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4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5.xml" ContentType="application/vnd.openxmlformats-officedocument.spreadsheetml.comment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6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c9b4cb3f84e8dd9/Data MaMa 28042565/ชี้แจงPlanfin เงินบำรุง 2567/"/>
    </mc:Choice>
  </mc:AlternateContent>
  <xr:revisionPtr revIDLastSave="319" documentId="13_ncr:1_{518356EB-F056-44DD-A67D-959626BFC51C}" xr6:coauthVersionLast="47" xr6:coauthVersionMax="47" xr10:uidLastSave="{7293FDED-E7B4-4794-A10F-111F75007927}"/>
  <bookViews>
    <workbookView xWindow="-108" yWindow="-108" windowWidth="23256" windowHeight="12576" tabRatio="731" firstSheet="3" activeTab="9" xr2:uid="{726D3F24-AC7E-446A-8770-175FA1499EDE}"/>
  </bookViews>
  <sheets>
    <sheet name="แผนรายรับ-รายจ่ายเงินบำรุง 3 ปี" sheetId="4" r:id="rId1"/>
    <sheet name="รายได้รอการจัดสรร" sheetId="9" r:id="rId2"/>
    <sheet name="ภาระผูกพัน" sheetId="8" r:id="rId3"/>
    <sheet name="แผนลงทุน 3 ปี" sheetId="6" r:id="rId4"/>
    <sheet name="แผนลงทุน 1ปี" sheetId="7" r:id="rId5"/>
    <sheet name="แทรกหน้าปกที่เป็นยอดสรุป" sheetId="12" r:id="rId6"/>
    <sheet name="คำนิยาม" sheetId="10" r:id="rId7"/>
    <sheet name="แผนรายรับ-รายจ่ายเงินบำรุง 1 ปี" sheetId="13" r:id="rId8"/>
    <sheet name="แผนรับ-จ่ายเงินบำรุง ผวจ" sheetId="11" r:id="rId9"/>
    <sheet name="สรุปแผนจัดซื้อ" sheetId="60" r:id="rId10"/>
    <sheet name="ค่าจ้าง พกส" sheetId="14" r:id="rId11"/>
    <sheet name="ค่าจ้างลูกจ้าง" sheetId="16" r:id="rId12"/>
    <sheet name="ไม่เวช" sheetId="17" r:id="rId13"/>
    <sheet name="ฉ11" sheetId="18" r:id="rId14"/>
    <sheet name="พตส นอกงบ" sheetId="19" r:id="rId15"/>
    <sheet name="พตส เงินงบ" sheetId="20" r:id="rId16"/>
    <sheet name="ค่าตอบแทน" sheetId="21" r:id="rId17"/>
    <sheet name="ค่าสาธารณู" sheetId="22" r:id="rId18"/>
    <sheet name="โครงการเงินบำรุง" sheetId="23" r:id="rId19"/>
    <sheet name="ซ่อมครุภัณฑ์ก่อสร้าง" sheetId="24" r:id="rId20"/>
    <sheet name="ซ่อมครุภัณฑ์ไฟฟ้าฯ" sheetId="25" r:id="rId21"/>
    <sheet name="ซ่อมยานพาหนะฯ" sheetId="26" r:id="rId22"/>
    <sheet name="ซ่อมครุภัณฑ์สำนักงาน" sheetId="27" r:id="rId23"/>
    <sheet name="4.6ค่าอมครุภัณฑ์วิทยาศาสต์ฯ" sheetId="28" r:id="rId24"/>
    <sheet name="4.7ค่าซ่อมครุภัณฑ์คอมพิวเตอร์" sheetId="29" r:id="rId25"/>
    <sheet name="2.1วัสดุยาสมุนไพร" sheetId="30" r:id="rId26"/>
    <sheet name="2.2วัสดุเภสัชกรรม" sheetId="31" r:id="rId27"/>
    <sheet name="2.5วัสดุเชื้อเพลิงและหล่อลื่น" sheetId="32" r:id="rId28"/>
    <sheet name="2.6วัสดุไฟฟ้าและวิทยุ" sheetId="33" r:id="rId29"/>
    <sheet name="2.7วัสดุโฆษณาและเผยแพร่" sheetId="34" r:id="rId30"/>
    <sheet name="2.8วัสดุคอมพิวเตอร์" sheetId="35" r:id="rId31"/>
    <sheet name="2.9วัสดุงานบ้านและงานครัว" sheetId="36" r:id="rId32"/>
    <sheet name="2.10วัสดุบริโภค" sheetId="37" r:id="rId33"/>
    <sheet name="2.11วัสดุเครื่องแต่งกาย" sheetId="38" r:id="rId34"/>
    <sheet name="2.12วัสดุก่อสร้าง" sheetId="39" r:id="rId35"/>
    <sheet name="2.14วัสดุอื่นผลิตยาสมุนไพร" sheetId="40" r:id="rId36"/>
    <sheet name="2.16วัสดุอื่น" sheetId="41" r:id="rId37"/>
    <sheet name="5.1เวชภัณฑ์ยา" sheetId="42" r:id="rId38"/>
    <sheet name="5.2วัสดุการแพทย์" sheetId="43" r:id="rId39"/>
    <sheet name="5.3วัสดุวิทยาศาสตร์และการแพทย์" sheetId="44" r:id="rId40"/>
    <sheet name="5.4วัสดุทันตกรรม" sheetId="45" r:id="rId41"/>
    <sheet name="5.5วัสดุสำนักงาน" sheetId="46" r:id="rId42"/>
    <sheet name="1.1ครุภัณฑ์ สิ่งก่อสร้าง" sheetId="47" r:id="rId43"/>
    <sheet name="1.3ครุภัณฑ์ไฟฟ้าและวิทยุ" sheetId="48" r:id="rId44"/>
    <sheet name="1.5 ครุภัณฑ์สำนักงาน" sheetId="49" r:id="rId45"/>
    <sheet name="1.4 ครุภัณฑ์ยานพาหนะ" sheetId="50" r:id="rId46"/>
    <sheet name="1.6ครุภัณฑ์วิทยาฯและการแพทย์" sheetId="51" r:id="rId47"/>
    <sheet name="1.7ครุภัณฑ์คอมพิวเตอร์" sheetId="52" r:id="rId48"/>
    <sheet name="1.8 ครุภัณฑ์อื่นๆ" sheetId="53" r:id="rId49"/>
    <sheet name="3.1จ้างเหมาผลิตสื่อประชาสัมพันธ" sheetId="54" r:id="rId50"/>
    <sheet name="3.5จ้างเหมากำจัดขยะติดเชื้อ" sheetId="55" r:id="rId51"/>
    <sheet name="3.7จ้างเหมาบริกรอื่นๆ(สนับสนุน)" sheetId="56" r:id="rId52"/>
    <sheet name="3.8จ้างเหมาบริการอื่นๆ(ทำฟันปลอ" sheetId="57" r:id="rId53"/>
    <sheet name="3.9ค่าจ้างเหมาทางห้องปฏิบัติการ" sheetId="58" r:id="rId54"/>
  </sheets>
  <definedNames>
    <definedName name="_xlnm._FilterDatabase" localSheetId="46" hidden="1">'1.6ครุภัณฑ์วิทยาฯและการแพทย์'!$A$4:$Z$11</definedName>
    <definedName name="_xlnm._FilterDatabase" localSheetId="39" hidden="1">'5.3วัสดุวิทยาศาสตร์และการแพทย์'!$A$4:$X$169</definedName>
    <definedName name="_xlnm._FilterDatabase" localSheetId="13" hidden="1">ฉ11!$A$5:$S$55</definedName>
    <definedName name="_xlnm._FilterDatabase" localSheetId="7" hidden="1">'แผนรายรับ-รายจ่ายเงินบำรุง 1 ปี'!$A$7:$J$77</definedName>
    <definedName name="_xlnm._FilterDatabase" localSheetId="0" hidden="1">'แผนรายรับ-รายจ่ายเงินบำรุง 3 ปี'!$A$7:$M$77</definedName>
    <definedName name="DATA" localSheetId="10">#REF!</definedName>
    <definedName name="DATA" localSheetId="5">#REF!</definedName>
    <definedName name="DATA">#REF!</definedName>
    <definedName name="Data222" localSheetId="10">#REF!</definedName>
    <definedName name="Data222" localSheetId="5">#REF!</definedName>
    <definedName name="Data222">#REF!</definedName>
    <definedName name="data2222" localSheetId="10">#REF!</definedName>
    <definedName name="data2222" localSheetId="5">#REF!</definedName>
    <definedName name="data2222">#REF!</definedName>
    <definedName name="income51" localSheetId="10">#REF!</definedName>
    <definedName name="income51" localSheetId="5">#REF!</definedName>
    <definedName name="income51">#REF!</definedName>
    <definedName name="_xlnm.Print_Area" localSheetId="42">'1.1ครุภัณฑ์ สิ่งก่อสร้าง'!$A$1:$S$14</definedName>
    <definedName name="_xlnm.Print_Area" localSheetId="32">'2.10วัสดุบริโภค'!$A$1:$S$157</definedName>
    <definedName name="_xlnm.Print_Area" localSheetId="34">'2.12วัสดุก่อสร้าง'!$A$1:$S$146</definedName>
    <definedName name="_xlnm.Print_Area" localSheetId="35">'2.14วัสดุอื่นผลิตยาสมุนไพร'!$A$1:$S$39</definedName>
    <definedName name="_xlnm.Print_Area" localSheetId="25">'2.1วัสดุยาสมุนไพร'!$A$1:$T$176</definedName>
    <definedName name="_xlnm.Print_Area" localSheetId="28">'2.6วัสดุไฟฟ้าและวิทยุ'!$A$1:$S$255</definedName>
    <definedName name="_xlnm.Print_Area" localSheetId="29">'2.7วัสดุโฆษณาและเผยแพร่'!$A$1:$S$40</definedName>
    <definedName name="_xlnm.Print_Area" localSheetId="30">'2.8วัสดุคอมพิวเตอร์'!$A$1:$S$49</definedName>
    <definedName name="_xlnm.Print_Area" localSheetId="31">'2.9วัสดุงานบ้านและงานครัว'!$A$1:$S$272</definedName>
    <definedName name="_xlnm.Print_Area" localSheetId="49">'3.1จ้างเหมาผลิตสื่อประชาสัมพันธ'!$A$1:$S$14</definedName>
    <definedName name="_xlnm.Print_Area" localSheetId="51">'3.7จ้างเหมาบริกรอื่นๆ(สนับสนุน)'!$A$1:$S$72</definedName>
    <definedName name="_xlnm.Print_Area" localSheetId="53">'3.9ค่าจ้างเหมาทางห้องปฏิบัติการ'!$A$1:$S$202</definedName>
    <definedName name="_xlnm.Print_Area" localSheetId="23">'4.6ค่าอมครุภัณฑ์วิทยาศาสต์ฯ'!$A$1:$S$28</definedName>
    <definedName name="_xlnm.Print_Area" localSheetId="24">'4.7ค่าซ่อมครุภัณฑ์คอมพิวเตอร์'!$A$1:$S$53</definedName>
    <definedName name="_xlnm.Print_Area" localSheetId="37">'5.1เวชภัณฑ์ยา'!$A$1:$S$624</definedName>
    <definedName name="_xlnm.Print_Area" localSheetId="38">'5.2วัสดุการแพทย์'!$A$1:$AD$355</definedName>
    <definedName name="_xlnm.Print_Area" localSheetId="39">'5.3วัสดุวิทยาศาสตร์และการแพทย์'!$A$1:$S$175</definedName>
    <definedName name="_xlnm.Print_Area" localSheetId="40">'5.4วัสดุทันตกรรม'!$A$1:$S$289</definedName>
    <definedName name="_xlnm.Print_Area" localSheetId="41">'5.5วัสดุสำนักงาน'!$A$1:$S$169</definedName>
    <definedName name="_xlnm.Print_Area" localSheetId="10">'ค่าจ้าง พกส'!#REF!</definedName>
    <definedName name="_xlnm.Print_Area" localSheetId="11">ค่าจ้างลูกจ้าง!#REF!</definedName>
    <definedName name="_xlnm.Print_Area" localSheetId="16">ค่าตอบแทน!$A$1:$S$31</definedName>
    <definedName name="_xlnm.Print_Area" localSheetId="13">ฉ11!$A$1:$S$263</definedName>
    <definedName name="_xlnm.Print_Area" localSheetId="19">ซ่อมครุภัณฑ์ก่อสร้าง!$A$1:$S$20</definedName>
    <definedName name="_xlnm.Print_Area" localSheetId="22">ซ่อมครุภัณฑ์สำนักงาน!$A$1:$T$24</definedName>
    <definedName name="_xlnm.Print_Area" localSheetId="21">ซ่อมยานพาหนะฯ!$A$1:$S$69</definedName>
    <definedName name="_xlnm.Print_Area" localSheetId="14">'พตส นอกงบ'!$A$1:$M$15</definedName>
    <definedName name="_xlnm.Print_Area" localSheetId="12">ไม่เวช!$A$1:$K$34</definedName>
    <definedName name="_xlnm.Print_Titles" localSheetId="10">'ค่าจ้าง พกส'!#REF!</definedName>
    <definedName name="_xlnm.Print_Titles" localSheetId="11">ค่าจ้างลูกจ้าง!#REF!</definedName>
    <definedName name="_xlnm.Print_Titles" localSheetId="6">คำนิยาม!$2:$2</definedName>
    <definedName name="_xlnm.Print_Titles" localSheetId="13">ฉ11!$5:$5</definedName>
    <definedName name="_xlnm.Print_Titles" localSheetId="8">'แผนรับ-จ่ายเงินบำรุง ผวจ'!$4:$6</definedName>
    <definedName name="_xlnm.Print_Titles" localSheetId="7">'แผนรายรับ-รายจ่ายเงินบำรุง 1 ปี'!$1:$6</definedName>
    <definedName name="_xlnm.Print_Titles" localSheetId="0">'แผนรายรับ-รายจ่ายเงินบำรุง 3 ปี'!$1:$6</definedName>
    <definedName name="_xlnm.Print_Titles" localSheetId="2">ภาระผูกพัน!$1:$7</definedName>
    <definedName name="_xlnm.Print_Titles" localSheetId="9">สรุปแผนจัดซื้อ!$1:$4</definedName>
    <definedName name="Query2" localSheetId="10">#REF!</definedName>
    <definedName name="Query2" localSheetId="5">#REF!</definedName>
    <definedName name="Query2">#REF!</definedName>
    <definedName name="SAPBEXsysID" hidden="1">"BWP"</definedName>
    <definedName name="still" localSheetId="10">#REF!</definedName>
    <definedName name="still" localSheetId="5">#REF!</definedName>
    <definedName name="still">#REF!</definedName>
    <definedName name="stillsum" localSheetId="10">#REF!</definedName>
    <definedName name="stillsum" localSheetId="5">#REF!</definedName>
    <definedName name="stillsum">#REF!</definedName>
    <definedName name="Z_ABA6FBD1_6196_431C_BA84_F127D313DB08_.wvu.FilterData" localSheetId="13" hidden="1">ฉ11!$A$5:$S$55</definedName>
    <definedName name="ราย" localSheetId="10">#REF!</definedName>
    <definedName name="ราย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07" i="11" l="1"/>
  <c r="J107" i="11"/>
  <c r="I107" i="11"/>
  <c r="H107" i="11"/>
  <c r="K93" i="11"/>
  <c r="K94" i="11" s="1"/>
  <c r="K96" i="11" s="1"/>
  <c r="K99" i="11" s="1"/>
  <c r="J93" i="11"/>
  <c r="J94" i="11" s="1"/>
  <c r="J96" i="11" s="1"/>
  <c r="J99" i="11" s="1"/>
  <c r="I93" i="11"/>
  <c r="I94" i="11" s="1"/>
  <c r="I96" i="11" s="1"/>
  <c r="I99" i="11" s="1"/>
  <c r="H93" i="11"/>
  <c r="H94" i="11" s="1"/>
  <c r="H96" i="11" s="1"/>
  <c r="H99" i="11" s="1"/>
  <c r="E93" i="11"/>
  <c r="E94" i="11" s="1"/>
  <c r="G107" i="11"/>
  <c r="F107" i="11"/>
  <c r="E107" i="11"/>
  <c r="G93" i="11"/>
  <c r="G94" i="11" s="1"/>
  <c r="G96" i="11" s="1"/>
  <c r="G99" i="11" s="1"/>
  <c r="F93" i="11"/>
  <c r="F94" i="11" s="1"/>
  <c r="F96" i="11" s="1"/>
  <c r="F99" i="11" s="1"/>
  <c r="L9" i="11"/>
  <c r="G24" i="13"/>
  <c r="F24" i="13"/>
  <c r="E96" i="11" l="1"/>
  <c r="E99" i="11" s="1"/>
  <c r="Q191" i="58"/>
  <c r="P191" i="58"/>
  <c r="P190" i="58"/>
  <c r="Q190" i="58" s="1"/>
  <c r="T189" i="58"/>
  <c r="T188" i="58"/>
  <c r="T187" i="58"/>
  <c r="T186" i="58"/>
  <c r="T185" i="58"/>
  <c r="T184" i="58"/>
  <c r="T183" i="58"/>
  <c r="T180" i="58"/>
  <c r="T179" i="58"/>
  <c r="P178" i="58"/>
  <c r="Q178" i="58" s="1"/>
  <c r="T119" i="58" s="1"/>
  <c r="Q177" i="58"/>
  <c r="T118" i="58" s="1"/>
  <c r="P177" i="58"/>
  <c r="Q176" i="58"/>
  <c r="T117" i="58" s="1"/>
  <c r="P176" i="58"/>
  <c r="P175" i="58"/>
  <c r="Q175" i="58" s="1"/>
  <c r="P174" i="58"/>
  <c r="Q174" i="58" s="1"/>
  <c r="T115" i="58" s="1"/>
  <c r="P173" i="58"/>
  <c r="Q173" i="58" s="1"/>
  <c r="T114" i="58" s="1"/>
  <c r="P172" i="58"/>
  <c r="Q172" i="58" s="1"/>
  <c r="T113" i="58" s="1"/>
  <c r="Q171" i="58"/>
  <c r="P171" i="58"/>
  <c r="Q170" i="58"/>
  <c r="T111" i="58" s="1"/>
  <c r="P170" i="58"/>
  <c r="P169" i="58"/>
  <c r="Q169" i="58" s="1"/>
  <c r="T110" i="58" s="1"/>
  <c r="P168" i="58"/>
  <c r="Q168" i="58" s="1"/>
  <c r="T109" i="58" s="1"/>
  <c r="P167" i="58"/>
  <c r="Q167" i="58" s="1"/>
  <c r="T108" i="58" s="1"/>
  <c r="P166" i="58"/>
  <c r="Q166" i="58" s="1"/>
  <c r="T107" i="58" s="1"/>
  <c r="Q165" i="58"/>
  <c r="T106" i="58" s="1"/>
  <c r="P165" i="58"/>
  <c r="Q164" i="58"/>
  <c r="T105" i="58" s="1"/>
  <c r="P164" i="58"/>
  <c r="T163" i="58"/>
  <c r="T162" i="58"/>
  <c r="T161" i="58"/>
  <c r="T160" i="58"/>
  <c r="T159" i="58"/>
  <c r="T158" i="58"/>
  <c r="T157" i="58"/>
  <c r="T154" i="58"/>
  <c r="T153" i="58"/>
  <c r="Q152" i="58"/>
  <c r="P152" i="58"/>
  <c r="Q151" i="58"/>
  <c r="P151" i="58"/>
  <c r="Q150" i="58"/>
  <c r="P150" i="58"/>
  <c r="P149" i="58"/>
  <c r="Q149" i="58" s="1"/>
  <c r="T101" i="58" s="1"/>
  <c r="P148" i="58"/>
  <c r="Q148" i="58" s="1"/>
  <c r="T100" i="58" s="1"/>
  <c r="P147" i="58"/>
  <c r="Q147" i="58" s="1"/>
  <c r="Q146" i="58"/>
  <c r="P146" i="58"/>
  <c r="Q145" i="58"/>
  <c r="P145" i="58"/>
  <c r="Q144" i="58"/>
  <c r="P144" i="58"/>
  <c r="P143" i="58"/>
  <c r="Q143" i="58" s="1"/>
  <c r="T95" i="58" s="1"/>
  <c r="P142" i="58"/>
  <c r="Q142" i="58" s="1"/>
  <c r="T94" i="58" s="1"/>
  <c r="P141" i="58"/>
  <c r="Q141" i="58" s="1"/>
  <c r="T93" i="58" s="1"/>
  <c r="Q140" i="58"/>
  <c r="P140" i="58"/>
  <c r="Q139" i="58"/>
  <c r="P139" i="58"/>
  <c r="Q138" i="58"/>
  <c r="T137" i="58"/>
  <c r="T136" i="58"/>
  <c r="T135" i="58"/>
  <c r="T134" i="58"/>
  <c r="T133" i="58"/>
  <c r="T132" i="58"/>
  <c r="T131" i="58"/>
  <c r="T129" i="58"/>
  <c r="T128" i="58"/>
  <c r="P127" i="58"/>
  <c r="Q127" i="58" s="1"/>
  <c r="T89" i="58" s="1"/>
  <c r="P126" i="58"/>
  <c r="Q126" i="58" s="1"/>
  <c r="T88" i="58" s="1"/>
  <c r="P125" i="58"/>
  <c r="Q125" i="58" s="1"/>
  <c r="Q124" i="58"/>
  <c r="P124" i="58"/>
  <c r="Q123" i="58"/>
  <c r="P123" i="58"/>
  <c r="Q122" i="58"/>
  <c r="P122" i="58"/>
  <c r="T121" i="58"/>
  <c r="Q121" i="58"/>
  <c r="T83" i="58" s="1"/>
  <c r="P121" i="58"/>
  <c r="T120" i="58"/>
  <c r="P120" i="58"/>
  <c r="Q120" i="58" s="1"/>
  <c r="P119" i="58"/>
  <c r="Q119" i="58" s="1"/>
  <c r="T82" i="58" s="1"/>
  <c r="Q118" i="58"/>
  <c r="P118" i="58"/>
  <c r="Q117" i="58"/>
  <c r="T80" i="58" s="1"/>
  <c r="P117" i="58"/>
  <c r="T116" i="58"/>
  <c r="P116" i="58"/>
  <c r="Q116" i="58" s="1"/>
  <c r="T79" i="58" s="1"/>
  <c r="P115" i="58"/>
  <c r="Q115" i="58" s="1"/>
  <c r="T78" i="58" s="1"/>
  <c r="Q114" i="58"/>
  <c r="P114" i="58"/>
  <c r="Q113" i="58"/>
  <c r="T76" i="58" s="1"/>
  <c r="P113" i="58"/>
  <c r="T112" i="58"/>
  <c r="T104" i="58"/>
  <c r="T103" i="58"/>
  <c r="P103" i="58"/>
  <c r="Q103" i="58" s="1"/>
  <c r="T102" i="58"/>
  <c r="Q102" i="58"/>
  <c r="P102" i="58"/>
  <c r="P101" i="58"/>
  <c r="Q101" i="58" s="1"/>
  <c r="T73" i="58" s="1"/>
  <c r="P100" i="58"/>
  <c r="T99" i="58"/>
  <c r="P99" i="58"/>
  <c r="Q99" i="58" s="1"/>
  <c r="T71" i="58" s="1"/>
  <c r="T98" i="58"/>
  <c r="P98" i="58"/>
  <c r="Q98" i="58" s="1"/>
  <c r="T97" i="58"/>
  <c r="Q97" i="58"/>
  <c r="P97" i="58"/>
  <c r="T96" i="58"/>
  <c r="Q96" i="58"/>
  <c r="P96" i="58"/>
  <c r="P95" i="58"/>
  <c r="Q95" i="58" s="1"/>
  <c r="P94" i="58"/>
  <c r="Q94" i="58" s="1"/>
  <c r="T66" i="58" s="1"/>
  <c r="Q93" i="58"/>
  <c r="P93" i="58"/>
  <c r="T92" i="58"/>
  <c r="Q92" i="58"/>
  <c r="T56" i="58" s="1"/>
  <c r="P92" i="58"/>
  <c r="T91" i="58"/>
  <c r="P91" i="58"/>
  <c r="Q91" i="58" s="1"/>
  <c r="T55" i="58" s="1"/>
  <c r="T90" i="58"/>
  <c r="P90" i="58"/>
  <c r="Q90" i="58" s="1"/>
  <c r="Q89" i="58"/>
  <c r="P89" i="58"/>
  <c r="T87" i="58"/>
  <c r="T86" i="58"/>
  <c r="T85" i="58"/>
  <c r="T84" i="58"/>
  <c r="T81" i="58"/>
  <c r="P79" i="58"/>
  <c r="Q79" i="58" s="1"/>
  <c r="P78" i="58"/>
  <c r="Q78" i="58" s="1"/>
  <c r="T77" i="58"/>
  <c r="Q77" i="58"/>
  <c r="P77" i="58"/>
  <c r="P76" i="58"/>
  <c r="Q76" i="58" s="1"/>
  <c r="T49" i="58" s="1"/>
  <c r="T75" i="58"/>
  <c r="P75" i="58"/>
  <c r="Q75" i="58" s="1"/>
  <c r="T48" i="58" s="1"/>
  <c r="T74" i="58"/>
  <c r="P74" i="58"/>
  <c r="Q74" i="58" s="1"/>
  <c r="T47" i="58" s="1"/>
  <c r="Q73" i="58"/>
  <c r="P73" i="58"/>
  <c r="T72" i="58"/>
  <c r="P72" i="58"/>
  <c r="Q72" i="58" s="1"/>
  <c r="T45" i="58" s="1"/>
  <c r="P71" i="58"/>
  <c r="Q71" i="58" s="1"/>
  <c r="T44" i="58" s="1"/>
  <c r="P70" i="58"/>
  <c r="Q70" i="58" s="1"/>
  <c r="T69" i="58"/>
  <c r="Q69" i="58"/>
  <c r="P69" i="58"/>
  <c r="P68" i="58"/>
  <c r="Q68" i="58" s="1"/>
  <c r="T30" i="58" s="1"/>
  <c r="T67" i="58"/>
  <c r="P67" i="58"/>
  <c r="Q67" i="58" s="1"/>
  <c r="T41" i="58" s="1"/>
  <c r="P66" i="58"/>
  <c r="Q66" i="58" s="1"/>
  <c r="T40" i="58" s="1"/>
  <c r="T65" i="58"/>
  <c r="Q65" i="58"/>
  <c r="T39" i="58" s="1"/>
  <c r="P65" i="58"/>
  <c r="T63" i="58"/>
  <c r="T59" i="58"/>
  <c r="Q56" i="58"/>
  <c r="P56" i="58"/>
  <c r="Q55" i="58"/>
  <c r="T37" i="58" s="1"/>
  <c r="P55" i="58"/>
  <c r="T54" i="58"/>
  <c r="P54" i="58"/>
  <c r="Q54" i="58" s="1"/>
  <c r="T36" i="58" s="1"/>
  <c r="T53" i="58"/>
  <c r="P53" i="58"/>
  <c r="Q53" i="58" s="1"/>
  <c r="Q52" i="58"/>
  <c r="P52" i="58"/>
  <c r="Q51" i="58"/>
  <c r="P51" i="58"/>
  <c r="T50" i="58"/>
  <c r="Q50" i="58"/>
  <c r="Q49" i="58"/>
  <c r="P49" i="58"/>
  <c r="P48" i="58"/>
  <c r="Q48" i="58" s="1"/>
  <c r="P47" i="58"/>
  <c r="Q47" i="58" s="1"/>
  <c r="T46" i="58"/>
  <c r="Q46" i="58"/>
  <c r="T29" i="58" s="1"/>
  <c r="P46" i="58"/>
  <c r="Q45" i="58"/>
  <c r="T28" i="58" s="1"/>
  <c r="P45" i="58"/>
  <c r="P44" i="58"/>
  <c r="Q44" i="58" s="1"/>
  <c r="P43" i="58"/>
  <c r="Q43" i="58" s="1"/>
  <c r="T26" i="58" s="1"/>
  <c r="T42" i="58"/>
  <c r="Q42" i="58"/>
  <c r="T25" i="58" s="1"/>
  <c r="P42" i="58"/>
  <c r="T38" i="58"/>
  <c r="T31" i="58"/>
  <c r="K31" i="58"/>
  <c r="K41" i="58" s="1"/>
  <c r="K57" i="58" s="1"/>
  <c r="K64" i="58" s="1"/>
  <c r="K80" i="58" s="1"/>
  <c r="K88" i="58" s="1"/>
  <c r="K104" i="58" s="1"/>
  <c r="K112" i="58" s="1"/>
  <c r="K128" i="58" s="1"/>
  <c r="K137" i="58" s="1"/>
  <c r="K153" i="58" s="1"/>
  <c r="K163" i="58" s="1"/>
  <c r="K179" i="58" s="1"/>
  <c r="K189" i="58" s="1"/>
  <c r="K192" i="58" s="1"/>
  <c r="P30" i="58"/>
  <c r="Q30" i="58" s="1"/>
  <c r="T24" i="58" s="1"/>
  <c r="Q29" i="58"/>
  <c r="P29" i="58"/>
  <c r="P28" i="58"/>
  <c r="Q28" i="58" s="1"/>
  <c r="T22" i="58" s="1"/>
  <c r="T27" i="58"/>
  <c r="P27" i="58"/>
  <c r="Q27" i="58" s="1"/>
  <c r="T20" i="58" s="1"/>
  <c r="P26" i="58"/>
  <c r="Q26" i="58" s="1"/>
  <c r="T19" i="58" s="1"/>
  <c r="Q25" i="58"/>
  <c r="T18" i="58" s="1"/>
  <c r="P25" i="58"/>
  <c r="P24" i="58"/>
  <c r="Q24" i="58" s="1"/>
  <c r="T17" i="58" s="1"/>
  <c r="T23" i="58"/>
  <c r="P23" i="58"/>
  <c r="Q23" i="58" s="1"/>
  <c r="T16" i="58" s="1"/>
  <c r="P22" i="58"/>
  <c r="Q22" i="58" s="1"/>
  <c r="T12" i="58" s="1"/>
  <c r="Q12" i="58"/>
  <c r="Q21" i="58" s="1"/>
  <c r="Q7" i="58"/>
  <c r="K7" i="58"/>
  <c r="Q6" i="58"/>
  <c r="K6" i="58"/>
  <c r="K12" i="58" s="1"/>
  <c r="K21" i="58" s="1"/>
  <c r="V13" i="57"/>
  <c r="V14" i="57" s="1"/>
  <c r="Q13" i="57"/>
  <c r="K13" i="57"/>
  <c r="Q8" i="57"/>
  <c r="K8" i="57"/>
  <c r="T65" i="56"/>
  <c r="P64" i="56"/>
  <c r="Q64" i="56" s="1"/>
  <c r="T51" i="56" s="1"/>
  <c r="K64" i="56"/>
  <c r="P63" i="56"/>
  <c r="Q63" i="56" s="1"/>
  <c r="K63" i="56" s="1"/>
  <c r="P62" i="56"/>
  <c r="Q62" i="56" s="1"/>
  <c r="K62" i="56" s="1"/>
  <c r="T49" i="56" s="1"/>
  <c r="Q61" i="56"/>
  <c r="K61" i="56" s="1"/>
  <c r="P61" i="56"/>
  <c r="P60" i="56"/>
  <c r="Q60" i="56" s="1"/>
  <c r="K60" i="56"/>
  <c r="P59" i="56"/>
  <c r="Q59" i="56" s="1"/>
  <c r="K59" i="56"/>
  <c r="K58" i="56"/>
  <c r="K65" i="56" s="1"/>
  <c r="T56" i="56"/>
  <c r="P51" i="56"/>
  <c r="Q51" i="56" s="1"/>
  <c r="K51" i="56"/>
  <c r="Q50" i="56"/>
  <c r="T44" i="56" s="1"/>
  <c r="P50" i="56"/>
  <c r="K50" i="56"/>
  <c r="Q49" i="56"/>
  <c r="P49" i="56"/>
  <c r="K49" i="56"/>
  <c r="P48" i="56"/>
  <c r="Q48" i="56" s="1"/>
  <c r="K48" i="56"/>
  <c r="T41" i="56" s="1"/>
  <c r="Q47" i="56"/>
  <c r="P47" i="56"/>
  <c r="P46" i="56"/>
  <c r="Q46" i="56" s="1"/>
  <c r="T39" i="56" s="1"/>
  <c r="K46" i="56"/>
  <c r="P45" i="56"/>
  <c r="Q45" i="56" s="1"/>
  <c r="K45" i="56"/>
  <c r="Q44" i="56"/>
  <c r="T37" i="56" s="1"/>
  <c r="P44" i="56"/>
  <c r="T43" i="56"/>
  <c r="P43" i="56"/>
  <c r="Q43" i="56" s="1"/>
  <c r="T29" i="56" s="1"/>
  <c r="T35" i="56"/>
  <c r="K35" i="56"/>
  <c r="K42" i="56" s="1"/>
  <c r="K52" i="56" s="1"/>
  <c r="P34" i="56"/>
  <c r="Q34" i="56" s="1"/>
  <c r="T28" i="56" s="1"/>
  <c r="Q33" i="56"/>
  <c r="P33" i="56"/>
  <c r="Q32" i="56"/>
  <c r="P32" i="56"/>
  <c r="Q31" i="56"/>
  <c r="T25" i="56" s="1"/>
  <c r="P31" i="56"/>
  <c r="P30" i="56"/>
  <c r="Q30" i="56" s="1"/>
  <c r="T23" i="56" s="1"/>
  <c r="Q29" i="56"/>
  <c r="P29" i="56"/>
  <c r="Q28" i="56"/>
  <c r="P28" i="56"/>
  <c r="T27" i="56"/>
  <c r="Q27" i="56"/>
  <c r="T20" i="56" s="1"/>
  <c r="P27" i="56"/>
  <c r="T26" i="56"/>
  <c r="P26" i="56"/>
  <c r="Q26" i="56" s="1"/>
  <c r="Q25" i="56"/>
  <c r="T16" i="56" s="1"/>
  <c r="P25" i="56"/>
  <c r="T22" i="56"/>
  <c r="T21" i="56"/>
  <c r="T19" i="56"/>
  <c r="T15" i="56"/>
  <c r="Q15" i="56"/>
  <c r="P15" i="56"/>
  <c r="P14" i="56"/>
  <c r="Q14" i="56" s="1"/>
  <c r="T14" i="56" s="1"/>
  <c r="V13" i="56"/>
  <c r="Q13" i="56"/>
  <c r="T13" i="56" s="1"/>
  <c r="P13" i="56"/>
  <c r="P12" i="56"/>
  <c r="Q12" i="56" s="1"/>
  <c r="T12" i="56" s="1"/>
  <c r="P11" i="56"/>
  <c r="Q11" i="56" s="1"/>
  <c r="T11" i="56" s="1"/>
  <c r="K11" i="56"/>
  <c r="Q10" i="56"/>
  <c r="T10" i="56" s="1"/>
  <c r="P10" i="56"/>
  <c r="P9" i="56"/>
  <c r="Q9" i="56" s="1"/>
  <c r="T9" i="56" s="1"/>
  <c r="K9" i="56"/>
  <c r="T8" i="56"/>
  <c r="Q8" i="56"/>
  <c r="P8" i="56"/>
  <c r="K8" i="56"/>
  <c r="P7" i="56"/>
  <c r="Q7" i="56" s="1"/>
  <c r="T7" i="56" s="1"/>
  <c r="Q6" i="56"/>
  <c r="P6" i="56"/>
  <c r="K6" i="56"/>
  <c r="K16" i="56" s="1"/>
  <c r="K24" i="56" s="1"/>
  <c r="P8" i="55"/>
  <c r="Q8" i="55" s="1"/>
  <c r="K8" i="55"/>
  <c r="T8" i="55" s="1"/>
  <c r="Q7" i="55"/>
  <c r="P7" i="55"/>
  <c r="K7" i="55"/>
  <c r="V13" i="55" s="1"/>
  <c r="P6" i="55"/>
  <c r="Q6" i="55" s="1"/>
  <c r="K6" i="55"/>
  <c r="K9" i="55" s="1"/>
  <c r="V6" i="55" s="1"/>
  <c r="Q6" i="54"/>
  <c r="Q7" i="54" s="1"/>
  <c r="K6" i="54"/>
  <c r="T16" i="53"/>
  <c r="K16" i="53"/>
  <c r="W9" i="53" s="1"/>
  <c r="T15" i="53"/>
  <c r="Q15" i="53"/>
  <c r="P15" i="53"/>
  <c r="K15" i="53"/>
  <c r="P14" i="53"/>
  <c r="Q14" i="53" s="1"/>
  <c r="K14" i="53"/>
  <c r="T14" i="53" s="1"/>
  <c r="Q13" i="53"/>
  <c r="T13" i="53" s="1"/>
  <c r="P13" i="53"/>
  <c r="K13" i="53"/>
  <c r="T12" i="53"/>
  <c r="Q12" i="53"/>
  <c r="P12" i="53"/>
  <c r="K12" i="53"/>
  <c r="P11" i="53"/>
  <c r="Q11" i="53" s="1"/>
  <c r="K11" i="53"/>
  <c r="Q10" i="53"/>
  <c r="K10" i="53"/>
  <c r="T10" i="53" s="1"/>
  <c r="Q9" i="53"/>
  <c r="K9" i="53"/>
  <c r="T9" i="53" s="1"/>
  <c r="P8" i="53"/>
  <c r="Q8" i="53" s="1"/>
  <c r="K8" i="53"/>
  <c r="P7" i="53"/>
  <c r="Q7" i="53" s="1"/>
  <c r="T7" i="53" s="1"/>
  <c r="K7" i="53"/>
  <c r="P6" i="53"/>
  <c r="Q6" i="53" s="1"/>
  <c r="Q17" i="53" s="1"/>
  <c r="K6" i="53"/>
  <c r="W11" i="53" s="1"/>
  <c r="T14" i="52"/>
  <c r="Q14" i="52"/>
  <c r="P14" i="52"/>
  <c r="K14" i="52"/>
  <c r="T13" i="52"/>
  <c r="Q13" i="52"/>
  <c r="P13" i="52"/>
  <c r="K13" i="52"/>
  <c r="P12" i="52"/>
  <c r="Q12" i="52" s="1"/>
  <c r="K12" i="52"/>
  <c r="T12" i="52" s="1"/>
  <c r="L11" i="52"/>
  <c r="P11" i="52" s="1"/>
  <c r="Q11" i="52" s="1"/>
  <c r="T11" i="52" s="1"/>
  <c r="K11" i="52"/>
  <c r="L10" i="52"/>
  <c r="P10" i="52" s="1"/>
  <c r="Q10" i="52" s="1"/>
  <c r="K10" i="52"/>
  <c r="Q9" i="52"/>
  <c r="T9" i="52" s="1"/>
  <c r="P9" i="52"/>
  <c r="L9" i="52"/>
  <c r="K9" i="52"/>
  <c r="T8" i="52"/>
  <c r="Q8" i="52"/>
  <c r="P8" i="52"/>
  <c r="L8" i="52"/>
  <c r="K8" i="52"/>
  <c r="P7" i="52"/>
  <c r="Q7" i="52" s="1"/>
  <c r="K7" i="52"/>
  <c r="L6" i="52"/>
  <c r="P6" i="52" s="1"/>
  <c r="Q6" i="52" s="1"/>
  <c r="Q15" i="52" s="1"/>
  <c r="K6" i="52"/>
  <c r="P10" i="51"/>
  <c r="Q10" i="51" s="1"/>
  <c r="K10" i="51"/>
  <c r="Q9" i="51"/>
  <c r="K9" i="51" s="1"/>
  <c r="P9" i="51"/>
  <c r="Q8" i="51"/>
  <c r="K8" i="51" s="1"/>
  <c r="P8" i="51"/>
  <c r="Q7" i="51"/>
  <c r="K6" i="51"/>
  <c r="V11" i="50"/>
  <c r="K9" i="50"/>
  <c r="Q8" i="50"/>
  <c r="K8" i="50"/>
  <c r="Q7" i="50"/>
  <c r="P7" i="50"/>
  <c r="K7" i="50"/>
  <c r="Q6" i="50"/>
  <c r="P6" i="50"/>
  <c r="K6" i="50"/>
  <c r="Q31" i="49"/>
  <c r="P31" i="49"/>
  <c r="K31" i="49"/>
  <c r="T30" i="49"/>
  <c r="Q30" i="49"/>
  <c r="K30" i="49"/>
  <c r="T29" i="49"/>
  <c r="Q29" i="49"/>
  <c r="P29" i="49"/>
  <c r="K29" i="49"/>
  <c r="P28" i="49"/>
  <c r="Q28" i="49" s="1"/>
  <c r="K28" i="49" s="1"/>
  <c r="T28" i="49" s="1"/>
  <c r="T27" i="49"/>
  <c r="Q27" i="49"/>
  <c r="K27" i="49"/>
  <c r="Q26" i="49"/>
  <c r="K26" i="49" s="1"/>
  <c r="T26" i="49" s="1"/>
  <c r="P26" i="49"/>
  <c r="Q25" i="49"/>
  <c r="P25" i="49"/>
  <c r="K25" i="49"/>
  <c r="T25" i="49" s="1"/>
  <c r="T17" i="49"/>
  <c r="Q17" i="49"/>
  <c r="P17" i="49"/>
  <c r="K17" i="49"/>
  <c r="Q16" i="49"/>
  <c r="P16" i="49"/>
  <c r="K16" i="49"/>
  <c r="T16" i="49" s="1"/>
  <c r="T15" i="49"/>
  <c r="Q15" i="49"/>
  <c r="P15" i="49"/>
  <c r="K15" i="49"/>
  <c r="T14" i="49"/>
  <c r="K14" i="49"/>
  <c r="P13" i="49"/>
  <c r="Q13" i="49" s="1"/>
  <c r="K13" i="49"/>
  <c r="T13" i="49" s="1"/>
  <c r="Q12" i="49"/>
  <c r="P12" i="49"/>
  <c r="K12" i="49"/>
  <c r="T12" i="49" s="1"/>
  <c r="P11" i="49"/>
  <c r="Q11" i="49" s="1"/>
  <c r="T11" i="49" s="1"/>
  <c r="K11" i="49"/>
  <c r="I11" i="49"/>
  <c r="P10" i="49"/>
  <c r="Q10" i="49" s="1"/>
  <c r="K10" i="49"/>
  <c r="T10" i="49" s="1"/>
  <c r="Q9" i="49"/>
  <c r="T9" i="49" s="1"/>
  <c r="P9" i="49"/>
  <c r="K9" i="49"/>
  <c r="Q8" i="49"/>
  <c r="T8" i="49" s="1"/>
  <c r="P8" i="49"/>
  <c r="K8" i="49"/>
  <c r="P7" i="49"/>
  <c r="Q7" i="49" s="1"/>
  <c r="K7" i="49"/>
  <c r="T6" i="49"/>
  <c r="P6" i="49"/>
  <c r="Q6" i="49" s="1"/>
  <c r="Q18" i="49" s="1"/>
  <c r="Q24" i="49" s="1"/>
  <c r="Q33" i="49" s="1"/>
  <c r="K6" i="49"/>
  <c r="T12" i="48"/>
  <c r="T11" i="48"/>
  <c r="T10" i="48"/>
  <c r="T9" i="48"/>
  <c r="T8" i="48"/>
  <c r="T7" i="48"/>
  <c r="K7" i="48"/>
  <c r="Q6" i="48"/>
  <c r="P6" i="48"/>
  <c r="K6" i="48"/>
  <c r="V10" i="48" s="1"/>
  <c r="P6" i="47"/>
  <c r="Q6" i="47" s="1"/>
  <c r="Q7" i="47" s="1"/>
  <c r="K6" i="47"/>
  <c r="X163" i="46"/>
  <c r="W163" i="46"/>
  <c r="V163" i="46"/>
  <c r="U163" i="46"/>
  <c r="Q163" i="46"/>
  <c r="P163" i="46"/>
  <c r="K163" i="46"/>
  <c r="T149" i="46" s="1"/>
  <c r="X162" i="46"/>
  <c r="W162" i="46"/>
  <c r="V162" i="46"/>
  <c r="U162" i="46"/>
  <c r="P162" i="46"/>
  <c r="Q162" i="46" s="1"/>
  <c r="K162" i="46"/>
  <c r="X161" i="46"/>
  <c r="W161" i="46"/>
  <c r="V161" i="46"/>
  <c r="U161" i="46"/>
  <c r="P161" i="46"/>
  <c r="Q161" i="46" s="1"/>
  <c r="K161" i="46"/>
  <c r="T156" i="46" s="1"/>
  <c r="X160" i="46"/>
  <c r="W160" i="46"/>
  <c r="V160" i="46"/>
  <c r="U160" i="46"/>
  <c r="X159" i="46"/>
  <c r="W159" i="46"/>
  <c r="V159" i="46"/>
  <c r="U159" i="46"/>
  <c r="T158" i="46"/>
  <c r="X157" i="46"/>
  <c r="W157" i="46"/>
  <c r="V157" i="46"/>
  <c r="U157" i="46"/>
  <c r="X156" i="46"/>
  <c r="W156" i="46"/>
  <c r="V156" i="46"/>
  <c r="U156" i="46"/>
  <c r="X155" i="46"/>
  <c r="W155" i="46"/>
  <c r="V155" i="46"/>
  <c r="U155" i="46"/>
  <c r="X154" i="46"/>
  <c r="W154" i="46"/>
  <c r="V154" i="46"/>
  <c r="U154" i="46"/>
  <c r="X153" i="46"/>
  <c r="W153" i="46"/>
  <c r="V153" i="46"/>
  <c r="U153" i="46"/>
  <c r="X152" i="46"/>
  <c r="W152" i="46"/>
  <c r="V152" i="46"/>
  <c r="U152" i="46"/>
  <c r="X150" i="46"/>
  <c r="W150" i="46"/>
  <c r="V150" i="46"/>
  <c r="U150" i="46"/>
  <c r="P150" i="46"/>
  <c r="Q150" i="46" s="1"/>
  <c r="K150" i="46"/>
  <c r="X149" i="46"/>
  <c r="W149" i="46"/>
  <c r="V149" i="46"/>
  <c r="U149" i="46"/>
  <c r="P149" i="46"/>
  <c r="Q149" i="46" s="1"/>
  <c r="K149" i="46"/>
  <c r="T145" i="46" s="1"/>
  <c r="X148" i="46"/>
  <c r="W148" i="46"/>
  <c r="V148" i="46"/>
  <c r="U148" i="46"/>
  <c r="P148" i="46"/>
  <c r="Q148" i="46" s="1"/>
  <c r="T144" i="46" s="1"/>
  <c r="K148" i="46"/>
  <c r="X147" i="46"/>
  <c r="W147" i="46"/>
  <c r="V147" i="46"/>
  <c r="U147" i="46"/>
  <c r="P147" i="46"/>
  <c r="Q147" i="46" s="1"/>
  <c r="K147" i="46"/>
  <c r="X146" i="46"/>
  <c r="W146" i="46"/>
  <c r="V146" i="46"/>
  <c r="U146" i="46"/>
  <c r="P146" i="46"/>
  <c r="Q146" i="46" s="1"/>
  <c r="K146" i="46"/>
  <c r="T142" i="46" s="1"/>
  <c r="X145" i="46"/>
  <c r="W145" i="46"/>
  <c r="V145" i="46"/>
  <c r="U145" i="46"/>
  <c r="P145" i="46"/>
  <c r="Q145" i="46" s="1"/>
  <c r="T141" i="46" s="1"/>
  <c r="K145" i="46"/>
  <c r="X144" i="46"/>
  <c r="W144" i="46"/>
  <c r="V144" i="46"/>
  <c r="U144" i="46"/>
  <c r="P144" i="46"/>
  <c r="Q144" i="46" s="1"/>
  <c r="K144" i="46"/>
  <c r="X143" i="46"/>
  <c r="W143" i="46"/>
  <c r="V143" i="46"/>
  <c r="U143" i="46"/>
  <c r="P143" i="46"/>
  <c r="Q143" i="46" s="1"/>
  <c r="K143" i="46"/>
  <c r="X142" i="46"/>
  <c r="W142" i="46"/>
  <c r="V142" i="46"/>
  <c r="U142" i="46"/>
  <c r="P142" i="46"/>
  <c r="Q142" i="46" s="1"/>
  <c r="K142" i="46"/>
  <c r="X141" i="46"/>
  <c r="W141" i="46"/>
  <c r="V141" i="46"/>
  <c r="U141" i="46"/>
  <c r="P141" i="46"/>
  <c r="Q141" i="46" s="1"/>
  <c r="K141" i="46"/>
  <c r="X140" i="46"/>
  <c r="W140" i="46"/>
  <c r="V140" i="46"/>
  <c r="U140" i="46"/>
  <c r="P140" i="46"/>
  <c r="Q140" i="46" s="1"/>
  <c r="T135" i="46" s="1"/>
  <c r="K140" i="46"/>
  <c r="T128" i="46" s="1"/>
  <c r="X139" i="46"/>
  <c r="W139" i="46"/>
  <c r="V139" i="46"/>
  <c r="U139" i="46"/>
  <c r="Q139" i="46"/>
  <c r="P139" i="46"/>
  <c r="K139" i="46"/>
  <c r="X138" i="46"/>
  <c r="W138" i="46"/>
  <c r="V138" i="46"/>
  <c r="U138" i="46"/>
  <c r="X137" i="46"/>
  <c r="W137" i="46"/>
  <c r="V137" i="46"/>
  <c r="U137" i="46"/>
  <c r="X135" i="46"/>
  <c r="W135" i="46"/>
  <c r="V135" i="46"/>
  <c r="U135" i="46"/>
  <c r="X134" i="46"/>
  <c r="W134" i="46"/>
  <c r="V134" i="46"/>
  <c r="U134" i="46"/>
  <c r="T134" i="46"/>
  <c r="X133" i="46"/>
  <c r="W133" i="46"/>
  <c r="V133" i="46"/>
  <c r="U133" i="46"/>
  <c r="X132" i="46"/>
  <c r="W132" i="46"/>
  <c r="V132" i="46"/>
  <c r="U132" i="46"/>
  <c r="X131" i="46"/>
  <c r="W131" i="46"/>
  <c r="V131" i="46"/>
  <c r="U131" i="46"/>
  <c r="X130" i="46"/>
  <c r="W130" i="46"/>
  <c r="V130" i="46"/>
  <c r="U130" i="46"/>
  <c r="Q130" i="46"/>
  <c r="P130" i="46"/>
  <c r="K130" i="46"/>
  <c r="T126" i="46" s="1"/>
  <c r="X129" i="46"/>
  <c r="W129" i="46"/>
  <c r="V129" i="46"/>
  <c r="U129" i="46"/>
  <c r="P129" i="46"/>
  <c r="Q129" i="46" s="1"/>
  <c r="K129" i="46"/>
  <c r="T125" i="46" s="1"/>
  <c r="I129" i="46"/>
  <c r="X128" i="46"/>
  <c r="W128" i="46"/>
  <c r="V128" i="46"/>
  <c r="U128" i="46"/>
  <c r="Q128" i="46"/>
  <c r="P128" i="46"/>
  <c r="K128" i="46"/>
  <c r="X127" i="46"/>
  <c r="W127" i="46"/>
  <c r="V127" i="46"/>
  <c r="U127" i="46"/>
  <c r="T127" i="46"/>
  <c r="Q127" i="46"/>
  <c r="P127" i="46"/>
  <c r="K127" i="46"/>
  <c r="X126" i="46"/>
  <c r="W126" i="46"/>
  <c r="V126" i="46"/>
  <c r="U126" i="46"/>
  <c r="P126" i="46"/>
  <c r="Q126" i="46" s="1"/>
  <c r="K126" i="46"/>
  <c r="X125" i="46"/>
  <c r="W125" i="46"/>
  <c r="V125" i="46"/>
  <c r="U125" i="46"/>
  <c r="Q125" i="46"/>
  <c r="P125" i="46"/>
  <c r="K125" i="46"/>
  <c r="X124" i="46"/>
  <c r="W124" i="46"/>
  <c r="V124" i="46"/>
  <c r="U124" i="46"/>
  <c r="T124" i="46"/>
  <c r="P124" i="46"/>
  <c r="Q124" i="46" s="1"/>
  <c r="K124" i="46"/>
  <c r="X123" i="46"/>
  <c r="W123" i="46"/>
  <c r="V123" i="46"/>
  <c r="U123" i="46"/>
  <c r="P123" i="46"/>
  <c r="Q123" i="46" s="1"/>
  <c r="K123" i="46"/>
  <c r="T119" i="46" s="1"/>
  <c r="X122" i="46"/>
  <c r="W122" i="46"/>
  <c r="V122" i="46"/>
  <c r="U122" i="46"/>
  <c r="Q122" i="46"/>
  <c r="P122" i="46"/>
  <c r="K122" i="46"/>
  <c r="X121" i="46"/>
  <c r="W121" i="46"/>
  <c r="V121" i="46"/>
  <c r="U121" i="46"/>
  <c r="T121" i="46"/>
  <c r="P121" i="46"/>
  <c r="Q121" i="46" s="1"/>
  <c r="K121" i="46"/>
  <c r="X120" i="46"/>
  <c r="W120" i="46"/>
  <c r="V120" i="46"/>
  <c r="U120" i="46"/>
  <c r="P120" i="46"/>
  <c r="Q120" i="46" s="1"/>
  <c r="K120" i="46"/>
  <c r="T116" i="46" s="1"/>
  <c r="X119" i="46"/>
  <c r="W119" i="46"/>
  <c r="V119" i="46"/>
  <c r="U119" i="46"/>
  <c r="Q119" i="46"/>
  <c r="T114" i="46" s="1"/>
  <c r="P119" i="46"/>
  <c r="K119" i="46"/>
  <c r="X118" i="46"/>
  <c r="W118" i="46"/>
  <c r="V118" i="46"/>
  <c r="U118" i="46"/>
  <c r="T118" i="46"/>
  <c r="P118" i="46"/>
  <c r="Q118" i="46" s="1"/>
  <c r="K118" i="46"/>
  <c r="X117" i="46"/>
  <c r="W117" i="46"/>
  <c r="V117" i="46"/>
  <c r="U117" i="46"/>
  <c r="P117" i="46"/>
  <c r="Q117" i="46" s="1"/>
  <c r="T105" i="46" s="1"/>
  <c r="K117" i="46"/>
  <c r="X116" i="46"/>
  <c r="W116" i="46"/>
  <c r="V116" i="46"/>
  <c r="U116" i="46"/>
  <c r="Q116" i="46"/>
  <c r="P116" i="46"/>
  <c r="K116" i="46"/>
  <c r="X115" i="46"/>
  <c r="W115" i="46"/>
  <c r="V115" i="46"/>
  <c r="U115" i="46"/>
  <c r="X114" i="46"/>
  <c r="W114" i="46"/>
  <c r="V114" i="46"/>
  <c r="U114" i="46"/>
  <c r="X112" i="46"/>
  <c r="W112" i="46"/>
  <c r="V112" i="46"/>
  <c r="U112" i="46"/>
  <c r="T112" i="46"/>
  <c r="X111" i="46"/>
  <c r="W111" i="46"/>
  <c r="V111" i="46"/>
  <c r="U111" i="46"/>
  <c r="T111" i="46"/>
  <c r="X110" i="46"/>
  <c r="W110" i="46"/>
  <c r="V110" i="46"/>
  <c r="U110" i="46"/>
  <c r="X109" i="46"/>
  <c r="W109" i="46"/>
  <c r="V109" i="46"/>
  <c r="U109" i="46"/>
  <c r="X108" i="46"/>
  <c r="W108" i="46"/>
  <c r="V108" i="46"/>
  <c r="U108" i="46"/>
  <c r="X107" i="46"/>
  <c r="W107" i="46"/>
  <c r="V107" i="46"/>
  <c r="U107" i="46"/>
  <c r="T107" i="46"/>
  <c r="Q107" i="46"/>
  <c r="P107" i="46"/>
  <c r="K107" i="46"/>
  <c r="T103" i="46" s="1"/>
  <c r="X106" i="46"/>
  <c r="W106" i="46"/>
  <c r="V106" i="46"/>
  <c r="U106" i="46"/>
  <c r="Q106" i="46"/>
  <c r="P106" i="46"/>
  <c r="K106" i="46"/>
  <c r="T102" i="46" s="1"/>
  <c r="X105" i="46"/>
  <c r="W105" i="46"/>
  <c r="V105" i="46"/>
  <c r="U105" i="46"/>
  <c r="Q105" i="46"/>
  <c r="P105" i="46"/>
  <c r="K105" i="46"/>
  <c r="X104" i="46"/>
  <c r="W104" i="46"/>
  <c r="V104" i="46"/>
  <c r="U104" i="46"/>
  <c r="T104" i="46"/>
  <c r="Q104" i="46"/>
  <c r="P104" i="46"/>
  <c r="K104" i="46"/>
  <c r="T100" i="46" s="1"/>
  <c r="X103" i="46"/>
  <c r="W103" i="46"/>
  <c r="V103" i="46"/>
  <c r="U103" i="46"/>
  <c r="Q103" i="46"/>
  <c r="P103" i="46"/>
  <c r="K103" i="46"/>
  <c r="T99" i="46" s="1"/>
  <c r="X102" i="46"/>
  <c r="W102" i="46"/>
  <c r="V102" i="46"/>
  <c r="U102" i="46"/>
  <c r="Q102" i="46"/>
  <c r="P102" i="46"/>
  <c r="K102" i="46"/>
  <c r="X101" i="46"/>
  <c r="W101" i="46"/>
  <c r="V101" i="46"/>
  <c r="U101" i="46"/>
  <c r="T101" i="46"/>
  <c r="Q101" i="46"/>
  <c r="P101" i="46"/>
  <c r="K101" i="46"/>
  <c r="X100" i="46"/>
  <c r="W100" i="46"/>
  <c r="V100" i="46"/>
  <c r="U100" i="46"/>
  <c r="Q100" i="46"/>
  <c r="P100" i="46"/>
  <c r="K100" i="46"/>
  <c r="T96" i="46" s="1"/>
  <c r="X99" i="46"/>
  <c r="W99" i="46"/>
  <c r="V99" i="46"/>
  <c r="U99" i="46"/>
  <c r="Q99" i="46"/>
  <c r="P99" i="46"/>
  <c r="K99" i="46"/>
  <c r="X98" i="46"/>
  <c r="W98" i="46"/>
  <c r="V98" i="46"/>
  <c r="U98" i="46"/>
  <c r="T98" i="46"/>
  <c r="Q98" i="46"/>
  <c r="P98" i="46"/>
  <c r="K98" i="46"/>
  <c r="T94" i="46" s="1"/>
  <c r="X97" i="46"/>
  <c r="W97" i="46"/>
  <c r="V97" i="46"/>
  <c r="U97" i="46"/>
  <c r="Q97" i="46"/>
  <c r="P97" i="46"/>
  <c r="K97" i="46"/>
  <c r="T93" i="46" s="1"/>
  <c r="X96" i="46"/>
  <c r="W96" i="46"/>
  <c r="V96" i="46"/>
  <c r="U96" i="46"/>
  <c r="Q96" i="46"/>
  <c r="P96" i="46"/>
  <c r="K96" i="46"/>
  <c r="T91" i="46" s="1"/>
  <c r="X95" i="46"/>
  <c r="W95" i="46"/>
  <c r="V95" i="46"/>
  <c r="U95" i="46"/>
  <c r="T95" i="46"/>
  <c r="Q95" i="46"/>
  <c r="T83" i="46" s="1"/>
  <c r="P95" i="46"/>
  <c r="K95" i="46"/>
  <c r="X94" i="46"/>
  <c r="W94" i="46"/>
  <c r="V94" i="46"/>
  <c r="U94" i="46"/>
  <c r="Q94" i="46"/>
  <c r="P94" i="46"/>
  <c r="K94" i="46"/>
  <c r="X93" i="46"/>
  <c r="W93" i="46"/>
  <c r="V93" i="46"/>
  <c r="U93" i="46"/>
  <c r="Q93" i="46"/>
  <c r="P93" i="46"/>
  <c r="K93" i="46"/>
  <c r="X92" i="46"/>
  <c r="W92" i="46"/>
  <c r="V92" i="46"/>
  <c r="U92" i="46"/>
  <c r="X91" i="46"/>
  <c r="W91" i="46"/>
  <c r="V91" i="46"/>
  <c r="U91" i="46"/>
  <c r="X89" i="46"/>
  <c r="W89" i="46"/>
  <c r="V89" i="46"/>
  <c r="U89" i="46"/>
  <c r="X88" i="46"/>
  <c r="W88" i="46"/>
  <c r="V88" i="46"/>
  <c r="U88" i="46"/>
  <c r="T88" i="46"/>
  <c r="X87" i="46"/>
  <c r="W87" i="46"/>
  <c r="V87" i="46"/>
  <c r="U87" i="46"/>
  <c r="X86" i="46"/>
  <c r="W86" i="46"/>
  <c r="V86" i="46"/>
  <c r="U86" i="46"/>
  <c r="X85" i="46"/>
  <c r="W85" i="46"/>
  <c r="V85" i="46"/>
  <c r="U85" i="46"/>
  <c r="X84" i="46"/>
  <c r="W84" i="46"/>
  <c r="V84" i="46"/>
  <c r="U84" i="46"/>
  <c r="T84" i="46"/>
  <c r="Q84" i="46"/>
  <c r="P84" i="46"/>
  <c r="K84" i="46"/>
  <c r="X83" i="46"/>
  <c r="W83" i="46"/>
  <c r="V83" i="46"/>
  <c r="U83" i="46"/>
  <c r="P83" i="46"/>
  <c r="Q83" i="46" s="1"/>
  <c r="K83" i="46"/>
  <c r="T79" i="46" s="1"/>
  <c r="X82" i="46"/>
  <c r="W82" i="46"/>
  <c r="V82" i="46"/>
  <c r="U82" i="46"/>
  <c r="P82" i="46"/>
  <c r="Q82" i="46" s="1"/>
  <c r="K82" i="46"/>
  <c r="X81" i="46"/>
  <c r="W81" i="46"/>
  <c r="V81" i="46"/>
  <c r="U81" i="46"/>
  <c r="T81" i="46"/>
  <c r="Q81" i="46"/>
  <c r="P81" i="46"/>
  <c r="K81" i="46"/>
  <c r="X80" i="46"/>
  <c r="W80" i="46"/>
  <c r="V80" i="46"/>
  <c r="U80" i="46"/>
  <c r="T80" i="46"/>
  <c r="P80" i="46"/>
  <c r="Q80" i="46" s="1"/>
  <c r="K80" i="46"/>
  <c r="X79" i="46"/>
  <c r="W79" i="46"/>
  <c r="V79" i="46"/>
  <c r="U79" i="46"/>
  <c r="P79" i="46"/>
  <c r="Q79" i="46" s="1"/>
  <c r="K79" i="46"/>
  <c r="X78" i="46"/>
  <c r="W78" i="46"/>
  <c r="V78" i="46"/>
  <c r="U78" i="46"/>
  <c r="T78" i="46"/>
  <c r="Q78" i="46"/>
  <c r="P78" i="46"/>
  <c r="K78" i="46"/>
  <c r="X77" i="46"/>
  <c r="W77" i="46"/>
  <c r="V77" i="46"/>
  <c r="U77" i="46"/>
  <c r="T77" i="46"/>
  <c r="P77" i="46"/>
  <c r="Q77" i="46" s="1"/>
  <c r="K77" i="46"/>
  <c r="X76" i="46"/>
  <c r="W76" i="46"/>
  <c r="V76" i="46"/>
  <c r="U76" i="46"/>
  <c r="P76" i="46"/>
  <c r="Q76" i="46" s="1"/>
  <c r="K76" i="46"/>
  <c r="X75" i="46"/>
  <c r="W75" i="46"/>
  <c r="V75" i="46"/>
  <c r="U75" i="46"/>
  <c r="T75" i="46"/>
  <c r="Q75" i="46"/>
  <c r="P75" i="46"/>
  <c r="K75" i="46"/>
  <c r="X74" i="46"/>
  <c r="W74" i="46"/>
  <c r="V74" i="46"/>
  <c r="U74" i="46"/>
  <c r="T74" i="46"/>
  <c r="P74" i="46"/>
  <c r="Q74" i="46" s="1"/>
  <c r="K74" i="46"/>
  <c r="T70" i="46" s="1"/>
  <c r="X73" i="46"/>
  <c r="W73" i="46"/>
  <c r="V73" i="46"/>
  <c r="U73" i="46"/>
  <c r="P73" i="46"/>
  <c r="Q73" i="46" s="1"/>
  <c r="K73" i="46"/>
  <c r="X72" i="46"/>
  <c r="W72" i="46"/>
  <c r="V72" i="46"/>
  <c r="U72" i="46"/>
  <c r="T72" i="46"/>
  <c r="Q72" i="46"/>
  <c r="P72" i="46"/>
  <c r="K72" i="46"/>
  <c r="T67" i="46" s="1"/>
  <c r="X71" i="46"/>
  <c r="W71" i="46"/>
  <c r="V71" i="46"/>
  <c r="U71" i="46"/>
  <c r="Q71" i="46"/>
  <c r="P71" i="46"/>
  <c r="K71" i="46"/>
  <c r="T59" i="46" s="1"/>
  <c r="X70" i="46"/>
  <c r="W70" i="46"/>
  <c r="V70" i="46"/>
  <c r="U70" i="46"/>
  <c r="Q70" i="46"/>
  <c r="P70" i="46"/>
  <c r="K70" i="46"/>
  <c r="X69" i="46"/>
  <c r="W69" i="46"/>
  <c r="V69" i="46"/>
  <c r="U69" i="46"/>
  <c r="X68" i="46"/>
  <c r="W68" i="46"/>
  <c r="V68" i="46"/>
  <c r="U68" i="46"/>
  <c r="X66" i="46"/>
  <c r="W66" i="46"/>
  <c r="V66" i="46"/>
  <c r="U66" i="46"/>
  <c r="T66" i="46"/>
  <c r="X65" i="46"/>
  <c r="W65" i="46"/>
  <c r="V65" i="46"/>
  <c r="U65" i="46"/>
  <c r="T65" i="46"/>
  <c r="X64" i="46"/>
  <c r="W64" i="46"/>
  <c r="V64" i="46"/>
  <c r="U64" i="46"/>
  <c r="X63" i="46"/>
  <c r="W63" i="46"/>
  <c r="V63" i="46"/>
  <c r="U63" i="46"/>
  <c r="X62" i="46"/>
  <c r="W62" i="46"/>
  <c r="V62" i="46"/>
  <c r="U62" i="46"/>
  <c r="X61" i="46"/>
  <c r="W61" i="46"/>
  <c r="V61" i="46"/>
  <c r="U61" i="46"/>
  <c r="T61" i="46"/>
  <c r="Q61" i="46"/>
  <c r="P61" i="46"/>
  <c r="K61" i="46"/>
  <c r="X60" i="46"/>
  <c r="W60" i="46"/>
  <c r="V60" i="46"/>
  <c r="U60" i="46"/>
  <c r="T60" i="46"/>
  <c r="P60" i="46"/>
  <c r="Q60" i="46" s="1"/>
  <c r="K60" i="46"/>
  <c r="X59" i="46"/>
  <c r="W59" i="46"/>
  <c r="V59" i="46"/>
  <c r="U59" i="46"/>
  <c r="P59" i="46"/>
  <c r="Q59" i="46" s="1"/>
  <c r="T55" i="46" s="1"/>
  <c r="K59" i="46"/>
  <c r="X58" i="46"/>
  <c r="W58" i="46"/>
  <c r="V58" i="46"/>
  <c r="U58" i="46"/>
  <c r="T58" i="46"/>
  <c r="Q58" i="46"/>
  <c r="P58" i="46"/>
  <c r="K58" i="46"/>
  <c r="T54" i="46" s="1"/>
  <c r="X57" i="46"/>
  <c r="W57" i="46"/>
  <c r="V57" i="46"/>
  <c r="U57" i="46"/>
  <c r="T57" i="46"/>
  <c r="P57" i="46"/>
  <c r="Q57" i="46" s="1"/>
  <c r="K57" i="46"/>
  <c r="T53" i="46" s="1"/>
  <c r="X56" i="46"/>
  <c r="W56" i="46"/>
  <c r="V56" i="46"/>
  <c r="U56" i="46"/>
  <c r="P56" i="46"/>
  <c r="Q56" i="46" s="1"/>
  <c r="I56" i="46"/>
  <c r="K56" i="46" s="1"/>
  <c r="X55" i="46"/>
  <c r="W55" i="46"/>
  <c r="V55" i="46"/>
  <c r="U55" i="46"/>
  <c r="P55" i="46"/>
  <c r="Q55" i="46" s="1"/>
  <c r="T51" i="46" s="1"/>
  <c r="K55" i="46"/>
  <c r="X54" i="46"/>
  <c r="W54" i="46"/>
  <c r="V54" i="46"/>
  <c r="U54" i="46"/>
  <c r="Q54" i="46"/>
  <c r="P54" i="46"/>
  <c r="K54" i="46"/>
  <c r="X53" i="46"/>
  <c r="W53" i="46"/>
  <c r="V53" i="46"/>
  <c r="U53" i="46"/>
  <c r="P53" i="46"/>
  <c r="Q53" i="46" s="1"/>
  <c r="K53" i="46"/>
  <c r="X52" i="46"/>
  <c r="W52" i="46"/>
  <c r="V52" i="46"/>
  <c r="U52" i="46"/>
  <c r="P52" i="46"/>
  <c r="Q52" i="46" s="1"/>
  <c r="K52" i="46"/>
  <c r="X51" i="46"/>
  <c r="W51" i="46"/>
  <c r="V51" i="46"/>
  <c r="U51" i="46"/>
  <c r="Q51" i="46"/>
  <c r="P51" i="46"/>
  <c r="K51" i="46"/>
  <c r="T47" i="46" s="1"/>
  <c r="X50" i="46"/>
  <c r="W50" i="46"/>
  <c r="V50" i="46"/>
  <c r="U50" i="46"/>
  <c r="P50" i="46"/>
  <c r="Q50" i="46" s="1"/>
  <c r="T45" i="46" s="1"/>
  <c r="K50" i="46"/>
  <c r="X49" i="46"/>
  <c r="W49" i="46"/>
  <c r="V49" i="46"/>
  <c r="U49" i="46"/>
  <c r="P49" i="46"/>
  <c r="Q49" i="46" s="1"/>
  <c r="K49" i="46"/>
  <c r="I49" i="46"/>
  <c r="X48" i="46"/>
  <c r="W48" i="46"/>
  <c r="V48" i="46"/>
  <c r="U48" i="46"/>
  <c r="T48" i="46"/>
  <c r="Q48" i="46"/>
  <c r="P48" i="46"/>
  <c r="K48" i="46"/>
  <c r="T43" i="46" s="1"/>
  <c r="X47" i="46"/>
  <c r="W47" i="46"/>
  <c r="V47" i="46"/>
  <c r="U47" i="46"/>
  <c r="P47" i="46"/>
  <c r="Q47" i="46" s="1"/>
  <c r="K47" i="46"/>
  <c r="T42" i="46" s="1"/>
  <c r="X46" i="46"/>
  <c r="W46" i="46"/>
  <c r="V46" i="46"/>
  <c r="U46" i="46"/>
  <c r="X45" i="46"/>
  <c r="W45" i="46"/>
  <c r="V45" i="46"/>
  <c r="U45" i="46"/>
  <c r="X43" i="46"/>
  <c r="W43" i="46"/>
  <c r="V43" i="46"/>
  <c r="U43" i="46"/>
  <c r="X42" i="46"/>
  <c r="W42" i="46"/>
  <c r="V42" i="46"/>
  <c r="U42" i="46"/>
  <c r="X41" i="46"/>
  <c r="W41" i="46"/>
  <c r="V41" i="46"/>
  <c r="U41" i="46"/>
  <c r="X40" i="46"/>
  <c r="W40" i="46"/>
  <c r="V40" i="46"/>
  <c r="U40" i="46"/>
  <c r="X39" i="46"/>
  <c r="W39" i="46"/>
  <c r="V39" i="46"/>
  <c r="U39" i="46"/>
  <c r="X38" i="46"/>
  <c r="W38" i="46"/>
  <c r="V38" i="46"/>
  <c r="U38" i="46"/>
  <c r="X37" i="46"/>
  <c r="W37" i="46"/>
  <c r="V37" i="46"/>
  <c r="U37" i="46"/>
  <c r="Q37" i="46"/>
  <c r="P37" i="46"/>
  <c r="K37" i="46"/>
  <c r="T33" i="46" s="1"/>
  <c r="X36" i="46"/>
  <c r="W36" i="46"/>
  <c r="V36" i="46"/>
  <c r="U36" i="46"/>
  <c r="Q36" i="46"/>
  <c r="P36" i="46"/>
  <c r="K36" i="46"/>
  <c r="X35" i="46"/>
  <c r="W35" i="46"/>
  <c r="V35" i="46"/>
  <c r="U35" i="46"/>
  <c r="T35" i="46"/>
  <c r="Q35" i="46"/>
  <c r="P35" i="46"/>
  <c r="K35" i="46"/>
  <c r="T31" i="46" s="1"/>
  <c r="X34" i="46"/>
  <c r="W34" i="46"/>
  <c r="V34" i="46"/>
  <c r="U34" i="46"/>
  <c r="Q34" i="46"/>
  <c r="P34" i="46"/>
  <c r="K34" i="46"/>
  <c r="T30" i="46" s="1"/>
  <c r="X33" i="46"/>
  <c r="W33" i="46"/>
  <c r="V33" i="46"/>
  <c r="U33" i="46"/>
  <c r="Q33" i="46"/>
  <c r="P33" i="46"/>
  <c r="K33" i="46"/>
  <c r="X32" i="46"/>
  <c r="W32" i="46"/>
  <c r="V32" i="46"/>
  <c r="U32" i="46"/>
  <c r="T32" i="46"/>
  <c r="Q32" i="46"/>
  <c r="P32" i="46"/>
  <c r="K32" i="46"/>
  <c r="X31" i="46"/>
  <c r="W31" i="46"/>
  <c r="V31" i="46"/>
  <c r="U31" i="46"/>
  <c r="Q31" i="46"/>
  <c r="P31" i="46"/>
  <c r="K31" i="46"/>
  <c r="T27" i="46" s="1"/>
  <c r="X30" i="46"/>
  <c r="W30" i="46"/>
  <c r="V30" i="46"/>
  <c r="U30" i="46"/>
  <c r="Q30" i="46"/>
  <c r="P30" i="46"/>
  <c r="K30" i="46"/>
  <c r="X29" i="46"/>
  <c r="W29" i="46"/>
  <c r="V29" i="46"/>
  <c r="U29" i="46"/>
  <c r="Q29" i="46"/>
  <c r="T25" i="46" s="1"/>
  <c r="P29" i="46"/>
  <c r="K29" i="46"/>
  <c r="X28" i="46"/>
  <c r="W28" i="46"/>
  <c r="V28" i="46"/>
  <c r="U28" i="46"/>
  <c r="P28" i="46"/>
  <c r="Q28" i="46" s="1"/>
  <c r="K28" i="46"/>
  <c r="X27" i="46"/>
  <c r="W27" i="46"/>
  <c r="V27" i="46"/>
  <c r="U27" i="46"/>
  <c r="Q27" i="46"/>
  <c r="P27" i="46"/>
  <c r="I27" i="46"/>
  <c r="K27" i="46" s="1"/>
  <c r="T23" i="46" s="1"/>
  <c r="X26" i="46"/>
  <c r="W26" i="46"/>
  <c r="V26" i="46"/>
  <c r="U26" i="46"/>
  <c r="T26" i="46"/>
  <c r="Q26" i="46"/>
  <c r="P26" i="46"/>
  <c r="I26" i="46"/>
  <c r="K26" i="46" s="1"/>
  <c r="T21" i="46" s="1"/>
  <c r="X25" i="46"/>
  <c r="W25" i="46"/>
  <c r="V25" i="46"/>
  <c r="U25" i="46"/>
  <c r="P25" i="46"/>
  <c r="Q25" i="46" s="1"/>
  <c r="I25" i="46"/>
  <c r="K25" i="46" s="1"/>
  <c r="T20" i="46" s="1"/>
  <c r="X24" i="46"/>
  <c r="W24" i="46"/>
  <c r="V24" i="46"/>
  <c r="U24" i="46"/>
  <c r="P24" i="46"/>
  <c r="Q24" i="46" s="1"/>
  <c r="T19" i="46" s="1"/>
  <c r="K24" i="46"/>
  <c r="X23" i="46"/>
  <c r="W23" i="46"/>
  <c r="V23" i="46"/>
  <c r="U23" i="46"/>
  <c r="P23" i="46"/>
  <c r="Q23" i="46" s="1"/>
  <c r="T18" i="46" s="1"/>
  <c r="K23" i="46"/>
  <c r="I23" i="46"/>
  <c r="X22" i="46"/>
  <c r="W22" i="46"/>
  <c r="V22" i="46"/>
  <c r="U22" i="46"/>
  <c r="X21" i="46"/>
  <c r="W21" i="46"/>
  <c r="V21" i="46"/>
  <c r="U21" i="46"/>
  <c r="X19" i="46"/>
  <c r="W19" i="46"/>
  <c r="V19" i="46"/>
  <c r="U19" i="46"/>
  <c r="X18" i="46"/>
  <c r="W18" i="46"/>
  <c r="V18" i="46"/>
  <c r="U18" i="46"/>
  <c r="X17" i="46"/>
  <c r="W17" i="46"/>
  <c r="V17" i="46"/>
  <c r="U17" i="46"/>
  <c r="X16" i="46"/>
  <c r="W16" i="46"/>
  <c r="V16" i="46"/>
  <c r="U16" i="46"/>
  <c r="X15" i="46"/>
  <c r="W15" i="46"/>
  <c r="V15" i="46"/>
  <c r="U15" i="46"/>
  <c r="Q15" i="46"/>
  <c r="P15" i="46"/>
  <c r="I15" i="46"/>
  <c r="K15" i="46" s="1"/>
  <c r="T15" i="46" s="1"/>
  <c r="X14" i="46"/>
  <c r="W14" i="46"/>
  <c r="V14" i="46"/>
  <c r="U14" i="46"/>
  <c r="P14" i="46"/>
  <c r="Q14" i="46" s="1"/>
  <c r="K14" i="46"/>
  <c r="X13" i="46"/>
  <c r="W13" i="46"/>
  <c r="V13" i="46"/>
  <c r="U13" i="46"/>
  <c r="T13" i="46"/>
  <c r="Q13" i="46"/>
  <c r="P13" i="46"/>
  <c r="K13" i="46"/>
  <c r="I13" i="46"/>
  <c r="X12" i="46"/>
  <c r="W12" i="46"/>
  <c r="V12" i="46"/>
  <c r="U12" i="46"/>
  <c r="P12" i="46"/>
  <c r="Q12" i="46" s="1"/>
  <c r="K12" i="46"/>
  <c r="I12" i="46"/>
  <c r="X11" i="46"/>
  <c r="W11" i="46"/>
  <c r="V11" i="46"/>
  <c r="U11" i="46"/>
  <c r="P11" i="46"/>
  <c r="Q11" i="46" s="1"/>
  <c r="K11" i="46"/>
  <c r="T11" i="46" s="1"/>
  <c r="X10" i="46"/>
  <c r="W10" i="46"/>
  <c r="V10" i="46"/>
  <c r="U10" i="46"/>
  <c r="Q10" i="46"/>
  <c r="P10" i="46"/>
  <c r="I10" i="46"/>
  <c r="K10" i="46" s="1"/>
  <c r="T10" i="46" s="1"/>
  <c r="I9" i="46"/>
  <c r="L9" i="46" s="1"/>
  <c r="X8" i="46"/>
  <c r="W8" i="46"/>
  <c r="V8" i="46"/>
  <c r="U8" i="46"/>
  <c r="T8" i="46"/>
  <c r="Q8" i="46"/>
  <c r="P8" i="46"/>
  <c r="K8" i="46"/>
  <c r="I8" i="46"/>
  <c r="X7" i="46"/>
  <c r="W7" i="46"/>
  <c r="V7" i="46"/>
  <c r="U7" i="46"/>
  <c r="Q7" i="46"/>
  <c r="P7" i="46"/>
  <c r="K7" i="46"/>
  <c r="I7" i="46"/>
  <c r="X6" i="46"/>
  <c r="W6" i="46"/>
  <c r="V6" i="46"/>
  <c r="U6" i="46"/>
  <c r="P6" i="46"/>
  <c r="Q6" i="46" s="1"/>
  <c r="I6" i="46"/>
  <c r="K6" i="46" s="1"/>
  <c r="Y282" i="45"/>
  <c r="X282" i="45"/>
  <c r="W282" i="45"/>
  <c r="V282" i="45"/>
  <c r="U282" i="45"/>
  <c r="Q282" i="45"/>
  <c r="P282" i="45"/>
  <c r="K282" i="45"/>
  <c r="X281" i="45"/>
  <c r="W281" i="45"/>
  <c r="V281" i="45"/>
  <c r="U281" i="45"/>
  <c r="Q281" i="45"/>
  <c r="P281" i="45"/>
  <c r="K281" i="45"/>
  <c r="T267" i="45" s="1"/>
  <c r="X280" i="45"/>
  <c r="Y280" i="45" s="1"/>
  <c r="W280" i="45"/>
  <c r="V280" i="45"/>
  <c r="U280" i="45"/>
  <c r="P280" i="45"/>
  <c r="Q280" i="45" s="1"/>
  <c r="Z280" i="45" s="1"/>
  <c r="K280" i="45"/>
  <c r="X279" i="45"/>
  <c r="W279" i="45"/>
  <c r="Y279" i="45" s="1"/>
  <c r="Z279" i="45" s="1"/>
  <c r="V279" i="45"/>
  <c r="U279" i="45"/>
  <c r="Q279" i="45"/>
  <c r="P279" i="45"/>
  <c r="K279" i="45"/>
  <c r="X278" i="45"/>
  <c r="W278" i="45"/>
  <c r="V278" i="45"/>
  <c r="Y278" i="45" s="1"/>
  <c r="U278" i="45"/>
  <c r="Q278" i="45"/>
  <c r="P278" i="45"/>
  <c r="K278" i="45"/>
  <c r="X277" i="45"/>
  <c r="W277" i="45"/>
  <c r="V277" i="45"/>
  <c r="U277" i="45"/>
  <c r="T277" i="45"/>
  <c r="P277" i="45"/>
  <c r="Q277" i="45" s="1"/>
  <c r="K277" i="45"/>
  <c r="X267" i="45"/>
  <c r="W267" i="45"/>
  <c r="V267" i="45"/>
  <c r="U267" i="45"/>
  <c r="Q267" i="45"/>
  <c r="P267" i="45"/>
  <c r="K267" i="45"/>
  <c r="T262" i="45" s="1"/>
  <c r="X266" i="45"/>
  <c r="W266" i="45"/>
  <c r="V266" i="45"/>
  <c r="U266" i="45"/>
  <c r="T266" i="45"/>
  <c r="P266" i="45"/>
  <c r="Q266" i="45" s="1"/>
  <c r="K266" i="45"/>
  <c r="Y265" i="45"/>
  <c r="X265" i="45"/>
  <c r="W265" i="45"/>
  <c r="V265" i="45"/>
  <c r="U265" i="45"/>
  <c r="T265" i="45"/>
  <c r="Q265" i="45"/>
  <c r="Z265" i="45" s="1"/>
  <c r="P265" i="45"/>
  <c r="K265" i="45"/>
  <c r="Y264" i="45"/>
  <c r="X264" i="45"/>
  <c r="W264" i="45"/>
  <c r="V264" i="45"/>
  <c r="U264" i="45"/>
  <c r="P264" i="45"/>
  <c r="Q264" i="45" s="1"/>
  <c r="Z264" i="45" s="1"/>
  <c r="K264" i="45"/>
  <c r="T259" i="45" s="1"/>
  <c r="Y263" i="45"/>
  <c r="Z263" i="45" s="1"/>
  <c r="X263" i="45"/>
  <c r="W263" i="45"/>
  <c r="V263" i="45"/>
  <c r="U263" i="45"/>
  <c r="P263" i="45"/>
  <c r="Q263" i="45" s="1"/>
  <c r="K263" i="45"/>
  <c r="T258" i="45" s="1"/>
  <c r="X262" i="45"/>
  <c r="W262" i="45"/>
  <c r="V262" i="45"/>
  <c r="U262" i="45"/>
  <c r="Q262" i="45"/>
  <c r="T257" i="45" s="1"/>
  <c r="P262" i="45"/>
  <c r="K262" i="45"/>
  <c r="X261" i="45"/>
  <c r="W261" i="45"/>
  <c r="V261" i="45"/>
  <c r="U261" i="45"/>
  <c r="Y261" i="45" s="1"/>
  <c r="Q261" i="45"/>
  <c r="Z261" i="45" s="1"/>
  <c r="P261" i="45"/>
  <c r="K261" i="45"/>
  <c r="T256" i="45" s="1"/>
  <c r="X260" i="45"/>
  <c r="W260" i="45"/>
  <c r="V260" i="45"/>
  <c r="U260" i="45"/>
  <c r="P260" i="45"/>
  <c r="Q260" i="45" s="1"/>
  <c r="K260" i="45"/>
  <c r="Y259" i="45"/>
  <c r="X259" i="45"/>
  <c r="W259" i="45"/>
  <c r="V259" i="45"/>
  <c r="U259" i="45"/>
  <c r="Q259" i="45"/>
  <c r="Z259" i="45" s="1"/>
  <c r="P259" i="45"/>
  <c r="K259" i="45"/>
  <c r="T254" i="45" s="1"/>
  <c r="Y258" i="45"/>
  <c r="X258" i="45"/>
  <c r="W258" i="45"/>
  <c r="V258" i="45"/>
  <c r="U258" i="45"/>
  <c r="P258" i="45"/>
  <c r="Q258" i="45" s="1"/>
  <c r="Z258" i="45" s="1"/>
  <c r="K258" i="45"/>
  <c r="T253" i="45" s="1"/>
  <c r="Y257" i="45"/>
  <c r="X257" i="45"/>
  <c r="W257" i="45"/>
  <c r="V257" i="45"/>
  <c r="U257" i="45"/>
  <c r="P257" i="45"/>
  <c r="Q257" i="45" s="1"/>
  <c r="Z257" i="45" s="1"/>
  <c r="K257" i="45"/>
  <c r="X256" i="45"/>
  <c r="W256" i="45"/>
  <c r="V256" i="45"/>
  <c r="U256" i="45"/>
  <c r="Q256" i="45"/>
  <c r="P256" i="45"/>
  <c r="K256" i="45"/>
  <c r="X255" i="45"/>
  <c r="W255" i="45"/>
  <c r="V255" i="45"/>
  <c r="U255" i="45"/>
  <c r="Y255" i="45" s="1"/>
  <c r="Q255" i="45"/>
  <c r="Z255" i="45" s="1"/>
  <c r="P255" i="45"/>
  <c r="K255" i="45"/>
  <c r="X254" i="45"/>
  <c r="W254" i="45"/>
  <c r="V254" i="45"/>
  <c r="U254" i="45"/>
  <c r="Q254" i="45"/>
  <c r="P254" i="45"/>
  <c r="K254" i="45"/>
  <c r="T241" i="45" s="1"/>
  <c r="Y253" i="45"/>
  <c r="X253" i="45"/>
  <c r="W253" i="45"/>
  <c r="V253" i="45"/>
  <c r="U253" i="45"/>
  <c r="Q253" i="45"/>
  <c r="P253" i="45"/>
  <c r="K253" i="45"/>
  <c r="X244" i="45"/>
  <c r="W244" i="45"/>
  <c r="V244" i="45"/>
  <c r="U244" i="45"/>
  <c r="T244" i="45"/>
  <c r="P244" i="45"/>
  <c r="Q244" i="45" s="1"/>
  <c r="K244" i="45"/>
  <c r="T239" i="45" s="1"/>
  <c r="Y243" i="45"/>
  <c r="X243" i="45"/>
  <c r="W243" i="45"/>
  <c r="V243" i="45"/>
  <c r="U243" i="45"/>
  <c r="T243" i="45"/>
  <c r="Q243" i="45"/>
  <c r="Z243" i="45" s="1"/>
  <c r="P243" i="45"/>
  <c r="K243" i="45"/>
  <c r="T238" i="45" s="1"/>
  <c r="Y242" i="45"/>
  <c r="X242" i="45"/>
  <c r="W242" i="45"/>
  <c r="V242" i="45"/>
  <c r="U242" i="45"/>
  <c r="P242" i="45"/>
  <c r="Q242" i="45" s="1"/>
  <c r="T237" i="45" s="1"/>
  <c r="K242" i="45"/>
  <c r="Z241" i="45"/>
  <c r="Y241" i="45"/>
  <c r="X241" i="45"/>
  <c r="W241" i="45"/>
  <c r="V241" i="45"/>
  <c r="U241" i="45"/>
  <c r="P241" i="45"/>
  <c r="Q241" i="45" s="1"/>
  <c r="K241" i="45"/>
  <c r="T236" i="45" s="1"/>
  <c r="X240" i="45"/>
  <c r="W240" i="45"/>
  <c r="V240" i="45"/>
  <c r="U240" i="45"/>
  <c r="Q240" i="45"/>
  <c r="T235" i="45" s="1"/>
  <c r="P240" i="45"/>
  <c r="K240" i="45"/>
  <c r="X239" i="45"/>
  <c r="W239" i="45"/>
  <c r="V239" i="45"/>
  <c r="U239" i="45"/>
  <c r="Y239" i="45" s="1"/>
  <c r="Q239" i="45"/>
  <c r="Z239" i="45" s="1"/>
  <c r="P239" i="45"/>
  <c r="K239" i="45"/>
  <c r="T234" i="45" s="1"/>
  <c r="X238" i="45"/>
  <c r="W238" i="45"/>
  <c r="V238" i="45"/>
  <c r="U238" i="45"/>
  <c r="P238" i="45"/>
  <c r="Q238" i="45" s="1"/>
  <c r="K238" i="45"/>
  <c r="Y237" i="45"/>
  <c r="X237" i="45"/>
  <c r="W237" i="45"/>
  <c r="V237" i="45"/>
  <c r="U237" i="45"/>
  <c r="P237" i="45"/>
  <c r="Q237" i="45" s="1"/>
  <c r="Z237" i="45" s="1"/>
  <c r="K237" i="45"/>
  <c r="T232" i="45" s="1"/>
  <c r="X236" i="45"/>
  <c r="W236" i="45"/>
  <c r="Y236" i="45" s="1"/>
  <c r="V236" i="45"/>
  <c r="U236" i="45"/>
  <c r="P236" i="45"/>
  <c r="Q236" i="45" s="1"/>
  <c r="K236" i="45"/>
  <c r="X235" i="45"/>
  <c r="W235" i="45"/>
  <c r="V235" i="45"/>
  <c r="U235" i="45"/>
  <c r="Y235" i="45" s="1"/>
  <c r="Z235" i="45" s="1"/>
  <c r="P235" i="45"/>
  <c r="Q235" i="45" s="1"/>
  <c r="K235" i="45"/>
  <c r="T230" i="45" s="1"/>
  <c r="X234" i="45"/>
  <c r="Y234" i="45" s="1"/>
  <c r="Z234" i="45" s="1"/>
  <c r="W234" i="45"/>
  <c r="V234" i="45"/>
  <c r="U234" i="45"/>
  <c r="Q234" i="45"/>
  <c r="P234" i="45"/>
  <c r="K234" i="45"/>
  <c r="X233" i="45"/>
  <c r="W233" i="45"/>
  <c r="V233" i="45"/>
  <c r="U233" i="45"/>
  <c r="Y233" i="45" s="1"/>
  <c r="T233" i="45"/>
  <c r="P233" i="45"/>
  <c r="Q233" i="45" s="1"/>
  <c r="Z233" i="45" s="1"/>
  <c r="K233" i="45"/>
  <c r="X232" i="45"/>
  <c r="W232" i="45"/>
  <c r="V232" i="45"/>
  <c r="U232" i="45"/>
  <c r="Y232" i="45" s="1"/>
  <c r="Q232" i="45"/>
  <c r="Z232" i="45" s="1"/>
  <c r="P232" i="45"/>
  <c r="K232" i="45"/>
  <c r="T217" i="45" s="1"/>
  <c r="Z231" i="45"/>
  <c r="Y231" i="45"/>
  <c r="X231" i="45"/>
  <c r="W231" i="45"/>
  <c r="V231" i="45"/>
  <c r="U231" i="45"/>
  <c r="Q231" i="45"/>
  <c r="P231" i="45"/>
  <c r="K231" i="45"/>
  <c r="T216" i="45" s="1"/>
  <c r="X230" i="45"/>
  <c r="Y230" i="45" s="1"/>
  <c r="Z230" i="45" s="1"/>
  <c r="W230" i="45"/>
  <c r="V230" i="45"/>
  <c r="U230" i="45"/>
  <c r="P230" i="45"/>
  <c r="Q230" i="45" s="1"/>
  <c r="K230" i="45"/>
  <c r="Y219" i="45"/>
  <c r="X219" i="45"/>
  <c r="W219" i="45"/>
  <c r="V219" i="45"/>
  <c r="U219" i="45"/>
  <c r="T219" i="45"/>
  <c r="P219" i="45"/>
  <c r="Q219" i="45" s="1"/>
  <c r="K219" i="45"/>
  <c r="T214" i="45" s="1"/>
  <c r="X218" i="45"/>
  <c r="W218" i="45"/>
  <c r="Y218" i="45" s="1"/>
  <c r="V218" i="45"/>
  <c r="U218" i="45"/>
  <c r="P218" i="45"/>
  <c r="Q218" i="45" s="1"/>
  <c r="Z218" i="45" s="1"/>
  <c r="K218" i="45"/>
  <c r="T213" i="45" s="1"/>
  <c r="X217" i="45"/>
  <c r="W217" i="45"/>
  <c r="V217" i="45"/>
  <c r="U217" i="45"/>
  <c r="Y217" i="45" s="1"/>
  <c r="P217" i="45"/>
  <c r="Q217" i="45" s="1"/>
  <c r="Z217" i="45" s="1"/>
  <c r="K217" i="45"/>
  <c r="T212" i="45" s="1"/>
  <c r="X216" i="45"/>
  <c r="W216" i="45"/>
  <c r="V216" i="45"/>
  <c r="Y216" i="45" s="1"/>
  <c r="Z216" i="45" s="1"/>
  <c r="U216" i="45"/>
  <c r="Q216" i="45"/>
  <c r="T211" i="45" s="1"/>
  <c r="P216" i="45"/>
  <c r="K216" i="45"/>
  <c r="X215" i="45"/>
  <c r="W215" i="45"/>
  <c r="V215" i="45"/>
  <c r="U215" i="45"/>
  <c r="T215" i="45"/>
  <c r="P215" i="45"/>
  <c r="Q215" i="45" s="1"/>
  <c r="K215" i="45"/>
  <c r="X214" i="45"/>
  <c r="W214" i="45"/>
  <c r="V214" i="45"/>
  <c r="U214" i="45"/>
  <c r="Y214" i="45" s="1"/>
  <c r="Q214" i="45"/>
  <c r="P214" i="45"/>
  <c r="K214" i="45"/>
  <c r="Y213" i="45"/>
  <c r="X213" i="45"/>
  <c r="W213" i="45"/>
  <c r="V213" i="45"/>
  <c r="U213" i="45"/>
  <c r="Q213" i="45"/>
  <c r="Z213" i="45" s="1"/>
  <c r="P213" i="45"/>
  <c r="K213" i="45"/>
  <c r="T208" i="45" s="1"/>
  <c r="X212" i="45"/>
  <c r="W212" i="45"/>
  <c r="Y212" i="45" s="1"/>
  <c r="Z212" i="45" s="1"/>
  <c r="V212" i="45"/>
  <c r="U212" i="45"/>
  <c r="P212" i="45"/>
  <c r="Q212" i="45" s="1"/>
  <c r="K212" i="45"/>
  <c r="X211" i="45"/>
  <c r="W211" i="45"/>
  <c r="V211" i="45"/>
  <c r="Y211" i="45" s="1"/>
  <c r="U211" i="45"/>
  <c r="P211" i="45"/>
  <c r="Q211" i="45" s="1"/>
  <c r="K211" i="45"/>
  <c r="X210" i="45"/>
  <c r="W210" i="45"/>
  <c r="V210" i="45"/>
  <c r="U210" i="45"/>
  <c r="Y210" i="45" s="1"/>
  <c r="Q210" i="45"/>
  <c r="P210" i="45"/>
  <c r="K210" i="45"/>
  <c r="X209" i="45"/>
  <c r="W209" i="45"/>
  <c r="V209" i="45"/>
  <c r="U209" i="45"/>
  <c r="Q209" i="45"/>
  <c r="P209" i="45"/>
  <c r="K209" i="45"/>
  <c r="T195" i="45" s="1"/>
  <c r="X208" i="45"/>
  <c r="W208" i="45"/>
  <c r="V208" i="45"/>
  <c r="U208" i="45"/>
  <c r="P208" i="45"/>
  <c r="Q208" i="45" s="1"/>
  <c r="K208" i="45"/>
  <c r="Y207" i="45"/>
  <c r="X207" i="45"/>
  <c r="W207" i="45"/>
  <c r="V207" i="45"/>
  <c r="U207" i="45"/>
  <c r="T207" i="45"/>
  <c r="P207" i="45"/>
  <c r="Q207" i="45" s="1"/>
  <c r="Z207" i="45" s="1"/>
  <c r="K207" i="45"/>
  <c r="X206" i="45"/>
  <c r="W206" i="45"/>
  <c r="Y206" i="45" s="1"/>
  <c r="V206" i="45"/>
  <c r="U206" i="45"/>
  <c r="P206" i="45"/>
  <c r="Q206" i="45" s="1"/>
  <c r="Z206" i="45" s="1"/>
  <c r="K206" i="45"/>
  <c r="T192" i="45" s="1"/>
  <c r="X205" i="45"/>
  <c r="W205" i="45"/>
  <c r="V205" i="45"/>
  <c r="Y205" i="45" s="1"/>
  <c r="Z205" i="45" s="1"/>
  <c r="U205" i="45"/>
  <c r="P205" i="45"/>
  <c r="Q205" i="45" s="1"/>
  <c r="K205" i="45"/>
  <c r="X195" i="45"/>
  <c r="W195" i="45"/>
  <c r="Y195" i="45" s="1"/>
  <c r="Z195" i="45" s="1"/>
  <c r="V195" i="45"/>
  <c r="U195" i="45"/>
  <c r="P195" i="45"/>
  <c r="Q195" i="45" s="1"/>
  <c r="T190" i="45" s="1"/>
  <c r="K195" i="45"/>
  <c r="X194" i="45"/>
  <c r="W194" i="45"/>
  <c r="V194" i="45"/>
  <c r="U194" i="45"/>
  <c r="P194" i="45"/>
  <c r="Q194" i="45" s="1"/>
  <c r="K194" i="45"/>
  <c r="T189" i="45" s="1"/>
  <c r="X193" i="45"/>
  <c r="W193" i="45"/>
  <c r="V193" i="45"/>
  <c r="U193" i="45"/>
  <c r="Y193" i="45" s="1"/>
  <c r="T193" i="45"/>
  <c r="Q193" i="45"/>
  <c r="P193" i="45"/>
  <c r="K193" i="45"/>
  <c r="X192" i="45"/>
  <c r="W192" i="45"/>
  <c r="V192" i="45"/>
  <c r="U192" i="45"/>
  <c r="Y192" i="45" s="1"/>
  <c r="Q192" i="45"/>
  <c r="P192" i="45"/>
  <c r="K192" i="45"/>
  <c r="T187" i="45" s="1"/>
  <c r="X191" i="45"/>
  <c r="W191" i="45"/>
  <c r="V191" i="45"/>
  <c r="U191" i="45"/>
  <c r="T191" i="45"/>
  <c r="P191" i="45"/>
  <c r="Q191" i="45" s="1"/>
  <c r="K191" i="45"/>
  <c r="Y190" i="45"/>
  <c r="X190" i="45"/>
  <c r="W190" i="45"/>
  <c r="V190" i="45"/>
  <c r="U190" i="45"/>
  <c r="P190" i="45"/>
  <c r="Q190" i="45" s="1"/>
  <c r="Z190" i="45" s="1"/>
  <c r="K190" i="45"/>
  <c r="X189" i="45"/>
  <c r="W189" i="45"/>
  <c r="Y189" i="45" s="1"/>
  <c r="V189" i="45"/>
  <c r="U189" i="45"/>
  <c r="Q189" i="45"/>
  <c r="P189" i="45"/>
  <c r="K189" i="45"/>
  <c r="X188" i="45"/>
  <c r="W188" i="45"/>
  <c r="V188" i="45"/>
  <c r="Y188" i="45" s="1"/>
  <c r="U188" i="45"/>
  <c r="P188" i="45"/>
  <c r="Q188" i="45" s="1"/>
  <c r="K188" i="45"/>
  <c r="Z187" i="45"/>
  <c r="Y187" i="45"/>
  <c r="X187" i="45"/>
  <c r="W187" i="45"/>
  <c r="V187" i="45"/>
  <c r="U187" i="45"/>
  <c r="P187" i="45"/>
  <c r="Q187" i="45" s="1"/>
  <c r="T182" i="45" s="1"/>
  <c r="K187" i="45"/>
  <c r="X186" i="45"/>
  <c r="W186" i="45"/>
  <c r="V186" i="45"/>
  <c r="Y186" i="45" s="1"/>
  <c r="U186" i="45"/>
  <c r="P186" i="45"/>
  <c r="Q186" i="45" s="1"/>
  <c r="K186" i="45"/>
  <c r="X185" i="45"/>
  <c r="W185" i="45"/>
  <c r="V185" i="45"/>
  <c r="U185" i="45"/>
  <c r="T185" i="45"/>
  <c r="Q185" i="45"/>
  <c r="P185" i="45"/>
  <c r="K185" i="45"/>
  <c r="Y184" i="45"/>
  <c r="X184" i="45"/>
  <c r="W184" i="45"/>
  <c r="V184" i="45"/>
  <c r="U184" i="45"/>
  <c r="P184" i="45"/>
  <c r="Q184" i="45" s="1"/>
  <c r="Z184" i="45" s="1"/>
  <c r="K184" i="45"/>
  <c r="Y183" i="45"/>
  <c r="X183" i="45"/>
  <c r="W183" i="45"/>
  <c r="V183" i="45"/>
  <c r="U183" i="45"/>
  <c r="Q183" i="45"/>
  <c r="Z183" i="45" s="1"/>
  <c r="P183" i="45"/>
  <c r="K183" i="45"/>
  <c r="T169" i="45" s="1"/>
  <c r="X182" i="45"/>
  <c r="Y182" i="45" s="1"/>
  <c r="Z182" i="45" s="1"/>
  <c r="W182" i="45"/>
  <c r="V182" i="45"/>
  <c r="U182" i="45"/>
  <c r="Q182" i="45"/>
  <c r="P182" i="45"/>
  <c r="K182" i="45"/>
  <c r="X181" i="45"/>
  <c r="W181" i="45"/>
  <c r="V181" i="45"/>
  <c r="Y181" i="45" s="1"/>
  <c r="U181" i="45"/>
  <c r="P181" i="45"/>
  <c r="Q181" i="45" s="1"/>
  <c r="K181" i="45"/>
  <c r="X171" i="45"/>
  <c r="W171" i="45"/>
  <c r="V171" i="45"/>
  <c r="U171" i="45"/>
  <c r="Q171" i="45"/>
  <c r="P171" i="45"/>
  <c r="K171" i="45"/>
  <c r="T166" i="45" s="1"/>
  <c r="X170" i="45"/>
  <c r="W170" i="45"/>
  <c r="V170" i="45"/>
  <c r="U170" i="45"/>
  <c r="Q170" i="45"/>
  <c r="P170" i="45"/>
  <c r="K170" i="45"/>
  <c r="X169" i="45"/>
  <c r="W169" i="45"/>
  <c r="V169" i="45"/>
  <c r="U169" i="45"/>
  <c r="Y169" i="45" s="1"/>
  <c r="P169" i="45"/>
  <c r="Q169" i="45" s="1"/>
  <c r="K169" i="45"/>
  <c r="X168" i="45"/>
  <c r="W168" i="45"/>
  <c r="V168" i="45"/>
  <c r="U168" i="45"/>
  <c r="T168" i="45"/>
  <c r="P168" i="45"/>
  <c r="Q168" i="45" s="1"/>
  <c r="K168" i="45"/>
  <c r="Z167" i="45"/>
  <c r="Y167" i="45"/>
  <c r="X167" i="45"/>
  <c r="W167" i="45"/>
  <c r="V167" i="45"/>
  <c r="U167" i="45"/>
  <c r="P167" i="45"/>
  <c r="Q167" i="45" s="1"/>
  <c r="T162" i="45" s="1"/>
  <c r="K167" i="45"/>
  <c r="X166" i="45"/>
  <c r="W166" i="45"/>
  <c r="V166" i="45"/>
  <c r="U166" i="45"/>
  <c r="P166" i="45"/>
  <c r="Q166" i="45" s="1"/>
  <c r="K166" i="45"/>
  <c r="X165" i="45"/>
  <c r="W165" i="45"/>
  <c r="V165" i="45"/>
  <c r="U165" i="45"/>
  <c r="Y165" i="45" s="1"/>
  <c r="Z165" i="45" s="1"/>
  <c r="T165" i="45"/>
  <c r="P165" i="45"/>
  <c r="Q165" i="45" s="1"/>
  <c r="K165" i="45"/>
  <c r="T160" i="45" s="1"/>
  <c r="X164" i="45"/>
  <c r="W164" i="45"/>
  <c r="V164" i="45"/>
  <c r="Y164" i="45" s="1"/>
  <c r="U164" i="45"/>
  <c r="P164" i="45"/>
  <c r="Q164" i="45" s="1"/>
  <c r="K164" i="45"/>
  <c r="X163" i="45"/>
  <c r="W163" i="45"/>
  <c r="V163" i="45"/>
  <c r="Y163" i="45" s="1"/>
  <c r="U163" i="45"/>
  <c r="Q163" i="45"/>
  <c r="P163" i="45"/>
  <c r="K163" i="45"/>
  <c r="T158" i="45" s="1"/>
  <c r="X162" i="45"/>
  <c r="W162" i="45"/>
  <c r="V162" i="45"/>
  <c r="U162" i="45"/>
  <c r="Q162" i="45"/>
  <c r="P162" i="45"/>
  <c r="K162" i="45"/>
  <c r="X161" i="45"/>
  <c r="W161" i="45"/>
  <c r="V161" i="45"/>
  <c r="U161" i="45"/>
  <c r="Y161" i="45" s="1"/>
  <c r="Q161" i="45"/>
  <c r="P161" i="45"/>
  <c r="K161" i="45"/>
  <c r="T146" i="45" s="1"/>
  <c r="X160" i="45"/>
  <c r="W160" i="45"/>
  <c r="V160" i="45"/>
  <c r="Y160" i="45" s="1"/>
  <c r="U160" i="45"/>
  <c r="P160" i="45"/>
  <c r="Q160" i="45" s="1"/>
  <c r="K160" i="45"/>
  <c r="X159" i="45"/>
  <c r="W159" i="45"/>
  <c r="V159" i="45"/>
  <c r="U159" i="45"/>
  <c r="Y159" i="45" s="1"/>
  <c r="P159" i="45"/>
  <c r="Q159" i="45" s="1"/>
  <c r="K159" i="45"/>
  <c r="Z158" i="45"/>
  <c r="Y158" i="45"/>
  <c r="Q158" i="45"/>
  <c r="P158" i="45"/>
  <c r="K158" i="45"/>
  <c r="X157" i="45"/>
  <c r="W157" i="45"/>
  <c r="V157" i="45"/>
  <c r="U157" i="45"/>
  <c r="Y157" i="45" s="1"/>
  <c r="T157" i="45"/>
  <c r="Q157" i="45"/>
  <c r="P157" i="45"/>
  <c r="K157" i="45"/>
  <c r="T142" i="45" s="1"/>
  <c r="X146" i="45"/>
  <c r="W146" i="45"/>
  <c r="V146" i="45"/>
  <c r="U146" i="45"/>
  <c r="Y146" i="45" s="1"/>
  <c r="Q146" i="45"/>
  <c r="P146" i="45"/>
  <c r="K146" i="45"/>
  <c r="T141" i="45" s="1"/>
  <c r="X145" i="45"/>
  <c r="W145" i="45"/>
  <c r="V145" i="45"/>
  <c r="U145" i="45"/>
  <c r="Y145" i="45" s="1"/>
  <c r="Q145" i="45"/>
  <c r="P145" i="45"/>
  <c r="K145" i="45"/>
  <c r="T140" i="45" s="1"/>
  <c r="X144" i="45"/>
  <c r="W144" i="45"/>
  <c r="V144" i="45"/>
  <c r="Y144" i="45" s="1"/>
  <c r="U144" i="45"/>
  <c r="T144" i="45"/>
  <c r="P144" i="45"/>
  <c r="Q144" i="45" s="1"/>
  <c r="Z144" i="45" s="1"/>
  <c r="K144" i="45"/>
  <c r="Y143" i="45"/>
  <c r="X143" i="45"/>
  <c r="W143" i="45"/>
  <c r="V143" i="45"/>
  <c r="U143" i="45"/>
  <c r="T143" i="45"/>
  <c r="P143" i="45"/>
  <c r="Q143" i="45" s="1"/>
  <c r="K143" i="45"/>
  <c r="Z142" i="45"/>
  <c r="Y142" i="45"/>
  <c r="X142" i="45"/>
  <c r="W142" i="45"/>
  <c r="V142" i="45"/>
  <c r="U142" i="45"/>
  <c r="P142" i="45"/>
  <c r="Q142" i="45" s="1"/>
  <c r="T137" i="45" s="1"/>
  <c r="K142" i="45"/>
  <c r="X141" i="45"/>
  <c r="W141" i="45"/>
  <c r="V141" i="45"/>
  <c r="U141" i="45"/>
  <c r="Q141" i="45"/>
  <c r="P141" i="45"/>
  <c r="K141" i="45"/>
  <c r="T136" i="45" s="1"/>
  <c r="X140" i="45"/>
  <c r="W140" i="45"/>
  <c r="V140" i="45"/>
  <c r="U140" i="45"/>
  <c r="Q140" i="45"/>
  <c r="P140" i="45"/>
  <c r="K140" i="45"/>
  <c r="T135" i="45" s="1"/>
  <c r="X139" i="45"/>
  <c r="W139" i="45"/>
  <c r="V139" i="45"/>
  <c r="U139" i="45"/>
  <c r="Y139" i="45" s="1"/>
  <c r="T139" i="45"/>
  <c r="Q139" i="45"/>
  <c r="P139" i="45"/>
  <c r="K139" i="45"/>
  <c r="T134" i="45" s="1"/>
  <c r="X138" i="45"/>
  <c r="W138" i="45"/>
  <c r="V138" i="45"/>
  <c r="Y138" i="45" s="1"/>
  <c r="U138" i="45"/>
  <c r="P138" i="45"/>
  <c r="Q138" i="45" s="1"/>
  <c r="K138" i="45"/>
  <c r="Y137" i="45"/>
  <c r="X137" i="45"/>
  <c r="W137" i="45"/>
  <c r="V137" i="45"/>
  <c r="U137" i="45"/>
  <c r="P137" i="45"/>
  <c r="Q137" i="45" s="1"/>
  <c r="K137" i="45"/>
  <c r="Y136" i="45"/>
  <c r="X136" i="45"/>
  <c r="W136" i="45"/>
  <c r="V136" i="45"/>
  <c r="U136" i="45"/>
  <c r="P136" i="45"/>
  <c r="Q136" i="45" s="1"/>
  <c r="T121" i="45" s="1"/>
  <c r="K136" i="45"/>
  <c r="X135" i="45"/>
  <c r="W135" i="45"/>
  <c r="V135" i="45"/>
  <c r="U135" i="45"/>
  <c r="Q135" i="45"/>
  <c r="P135" i="45"/>
  <c r="K135" i="45"/>
  <c r="X134" i="45"/>
  <c r="W134" i="45"/>
  <c r="V134" i="45"/>
  <c r="U134" i="45"/>
  <c r="Q134" i="45"/>
  <c r="P134" i="45"/>
  <c r="K134" i="45"/>
  <c r="X133" i="45"/>
  <c r="W133" i="45"/>
  <c r="V133" i="45"/>
  <c r="U133" i="45"/>
  <c r="Y133" i="45" s="1"/>
  <c r="T133" i="45"/>
  <c r="Q133" i="45"/>
  <c r="P133" i="45"/>
  <c r="K133" i="45"/>
  <c r="T118" i="45" s="1"/>
  <c r="X132" i="45"/>
  <c r="W132" i="45"/>
  <c r="V132" i="45"/>
  <c r="Y132" i="45" s="1"/>
  <c r="U132" i="45"/>
  <c r="P132" i="45"/>
  <c r="Q132" i="45" s="1"/>
  <c r="Z132" i="45" s="1"/>
  <c r="K132" i="45"/>
  <c r="X121" i="45"/>
  <c r="W121" i="45"/>
  <c r="V121" i="45"/>
  <c r="U121" i="45"/>
  <c r="Y121" i="45" s="1"/>
  <c r="Q121" i="45"/>
  <c r="Z121" i="45" s="1"/>
  <c r="P121" i="45"/>
  <c r="K121" i="45"/>
  <c r="X120" i="45"/>
  <c r="W120" i="45"/>
  <c r="V120" i="45"/>
  <c r="Y120" i="45" s="1"/>
  <c r="U120" i="45"/>
  <c r="T120" i="45"/>
  <c r="P120" i="45"/>
  <c r="Q120" i="45" s="1"/>
  <c r="K120" i="45"/>
  <c r="Y119" i="45"/>
  <c r="X119" i="45"/>
  <c r="W119" i="45"/>
  <c r="V119" i="45"/>
  <c r="U119" i="45"/>
  <c r="T119" i="45"/>
  <c r="P119" i="45"/>
  <c r="Q119" i="45" s="1"/>
  <c r="K119" i="45"/>
  <c r="Y118" i="45"/>
  <c r="X118" i="45"/>
  <c r="W118" i="45"/>
  <c r="V118" i="45"/>
  <c r="U118" i="45"/>
  <c r="P118" i="45"/>
  <c r="Q118" i="45" s="1"/>
  <c r="T113" i="45" s="1"/>
  <c r="K118" i="45"/>
  <c r="X117" i="45"/>
  <c r="W117" i="45"/>
  <c r="V117" i="45"/>
  <c r="U117" i="45"/>
  <c r="Y117" i="45" s="1"/>
  <c r="Z117" i="45" s="1"/>
  <c r="Q117" i="45"/>
  <c r="P117" i="45"/>
  <c r="K117" i="45"/>
  <c r="T112" i="45" s="1"/>
  <c r="X116" i="45"/>
  <c r="W116" i="45"/>
  <c r="V116" i="45"/>
  <c r="U116" i="45"/>
  <c r="Y116" i="45" s="1"/>
  <c r="Q116" i="45"/>
  <c r="P116" i="45"/>
  <c r="K116" i="45"/>
  <c r="T111" i="45" s="1"/>
  <c r="X115" i="45"/>
  <c r="W115" i="45"/>
  <c r="V115" i="45"/>
  <c r="U115" i="45"/>
  <c r="Y115" i="45" s="1"/>
  <c r="Q115" i="45"/>
  <c r="Z115" i="45" s="1"/>
  <c r="P115" i="45"/>
  <c r="K115" i="45"/>
  <c r="X114" i="45"/>
  <c r="W114" i="45"/>
  <c r="V114" i="45"/>
  <c r="Y114" i="45" s="1"/>
  <c r="U114" i="45"/>
  <c r="P114" i="45"/>
  <c r="Q114" i="45" s="1"/>
  <c r="Z114" i="45" s="1"/>
  <c r="K114" i="45"/>
  <c r="T109" i="45" s="1"/>
  <c r="Y113" i="45"/>
  <c r="X113" i="45"/>
  <c r="W113" i="45"/>
  <c r="V113" i="45"/>
  <c r="U113" i="45"/>
  <c r="P113" i="45"/>
  <c r="Q113" i="45" s="1"/>
  <c r="K113" i="45"/>
  <c r="Y112" i="45"/>
  <c r="Z112" i="45" s="1"/>
  <c r="X112" i="45"/>
  <c r="W112" i="45"/>
  <c r="V112" i="45"/>
  <c r="U112" i="45"/>
  <c r="P112" i="45"/>
  <c r="Q112" i="45" s="1"/>
  <c r="T107" i="45" s="1"/>
  <c r="K112" i="45"/>
  <c r="X111" i="45"/>
  <c r="W111" i="45"/>
  <c r="V111" i="45"/>
  <c r="U111" i="45"/>
  <c r="Q111" i="45"/>
  <c r="P111" i="45"/>
  <c r="K111" i="45"/>
  <c r="X110" i="45"/>
  <c r="W110" i="45"/>
  <c r="V110" i="45"/>
  <c r="U110" i="45"/>
  <c r="Y110" i="45" s="1"/>
  <c r="Q110" i="45"/>
  <c r="Z110" i="45" s="1"/>
  <c r="P110" i="45"/>
  <c r="K110" i="45"/>
  <c r="X109" i="45"/>
  <c r="W109" i="45"/>
  <c r="V109" i="45"/>
  <c r="U109" i="45"/>
  <c r="Y109" i="45" s="1"/>
  <c r="Q109" i="45"/>
  <c r="Z109" i="45" s="1"/>
  <c r="P109" i="45"/>
  <c r="K109" i="45"/>
  <c r="X108" i="45"/>
  <c r="W108" i="45"/>
  <c r="V108" i="45"/>
  <c r="Y108" i="45" s="1"/>
  <c r="U108" i="45"/>
  <c r="P108" i="45"/>
  <c r="Q108" i="45" s="1"/>
  <c r="K108" i="45"/>
  <c r="T93" i="45" s="1"/>
  <c r="Y107" i="45"/>
  <c r="X107" i="45"/>
  <c r="W107" i="45"/>
  <c r="V107" i="45"/>
  <c r="U107" i="45"/>
  <c r="P107" i="45"/>
  <c r="Q107" i="45" s="1"/>
  <c r="Z107" i="45" s="1"/>
  <c r="K107" i="45"/>
  <c r="T92" i="45" s="1"/>
  <c r="X96" i="45"/>
  <c r="W96" i="45"/>
  <c r="V96" i="45"/>
  <c r="Y96" i="45" s="1"/>
  <c r="U96" i="45"/>
  <c r="T96" i="45"/>
  <c r="P96" i="45"/>
  <c r="Q96" i="45" s="1"/>
  <c r="K96" i="45"/>
  <c r="T91" i="45" s="1"/>
  <c r="Y95" i="45"/>
  <c r="X95" i="45"/>
  <c r="W95" i="45"/>
  <c r="V95" i="45"/>
  <c r="U95" i="45"/>
  <c r="T95" i="45"/>
  <c r="P95" i="45"/>
  <c r="Q95" i="45" s="1"/>
  <c r="Z95" i="45" s="1"/>
  <c r="K95" i="45"/>
  <c r="Y94" i="45"/>
  <c r="X94" i="45"/>
  <c r="W94" i="45"/>
  <c r="V94" i="45"/>
  <c r="U94" i="45"/>
  <c r="P94" i="45"/>
  <c r="Q94" i="45" s="1"/>
  <c r="T89" i="45" s="1"/>
  <c r="K94" i="45"/>
  <c r="X93" i="45"/>
  <c r="W93" i="45"/>
  <c r="V93" i="45"/>
  <c r="U93" i="45"/>
  <c r="Q93" i="45"/>
  <c r="P93" i="45"/>
  <c r="K93" i="45"/>
  <c r="T88" i="45" s="1"/>
  <c r="X92" i="45"/>
  <c r="W92" i="45"/>
  <c r="V92" i="45"/>
  <c r="U92" i="45"/>
  <c r="Q92" i="45"/>
  <c r="P92" i="45"/>
  <c r="K92" i="45"/>
  <c r="T87" i="45" s="1"/>
  <c r="X91" i="45"/>
  <c r="W91" i="45"/>
  <c r="V91" i="45"/>
  <c r="U91" i="45"/>
  <c r="Y91" i="45" s="1"/>
  <c r="Q91" i="45"/>
  <c r="Z91" i="45" s="1"/>
  <c r="P91" i="45"/>
  <c r="K91" i="45"/>
  <c r="X90" i="45"/>
  <c r="W90" i="45"/>
  <c r="V90" i="45"/>
  <c r="Y90" i="45" s="1"/>
  <c r="U90" i="45"/>
  <c r="T90" i="45"/>
  <c r="P90" i="45"/>
  <c r="Q90" i="45" s="1"/>
  <c r="K90" i="45"/>
  <c r="Y89" i="45"/>
  <c r="X89" i="45"/>
  <c r="W89" i="45"/>
  <c r="V89" i="45"/>
  <c r="U89" i="45"/>
  <c r="P89" i="45"/>
  <c r="Q89" i="45" s="1"/>
  <c r="Z89" i="45" s="1"/>
  <c r="K89" i="45"/>
  <c r="Z88" i="45"/>
  <c r="Y88" i="45"/>
  <c r="X88" i="45"/>
  <c r="W88" i="45"/>
  <c r="V88" i="45"/>
  <c r="U88" i="45"/>
  <c r="P88" i="45"/>
  <c r="Q88" i="45" s="1"/>
  <c r="T83" i="45" s="1"/>
  <c r="K88" i="45"/>
  <c r="X87" i="45"/>
  <c r="W87" i="45"/>
  <c r="V87" i="45"/>
  <c r="U87" i="45"/>
  <c r="Y87" i="45" s="1"/>
  <c r="Z87" i="45" s="1"/>
  <c r="Q87" i="45"/>
  <c r="P87" i="45"/>
  <c r="K87" i="45"/>
  <c r="T82" i="45" s="1"/>
  <c r="X86" i="45"/>
  <c r="W86" i="45"/>
  <c r="V86" i="45"/>
  <c r="U86" i="45"/>
  <c r="Y86" i="45" s="1"/>
  <c r="Q86" i="45"/>
  <c r="P86" i="45"/>
  <c r="K86" i="45"/>
  <c r="X85" i="45"/>
  <c r="W85" i="45"/>
  <c r="V85" i="45"/>
  <c r="U85" i="45"/>
  <c r="Y85" i="45" s="1"/>
  <c r="T85" i="45"/>
  <c r="Q85" i="45"/>
  <c r="Z85" i="45" s="1"/>
  <c r="P85" i="45"/>
  <c r="K85" i="45"/>
  <c r="X84" i="45"/>
  <c r="W84" i="45"/>
  <c r="V84" i="45"/>
  <c r="Y84" i="45" s="1"/>
  <c r="U84" i="45"/>
  <c r="T84" i="45"/>
  <c r="P84" i="45"/>
  <c r="Q84" i="45" s="1"/>
  <c r="Z84" i="45" s="1"/>
  <c r="K84" i="45"/>
  <c r="Y83" i="45"/>
  <c r="X83" i="45"/>
  <c r="W83" i="45"/>
  <c r="V83" i="45"/>
  <c r="U83" i="45"/>
  <c r="P83" i="45"/>
  <c r="Q83" i="45" s="1"/>
  <c r="Z83" i="45" s="1"/>
  <c r="K83" i="45"/>
  <c r="Y82" i="45"/>
  <c r="X82" i="45"/>
  <c r="W82" i="45"/>
  <c r="V82" i="45"/>
  <c r="U82" i="45"/>
  <c r="P82" i="45"/>
  <c r="Q82" i="45" s="1"/>
  <c r="T67" i="45" s="1"/>
  <c r="K82" i="45"/>
  <c r="Y71" i="45"/>
  <c r="X71" i="45"/>
  <c r="W71" i="45"/>
  <c r="V71" i="45"/>
  <c r="U71" i="45"/>
  <c r="T71" i="45"/>
  <c r="P71" i="45"/>
  <c r="Q71" i="45" s="1"/>
  <c r="Z71" i="45" s="1"/>
  <c r="K71" i="45"/>
  <c r="T66" i="45" s="1"/>
  <c r="Y70" i="45"/>
  <c r="X70" i="45"/>
  <c r="W70" i="45"/>
  <c r="V70" i="45"/>
  <c r="U70" i="45"/>
  <c r="P70" i="45"/>
  <c r="Q70" i="45" s="1"/>
  <c r="T65" i="45" s="1"/>
  <c r="K70" i="45"/>
  <c r="Z69" i="45"/>
  <c r="X69" i="45"/>
  <c r="W69" i="45"/>
  <c r="V69" i="45"/>
  <c r="U69" i="45"/>
  <c r="Y69" i="45" s="1"/>
  <c r="Q69" i="45"/>
  <c r="P69" i="45"/>
  <c r="K69" i="45"/>
  <c r="T64" i="45" s="1"/>
  <c r="X68" i="45"/>
  <c r="W68" i="45"/>
  <c r="V68" i="45"/>
  <c r="U68" i="45"/>
  <c r="Y68" i="45" s="1"/>
  <c r="Q68" i="45"/>
  <c r="P68" i="45"/>
  <c r="K68" i="45"/>
  <c r="Y67" i="45"/>
  <c r="P67" i="45"/>
  <c r="Q67" i="45" s="1"/>
  <c r="Z67" i="45" s="1"/>
  <c r="K67" i="45"/>
  <c r="Y66" i="45"/>
  <c r="X66" i="45"/>
  <c r="W66" i="45"/>
  <c r="V66" i="45"/>
  <c r="U66" i="45"/>
  <c r="P66" i="45"/>
  <c r="Q66" i="45" s="1"/>
  <c r="K66" i="45"/>
  <c r="X65" i="45"/>
  <c r="W65" i="45"/>
  <c r="V65" i="45"/>
  <c r="U65" i="45"/>
  <c r="Q65" i="45"/>
  <c r="P65" i="45"/>
  <c r="K65" i="45"/>
  <c r="T60" i="45" s="1"/>
  <c r="X64" i="45"/>
  <c r="W64" i="45"/>
  <c r="V64" i="45"/>
  <c r="U64" i="45"/>
  <c r="Q64" i="45"/>
  <c r="P64" i="45"/>
  <c r="K64" i="45"/>
  <c r="T59" i="45" s="1"/>
  <c r="X63" i="45"/>
  <c r="W63" i="45"/>
  <c r="V63" i="45"/>
  <c r="U63" i="45"/>
  <c r="T63" i="45"/>
  <c r="Q63" i="45"/>
  <c r="P63" i="45"/>
  <c r="K63" i="45"/>
  <c r="T58" i="45" s="1"/>
  <c r="X62" i="45"/>
  <c r="W62" i="45"/>
  <c r="V62" i="45"/>
  <c r="Y62" i="45" s="1"/>
  <c r="U62" i="45"/>
  <c r="P62" i="45"/>
  <c r="Q62" i="45" s="1"/>
  <c r="K62" i="45"/>
  <c r="T57" i="45" s="1"/>
  <c r="Y61" i="45"/>
  <c r="X61" i="45"/>
  <c r="W61" i="45"/>
  <c r="V61" i="45"/>
  <c r="U61" i="45"/>
  <c r="P61" i="45"/>
  <c r="Q61" i="45" s="1"/>
  <c r="Z61" i="45" s="1"/>
  <c r="K61" i="45"/>
  <c r="T46" i="45" s="1"/>
  <c r="Z60" i="45"/>
  <c r="Y60" i="45"/>
  <c r="X60" i="45"/>
  <c r="W60" i="45"/>
  <c r="V60" i="45"/>
  <c r="U60" i="45"/>
  <c r="P60" i="45"/>
  <c r="Q60" i="45" s="1"/>
  <c r="K60" i="45"/>
  <c r="X59" i="45"/>
  <c r="W59" i="45"/>
  <c r="V59" i="45"/>
  <c r="U59" i="45"/>
  <c r="Q59" i="45"/>
  <c r="P59" i="45"/>
  <c r="K59" i="45"/>
  <c r="X58" i="45"/>
  <c r="W58" i="45"/>
  <c r="V58" i="45"/>
  <c r="U58" i="45"/>
  <c r="Q58" i="45"/>
  <c r="P58" i="45"/>
  <c r="K58" i="45"/>
  <c r="X57" i="45"/>
  <c r="W57" i="45"/>
  <c r="V57" i="45"/>
  <c r="U57" i="45"/>
  <c r="Q57" i="45"/>
  <c r="P57" i="45"/>
  <c r="K57" i="45"/>
  <c r="X46" i="45"/>
  <c r="W46" i="45"/>
  <c r="V46" i="45"/>
  <c r="U46" i="45"/>
  <c r="Q46" i="45"/>
  <c r="P46" i="45"/>
  <c r="K46" i="45"/>
  <c r="T41" i="45" s="1"/>
  <c r="X45" i="45"/>
  <c r="W45" i="45"/>
  <c r="V45" i="45"/>
  <c r="U45" i="45"/>
  <c r="T45" i="45"/>
  <c r="Q45" i="45"/>
  <c r="P45" i="45"/>
  <c r="K45" i="45"/>
  <c r="T40" i="45" s="1"/>
  <c r="X44" i="45"/>
  <c r="W44" i="45"/>
  <c r="V44" i="45"/>
  <c r="Y44" i="45" s="1"/>
  <c r="U44" i="45"/>
  <c r="T44" i="45"/>
  <c r="P44" i="45"/>
  <c r="Q44" i="45" s="1"/>
  <c r="K44" i="45"/>
  <c r="Y43" i="45"/>
  <c r="X43" i="45"/>
  <c r="W43" i="45"/>
  <c r="V43" i="45"/>
  <c r="U43" i="45"/>
  <c r="T43" i="45"/>
  <c r="P43" i="45"/>
  <c r="Q43" i="45" s="1"/>
  <c r="Z43" i="45" s="1"/>
  <c r="K43" i="45"/>
  <c r="Y42" i="45"/>
  <c r="X42" i="45"/>
  <c r="W42" i="45"/>
  <c r="V42" i="45"/>
  <c r="U42" i="45"/>
  <c r="P42" i="45"/>
  <c r="Q42" i="45" s="1"/>
  <c r="T37" i="45" s="1"/>
  <c r="K42" i="45"/>
  <c r="Z41" i="45"/>
  <c r="X41" i="45"/>
  <c r="W41" i="45"/>
  <c r="V41" i="45"/>
  <c r="U41" i="45"/>
  <c r="Y41" i="45" s="1"/>
  <c r="Q41" i="45"/>
  <c r="P41" i="45"/>
  <c r="K41" i="45"/>
  <c r="T36" i="45" s="1"/>
  <c r="X40" i="45"/>
  <c r="W40" i="45"/>
  <c r="V40" i="45"/>
  <c r="U40" i="45"/>
  <c r="Y40" i="45" s="1"/>
  <c r="Z40" i="45" s="1"/>
  <c r="Q40" i="45"/>
  <c r="P40" i="45"/>
  <c r="K40" i="45"/>
  <c r="T35" i="45" s="1"/>
  <c r="X39" i="45"/>
  <c r="W39" i="45"/>
  <c r="V39" i="45"/>
  <c r="U39" i="45"/>
  <c r="T39" i="45"/>
  <c r="Q39" i="45"/>
  <c r="P39" i="45"/>
  <c r="K39" i="45"/>
  <c r="X38" i="45"/>
  <c r="W38" i="45"/>
  <c r="V38" i="45"/>
  <c r="Y38" i="45" s="1"/>
  <c r="U38" i="45"/>
  <c r="T38" i="45"/>
  <c r="P38" i="45"/>
  <c r="Q38" i="45" s="1"/>
  <c r="Z38" i="45" s="1"/>
  <c r="K38" i="45"/>
  <c r="Y37" i="45"/>
  <c r="X37" i="45"/>
  <c r="W37" i="45"/>
  <c r="V37" i="45"/>
  <c r="U37" i="45"/>
  <c r="P37" i="45"/>
  <c r="Q37" i="45" s="1"/>
  <c r="Z37" i="45" s="1"/>
  <c r="K37" i="45"/>
  <c r="Y36" i="45"/>
  <c r="X36" i="45"/>
  <c r="W36" i="45"/>
  <c r="V36" i="45"/>
  <c r="U36" i="45"/>
  <c r="P36" i="45"/>
  <c r="Q36" i="45" s="1"/>
  <c r="Z36" i="45" s="1"/>
  <c r="K36" i="45"/>
  <c r="X35" i="45"/>
  <c r="W35" i="45"/>
  <c r="V35" i="45"/>
  <c r="U35" i="45"/>
  <c r="Q35" i="45"/>
  <c r="P35" i="45"/>
  <c r="K35" i="45"/>
  <c r="X34" i="45"/>
  <c r="W34" i="45"/>
  <c r="V34" i="45"/>
  <c r="U34" i="45"/>
  <c r="Q34" i="45"/>
  <c r="P34" i="45"/>
  <c r="K34" i="45"/>
  <c r="X33" i="45"/>
  <c r="W33" i="45"/>
  <c r="V33" i="45"/>
  <c r="U33" i="45"/>
  <c r="T33" i="45"/>
  <c r="Q33" i="45"/>
  <c r="P33" i="45"/>
  <c r="K33" i="45"/>
  <c r="X32" i="45"/>
  <c r="W32" i="45"/>
  <c r="V32" i="45"/>
  <c r="Y32" i="45" s="1"/>
  <c r="U32" i="45"/>
  <c r="P32" i="45"/>
  <c r="Q32" i="45" s="1"/>
  <c r="K32" i="45"/>
  <c r="X24" i="45"/>
  <c r="W24" i="45"/>
  <c r="V24" i="45"/>
  <c r="U24" i="45"/>
  <c r="T24" i="45"/>
  <c r="Q24" i="45"/>
  <c r="P24" i="45"/>
  <c r="K24" i="45"/>
  <c r="X23" i="45"/>
  <c r="W23" i="45"/>
  <c r="V23" i="45"/>
  <c r="Y23" i="45" s="1"/>
  <c r="U23" i="45"/>
  <c r="T23" i="45"/>
  <c r="P23" i="45"/>
  <c r="Q23" i="45" s="1"/>
  <c r="Z23" i="45" s="1"/>
  <c r="K23" i="45"/>
  <c r="Y22" i="45"/>
  <c r="X22" i="45"/>
  <c r="W22" i="45"/>
  <c r="V22" i="45"/>
  <c r="U22" i="45"/>
  <c r="T22" i="45"/>
  <c r="P22" i="45"/>
  <c r="Q22" i="45" s="1"/>
  <c r="Z22" i="45" s="1"/>
  <c r="K22" i="45"/>
  <c r="Y21" i="45"/>
  <c r="X21" i="45"/>
  <c r="W21" i="45"/>
  <c r="V21" i="45"/>
  <c r="U21" i="45"/>
  <c r="P21" i="45"/>
  <c r="Q21" i="45" s="1"/>
  <c r="T21" i="45" s="1"/>
  <c r="K21" i="45"/>
  <c r="Z20" i="45"/>
  <c r="Y20" i="45"/>
  <c r="T20" i="45"/>
  <c r="Q20" i="45"/>
  <c r="P20" i="45"/>
  <c r="K20" i="45"/>
  <c r="X19" i="45"/>
  <c r="W19" i="45"/>
  <c r="V19" i="45"/>
  <c r="Y19" i="45" s="1"/>
  <c r="U19" i="45"/>
  <c r="T19" i="45"/>
  <c r="P19" i="45"/>
  <c r="Q19" i="45" s="1"/>
  <c r="K19" i="45"/>
  <c r="Y18" i="45"/>
  <c r="X18" i="45"/>
  <c r="W18" i="45"/>
  <c r="V18" i="45"/>
  <c r="U18" i="45"/>
  <c r="T18" i="45"/>
  <c r="P18" i="45"/>
  <c r="Q18" i="45" s="1"/>
  <c r="K18" i="45"/>
  <c r="Z17" i="45"/>
  <c r="Y17" i="45"/>
  <c r="X17" i="45"/>
  <c r="W17" i="45"/>
  <c r="V17" i="45"/>
  <c r="U17" i="45"/>
  <c r="P17" i="45"/>
  <c r="Q17" i="45" s="1"/>
  <c r="T17" i="45" s="1"/>
  <c r="K17" i="45"/>
  <c r="X16" i="45"/>
  <c r="W16" i="45"/>
  <c r="V16" i="45"/>
  <c r="U16" i="45"/>
  <c r="Y16" i="45" s="1"/>
  <c r="Z16" i="45" s="1"/>
  <c r="Q16" i="45"/>
  <c r="T16" i="45" s="1"/>
  <c r="P16" i="45"/>
  <c r="K16" i="45"/>
  <c r="X15" i="45"/>
  <c r="W15" i="45"/>
  <c r="V15" i="45"/>
  <c r="U15" i="45"/>
  <c r="Q15" i="45"/>
  <c r="P15" i="45"/>
  <c r="K15" i="45"/>
  <c r="X14" i="45"/>
  <c r="W14" i="45"/>
  <c r="V14" i="45"/>
  <c r="U14" i="45"/>
  <c r="Q14" i="45"/>
  <c r="P14" i="45"/>
  <c r="K14" i="45"/>
  <c r="X13" i="45"/>
  <c r="W13" i="45"/>
  <c r="V13" i="45"/>
  <c r="Y13" i="45" s="1"/>
  <c r="U13" i="45"/>
  <c r="T13" i="45"/>
  <c r="P13" i="45"/>
  <c r="Q13" i="45" s="1"/>
  <c r="Z13" i="45" s="1"/>
  <c r="K13" i="45"/>
  <c r="Y12" i="45"/>
  <c r="X12" i="45"/>
  <c r="W12" i="45"/>
  <c r="V12" i="45"/>
  <c r="U12" i="45"/>
  <c r="T12" i="45"/>
  <c r="P12" i="45"/>
  <c r="Q12" i="45" s="1"/>
  <c r="Z12" i="45" s="1"/>
  <c r="K12" i="45"/>
  <c r="X11" i="45"/>
  <c r="W11" i="45"/>
  <c r="V11" i="45"/>
  <c r="U11" i="45"/>
  <c r="Y11" i="45" s="1"/>
  <c r="P11" i="45"/>
  <c r="Q11" i="45" s="1"/>
  <c r="K11" i="45"/>
  <c r="X10" i="45"/>
  <c r="W10" i="45"/>
  <c r="V10" i="45"/>
  <c r="U10" i="45"/>
  <c r="Q10" i="45"/>
  <c r="T10" i="45" s="1"/>
  <c r="P10" i="45"/>
  <c r="K10" i="45"/>
  <c r="X9" i="45"/>
  <c r="W9" i="45"/>
  <c r="V9" i="45"/>
  <c r="U9" i="45"/>
  <c r="Q9" i="45"/>
  <c r="P9" i="45"/>
  <c r="K9" i="45"/>
  <c r="X8" i="45"/>
  <c r="W8" i="45"/>
  <c r="V8" i="45"/>
  <c r="U8" i="45"/>
  <c r="Q8" i="45"/>
  <c r="P8" i="45"/>
  <c r="K8" i="45"/>
  <c r="X7" i="45"/>
  <c r="W7" i="45"/>
  <c r="V7" i="45"/>
  <c r="Y7" i="45" s="1"/>
  <c r="U7" i="45"/>
  <c r="T7" i="45"/>
  <c r="Q7" i="45"/>
  <c r="P7" i="45"/>
  <c r="K7" i="45"/>
  <c r="Y6" i="45"/>
  <c r="X6" i="45"/>
  <c r="W6" i="45"/>
  <c r="V6" i="45"/>
  <c r="U6" i="45"/>
  <c r="T6" i="45"/>
  <c r="P6" i="45"/>
  <c r="Q6" i="45" s="1"/>
  <c r="K6" i="45"/>
  <c r="Y169" i="44"/>
  <c r="Z169" i="44" s="1"/>
  <c r="X169" i="44"/>
  <c r="W169" i="44"/>
  <c r="V169" i="44"/>
  <c r="U169" i="44"/>
  <c r="T169" i="44"/>
  <c r="Q169" i="44"/>
  <c r="K169" i="44"/>
  <c r="Y168" i="44"/>
  <c r="X168" i="44"/>
  <c r="W168" i="44"/>
  <c r="V168" i="44"/>
  <c r="U168" i="44"/>
  <c r="P168" i="44"/>
  <c r="Q168" i="44" s="1"/>
  <c r="Z168" i="44" s="1"/>
  <c r="K168" i="44"/>
  <c r="Y167" i="44"/>
  <c r="X167" i="44"/>
  <c r="W167" i="44"/>
  <c r="V167" i="44"/>
  <c r="U167" i="44"/>
  <c r="P167" i="44"/>
  <c r="Q167" i="44" s="1"/>
  <c r="K167" i="44"/>
  <c r="T167" i="44" s="1"/>
  <c r="X166" i="44"/>
  <c r="W166" i="44"/>
  <c r="V166" i="44"/>
  <c r="U166" i="44"/>
  <c r="Y166" i="44" s="1"/>
  <c r="Z166" i="44" s="1"/>
  <c r="P166" i="44"/>
  <c r="Q166" i="44" s="1"/>
  <c r="T166" i="44" s="1"/>
  <c r="K166" i="44"/>
  <c r="X165" i="44"/>
  <c r="W165" i="44"/>
  <c r="Y165" i="44" s="1"/>
  <c r="Z165" i="44" s="1"/>
  <c r="V165" i="44"/>
  <c r="U165" i="44"/>
  <c r="Q165" i="44"/>
  <c r="T165" i="44" s="1"/>
  <c r="P165" i="44"/>
  <c r="K165" i="44"/>
  <c r="X164" i="44"/>
  <c r="W164" i="44"/>
  <c r="V164" i="44"/>
  <c r="U164" i="44"/>
  <c r="Q164" i="44"/>
  <c r="P164" i="44"/>
  <c r="K164" i="44"/>
  <c r="T164" i="44" s="1"/>
  <c r="X163" i="44"/>
  <c r="W163" i="44"/>
  <c r="V163" i="44"/>
  <c r="U163" i="44"/>
  <c r="Q163" i="44"/>
  <c r="P163" i="44"/>
  <c r="K163" i="44"/>
  <c r="T163" i="44" s="1"/>
  <c r="X162" i="44"/>
  <c r="W162" i="44"/>
  <c r="V162" i="44"/>
  <c r="Y162" i="44" s="1"/>
  <c r="U162" i="44"/>
  <c r="Q162" i="44"/>
  <c r="P162" i="44"/>
  <c r="K162" i="44"/>
  <c r="X161" i="44"/>
  <c r="W161" i="44"/>
  <c r="Y161" i="44" s="1"/>
  <c r="V161" i="44"/>
  <c r="U161" i="44"/>
  <c r="P161" i="44"/>
  <c r="Q161" i="44" s="1"/>
  <c r="Z161" i="44" s="1"/>
  <c r="K161" i="44"/>
  <c r="X160" i="44"/>
  <c r="W160" i="44"/>
  <c r="V160" i="44"/>
  <c r="U160" i="44"/>
  <c r="Y160" i="44" s="1"/>
  <c r="P160" i="44"/>
  <c r="Q160" i="44" s="1"/>
  <c r="T160" i="44" s="1"/>
  <c r="K160" i="44"/>
  <c r="X159" i="44"/>
  <c r="Y159" i="44" s="1"/>
  <c r="W159" i="44"/>
  <c r="V159" i="44"/>
  <c r="U159" i="44"/>
  <c r="Q159" i="44"/>
  <c r="T159" i="44" s="1"/>
  <c r="P159" i="44"/>
  <c r="K159" i="44"/>
  <c r="X158" i="44"/>
  <c r="W158" i="44"/>
  <c r="V158" i="44"/>
  <c r="U158" i="44"/>
  <c r="Y158" i="44" s="1"/>
  <c r="X155" i="44"/>
  <c r="W155" i="44"/>
  <c r="V155" i="44"/>
  <c r="Y155" i="44" s="1"/>
  <c r="Z155" i="44" s="1"/>
  <c r="U155" i="44"/>
  <c r="X154" i="44"/>
  <c r="W154" i="44"/>
  <c r="V154" i="44"/>
  <c r="U154" i="44"/>
  <c r="Y154" i="44" s="1"/>
  <c r="Z154" i="44" s="1"/>
  <c r="Y153" i="44"/>
  <c r="Z153" i="44" s="1"/>
  <c r="X153" i="44"/>
  <c r="W153" i="44"/>
  <c r="V153" i="44"/>
  <c r="U153" i="44"/>
  <c r="X152" i="44"/>
  <c r="W152" i="44"/>
  <c r="V152" i="44"/>
  <c r="U152" i="44"/>
  <c r="Y152" i="44" s="1"/>
  <c r="X151" i="44"/>
  <c r="W151" i="44"/>
  <c r="V151" i="44"/>
  <c r="U151" i="44"/>
  <c r="Q151" i="44"/>
  <c r="P151" i="44"/>
  <c r="K151" i="44"/>
  <c r="X150" i="44"/>
  <c r="W150" i="44"/>
  <c r="V150" i="44"/>
  <c r="U150" i="44"/>
  <c r="Y150" i="44" s="1"/>
  <c r="P150" i="44"/>
  <c r="Q150" i="44" s="1"/>
  <c r="Z150" i="44" s="1"/>
  <c r="K150" i="44"/>
  <c r="X149" i="44"/>
  <c r="W149" i="44"/>
  <c r="V149" i="44"/>
  <c r="U149" i="44"/>
  <c r="Y149" i="44" s="1"/>
  <c r="P149" i="44"/>
  <c r="Q149" i="44" s="1"/>
  <c r="K149" i="44"/>
  <c r="X148" i="44"/>
  <c r="W148" i="44"/>
  <c r="Y148" i="44" s="1"/>
  <c r="V148" i="44"/>
  <c r="U148" i="44"/>
  <c r="P148" i="44"/>
  <c r="Q148" i="44" s="1"/>
  <c r="Z148" i="44" s="1"/>
  <c r="K148" i="44"/>
  <c r="X147" i="44"/>
  <c r="W147" i="44"/>
  <c r="V147" i="44"/>
  <c r="U147" i="44"/>
  <c r="P147" i="44"/>
  <c r="Q147" i="44" s="1"/>
  <c r="K147" i="44"/>
  <c r="X146" i="44"/>
  <c r="W146" i="44"/>
  <c r="V146" i="44"/>
  <c r="U146" i="44"/>
  <c r="Y146" i="44" s="1"/>
  <c r="P146" i="44"/>
  <c r="Q146" i="44" s="1"/>
  <c r="Z146" i="44" s="1"/>
  <c r="K146" i="44"/>
  <c r="X145" i="44"/>
  <c r="W145" i="44"/>
  <c r="Y145" i="44" s="1"/>
  <c r="V145" i="44"/>
  <c r="U145" i="44"/>
  <c r="P145" i="44"/>
  <c r="Q145" i="44" s="1"/>
  <c r="Z145" i="44" s="1"/>
  <c r="K145" i="44"/>
  <c r="X144" i="44"/>
  <c r="W144" i="44"/>
  <c r="V144" i="44"/>
  <c r="Y144" i="44" s="1"/>
  <c r="U144" i="44"/>
  <c r="P144" i="44"/>
  <c r="Q144" i="44" s="1"/>
  <c r="Z144" i="44" s="1"/>
  <c r="K144" i="44"/>
  <c r="X143" i="44"/>
  <c r="W143" i="44"/>
  <c r="V143" i="44"/>
  <c r="U143" i="44"/>
  <c r="Y143" i="44" s="1"/>
  <c r="P143" i="44"/>
  <c r="Q143" i="44" s="1"/>
  <c r="Z143" i="44" s="1"/>
  <c r="K143" i="44"/>
  <c r="X142" i="44"/>
  <c r="Y142" i="44" s="1"/>
  <c r="Z142" i="44" s="1"/>
  <c r="W142" i="44"/>
  <c r="V142" i="44"/>
  <c r="U142" i="44"/>
  <c r="P142" i="44"/>
  <c r="Q142" i="44" s="1"/>
  <c r="K142" i="44"/>
  <c r="X141" i="44"/>
  <c r="W141" i="44"/>
  <c r="V141" i="44"/>
  <c r="Y141" i="44" s="1"/>
  <c r="Z141" i="44" s="1"/>
  <c r="U141" i="44"/>
  <c r="P141" i="44"/>
  <c r="Q141" i="44" s="1"/>
  <c r="K141" i="44"/>
  <c r="Y140" i="44"/>
  <c r="X140" i="44"/>
  <c r="W140" i="44"/>
  <c r="V140" i="44"/>
  <c r="U140" i="44"/>
  <c r="P140" i="44"/>
  <c r="Q140" i="44" s="1"/>
  <c r="Z140" i="44" s="1"/>
  <c r="K140" i="44"/>
  <c r="X139" i="44"/>
  <c r="W139" i="44"/>
  <c r="V139" i="44"/>
  <c r="U139" i="44"/>
  <c r="Y139" i="44" s="1"/>
  <c r="Q139" i="44"/>
  <c r="Z139" i="44" s="1"/>
  <c r="P139" i="44"/>
  <c r="K139" i="44"/>
  <c r="X138" i="44"/>
  <c r="W138" i="44"/>
  <c r="V138" i="44"/>
  <c r="U138" i="44"/>
  <c r="Y138" i="44" s="1"/>
  <c r="Z138" i="44" s="1"/>
  <c r="P138" i="44"/>
  <c r="Q138" i="44" s="1"/>
  <c r="K138" i="44"/>
  <c r="Y137" i="44"/>
  <c r="Z137" i="44" s="1"/>
  <c r="X137" i="44"/>
  <c r="W137" i="44"/>
  <c r="V137" i="44"/>
  <c r="U137" i="44"/>
  <c r="P137" i="44"/>
  <c r="Q137" i="44" s="1"/>
  <c r="K137" i="44"/>
  <c r="Y136" i="44"/>
  <c r="X136" i="44"/>
  <c r="W136" i="44"/>
  <c r="V136" i="44"/>
  <c r="U136" i="44"/>
  <c r="X135" i="44"/>
  <c r="W135" i="44"/>
  <c r="V135" i="44"/>
  <c r="U135" i="44"/>
  <c r="X133" i="44"/>
  <c r="W133" i="44"/>
  <c r="V133" i="44"/>
  <c r="U133" i="44"/>
  <c r="Y133" i="44" s="1"/>
  <c r="Z133" i="44" s="1"/>
  <c r="X132" i="44"/>
  <c r="W132" i="44"/>
  <c r="V132" i="44"/>
  <c r="U132" i="44"/>
  <c r="X131" i="44"/>
  <c r="W131" i="44"/>
  <c r="V131" i="44"/>
  <c r="U131" i="44"/>
  <c r="Y131" i="44" s="1"/>
  <c r="Z131" i="44" s="1"/>
  <c r="X130" i="44"/>
  <c r="W130" i="44"/>
  <c r="V130" i="44"/>
  <c r="U130" i="44"/>
  <c r="Y130" i="44" s="1"/>
  <c r="X129" i="44"/>
  <c r="W129" i="44"/>
  <c r="V129" i="44"/>
  <c r="U129" i="44"/>
  <c r="Q129" i="44"/>
  <c r="P129" i="44"/>
  <c r="K129" i="44"/>
  <c r="X128" i="44"/>
  <c r="W128" i="44"/>
  <c r="V128" i="44"/>
  <c r="U128" i="44"/>
  <c r="Y128" i="44" s="1"/>
  <c r="P128" i="44"/>
  <c r="Q128" i="44" s="1"/>
  <c r="K128" i="44"/>
  <c r="X127" i="44"/>
  <c r="W127" i="44"/>
  <c r="V127" i="44"/>
  <c r="U127" i="44"/>
  <c r="Y127" i="44" s="1"/>
  <c r="Z127" i="44" s="1"/>
  <c r="Q127" i="44"/>
  <c r="P127" i="44"/>
  <c r="K127" i="44"/>
  <c r="X126" i="44"/>
  <c r="W126" i="44"/>
  <c r="Y126" i="44" s="1"/>
  <c r="V126" i="44"/>
  <c r="U126" i="44"/>
  <c r="P126" i="44"/>
  <c r="Q126" i="44" s="1"/>
  <c r="K126" i="44"/>
  <c r="X125" i="44"/>
  <c r="W125" i="44"/>
  <c r="V125" i="44"/>
  <c r="U125" i="44"/>
  <c r="Q125" i="44"/>
  <c r="P125" i="44"/>
  <c r="K125" i="44"/>
  <c r="X124" i="44"/>
  <c r="W124" i="44"/>
  <c r="V124" i="44"/>
  <c r="U124" i="44"/>
  <c r="Y124" i="44" s="1"/>
  <c r="Q124" i="44"/>
  <c r="Z124" i="44" s="1"/>
  <c r="P124" i="44"/>
  <c r="K124" i="44"/>
  <c r="Y123" i="44"/>
  <c r="Z123" i="44" s="1"/>
  <c r="X123" i="44"/>
  <c r="W123" i="44"/>
  <c r="V123" i="44"/>
  <c r="U123" i="44"/>
  <c r="Q123" i="44"/>
  <c r="P123" i="44"/>
  <c r="K123" i="44"/>
  <c r="X122" i="44"/>
  <c r="W122" i="44"/>
  <c r="V122" i="44"/>
  <c r="Y122" i="44" s="1"/>
  <c r="U122" i="44"/>
  <c r="P122" i="44"/>
  <c r="Q122" i="44" s="1"/>
  <c r="Z122" i="44" s="1"/>
  <c r="K122" i="44"/>
  <c r="X121" i="44"/>
  <c r="W121" i="44"/>
  <c r="V121" i="44"/>
  <c r="U121" i="44"/>
  <c r="P121" i="44"/>
  <c r="Q121" i="44" s="1"/>
  <c r="K121" i="44"/>
  <c r="X120" i="44"/>
  <c r="W120" i="44"/>
  <c r="V120" i="44"/>
  <c r="U120" i="44"/>
  <c r="Y120" i="44" s="1"/>
  <c r="Q120" i="44"/>
  <c r="Z120" i="44" s="1"/>
  <c r="P120" i="44"/>
  <c r="K120" i="44"/>
  <c r="Y119" i="44"/>
  <c r="X119" i="44"/>
  <c r="W119" i="44"/>
  <c r="V119" i="44"/>
  <c r="U119" i="44"/>
  <c r="Q119" i="44"/>
  <c r="P119" i="44"/>
  <c r="K119" i="44"/>
  <c r="X118" i="44"/>
  <c r="W118" i="44"/>
  <c r="V118" i="44"/>
  <c r="Y118" i="44" s="1"/>
  <c r="U118" i="44"/>
  <c r="P118" i="44"/>
  <c r="Q118" i="44" s="1"/>
  <c r="Z118" i="44" s="1"/>
  <c r="K118" i="44"/>
  <c r="X117" i="44"/>
  <c r="W117" i="44"/>
  <c r="V117" i="44"/>
  <c r="Y117" i="44" s="1"/>
  <c r="U117" i="44"/>
  <c r="P117" i="44"/>
  <c r="Q117" i="44" s="1"/>
  <c r="Z117" i="44" s="1"/>
  <c r="K117" i="44"/>
  <c r="X116" i="44"/>
  <c r="W116" i="44"/>
  <c r="V116" i="44"/>
  <c r="U116" i="44"/>
  <c r="Y116" i="44" s="1"/>
  <c r="P116" i="44"/>
  <c r="Q116" i="44" s="1"/>
  <c r="Z116" i="44" s="1"/>
  <c r="K116" i="44"/>
  <c r="X115" i="44"/>
  <c r="W115" i="44"/>
  <c r="Y115" i="44" s="1"/>
  <c r="V115" i="44"/>
  <c r="U115" i="44"/>
  <c r="Q115" i="44"/>
  <c r="Z115" i="44" s="1"/>
  <c r="P115" i="44"/>
  <c r="K115" i="44"/>
  <c r="Y114" i="44"/>
  <c r="X114" i="44"/>
  <c r="W114" i="44"/>
  <c r="V114" i="44"/>
  <c r="U114" i="44"/>
  <c r="X113" i="44"/>
  <c r="W113" i="44"/>
  <c r="V113" i="44"/>
  <c r="U113" i="44"/>
  <c r="Y113" i="44" s="1"/>
  <c r="Z113" i="44" s="1"/>
  <c r="X111" i="44"/>
  <c r="W111" i="44"/>
  <c r="V111" i="44"/>
  <c r="U111" i="44"/>
  <c r="X110" i="44"/>
  <c r="W110" i="44"/>
  <c r="V110" i="44"/>
  <c r="Y110" i="44" s="1"/>
  <c r="Z110" i="44" s="1"/>
  <c r="U110" i="44"/>
  <c r="X109" i="44"/>
  <c r="W109" i="44"/>
  <c r="V109" i="44"/>
  <c r="U109" i="44"/>
  <c r="Y109" i="44" s="1"/>
  <c r="Z109" i="44" s="1"/>
  <c r="X108" i="44"/>
  <c r="W108" i="44"/>
  <c r="V108" i="44"/>
  <c r="U108" i="44"/>
  <c r="Y108" i="44" s="1"/>
  <c r="X107" i="44"/>
  <c r="W107" i="44"/>
  <c r="V107" i="44"/>
  <c r="U107" i="44"/>
  <c r="Y107" i="44" s="1"/>
  <c r="P107" i="44"/>
  <c r="Q107" i="44" s="1"/>
  <c r="Z107" i="44" s="1"/>
  <c r="K107" i="44"/>
  <c r="X106" i="44"/>
  <c r="W106" i="44"/>
  <c r="Y106" i="44" s="1"/>
  <c r="V106" i="44"/>
  <c r="U106" i="44"/>
  <c r="P106" i="44"/>
  <c r="Q106" i="44" s="1"/>
  <c r="Z106" i="44" s="1"/>
  <c r="K106" i="44"/>
  <c r="X105" i="44"/>
  <c r="W105" i="44"/>
  <c r="Y105" i="44" s="1"/>
  <c r="V105" i="44"/>
  <c r="U105" i="44"/>
  <c r="Q105" i="44"/>
  <c r="Z105" i="44" s="1"/>
  <c r="P105" i="44"/>
  <c r="K105" i="44"/>
  <c r="X104" i="44"/>
  <c r="Y104" i="44" s="1"/>
  <c r="W104" i="44"/>
  <c r="V104" i="44"/>
  <c r="U104" i="44"/>
  <c r="Q104" i="44"/>
  <c r="Z104" i="44" s="1"/>
  <c r="P104" i="44"/>
  <c r="K104" i="44"/>
  <c r="X103" i="44"/>
  <c r="W103" i="44"/>
  <c r="V103" i="44"/>
  <c r="U103" i="44"/>
  <c r="Y103" i="44" s="1"/>
  <c r="Q103" i="44"/>
  <c r="P103" i="44"/>
  <c r="K103" i="44"/>
  <c r="X102" i="44"/>
  <c r="W102" i="44"/>
  <c r="V102" i="44"/>
  <c r="U102" i="44"/>
  <c r="Y102" i="44" s="1"/>
  <c r="P102" i="44"/>
  <c r="Q102" i="44" s="1"/>
  <c r="K102" i="44"/>
  <c r="X101" i="44"/>
  <c r="W101" i="44"/>
  <c r="V101" i="44"/>
  <c r="U101" i="44"/>
  <c r="Y101" i="44" s="1"/>
  <c r="Z101" i="44" s="1"/>
  <c r="Q101" i="44"/>
  <c r="P101" i="44"/>
  <c r="K101" i="44"/>
  <c r="X100" i="44"/>
  <c r="W100" i="44"/>
  <c r="V100" i="44"/>
  <c r="U100" i="44"/>
  <c r="P100" i="44"/>
  <c r="Q100" i="44" s="1"/>
  <c r="K100" i="44"/>
  <c r="X99" i="44"/>
  <c r="W99" i="44"/>
  <c r="V99" i="44"/>
  <c r="U99" i="44"/>
  <c r="P99" i="44"/>
  <c r="Q99" i="44" s="1"/>
  <c r="K99" i="44"/>
  <c r="X98" i="44"/>
  <c r="W98" i="44"/>
  <c r="V98" i="44"/>
  <c r="U98" i="44"/>
  <c r="Y98" i="44" s="1"/>
  <c r="Q98" i="44"/>
  <c r="Z98" i="44" s="1"/>
  <c r="P98" i="44"/>
  <c r="K98" i="44"/>
  <c r="Y97" i="44"/>
  <c r="Z97" i="44" s="1"/>
  <c r="X97" i="44"/>
  <c r="W97" i="44"/>
  <c r="V97" i="44"/>
  <c r="U97" i="44"/>
  <c r="Q97" i="44"/>
  <c r="P97" i="44"/>
  <c r="K97" i="44"/>
  <c r="X96" i="44"/>
  <c r="W96" i="44"/>
  <c r="V96" i="44"/>
  <c r="U96" i="44"/>
  <c r="P96" i="44"/>
  <c r="Q96" i="44" s="1"/>
  <c r="K96" i="44"/>
  <c r="X95" i="44"/>
  <c r="W95" i="44"/>
  <c r="V95" i="44"/>
  <c r="U95" i="44"/>
  <c r="P95" i="44"/>
  <c r="Q95" i="44" s="1"/>
  <c r="K95" i="44"/>
  <c r="X94" i="44"/>
  <c r="W94" i="44"/>
  <c r="Y94" i="44" s="1"/>
  <c r="V94" i="44"/>
  <c r="U94" i="44"/>
  <c r="Q94" i="44"/>
  <c r="Z94" i="44" s="1"/>
  <c r="P94" i="44"/>
  <c r="K94" i="44"/>
  <c r="Y93" i="44"/>
  <c r="X93" i="44"/>
  <c r="W93" i="44"/>
  <c r="V93" i="44"/>
  <c r="U93" i="44"/>
  <c r="Q93" i="44"/>
  <c r="P93" i="44"/>
  <c r="K93" i="44"/>
  <c r="X92" i="44"/>
  <c r="W92" i="44"/>
  <c r="V92" i="44"/>
  <c r="U92" i="44"/>
  <c r="Y92" i="44" s="1"/>
  <c r="X91" i="44"/>
  <c r="W91" i="44"/>
  <c r="V91" i="44"/>
  <c r="U91" i="44"/>
  <c r="Y91" i="44" s="1"/>
  <c r="Z91" i="44" s="1"/>
  <c r="X89" i="44"/>
  <c r="W89" i="44"/>
  <c r="Y89" i="44" s="1"/>
  <c r="Z89" i="44" s="1"/>
  <c r="V89" i="44"/>
  <c r="U89" i="44"/>
  <c r="X88" i="44"/>
  <c r="W88" i="44"/>
  <c r="V88" i="44"/>
  <c r="U88" i="44"/>
  <c r="Y88" i="44" s="1"/>
  <c r="Z88" i="44" s="1"/>
  <c r="X87" i="44"/>
  <c r="W87" i="44"/>
  <c r="V87" i="44"/>
  <c r="U87" i="44"/>
  <c r="X86" i="44"/>
  <c r="W86" i="44"/>
  <c r="V86" i="44"/>
  <c r="U86" i="44"/>
  <c r="Y86" i="44" s="1"/>
  <c r="Z86" i="44" s="1"/>
  <c r="X85" i="44"/>
  <c r="W85" i="44"/>
  <c r="Y85" i="44" s="1"/>
  <c r="Z85" i="44" s="1"/>
  <c r="V85" i="44"/>
  <c r="U85" i="44"/>
  <c r="X84" i="44"/>
  <c r="W84" i="44"/>
  <c r="V84" i="44"/>
  <c r="U84" i="44"/>
  <c r="Y84" i="44" s="1"/>
  <c r="Y83" i="44"/>
  <c r="Z83" i="44" s="1"/>
  <c r="X83" i="44"/>
  <c r="W83" i="44"/>
  <c r="V83" i="44"/>
  <c r="U83" i="44"/>
  <c r="P83" i="44"/>
  <c r="Q83" i="44" s="1"/>
  <c r="K83" i="44"/>
  <c r="X82" i="44"/>
  <c r="W82" i="44"/>
  <c r="V82" i="44"/>
  <c r="U82" i="44"/>
  <c r="Y82" i="44" s="1"/>
  <c r="P82" i="44"/>
  <c r="Q82" i="44" s="1"/>
  <c r="Z82" i="44" s="1"/>
  <c r="K82" i="44"/>
  <c r="X81" i="44"/>
  <c r="W81" i="44"/>
  <c r="V81" i="44"/>
  <c r="Y81" i="44" s="1"/>
  <c r="U81" i="44"/>
  <c r="P81" i="44"/>
  <c r="Q81" i="44" s="1"/>
  <c r="K81" i="44"/>
  <c r="X80" i="44"/>
  <c r="W80" i="44"/>
  <c r="Y80" i="44" s="1"/>
  <c r="V80" i="44"/>
  <c r="U80" i="44"/>
  <c r="Q80" i="44"/>
  <c r="Z80" i="44" s="1"/>
  <c r="P80" i="44"/>
  <c r="K80" i="44"/>
  <c r="X79" i="44"/>
  <c r="Y79" i="44" s="1"/>
  <c r="W79" i="44"/>
  <c r="V79" i="44"/>
  <c r="U79" i="44"/>
  <c r="Q79" i="44"/>
  <c r="Z79" i="44" s="1"/>
  <c r="P79" i="44"/>
  <c r="K79" i="44"/>
  <c r="X78" i="44"/>
  <c r="W78" i="44"/>
  <c r="V78" i="44"/>
  <c r="U78" i="44"/>
  <c r="Y78" i="44" s="1"/>
  <c r="P78" i="44"/>
  <c r="Q78" i="44" s="1"/>
  <c r="K78" i="44"/>
  <c r="X77" i="44"/>
  <c r="W77" i="44"/>
  <c r="V77" i="44"/>
  <c r="Y77" i="44" s="1"/>
  <c r="U77" i="44"/>
  <c r="P77" i="44"/>
  <c r="Q77" i="44" s="1"/>
  <c r="K77" i="44"/>
  <c r="X76" i="44"/>
  <c r="W76" i="44"/>
  <c r="Y76" i="44" s="1"/>
  <c r="V76" i="44"/>
  <c r="U76" i="44"/>
  <c r="Q76" i="44"/>
  <c r="P76" i="44"/>
  <c r="K76" i="44"/>
  <c r="X75" i="44"/>
  <c r="Y75" i="44" s="1"/>
  <c r="W75" i="44"/>
  <c r="V75" i="44"/>
  <c r="U75" i="44"/>
  <c r="Q75" i="44"/>
  <c r="P75" i="44"/>
  <c r="K75" i="44"/>
  <c r="X74" i="44"/>
  <c r="W74" i="44"/>
  <c r="V74" i="44"/>
  <c r="U74" i="44"/>
  <c r="Y74" i="44" s="1"/>
  <c r="P74" i="44"/>
  <c r="Q74" i="44" s="1"/>
  <c r="K74" i="44"/>
  <c r="X73" i="44"/>
  <c r="W73" i="44"/>
  <c r="V73" i="44"/>
  <c r="Y73" i="44" s="1"/>
  <c r="U73" i="44"/>
  <c r="P73" i="44"/>
  <c r="Q73" i="44" s="1"/>
  <c r="Z73" i="44" s="1"/>
  <c r="K73" i="44"/>
  <c r="X72" i="44"/>
  <c r="W72" i="44"/>
  <c r="Y72" i="44" s="1"/>
  <c r="V72" i="44"/>
  <c r="U72" i="44"/>
  <c r="Q72" i="44"/>
  <c r="Z72" i="44" s="1"/>
  <c r="P72" i="44"/>
  <c r="K72" i="44"/>
  <c r="Y71" i="44"/>
  <c r="X71" i="44"/>
  <c r="W71" i="44"/>
  <c r="V71" i="44"/>
  <c r="U71" i="44"/>
  <c r="X70" i="44"/>
  <c r="W70" i="44"/>
  <c r="V70" i="44"/>
  <c r="U70" i="44"/>
  <c r="Y70" i="44" s="1"/>
  <c r="Z70" i="44" s="1"/>
  <c r="Z68" i="44"/>
  <c r="X68" i="44"/>
  <c r="W68" i="44"/>
  <c r="V68" i="44"/>
  <c r="U68" i="44"/>
  <c r="Y68" i="44" s="1"/>
  <c r="X67" i="44"/>
  <c r="W67" i="44"/>
  <c r="V67" i="44"/>
  <c r="U67" i="44"/>
  <c r="Y67" i="44" s="1"/>
  <c r="Z67" i="44" s="1"/>
  <c r="X66" i="44"/>
  <c r="W66" i="44"/>
  <c r="V66" i="44"/>
  <c r="U66" i="44"/>
  <c r="Y66" i="44" s="1"/>
  <c r="Z66" i="44" s="1"/>
  <c r="X65" i="44"/>
  <c r="W65" i="44"/>
  <c r="V65" i="44"/>
  <c r="U65" i="44"/>
  <c r="Y65" i="44" s="1"/>
  <c r="X64" i="44"/>
  <c r="W64" i="44"/>
  <c r="V64" i="44"/>
  <c r="U64" i="44"/>
  <c r="Y64" i="44" s="1"/>
  <c r="Q64" i="44"/>
  <c r="Z64" i="44" s="1"/>
  <c r="P64" i="44"/>
  <c r="K64" i="44"/>
  <c r="Z63" i="44"/>
  <c r="Y63" i="44"/>
  <c r="X63" i="44"/>
  <c r="W63" i="44"/>
  <c r="V63" i="44"/>
  <c r="U63" i="44"/>
  <c r="Q63" i="44"/>
  <c r="P63" i="44"/>
  <c r="K63" i="44"/>
  <c r="X62" i="44"/>
  <c r="W62" i="44"/>
  <c r="V62" i="44"/>
  <c r="Y62" i="44" s="1"/>
  <c r="U62" i="44"/>
  <c r="P62" i="44"/>
  <c r="Q62" i="44" s="1"/>
  <c r="K62" i="44"/>
  <c r="X61" i="44"/>
  <c r="W61" i="44"/>
  <c r="V61" i="44"/>
  <c r="U61" i="44"/>
  <c r="Y61" i="44" s="1"/>
  <c r="P61" i="44"/>
  <c r="Q61" i="44" s="1"/>
  <c r="Z61" i="44" s="1"/>
  <c r="K61" i="44"/>
  <c r="X60" i="44"/>
  <c r="W60" i="44"/>
  <c r="V60" i="44"/>
  <c r="U60" i="44"/>
  <c r="Y60" i="44" s="1"/>
  <c r="Q60" i="44"/>
  <c r="P60" i="44"/>
  <c r="K60" i="44"/>
  <c r="Y59" i="44"/>
  <c r="Z59" i="44" s="1"/>
  <c r="X59" i="44"/>
  <c r="W59" i="44"/>
  <c r="V59" i="44"/>
  <c r="U59" i="44"/>
  <c r="Q59" i="44"/>
  <c r="P59" i="44"/>
  <c r="K59" i="44"/>
  <c r="X58" i="44"/>
  <c r="W58" i="44"/>
  <c r="V58" i="44"/>
  <c r="Y58" i="44" s="1"/>
  <c r="U58" i="44"/>
  <c r="P58" i="44"/>
  <c r="Q58" i="44" s="1"/>
  <c r="Z58" i="44" s="1"/>
  <c r="K58" i="44"/>
  <c r="X57" i="44"/>
  <c r="W57" i="44"/>
  <c r="V57" i="44"/>
  <c r="U57" i="44"/>
  <c r="Y57" i="44" s="1"/>
  <c r="Q57" i="44"/>
  <c r="Z57" i="44" s="1"/>
  <c r="P57" i="44"/>
  <c r="K57" i="44"/>
  <c r="X56" i="44"/>
  <c r="W56" i="44"/>
  <c r="V56" i="44"/>
  <c r="U56" i="44"/>
  <c r="Y56" i="44" s="1"/>
  <c r="Q56" i="44"/>
  <c r="P56" i="44"/>
  <c r="K56" i="44"/>
  <c r="Y55" i="44"/>
  <c r="Z55" i="44" s="1"/>
  <c r="X55" i="44"/>
  <c r="W55" i="44"/>
  <c r="V55" i="44"/>
  <c r="U55" i="44"/>
  <c r="Q55" i="44"/>
  <c r="P55" i="44"/>
  <c r="K55" i="44"/>
  <c r="X54" i="44"/>
  <c r="W54" i="44"/>
  <c r="V54" i="44"/>
  <c r="Y54" i="44" s="1"/>
  <c r="U54" i="44"/>
  <c r="P54" i="44"/>
  <c r="Q54" i="44" s="1"/>
  <c r="Z54" i="44" s="1"/>
  <c r="K54" i="44"/>
  <c r="X53" i="44"/>
  <c r="W53" i="44"/>
  <c r="V53" i="44"/>
  <c r="U53" i="44"/>
  <c r="Y53" i="44" s="1"/>
  <c r="P53" i="44"/>
  <c r="Q53" i="44" s="1"/>
  <c r="Z53" i="44" s="1"/>
  <c r="K53" i="44"/>
  <c r="X52" i="44"/>
  <c r="W52" i="44"/>
  <c r="V52" i="44"/>
  <c r="U52" i="44"/>
  <c r="Y52" i="44" s="1"/>
  <c r="Q52" i="44"/>
  <c r="Z52" i="44" s="1"/>
  <c r="P52" i="44"/>
  <c r="K52" i="44"/>
  <c r="Y51" i="44"/>
  <c r="X51" i="44"/>
  <c r="W51" i="44"/>
  <c r="V51" i="44"/>
  <c r="U51" i="44"/>
  <c r="P51" i="44"/>
  <c r="Q51" i="44" s="1"/>
  <c r="Z51" i="44" s="1"/>
  <c r="K51" i="44"/>
  <c r="X50" i="44"/>
  <c r="W50" i="44"/>
  <c r="V50" i="44"/>
  <c r="U50" i="44"/>
  <c r="X49" i="44"/>
  <c r="W49" i="44"/>
  <c r="V49" i="44"/>
  <c r="Y49" i="44" s="1"/>
  <c r="Z49" i="44" s="1"/>
  <c r="U49" i="44"/>
  <c r="X47" i="44"/>
  <c r="Y47" i="44" s="1"/>
  <c r="Z47" i="44" s="1"/>
  <c r="W47" i="44"/>
  <c r="V47" i="44"/>
  <c r="U47" i="44"/>
  <c r="X46" i="44"/>
  <c r="W46" i="44"/>
  <c r="V46" i="44"/>
  <c r="Y46" i="44" s="1"/>
  <c r="Z46" i="44" s="1"/>
  <c r="U46" i="44"/>
  <c r="Y45" i="44"/>
  <c r="Z45" i="44" s="1"/>
  <c r="X45" i="44"/>
  <c r="W45" i="44"/>
  <c r="V45" i="44"/>
  <c r="U45" i="44"/>
  <c r="X44" i="44"/>
  <c r="W44" i="44"/>
  <c r="V44" i="44"/>
  <c r="Y44" i="44" s="1"/>
  <c r="U44" i="44"/>
  <c r="X43" i="44"/>
  <c r="W43" i="44"/>
  <c r="V43" i="44"/>
  <c r="U43" i="44"/>
  <c r="Y43" i="44" s="1"/>
  <c r="P43" i="44"/>
  <c r="Q43" i="44" s="1"/>
  <c r="Z43" i="44" s="1"/>
  <c r="K43" i="44"/>
  <c r="X42" i="44"/>
  <c r="W42" i="44"/>
  <c r="V42" i="44"/>
  <c r="U42" i="44"/>
  <c r="Y42" i="44" s="1"/>
  <c r="P42" i="44"/>
  <c r="Q42" i="44" s="1"/>
  <c r="K42" i="44"/>
  <c r="X41" i="44"/>
  <c r="W41" i="44"/>
  <c r="V41" i="44"/>
  <c r="U41" i="44"/>
  <c r="Y41" i="44" s="1"/>
  <c r="Q41" i="44"/>
  <c r="P41" i="44"/>
  <c r="K41" i="44"/>
  <c r="X40" i="44"/>
  <c r="W40" i="44"/>
  <c r="V40" i="44"/>
  <c r="U40" i="44"/>
  <c r="Y40" i="44" s="1"/>
  <c r="P40" i="44"/>
  <c r="Q40" i="44" s="1"/>
  <c r="K40" i="44"/>
  <c r="X39" i="44"/>
  <c r="W39" i="44"/>
  <c r="V39" i="44"/>
  <c r="U39" i="44"/>
  <c r="Y39" i="44" s="1"/>
  <c r="P39" i="44"/>
  <c r="Q39" i="44" s="1"/>
  <c r="Z39" i="44" s="1"/>
  <c r="K39" i="44"/>
  <c r="X38" i="44"/>
  <c r="W38" i="44"/>
  <c r="V38" i="44"/>
  <c r="U38" i="44"/>
  <c r="P38" i="44"/>
  <c r="Q38" i="44" s="1"/>
  <c r="K38" i="44"/>
  <c r="X37" i="44"/>
  <c r="W37" i="44"/>
  <c r="V37" i="44"/>
  <c r="U37" i="44"/>
  <c r="Y37" i="44" s="1"/>
  <c r="Q37" i="44"/>
  <c r="Z37" i="44" s="1"/>
  <c r="P37" i="44"/>
  <c r="K37" i="44"/>
  <c r="X36" i="44"/>
  <c r="W36" i="44"/>
  <c r="V36" i="44"/>
  <c r="U36" i="44"/>
  <c r="Y36" i="44" s="1"/>
  <c r="P36" i="44"/>
  <c r="Q36" i="44" s="1"/>
  <c r="Z36" i="44" s="1"/>
  <c r="K36" i="44"/>
  <c r="X35" i="44"/>
  <c r="W35" i="44"/>
  <c r="V35" i="44"/>
  <c r="U35" i="44"/>
  <c r="Y35" i="44" s="1"/>
  <c r="P35" i="44"/>
  <c r="Q35" i="44" s="1"/>
  <c r="Z35" i="44" s="1"/>
  <c r="K35" i="44"/>
  <c r="X34" i="44"/>
  <c r="W34" i="44"/>
  <c r="V34" i="44"/>
  <c r="U34" i="44"/>
  <c r="Y34" i="44" s="1"/>
  <c r="P34" i="44"/>
  <c r="Q34" i="44" s="1"/>
  <c r="K34" i="44"/>
  <c r="X33" i="44"/>
  <c r="W33" i="44"/>
  <c r="V33" i="44"/>
  <c r="U33" i="44"/>
  <c r="Y33" i="44" s="1"/>
  <c r="Q33" i="44"/>
  <c r="Z33" i="44" s="1"/>
  <c r="P33" i="44"/>
  <c r="K33" i="44"/>
  <c r="X32" i="44"/>
  <c r="W32" i="44"/>
  <c r="V32" i="44"/>
  <c r="U32" i="44"/>
  <c r="Y32" i="44" s="1"/>
  <c r="P32" i="44"/>
  <c r="Q32" i="44" s="1"/>
  <c r="Z32" i="44" s="1"/>
  <c r="K32" i="44"/>
  <c r="X31" i="44"/>
  <c r="W31" i="44"/>
  <c r="V31" i="44"/>
  <c r="U31" i="44"/>
  <c r="Y31" i="44" s="1"/>
  <c r="Z31" i="44" s="1"/>
  <c r="P31" i="44"/>
  <c r="Q31" i="44" s="1"/>
  <c r="K31" i="44"/>
  <c r="X30" i="44"/>
  <c r="W30" i="44"/>
  <c r="V30" i="44"/>
  <c r="U30" i="44"/>
  <c r="Y30" i="44" s="1"/>
  <c r="P30" i="44"/>
  <c r="Q30" i="44" s="1"/>
  <c r="K30" i="44"/>
  <c r="X29" i="44"/>
  <c r="W29" i="44"/>
  <c r="V29" i="44"/>
  <c r="U29" i="44"/>
  <c r="Y29" i="44" s="1"/>
  <c r="Q29" i="44"/>
  <c r="P29" i="44"/>
  <c r="X28" i="44"/>
  <c r="W28" i="44"/>
  <c r="V28" i="44"/>
  <c r="U28" i="44"/>
  <c r="Y28" i="44" s="1"/>
  <c r="X27" i="44"/>
  <c r="Y27" i="44" s="1"/>
  <c r="Z27" i="44" s="1"/>
  <c r="W27" i="44"/>
  <c r="V27" i="44"/>
  <c r="U27" i="44"/>
  <c r="X25" i="44"/>
  <c r="W25" i="44"/>
  <c r="V25" i="44"/>
  <c r="Y25" i="44" s="1"/>
  <c r="Z25" i="44" s="1"/>
  <c r="U25" i="44"/>
  <c r="Y24" i="44"/>
  <c r="Z24" i="44" s="1"/>
  <c r="X24" i="44"/>
  <c r="W24" i="44"/>
  <c r="V24" i="44"/>
  <c r="U24" i="44"/>
  <c r="X23" i="44"/>
  <c r="W23" i="44"/>
  <c r="V23" i="44"/>
  <c r="Y23" i="44" s="1"/>
  <c r="Z23" i="44" s="1"/>
  <c r="U23" i="44"/>
  <c r="Y22" i="44"/>
  <c r="Z22" i="44" s="1"/>
  <c r="X22" i="44"/>
  <c r="W22" i="44"/>
  <c r="V22" i="44"/>
  <c r="U22" i="44"/>
  <c r="X21" i="44"/>
  <c r="W21" i="44"/>
  <c r="V21" i="44"/>
  <c r="Y21" i="44" s="1"/>
  <c r="Z21" i="44" s="1"/>
  <c r="U21" i="44"/>
  <c r="X20" i="44"/>
  <c r="Y20" i="44" s="1"/>
  <c r="Z20" i="44" s="1"/>
  <c r="W20" i="44"/>
  <c r="V20" i="44"/>
  <c r="U20" i="44"/>
  <c r="X19" i="44"/>
  <c r="W19" i="44"/>
  <c r="V19" i="44"/>
  <c r="Y19" i="44" s="1"/>
  <c r="U19" i="44"/>
  <c r="X18" i="44"/>
  <c r="W18" i="44"/>
  <c r="V18" i="44"/>
  <c r="U18" i="44"/>
  <c r="Y18" i="44" s="1"/>
  <c r="Z18" i="44" s="1"/>
  <c r="K18" i="44"/>
  <c r="X17" i="44"/>
  <c r="W17" i="44"/>
  <c r="V17" i="44"/>
  <c r="U17" i="44"/>
  <c r="K17" i="44"/>
  <c r="X16" i="44"/>
  <c r="W16" i="44"/>
  <c r="V16" i="44"/>
  <c r="U16" i="44"/>
  <c r="Y16" i="44" s="1"/>
  <c r="Z16" i="44" s="1"/>
  <c r="K16" i="44"/>
  <c r="X15" i="44"/>
  <c r="W15" i="44"/>
  <c r="V15" i="44"/>
  <c r="U15" i="44"/>
  <c r="K15" i="44"/>
  <c r="X14" i="44"/>
  <c r="W14" i="44"/>
  <c r="V14" i="44"/>
  <c r="Y14" i="44" s="1"/>
  <c r="U14" i="44"/>
  <c r="P14" i="44"/>
  <c r="Q14" i="44" s="1"/>
  <c r="Z14" i="44" s="1"/>
  <c r="K14" i="44"/>
  <c r="X13" i="44"/>
  <c r="W13" i="44"/>
  <c r="Y13" i="44" s="1"/>
  <c r="V13" i="44"/>
  <c r="U13" i="44"/>
  <c r="P13" i="44"/>
  <c r="Q13" i="44" s="1"/>
  <c r="K13" i="44"/>
  <c r="X12" i="44"/>
  <c r="Y12" i="44" s="1"/>
  <c r="W12" i="44"/>
  <c r="V12" i="44"/>
  <c r="U12" i="44"/>
  <c r="Q12" i="44"/>
  <c r="P12" i="44"/>
  <c r="K12" i="44"/>
  <c r="X11" i="44"/>
  <c r="W11" i="44"/>
  <c r="V11" i="44"/>
  <c r="U11" i="44"/>
  <c r="Y11" i="44" s="1"/>
  <c r="P11" i="44"/>
  <c r="Q11" i="44" s="1"/>
  <c r="K11" i="44"/>
  <c r="X10" i="44"/>
  <c r="W10" i="44"/>
  <c r="V10" i="44"/>
  <c r="Y10" i="44" s="1"/>
  <c r="U10" i="44"/>
  <c r="P10" i="44"/>
  <c r="Q10" i="44" s="1"/>
  <c r="Z10" i="44" s="1"/>
  <c r="K10" i="44"/>
  <c r="X9" i="44"/>
  <c r="W9" i="44"/>
  <c r="Y9" i="44" s="1"/>
  <c r="V9" i="44"/>
  <c r="U9" i="44"/>
  <c r="P9" i="44"/>
  <c r="Q9" i="44" s="1"/>
  <c r="Z9" i="44" s="1"/>
  <c r="K9" i="44"/>
  <c r="X8" i="44"/>
  <c r="Y8" i="44" s="1"/>
  <c r="W8" i="44"/>
  <c r="V8" i="44"/>
  <c r="U8" i="44"/>
  <c r="Q8" i="44"/>
  <c r="Z8" i="44" s="1"/>
  <c r="P8" i="44"/>
  <c r="K8" i="44"/>
  <c r="X7" i="44"/>
  <c r="W7" i="44"/>
  <c r="V7" i="44"/>
  <c r="U7" i="44"/>
  <c r="Y7" i="44" s="1"/>
  <c r="P7" i="44"/>
  <c r="Q7" i="44" s="1"/>
  <c r="I7" i="44"/>
  <c r="K7" i="44" s="1"/>
  <c r="X6" i="44"/>
  <c r="W6" i="44"/>
  <c r="V6" i="44"/>
  <c r="V170" i="44" s="1"/>
  <c r="U6" i="44"/>
  <c r="Q6" i="44"/>
  <c r="P6" i="44"/>
  <c r="I6" i="44"/>
  <c r="K6" i="44" s="1"/>
  <c r="X348" i="43"/>
  <c r="Y348" i="43" s="1"/>
  <c r="W348" i="43"/>
  <c r="V348" i="43"/>
  <c r="U348" i="43"/>
  <c r="Q348" i="43"/>
  <c r="P348" i="43"/>
  <c r="K348" i="43"/>
  <c r="X347" i="43"/>
  <c r="W347" i="43"/>
  <c r="V347" i="43"/>
  <c r="U347" i="43"/>
  <c r="Y347" i="43" s="1"/>
  <c r="P347" i="43"/>
  <c r="Q347" i="43" s="1"/>
  <c r="K347" i="43"/>
  <c r="X346" i="43"/>
  <c r="W346" i="43"/>
  <c r="V346" i="43"/>
  <c r="Y346" i="43" s="1"/>
  <c r="Z346" i="43" s="1"/>
  <c r="U346" i="43"/>
  <c r="X345" i="43"/>
  <c r="Y345" i="43" s="1"/>
  <c r="W345" i="43"/>
  <c r="V345" i="43"/>
  <c r="U345" i="43"/>
  <c r="Q345" i="43"/>
  <c r="P345" i="43"/>
  <c r="K345" i="43"/>
  <c r="X344" i="43"/>
  <c r="W344" i="43"/>
  <c r="V344" i="43"/>
  <c r="U344" i="43"/>
  <c r="Y344" i="43" s="1"/>
  <c r="P344" i="43"/>
  <c r="Q344" i="43" s="1"/>
  <c r="K344" i="43"/>
  <c r="T339" i="43" s="1"/>
  <c r="X343" i="43"/>
  <c r="W343" i="43"/>
  <c r="V343" i="43"/>
  <c r="Y343" i="43" s="1"/>
  <c r="U343" i="43"/>
  <c r="P343" i="43"/>
  <c r="Q343" i="43" s="1"/>
  <c r="K343" i="43"/>
  <c r="X342" i="43"/>
  <c r="W342" i="43"/>
  <c r="V342" i="43"/>
  <c r="U342" i="43"/>
  <c r="Y342" i="43" s="1"/>
  <c r="P342" i="43"/>
  <c r="Q342" i="43" s="1"/>
  <c r="Z342" i="43" s="1"/>
  <c r="K342" i="43"/>
  <c r="T330" i="43" s="1"/>
  <c r="X341" i="43"/>
  <c r="W341" i="43"/>
  <c r="V341" i="43"/>
  <c r="U341" i="43"/>
  <c r="Y341" i="43" s="1"/>
  <c r="T341" i="43"/>
  <c r="P341" i="43"/>
  <c r="Q341" i="43" s="1"/>
  <c r="T329" i="43" s="1"/>
  <c r="K341" i="43"/>
  <c r="Y340" i="43"/>
  <c r="X340" i="43"/>
  <c r="W340" i="43"/>
  <c r="V340" i="43"/>
  <c r="U340" i="43"/>
  <c r="T340" i="43"/>
  <c r="Q340" i="43"/>
  <c r="P340" i="43"/>
  <c r="K340" i="43"/>
  <c r="T328" i="43" s="1"/>
  <c r="X339" i="43"/>
  <c r="W339" i="43"/>
  <c r="V339" i="43"/>
  <c r="Y339" i="43" s="1"/>
  <c r="U339" i="43"/>
  <c r="P339" i="43"/>
  <c r="Q339" i="43" s="1"/>
  <c r="Z339" i="43" s="1"/>
  <c r="K339" i="43"/>
  <c r="X338" i="43"/>
  <c r="W338" i="43"/>
  <c r="V338" i="43"/>
  <c r="U338" i="43"/>
  <c r="X337" i="43"/>
  <c r="W337" i="43"/>
  <c r="V337" i="43"/>
  <c r="U337" i="43"/>
  <c r="Y337" i="43" s="1"/>
  <c r="Z337" i="43" s="1"/>
  <c r="T337" i="43"/>
  <c r="Z336" i="43"/>
  <c r="Y335" i="43"/>
  <c r="Z335" i="43" s="1"/>
  <c r="X335" i="43"/>
  <c r="W335" i="43"/>
  <c r="V335" i="43"/>
  <c r="U335" i="43"/>
  <c r="X334" i="43"/>
  <c r="W334" i="43"/>
  <c r="V334" i="43"/>
  <c r="U334" i="43"/>
  <c r="Y334" i="43" s="1"/>
  <c r="Z334" i="43" s="1"/>
  <c r="Z333" i="43"/>
  <c r="Y333" i="43"/>
  <c r="X333" i="43"/>
  <c r="W333" i="43"/>
  <c r="V333" i="43"/>
  <c r="U333" i="43"/>
  <c r="X332" i="43"/>
  <c r="W332" i="43"/>
  <c r="V332" i="43"/>
  <c r="U332" i="43"/>
  <c r="X331" i="43"/>
  <c r="W331" i="43"/>
  <c r="Y331" i="43" s="1"/>
  <c r="V331" i="43"/>
  <c r="U331" i="43"/>
  <c r="Q331" i="43"/>
  <c r="P331" i="43"/>
  <c r="K331" i="43"/>
  <c r="T326" i="43" s="1"/>
  <c r="X330" i="43"/>
  <c r="W330" i="43"/>
  <c r="V330" i="43"/>
  <c r="U330" i="43"/>
  <c r="Y330" i="43" s="1"/>
  <c r="P330" i="43"/>
  <c r="Q330" i="43" s="1"/>
  <c r="Z330" i="43" s="1"/>
  <c r="K330" i="43"/>
  <c r="T325" i="43" s="1"/>
  <c r="X329" i="43"/>
  <c r="W329" i="43"/>
  <c r="V329" i="43"/>
  <c r="U329" i="43"/>
  <c r="Y329" i="43" s="1"/>
  <c r="Q329" i="43"/>
  <c r="P329" i="43"/>
  <c r="K329" i="43"/>
  <c r="X328" i="43"/>
  <c r="W328" i="43"/>
  <c r="V328" i="43"/>
  <c r="Y328" i="43" s="1"/>
  <c r="Z328" i="43" s="1"/>
  <c r="U328" i="43"/>
  <c r="P328" i="43"/>
  <c r="Q328" i="43" s="1"/>
  <c r="K328" i="43"/>
  <c r="T323" i="43" s="1"/>
  <c r="X327" i="43"/>
  <c r="W327" i="43"/>
  <c r="V327" i="43"/>
  <c r="U327" i="43"/>
  <c r="T327" i="43"/>
  <c r="Q327" i="43"/>
  <c r="P327" i="43"/>
  <c r="K327" i="43"/>
  <c r="T322" i="43" s="1"/>
  <c r="Y326" i="43"/>
  <c r="X326" i="43"/>
  <c r="W326" i="43"/>
  <c r="V326" i="43"/>
  <c r="U326" i="43"/>
  <c r="P326" i="43"/>
  <c r="Q326" i="43" s="1"/>
  <c r="T321" i="43" s="1"/>
  <c r="K326" i="43"/>
  <c r="X325" i="43"/>
  <c r="W325" i="43"/>
  <c r="Y325" i="43" s="1"/>
  <c r="V325" i="43"/>
  <c r="U325" i="43"/>
  <c r="Q325" i="43"/>
  <c r="P325" i="43"/>
  <c r="K325" i="43"/>
  <c r="X324" i="43"/>
  <c r="W324" i="43"/>
  <c r="V324" i="43"/>
  <c r="U324" i="43"/>
  <c r="Y324" i="43" s="1"/>
  <c r="P324" i="43"/>
  <c r="Q324" i="43" s="1"/>
  <c r="K324" i="43"/>
  <c r="X323" i="43"/>
  <c r="W323" i="43"/>
  <c r="V323" i="43"/>
  <c r="U323" i="43"/>
  <c r="Q323" i="43"/>
  <c r="P323" i="43"/>
  <c r="K323" i="43"/>
  <c r="X322" i="43"/>
  <c r="W322" i="43"/>
  <c r="V322" i="43"/>
  <c r="U322" i="43"/>
  <c r="Y322" i="43" s="1"/>
  <c r="P322" i="43"/>
  <c r="Q322" i="43" s="1"/>
  <c r="Z322" i="43" s="1"/>
  <c r="K322" i="43"/>
  <c r="X321" i="43"/>
  <c r="W321" i="43"/>
  <c r="Y321" i="43" s="1"/>
  <c r="V321" i="43"/>
  <c r="U321" i="43"/>
  <c r="Q321" i="43"/>
  <c r="Z321" i="43" s="1"/>
  <c r="P321" i="43"/>
  <c r="I321" i="43"/>
  <c r="K321" i="43" s="1"/>
  <c r="X320" i="43"/>
  <c r="W320" i="43"/>
  <c r="V320" i="43"/>
  <c r="U320" i="43"/>
  <c r="P320" i="43"/>
  <c r="Q320" i="43" s="1"/>
  <c r="I320" i="43"/>
  <c r="K320" i="43" s="1"/>
  <c r="T306" i="43" s="1"/>
  <c r="X319" i="43"/>
  <c r="W319" i="43"/>
  <c r="V319" i="43"/>
  <c r="U319" i="43"/>
  <c r="Y319" i="43" s="1"/>
  <c r="P319" i="43"/>
  <c r="Q319" i="43" s="1"/>
  <c r="K319" i="43"/>
  <c r="T305" i="43" s="1"/>
  <c r="I319" i="43"/>
  <c r="X318" i="43"/>
  <c r="W318" i="43"/>
  <c r="V318" i="43"/>
  <c r="U318" i="43"/>
  <c r="Y318" i="43" s="1"/>
  <c r="T318" i="43"/>
  <c r="P318" i="43"/>
  <c r="Q318" i="43" s="1"/>
  <c r="I318" i="43"/>
  <c r="K318" i="43" s="1"/>
  <c r="T304" i="43" s="1"/>
  <c r="X317" i="43"/>
  <c r="W317" i="43"/>
  <c r="Y317" i="43" s="1"/>
  <c r="V317" i="43"/>
  <c r="U317" i="43"/>
  <c r="Q317" i="43"/>
  <c r="P317" i="43"/>
  <c r="I317" i="43"/>
  <c r="K317" i="43" s="1"/>
  <c r="T303" i="43" s="1"/>
  <c r="X316" i="43"/>
  <c r="W316" i="43"/>
  <c r="V316" i="43"/>
  <c r="U316" i="43"/>
  <c r="Z315" i="43"/>
  <c r="X315" i="43"/>
  <c r="W315" i="43"/>
  <c r="V315" i="43"/>
  <c r="Y315" i="43" s="1"/>
  <c r="U315" i="43"/>
  <c r="Z314" i="43"/>
  <c r="X313" i="43"/>
  <c r="W313" i="43"/>
  <c r="V313" i="43"/>
  <c r="U313" i="43"/>
  <c r="Y313" i="43" s="1"/>
  <c r="Z313" i="43" s="1"/>
  <c r="Y312" i="43"/>
  <c r="Z312" i="43" s="1"/>
  <c r="X312" i="43"/>
  <c r="W312" i="43"/>
  <c r="V312" i="43"/>
  <c r="U312" i="43"/>
  <c r="X311" i="43"/>
  <c r="W311" i="43"/>
  <c r="V311" i="43"/>
  <c r="U311" i="43"/>
  <c r="Y311" i="43" s="1"/>
  <c r="Z311" i="43" s="1"/>
  <c r="Z310" i="43"/>
  <c r="Y310" i="43"/>
  <c r="X310" i="43"/>
  <c r="W310" i="43"/>
  <c r="V310" i="43"/>
  <c r="U310" i="43"/>
  <c r="X309" i="43"/>
  <c r="W309" i="43"/>
  <c r="V309" i="43"/>
  <c r="U309" i="43"/>
  <c r="X308" i="43"/>
  <c r="W308" i="43"/>
  <c r="V308" i="43"/>
  <c r="U308" i="43"/>
  <c r="Y308" i="43" s="1"/>
  <c r="X307" i="43"/>
  <c r="W307" i="43"/>
  <c r="V307" i="43"/>
  <c r="U307" i="43"/>
  <c r="Y307" i="43" s="1"/>
  <c r="P307" i="43"/>
  <c r="Q307" i="43" s="1"/>
  <c r="Z307" i="43" s="1"/>
  <c r="K307" i="43"/>
  <c r="I307" i="43"/>
  <c r="X306" i="43"/>
  <c r="Y306" i="43" s="1"/>
  <c r="W306" i="43"/>
  <c r="V306" i="43"/>
  <c r="U306" i="43"/>
  <c r="P306" i="43"/>
  <c r="Q306" i="43" s="1"/>
  <c r="I306" i="43"/>
  <c r="K306" i="43" s="1"/>
  <c r="T301" i="43" s="1"/>
  <c r="X305" i="43"/>
  <c r="W305" i="43"/>
  <c r="V305" i="43"/>
  <c r="U305" i="43"/>
  <c r="Y305" i="43" s="1"/>
  <c r="Q305" i="43"/>
  <c r="Z305" i="43" s="1"/>
  <c r="P305" i="43"/>
  <c r="I305" i="43"/>
  <c r="K305" i="43" s="1"/>
  <c r="X304" i="43"/>
  <c r="W304" i="43"/>
  <c r="V304" i="43"/>
  <c r="Y304" i="43" s="1"/>
  <c r="U304" i="43"/>
  <c r="P304" i="43"/>
  <c r="Q304" i="43" s="1"/>
  <c r="Z304" i="43" s="1"/>
  <c r="I304" i="43"/>
  <c r="K304" i="43" s="1"/>
  <c r="Y303" i="43"/>
  <c r="X303" i="43"/>
  <c r="W303" i="43"/>
  <c r="V303" i="43"/>
  <c r="U303" i="43"/>
  <c r="P303" i="43"/>
  <c r="Q303" i="43" s="1"/>
  <c r="K303" i="43"/>
  <c r="I303" i="43"/>
  <c r="X302" i="43"/>
  <c r="W302" i="43"/>
  <c r="V302" i="43"/>
  <c r="U302" i="43"/>
  <c r="Y302" i="43" s="1"/>
  <c r="T302" i="43"/>
  <c r="P302" i="43"/>
  <c r="Q302" i="43" s="1"/>
  <c r="Z302" i="43" s="1"/>
  <c r="K302" i="43"/>
  <c r="T297" i="43" s="1"/>
  <c r="I302" i="43"/>
  <c r="X301" i="43"/>
  <c r="W301" i="43"/>
  <c r="V301" i="43"/>
  <c r="Y301" i="43" s="1"/>
  <c r="U301" i="43"/>
  <c r="Q301" i="43"/>
  <c r="P301" i="43"/>
  <c r="I301" i="43"/>
  <c r="K301" i="43" s="1"/>
  <c r="T296" i="43" s="1"/>
  <c r="X300" i="43"/>
  <c r="W300" i="43"/>
  <c r="V300" i="43"/>
  <c r="U300" i="43"/>
  <c r="P300" i="43"/>
  <c r="Q300" i="43" s="1"/>
  <c r="I300" i="43"/>
  <c r="K300" i="43" s="1"/>
  <c r="X299" i="43"/>
  <c r="W299" i="43"/>
  <c r="V299" i="43"/>
  <c r="U299" i="43"/>
  <c r="Y299" i="43" s="1"/>
  <c r="Z299" i="43" s="1"/>
  <c r="T299" i="43"/>
  <c r="P299" i="43"/>
  <c r="Q299" i="43" s="1"/>
  <c r="K299" i="43"/>
  <c r="I299" i="43"/>
  <c r="X298" i="43"/>
  <c r="W298" i="43"/>
  <c r="V298" i="43"/>
  <c r="U298" i="43"/>
  <c r="Y298" i="43" s="1"/>
  <c r="T298" i="43"/>
  <c r="Q298" i="43"/>
  <c r="P298" i="43"/>
  <c r="K298" i="43"/>
  <c r="I298" i="43"/>
  <c r="X297" i="43"/>
  <c r="W297" i="43"/>
  <c r="V297" i="43"/>
  <c r="U297" i="43"/>
  <c r="Y297" i="43" s="1"/>
  <c r="P297" i="43"/>
  <c r="Q297" i="43" s="1"/>
  <c r="I297" i="43"/>
  <c r="K297" i="43" s="1"/>
  <c r="X296" i="43"/>
  <c r="W296" i="43"/>
  <c r="V296" i="43"/>
  <c r="U296" i="43"/>
  <c r="P296" i="43"/>
  <c r="Q296" i="43" s="1"/>
  <c r="K296" i="43"/>
  <c r="I296" i="43"/>
  <c r="X295" i="43"/>
  <c r="W295" i="43"/>
  <c r="V295" i="43"/>
  <c r="Y295" i="43" s="1"/>
  <c r="U295" i="43"/>
  <c r="X294" i="43"/>
  <c r="W294" i="43"/>
  <c r="V294" i="43"/>
  <c r="U294" i="43"/>
  <c r="Y294" i="43" s="1"/>
  <c r="Z294" i="43" s="1"/>
  <c r="Z293" i="43"/>
  <c r="T293" i="43"/>
  <c r="X292" i="43"/>
  <c r="W292" i="43"/>
  <c r="V292" i="43"/>
  <c r="U292" i="43"/>
  <c r="X291" i="43"/>
  <c r="W291" i="43"/>
  <c r="V291" i="43"/>
  <c r="U291" i="43"/>
  <c r="Y291" i="43" s="1"/>
  <c r="Z291" i="43" s="1"/>
  <c r="X290" i="43"/>
  <c r="W290" i="43"/>
  <c r="V290" i="43"/>
  <c r="U290" i="43"/>
  <c r="X289" i="43"/>
  <c r="W289" i="43"/>
  <c r="V289" i="43"/>
  <c r="U289" i="43"/>
  <c r="Y289" i="43" s="1"/>
  <c r="X288" i="43"/>
  <c r="Y288" i="43" s="1"/>
  <c r="Z288" i="43" s="1"/>
  <c r="W288" i="43"/>
  <c r="V288" i="43"/>
  <c r="U288" i="43"/>
  <c r="P288" i="43"/>
  <c r="Q288" i="43" s="1"/>
  <c r="T283" i="43" s="1"/>
  <c r="K288" i="43"/>
  <c r="I288" i="43"/>
  <c r="X287" i="43"/>
  <c r="W287" i="43"/>
  <c r="V287" i="43"/>
  <c r="U287" i="43"/>
  <c r="T287" i="43"/>
  <c r="Q287" i="43"/>
  <c r="P287" i="43"/>
  <c r="I287" i="43"/>
  <c r="K287" i="43" s="1"/>
  <c r="T282" i="43" s="1"/>
  <c r="X286" i="43"/>
  <c r="W286" i="43"/>
  <c r="V286" i="43"/>
  <c r="U286" i="43"/>
  <c r="T286" i="43"/>
  <c r="Q286" i="43"/>
  <c r="P286" i="43"/>
  <c r="I286" i="43"/>
  <c r="K286" i="43" s="1"/>
  <c r="X285" i="43"/>
  <c r="W285" i="43"/>
  <c r="V285" i="43"/>
  <c r="U285" i="43"/>
  <c r="Y285" i="43" s="1"/>
  <c r="P285" i="43"/>
  <c r="Q285" i="43" s="1"/>
  <c r="Z285" i="43" s="1"/>
  <c r="K285" i="43"/>
  <c r="I285" i="43"/>
  <c r="X284" i="43"/>
  <c r="W284" i="43"/>
  <c r="V284" i="43"/>
  <c r="U284" i="43"/>
  <c r="Y284" i="43" s="1"/>
  <c r="Q284" i="43"/>
  <c r="P284" i="43"/>
  <c r="I284" i="43"/>
  <c r="K284" i="43" s="1"/>
  <c r="T279" i="43" s="1"/>
  <c r="X283" i="43"/>
  <c r="W283" i="43"/>
  <c r="V283" i="43"/>
  <c r="U283" i="43"/>
  <c r="Y283" i="43" s="1"/>
  <c r="P283" i="43"/>
  <c r="Q283" i="43" s="1"/>
  <c r="K283" i="43"/>
  <c r="T278" i="43" s="1"/>
  <c r="I283" i="43"/>
  <c r="X282" i="43"/>
  <c r="W282" i="43"/>
  <c r="V282" i="43"/>
  <c r="U282" i="43"/>
  <c r="Q282" i="43"/>
  <c r="P282" i="43"/>
  <c r="I282" i="43"/>
  <c r="K282" i="43" s="1"/>
  <c r="T277" i="43" s="1"/>
  <c r="X281" i="43"/>
  <c r="W281" i="43"/>
  <c r="Y281" i="43" s="1"/>
  <c r="V281" i="43"/>
  <c r="U281" i="43"/>
  <c r="P281" i="43"/>
  <c r="Q281" i="43" s="1"/>
  <c r="Z281" i="43" s="1"/>
  <c r="K281" i="43"/>
  <c r="I281" i="43"/>
  <c r="X280" i="43"/>
  <c r="W280" i="43"/>
  <c r="V280" i="43"/>
  <c r="U280" i="43"/>
  <c r="Y280" i="43" s="1"/>
  <c r="Z280" i="43" s="1"/>
  <c r="P280" i="43"/>
  <c r="Q280" i="43" s="1"/>
  <c r="K280" i="43"/>
  <c r="Y279" i="43"/>
  <c r="X279" i="43"/>
  <c r="W279" i="43"/>
  <c r="V279" i="43"/>
  <c r="U279" i="43"/>
  <c r="P279" i="43"/>
  <c r="Q279" i="43" s="1"/>
  <c r="K279" i="43"/>
  <c r="X278" i="43"/>
  <c r="W278" i="43"/>
  <c r="V278" i="43"/>
  <c r="U278" i="43"/>
  <c r="Y278" i="43" s="1"/>
  <c r="P278" i="43"/>
  <c r="Q278" i="43" s="1"/>
  <c r="I278" i="43"/>
  <c r="K278" i="43" s="1"/>
  <c r="Y277" i="43"/>
  <c r="X277" i="43"/>
  <c r="W277" i="43"/>
  <c r="V277" i="43"/>
  <c r="U277" i="43"/>
  <c r="Q277" i="43"/>
  <c r="P277" i="43"/>
  <c r="I277" i="43"/>
  <c r="K277" i="43" s="1"/>
  <c r="X276" i="43"/>
  <c r="W276" i="43"/>
  <c r="V276" i="43"/>
  <c r="U276" i="43"/>
  <c r="P276" i="43"/>
  <c r="Q276" i="43" s="1"/>
  <c r="I276" i="43"/>
  <c r="K276" i="43" s="1"/>
  <c r="X275" i="43"/>
  <c r="W275" i="43"/>
  <c r="V275" i="43"/>
  <c r="U275" i="43"/>
  <c r="Y275" i="43" s="1"/>
  <c r="T275" i="43"/>
  <c r="P275" i="43"/>
  <c r="Q275" i="43" s="1"/>
  <c r="Z275" i="43" s="1"/>
  <c r="K275" i="43"/>
  <c r="I275" i="43"/>
  <c r="X274" i="43"/>
  <c r="W274" i="43"/>
  <c r="V274" i="43"/>
  <c r="U274" i="43"/>
  <c r="Y274" i="43" s="1"/>
  <c r="Z274" i="43" s="1"/>
  <c r="Q274" i="43"/>
  <c r="P274" i="43"/>
  <c r="I274" i="43"/>
  <c r="K274" i="43" s="1"/>
  <c r="T262" i="43" s="1"/>
  <c r="X273" i="43"/>
  <c r="W273" i="43"/>
  <c r="V273" i="43"/>
  <c r="U273" i="43"/>
  <c r="Y273" i="43" s="1"/>
  <c r="Z272" i="43"/>
  <c r="X272" i="43"/>
  <c r="W272" i="43"/>
  <c r="V272" i="43"/>
  <c r="U272" i="43"/>
  <c r="Y272" i="43" s="1"/>
  <c r="Z271" i="43"/>
  <c r="X270" i="43"/>
  <c r="W270" i="43"/>
  <c r="V270" i="43"/>
  <c r="Y270" i="43" s="1"/>
  <c r="Z270" i="43" s="1"/>
  <c r="U270" i="43"/>
  <c r="X269" i="43"/>
  <c r="W269" i="43"/>
  <c r="V269" i="43"/>
  <c r="Y269" i="43" s="1"/>
  <c r="Z269" i="43" s="1"/>
  <c r="U269" i="43"/>
  <c r="X268" i="43"/>
  <c r="W268" i="43"/>
  <c r="V268" i="43"/>
  <c r="U268" i="43"/>
  <c r="Y268" i="43" s="1"/>
  <c r="Z268" i="43" s="1"/>
  <c r="X267" i="43"/>
  <c r="W267" i="43"/>
  <c r="V267" i="43"/>
  <c r="Y267" i="43" s="1"/>
  <c r="U267" i="43"/>
  <c r="X266" i="43"/>
  <c r="W266" i="43"/>
  <c r="V266" i="43"/>
  <c r="Y266" i="43" s="1"/>
  <c r="U266" i="43"/>
  <c r="P266" i="43"/>
  <c r="Q266" i="43" s="1"/>
  <c r="Z266" i="43" s="1"/>
  <c r="I266" i="43"/>
  <c r="K266" i="43" s="1"/>
  <c r="X265" i="43"/>
  <c r="W265" i="43"/>
  <c r="V265" i="43"/>
  <c r="U265" i="43"/>
  <c r="Y265" i="43" s="1"/>
  <c r="Q265" i="43"/>
  <c r="P265" i="43"/>
  <c r="K265" i="43"/>
  <c r="I265" i="43"/>
  <c r="X264" i="43"/>
  <c r="W264" i="43"/>
  <c r="V264" i="43"/>
  <c r="U264" i="43"/>
  <c r="Y264" i="43" s="1"/>
  <c r="P264" i="43"/>
  <c r="Q264" i="43" s="1"/>
  <c r="Z264" i="43" s="1"/>
  <c r="K264" i="43"/>
  <c r="T259" i="43" s="1"/>
  <c r="I264" i="43"/>
  <c r="X263" i="43"/>
  <c r="W263" i="43"/>
  <c r="V263" i="43"/>
  <c r="U263" i="43"/>
  <c r="Y263" i="43" s="1"/>
  <c r="Q263" i="43"/>
  <c r="P263" i="43"/>
  <c r="I263" i="43"/>
  <c r="K263" i="43" s="1"/>
  <c r="T258" i="43" s="1"/>
  <c r="Z262" i="43"/>
  <c r="X262" i="43"/>
  <c r="W262" i="43"/>
  <c r="V262" i="43"/>
  <c r="U262" i="43"/>
  <c r="Y262" i="43" s="1"/>
  <c r="Q262" i="43"/>
  <c r="P262" i="43"/>
  <c r="I262" i="43"/>
  <c r="K262" i="43" s="1"/>
  <c r="T257" i="43" s="1"/>
  <c r="X261" i="43"/>
  <c r="W261" i="43"/>
  <c r="Y261" i="43" s="1"/>
  <c r="V261" i="43"/>
  <c r="U261" i="43"/>
  <c r="P261" i="43"/>
  <c r="Q261" i="43" s="1"/>
  <c r="Z261" i="43" s="1"/>
  <c r="K261" i="43"/>
  <c r="I261" i="43"/>
  <c r="X260" i="43"/>
  <c r="W260" i="43"/>
  <c r="V260" i="43"/>
  <c r="Y260" i="43" s="1"/>
  <c r="U260" i="43"/>
  <c r="P260" i="43"/>
  <c r="Q260" i="43" s="1"/>
  <c r="K260" i="43"/>
  <c r="I260" i="43"/>
  <c r="X259" i="43"/>
  <c r="W259" i="43"/>
  <c r="V259" i="43"/>
  <c r="U259" i="43"/>
  <c r="Y259" i="43" s="1"/>
  <c r="Q259" i="43"/>
  <c r="P259" i="43"/>
  <c r="I259" i="43"/>
  <c r="K259" i="43" s="1"/>
  <c r="T254" i="43" s="1"/>
  <c r="X258" i="43"/>
  <c r="W258" i="43"/>
  <c r="V258" i="43"/>
  <c r="Y258" i="43" s="1"/>
  <c r="U258" i="43"/>
  <c r="Q258" i="43"/>
  <c r="Z258" i="43" s="1"/>
  <c r="P258" i="43"/>
  <c r="K258" i="43"/>
  <c r="T253" i="43" s="1"/>
  <c r="I258" i="43"/>
  <c r="X257" i="43"/>
  <c r="W257" i="43"/>
  <c r="V257" i="43"/>
  <c r="U257" i="43"/>
  <c r="Y257" i="43" s="1"/>
  <c r="P257" i="43"/>
  <c r="Q257" i="43" s="1"/>
  <c r="Z257" i="43" s="1"/>
  <c r="I257" i="43"/>
  <c r="K257" i="43" s="1"/>
  <c r="T252" i="43" s="1"/>
  <c r="X256" i="43"/>
  <c r="W256" i="43"/>
  <c r="V256" i="43"/>
  <c r="U256" i="43"/>
  <c r="Y256" i="43" s="1"/>
  <c r="P256" i="43"/>
  <c r="Q256" i="43" s="1"/>
  <c r="I256" i="43"/>
  <c r="K256" i="43" s="1"/>
  <c r="Z255" i="43"/>
  <c r="Y255" i="43"/>
  <c r="X255" i="43"/>
  <c r="W255" i="43"/>
  <c r="V255" i="43"/>
  <c r="U255" i="43"/>
  <c r="Q255" i="43"/>
  <c r="P255" i="43"/>
  <c r="I255" i="43"/>
  <c r="K255" i="43" s="1"/>
  <c r="T243" i="43" s="1"/>
  <c r="Y254" i="43"/>
  <c r="Z254" i="43" s="1"/>
  <c r="X254" i="43"/>
  <c r="W254" i="43"/>
  <c r="V254" i="43"/>
  <c r="U254" i="43"/>
  <c r="Q254" i="43"/>
  <c r="P254" i="43"/>
  <c r="I254" i="43"/>
  <c r="K254" i="43" s="1"/>
  <c r="T242" i="43" s="1"/>
  <c r="X253" i="43"/>
  <c r="W253" i="43"/>
  <c r="Y253" i="43" s="1"/>
  <c r="V253" i="43"/>
  <c r="U253" i="43"/>
  <c r="P253" i="43"/>
  <c r="Q253" i="43" s="1"/>
  <c r="K253" i="43"/>
  <c r="I253" i="43"/>
  <c r="X252" i="43"/>
  <c r="W252" i="43"/>
  <c r="V252" i="43"/>
  <c r="Y252" i="43" s="1"/>
  <c r="U252" i="43"/>
  <c r="P252" i="43"/>
  <c r="Q252" i="43" s="1"/>
  <c r="K252" i="43"/>
  <c r="I252" i="43"/>
  <c r="X251" i="43"/>
  <c r="W251" i="43"/>
  <c r="V251" i="43"/>
  <c r="U251" i="43"/>
  <c r="X250" i="43"/>
  <c r="W250" i="43"/>
  <c r="V250" i="43"/>
  <c r="U250" i="43"/>
  <c r="Y250" i="43" s="1"/>
  <c r="Z250" i="43" s="1"/>
  <c r="Z249" i="43"/>
  <c r="X248" i="43"/>
  <c r="W248" i="43"/>
  <c r="V248" i="43"/>
  <c r="U248" i="43"/>
  <c r="Y248" i="43" s="1"/>
  <c r="Z248" i="43" s="1"/>
  <c r="X247" i="43"/>
  <c r="W247" i="43"/>
  <c r="V247" i="43"/>
  <c r="U247" i="43"/>
  <c r="Y247" i="43" s="1"/>
  <c r="Z247" i="43" s="1"/>
  <c r="Z246" i="43"/>
  <c r="X246" i="43"/>
  <c r="W246" i="43"/>
  <c r="V246" i="43"/>
  <c r="U246" i="43"/>
  <c r="Y246" i="43" s="1"/>
  <c r="X245" i="43"/>
  <c r="W245" i="43"/>
  <c r="V245" i="43"/>
  <c r="U245" i="43"/>
  <c r="Y245" i="43" s="1"/>
  <c r="X244" i="43"/>
  <c r="W244" i="43"/>
  <c r="V244" i="43"/>
  <c r="U244" i="43"/>
  <c r="Y244" i="43" s="1"/>
  <c r="P244" i="43"/>
  <c r="Q244" i="43" s="1"/>
  <c r="I244" i="43"/>
  <c r="K244" i="43" s="1"/>
  <c r="T239" i="43" s="1"/>
  <c r="X243" i="43"/>
  <c r="W243" i="43"/>
  <c r="V243" i="43"/>
  <c r="U243" i="43"/>
  <c r="Y243" i="43" s="1"/>
  <c r="P243" i="43"/>
  <c r="Q243" i="43" s="1"/>
  <c r="Z243" i="43" s="1"/>
  <c r="I243" i="43"/>
  <c r="K243" i="43" s="1"/>
  <c r="T238" i="43" s="1"/>
  <c r="Z242" i="43"/>
  <c r="X242" i="43"/>
  <c r="W242" i="43"/>
  <c r="V242" i="43"/>
  <c r="U242" i="43"/>
  <c r="Y242" i="43" s="1"/>
  <c r="P242" i="43"/>
  <c r="Q242" i="43" s="1"/>
  <c r="I242" i="43"/>
  <c r="K242" i="43" s="1"/>
  <c r="T237" i="43" s="1"/>
  <c r="Y241" i="43"/>
  <c r="Z241" i="43" s="1"/>
  <c r="X241" i="43"/>
  <c r="W241" i="43"/>
  <c r="V241" i="43"/>
  <c r="U241" i="43"/>
  <c r="Q241" i="43"/>
  <c r="P241" i="43"/>
  <c r="I241" i="43"/>
  <c r="K241" i="43" s="1"/>
  <c r="X240" i="43"/>
  <c r="Y240" i="43" s="1"/>
  <c r="Z240" i="43" s="1"/>
  <c r="W240" i="43"/>
  <c r="V240" i="43"/>
  <c r="U240" i="43"/>
  <c r="Q240" i="43"/>
  <c r="P240" i="43"/>
  <c r="K240" i="43"/>
  <c r="X239" i="43"/>
  <c r="W239" i="43"/>
  <c r="V239" i="43"/>
  <c r="Y239" i="43" s="1"/>
  <c r="U239" i="43"/>
  <c r="P239" i="43"/>
  <c r="Q239" i="43" s="1"/>
  <c r="K239" i="43"/>
  <c r="I239" i="43"/>
  <c r="X238" i="43"/>
  <c r="W238" i="43"/>
  <c r="V238" i="43"/>
  <c r="U238" i="43"/>
  <c r="Y238" i="43" s="1"/>
  <c r="P238" i="43"/>
  <c r="Q238" i="43" s="1"/>
  <c r="Z238" i="43" s="1"/>
  <c r="I238" i="43"/>
  <c r="K238" i="43" s="1"/>
  <c r="X237" i="43"/>
  <c r="W237" i="43"/>
  <c r="V237" i="43"/>
  <c r="U237" i="43"/>
  <c r="Y237" i="43" s="1"/>
  <c r="Z237" i="43" s="1"/>
  <c r="Q237" i="43"/>
  <c r="P237" i="43"/>
  <c r="I237" i="43"/>
  <c r="K237" i="43" s="1"/>
  <c r="T232" i="43" s="1"/>
  <c r="X236" i="43"/>
  <c r="W236" i="43"/>
  <c r="V236" i="43"/>
  <c r="U236" i="43"/>
  <c r="Y236" i="43" s="1"/>
  <c r="T236" i="43"/>
  <c r="Q236" i="43"/>
  <c r="Z236" i="43" s="1"/>
  <c r="P236" i="43"/>
  <c r="I236" i="43"/>
  <c r="K236" i="43" s="1"/>
  <c r="X235" i="43"/>
  <c r="W235" i="43"/>
  <c r="V235" i="43"/>
  <c r="U235" i="43"/>
  <c r="Y235" i="43" s="1"/>
  <c r="T235" i="43"/>
  <c r="P235" i="43"/>
  <c r="Q235" i="43" s="1"/>
  <c r="K235" i="43"/>
  <c r="I235" i="43"/>
  <c r="X234" i="43"/>
  <c r="W234" i="43"/>
  <c r="V234" i="43"/>
  <c r="U234" i="43"/>
  <c r="Y234" i="43" s="1"/>
  <c r="P234" i="43"/>
  <c r="Q234" i="43" s="1"/>
  <c r="Z234" i="43" s="1"/>
  <c r="K234" i="43"/>
  <c r="I234" i="43"/>
  <c r="X233" i="43"/>
  <c r="W233" i="43"/>
  <c r="V233" i="43"/>
  <c r="U233" i="43"/>
  <c r="Y233" i="43" s="1"/>
  <c r="P233" i="43"/>
  <c r="Q233" i="43" s="1"/>
  <c r="Z233" i="43" s="1"/>
  <c r="K233" i="43"/>
  <c r="I233" i="43"/>
  <c r="X232" i="43"/>
  <c r="W232" i="43"/>
  <c r="V232" i="43"/>
  <c r="U232" i="43"/>
  <c r="Y232" i="43" s="1"/>
  <c r="P232" i="43"/>
  <c r="Q232" i="43" s="1"/>
  <c r="Z232" i="43" s="1"/>
  <c r="I232" i="43"/>
  <c r="K232" i="43" s="1"/>
  <c r="X231" i="43"/>
  <c r="W231" i="43"/>
  <c r="V231" i="43"/>
  <c r="U231" i="43"/>
  <c r="Y231" i="43" s="1"/>
  <c r="Z231" i="43" s="1"/>
  <c r="P231" i="43"/>
  <c r="Q231" i="43" s="1"/>
  <c r="I231" i="43"/>
  <c r="K231" i="43" s="1"/>
  <c r="T219" i="43" s="1"/>
  <c r="Y230" i="43"/>
  <c r="Z230" i="43" s="1"/>
  <c r="X230" i="43"/>
  <c r="W230" i="43"/>
  <c r="V230" i="43"/>
  <c r="U230" i="43"/>
  <c r="Q230" i="43"/>
  <c r="P230" i="43"/>
  <c r="I230" i="43"/>
  <c r="K230" i="43" s="1"/>
  <c r="T218" i="43" s="1"/>
  <c r="Y229" i="43"/>
  <c r="X229" i="43"/>
  <c r="W229" i="43"/>
  <c r="V229" i="43"/>
  <c r="U229" i="43"/>
  <c r="X228" i="43"/>
  <c r="W228" i="43"/>
  <c r="V228" i="43"/>
  <c r="U228" i="43"/>
  <c r="Y228" i="43" s="1"/>
  <c r="Z228" i="43" s="1"/>
  <c r="T228" i="43"/>
  <c r="Z227" i="43"/>
  <c r="X226" i="43"/>
  <c r="W226" i="43"/>
  <c r="V226" i="43"/>
  <c r="U226" i="43"/>
  <c r="Y226" i="43" s="1"/>
  <c r="Z226" i="43" s="1"/>
  <c r="X225" i="43"/>
  <c r="W225" i="43"/>
  <c r="Y225" i="43" s="1"/>
  <c r="Z225" i="43" s="1"/>
  <c r="V225" i="43"/>
  <c r="U225" i="43"/>
  <c r="X224" i="43"/>
  <c r="W224" i="43"/>
  <c r="V224" i="43"/>
  <c r="U224" i="43"/>
  <c r="Y224" i="43" s="1"/>
  <c r="Z224" i="43" s="1"/>
  <c r="X223" i="43"/>
  <c r="W223" i="43"/>
  <c r="Y223" i="43" s="1"/>
  <c r="V223" i="43"/>
  <c r="U223" i="43"/>
  <c r="X222" i="43"/>
  <c r="W222" i="43"/>
  <c r="V222" i="43"/>
  <c r="U222" i="43"/>
  <c r="Y222" i="43" s="1"/>
  <c r="Q222" i="43"/>
  <c r="P222" i="43"/>
  <c r="I222" i="43"/>
  <c r="K222" i="43" s="1"/>
  <c r="T217" i="43" s="1"/>
  <c r="X221" i="43"/>
  <c r="W221" i="43"/>
  <c r="V221" i="43"/>
  <c r="U221" i="43"/>
  <c r="Y221" i="43" s="1"/>
  <c r="Q221" i="43"/>
  <c r="P221" i="43"/>
  <c r="K221" i="43"/>
  <c r="I221" i="43"/>
  <c r="X220" i="43"/>
  <c r="W220" i="43"/>
  <c r="V220" i="43"/>
  <c r="U220" i="43"/>
  <c r="Y220" i="43" s="1"/>
  <c r="Q220" i="43"/>
  <c r="Z220" i="43" s="1"/>
  <c r="P220" i="43"/>
  <c r="K220" i="43"/>
  <c r="I220" i="43"/>
  <c r="X219" i="43"/>
  <c r="W219" i="43"/>
  <c r="V219" i="43"/>
  <c r="U219" i="43"/>
  <c r="Y219" i="43" s="1"/>
  <c r="P219" i="43"/>
  <c r="Q219" i="43" s="1"/>
  <c r="Z219" i="43" s="1"/>
  <c r="I219" i="43"/>
  <c r="K219" i="43" s="1"/>
  <c r="T214" i="43" s="1"/>
  <c r="X218" i="43"/>
  <c r="W218" i="43"/>
  <c r="V218" i="43"/>
  <c r="U218" i="43"/>
  <c r="Y218" i="43" s="1"/>
  <c r="P218" i="43"/>
  <c r="Q218" i="43" s="1"/>
  <c r="K218" i="43"/>
  <c r="T213" i="43" s="1"/>
  <c r="I218" i="43"/>
  <c r="X217" i="43"/>
  <c r="W217" i="43"/>
  <c r="V217" i="43"/>
  <c r="U217" i="43"/>
  <c r="Y217" i="43" s="1"/>
  <c r="P217" i="43"/>
  <c r="Q217" i="43" s="1"/>
  <c r="Z217" i="43" s="1"/>
  <c r="I217" i="43"/>
  <c r="K217" i="43" s="1"/>
  <c r="T212" i="43" s="1"/>
  <c r="Y216" i="43"/>
  <c r="Z216" i="43" s="1"/>
  <c r="X216" i="43"/>
  <c r="W216" i="43"/>
  <c r="V216" i="43"/>
  <c r="U216" i="43"/>
  <c r="Q216" i="43"/>
  <c r="P216" i="43"/>
  <c r="I216" i="43"/>
  <c r="K216" i="43" s="1"/>
  <c r="X215" i="43"/>
  <c r="Y215" i="43" s="1"/>
  <c r="Z215" i="43" s="1"/>
  <c r="W215" i="43"/>
  <c r="V215" i="43"/>
  <c r="U215" i="43"/>
  <c r="Q215" i="43"/>
  <c r="P215" i="43"/>
  <c r="I215" i="43"/>
  <c r="K215" i="43" s="1"/>
  <c r="X214" i="43"/>
  <c r="W214" i="43"/>
  <c r="Y214" i="43" s="1"/>
  <c r="V214" i="43"/>
  <c r="U214" i="43"/>
  <c r="P214" i="43"/>
  <c r="Q214" i="43" s="1"/>
  <c r="K214" i="43"/>
  <c r="I214" i="43"/>
  <c r="X213" i="43"/>
  <c r="W213" i="43"/>
  <c r="V213" i="43"/>
  <c r="Y213" i="43" s="1"/>
  <c r="U213" i="43"/>
  <c r="P213" i="43"/>
  <c r="Q213" i="43" s="1"/>
  <c r="K213" i="43"/>
  <c r="T208" i="43" s="1"/>
  <c r="I213" i="43"/>
  <c r="X212" i="43"/>
  <c r="W212" i="43"/>
  <c r="V212" i="43"/>
  <c r="U212" i="43"/>
  <c r="P212" i="43"/>
  <c r="Q212" i="43" s="1"/>
  <c r="I212" i="43"/>
  <c r="K212" i="43" s="1"/>
  <c r="T200" i="43" s="1"/>
  <c r="X211" i="43"/>
  <c r="W211" i="43"/>
  <c r="V211" i="43"/>
  <c r="U211" i="43"/>
  <c r="T211" i="43"/>
  <c r="Q211" i="43"/>
  <c r="P211" i="43"/>
  <c r="I211" i="43"/>
  <c r="K211" i="43" s="1"/>
  <c r="X210" i="43"/>
  <c r="W210" i="43"/>
  <c r="V210" i="43"/>
  <c r="U210" i="43"/>
  <c r="T210" i="43"/>
  <c r="Q210" i="43"/>
  <c r="P210" i="43"/>
  <c r="I210" i="43"/>
  <c r="K210" i="43" s="1"/>
  <c r="T198" i="43" s="1"/>
  <c r="Y209" i="43"/>
  <c r="X209" i="43"/>
  <c r="W209" i="43"/>
  <c r="V209" i="43"/>
  <c r="U209" i="43"/>
  <c r="P209" i="43"/>
  <c r="Q209" i="43" s="1"/>
  <c r="K209" i="43"/>
  <c r="I209" i="43"/>
  <c r="Y208" i="43"/>
  <c r="X208" i="43"/>
  <c r="W208" i="43"/>
  <c r="V208" i="43"/>
  <c r="U208" i="43"/>
  <c r="P208" i="43"/>
  <c r="Q208" i="43" s="1"/>
  <c r="K208" i="43"/>
  <c r="I208" i="43"/>
  <c r="X207" i="43"/>
  <c r="W207" i="43"/>
  <c r="V207" i="43"/>
  <c r="U207" i="43"/>
  <c r="Y207" i="43" s="1"/>
  <c r="Y206" i="43"/>
  <c r="Z206" i="43" s="1"/>
  <c r="X206" i="43"/>
  <c r="W206" i="43"/>
  <c r="V206" i="43"/>
  <c r="U206" i="43"/>
  <c r="Z205" i="43"/>
  <c r="X204" i="43"/>
  <c r="W204" i="43"/>
  <c r="V204" i="43"/>
  <c r="Y204" i="43" s="1"/>
  <c r="Z204" i="43" s="1"/>
  <c r="U204" i="43"/>
  <c r="X203" i="43"/>
  <c r="W203" i="43"/>
  <c r="V203" i="43"/>
  <c r="U203" i="43"/>
  <c r="Y202" i="43"/>
  <c r="Z202" i="43" s="1"/>
  <c r="X202" i="43"/>
  <c r="W202" i="43"/>
  <c r="V202" i="43"/>
  <c r="U202" i="43"/>
  <c r="X201" i="43"/>
  <c r="W201" i="43"/>
  <c r="V201" i="43"/>
  <c r="U201" i="43"/>
  <c r="X200" i="43"/>
  <c r="W200" i="43"/>
  <c r="Y200" i="43" s="1"/>
  <c r="V200" i="43"/>
  <c r="U200" i="43"/>
  <c r="P200" i="43"/>
  <c r="Q200" i="43" s="1"/>
  <c r="K200" i="43"/>
  <c r="I200" i="43"/>
  <c r="X199" i="43"/>
  <c r="W199" i="43"/>
  <c r="V199" i="43"/>
  <c r="Y199" i="43" s="1"/>
  <c r="U199" i="43"/>
  <c r="P199" i="43"/>
  <c r="Q199" i="43" s="1"/>
  <c r="K199" i="43"/>
  <c r="T194" i="43" s="1"/>
  <c r="I199" i="43"/>
  <c r="X198" i="43"/>
  <c r="Y198" i="43" s="1"/>
  <c r="W198" i="43"/>
  <c r="V198" i="43"/>
  <c r="U198" i="43"/>
  <c r="P198" i="43"/>
  <c r="Q198" i="43" s="1"/>
  <c r="K198" i="43"/>
  <c r="X197" i="43"/>
  <c r="W197" i="43"/>
  <c r="V197" i="43"/>
  <c r="U197" i="43"/>
  <c r="Q197" i="43"/>
  <c r="P197" i="43"/>
  <c r="I197" i="43"/>
  <c r="K197" i="43" s="1"/>
  <c r="Y196" i="43"/>
  <c r="X196" i="43"/>
  <c r="W196" i="43"/>
  <c r="V196" i="43"/>
  <c r="U196" i="43"/>
  <c r="P196" i="43"/>
  <c r="Q196" i="43" s="1"/>
  <c r="K196" i="43"/>
  <c r="X195" i="43"/>
  <c r="W195" i="43"/>
  <c r="V195" i="43"/>
  <c r="U195" i="43"/>
  <c r="Y195" i="43" s="1"/>
  <c r="Q195" i="43"/>
  <c r="Z195" i="43" s="1"/>
  <c r="P195" i="43"/>
  <c r="I195" i="43"/>
  <c r="K195" i="43" s="1"/>
  <c r="T190" i="43" s="1"/>
  <c r="X194" i="43"/>
  <c r="W194" i="43"/>
  <c r="V194" i="43"/>
  <c r="U194" i="43"/>
  <c r="Q194" i="43"/>
  <c r="P194" i="43"/>
  <c r="K194" i="43"/>
  <c r="I194" i="43"/>
  <c r="X193" i="43"/>
  <c r="W193" i="43"/>
  <c r="V193" i="43"/>
  <c r="U193" i="43"/>
  <c r="P193" i="43"/>
  <c r="Q193" i="43" s="1"/>
  <c r="K193" i="43"/>
  <c r="T188" i="43" s="1"/>
  <c r="I193" i="43"/>
  <c r="X192" i="43"/>
  <c r="W192" i="43"/>
  <c r="V192" i="43"/>
  <c r="U192" i="43"/>
  <c r="Y192" i="43" s="1"/>
  <c r="Z192" i="43" s="1"/>
  <c r="Q192" i="43"/>
  <c r="P192" i="43"/>
  <c r="I192" i="43"/>
  <c r="K192" i="43" s="1"/>
  <c r="T187" i="43" s="1"/>
  <c r="Y191" i="43"/>
  <c r="X191" i="43"/>
  <c r="W191" i="43"/>
  <c r="V191" i="43"/>
  <c r="U191" i="43"/>
  <c r="Q191" i="43"/>
  <c r="Z191" i="43" s="1"/>
  <c r="P191" i="43"/>
  <c r="K191" i="43"/>
  <c r="Y190" i="43"/>
  <c r="Z190" i="43" s="1"/>
  <c r="X190" i="43"/>
  <c r="W190" i="43"/>
  <c r="V190" i="43"/>
  <c r="U190" i="43"/>
  <c r="P190" i="43"/>
  <c r="Q190" i="43" s="1"/>
  <c r="K190" i="43"/>
  <c r="T178" i="43" s="1"/>
  <c r="X189" i="43"/>
  <c r="W189" i="43"/>
  <c r="V189" i="43"/>
  <c r="U189" i="43"/>
  <c r="T189" i="43"/>
  <c r="Q189" i="43"/>
  <c r="P189" i="43"/>
  <c r="I189" i="43"/>
  <c r="K189" i="43" s="1"/>
  <c r="X188" i="43"/>
  <c r="W188" i="43"/>
  <c r="V188" i="43"/>
  <c r="U188" i="43"/>
  <c r="Q188" i="43"/>
  <c r="P188" i="43"/>
  <c r="I188" i="43"/>
  <c r="K188" i="43" s="1"/>
  <c r="T176" i="43" s="1"/>
  <c r="Z187" i="43"/>
  <c r="X187" i="43"/>
  <c r="W187" i="43"/>
  <c r="V187" i="43"/>
  <c r="U187" i="43"/>
  <c r="Y187" i="43" s="1"/>
  <c r="P187" i="43"/>
  <c r="Q187" i="43" s="1"/>
  <c r="T175" i="43" s="1"/>
  <c r="K187" i="43"/>
  <c r="I187" i="43"/>
  <c r="X186" i="43"/>
  <c r="Y186" i="43" s="1"/>
  <c r="W186" i="43"/>
  <c r="V186" i="43"/>
  <c r="U186" i="43"/>
  <c r="T186" i="43"/>
  <c r="P186" i="43"/>
  <c r="Q186" i="43" s="1"/>
  <c r="K186" i="43"/>
  <c r="I186" i="43"/>
  <c r="X185" i="43"/>
  <c r="W185" i="43"/>
  <c r="V185" i="43"/>
  <c r="U185" i="43"/>
  <c r="Y185" i="43" s="1"/>
  <c r="Y184" i="43"/>
  <c r="Z184" i="43" s="1"/>
  <c r="X184" i="43"/>
  <c r="W184" i="43"/>
  <c r="V184" i="43"/>
  <c r="U184" i="43"/>
  <c r="Z183" i="43"/>
  <c r="X182" i="43"/>
  <c r="Y182" i="43" s="1"/>
  <c r="Z182" i="43" s="1"/>
  <c r="W182" i="43"/>
  <c r="V182" i="43"/>
  <c r="U182" i="43"/>
  <c r="X181" i="43"/>
  <c r="W181" i="43"/>
  <c r="V181" i="43"/>
  <c r="U181" i="43"/>
  <c r="X180" i="43"/>
  <c r="W180" i="43"/>
  <c r="V180" i="43"/>
  <c r="U180" i="43"/>
  <c r="Y180" i="43" s="1"/>
  <c r="Z180" i="43" s="1"/>
  <c r="X179" i="43"/>
  <c r="W179" i="43"/>
  <c r="V179" i="43"/>
  <c r="U179" i="43"/>
  <c r="Y179" i="43" s="1"/>
  <c r="X178" i="43"/>
  <c r="W178" i="43"/>
  <c r="Y178" i="43" s="1"/>
  <c r="V178" i="43"/>
  <c r="U178" i="43"/>
  <c r="Q178" i="43"/>
  <c r="P178" i="43"/>
  <c r="K178" i="43"/>
  <c r="I178" i="43"/>
  <c r="X177" i="43"/>
  <c r="W177" i="43"/>
  <c r="V177" i="43"/>
  <c r="Y177" i="43" s="1"/>
  <c r="U177" i="43"/>
  <c r="P177" i="43"/>
  <c r="Q177" i="43" s="1"/>
  <c r="Z177" i="43" s="1"/>
  <c r="K177" i="43"/>
  <c r="T172" i="43" s="1"/>
  <c r="I177" i="43"/>
  <c r="X176" i="43"/>
  <c r="W176" i="43"/>
  <c r="V176" i="43"/>
  <c r="U176" i="43"/>
  <c r="Y176" i="43" s="1"/>
  <c r="P176" i="43"/>
  <c r="Q176" i="43" s="1"/>
  <c r="I176" i="43"/>
  <c r="K176" i="43" s="1"/>
  <c r="T171" i="43" s="1"/>
  <c r="X175" i="43"/>
  <c r="W175" i="43"/>
  <c r="V175" i="43"/>
  <c r="U175" i="43"/>
  <c r="Y175" i="43" s="1"/>
  <c r="Z175" i="43" s="1"/>
  <c r="Q175" i="43"/>
  <c r="P175" i="43"/>
  <c r="I175" i="43"/>
  <c r="K175" i="43" s="1"/>
  <c r="T170" i="43" s="1"/>
  <c r="X174" i="43"/>
  <c r="W174" i="43"/>
  <c r="V174" i="43"/>
  <c r="U174" i="43"/>
  <c r="Y174" i="43" s="1"/>
  <c r="Q174" i="43"/>
  <c r="Z174" i="43" s="1"/>
  <c r="P174" i="43"/>
  <c r="I174" i="43"/>
  <c r="K174" i="43" s="1"/>
  <c r="X173" i="43"/>
  <c r="W173" i="43"/>
  <c r="V173" i="43"/>
  <c r="U173" i="43"/>
  <c r="Y173" i="43" s="1"/>
  <c r="P173" i="43"/>
  <c r="Q173" i="43" s="1"/>
  <c r="K173" i="43"/>
  <c r="I173" i="43"/>
  <c r="X172" i="43"/>
  <c r="W172" i="43"/>
  <c r="V172" i="43"/>
  <c r="U172" i="43"/>
  <c r="Y172" i="43" s="1"/>
  <c r="P172" i="43"/>
  <c r="Q172" i="43" s="1"/>
  <c r="Z172" i="43" s="1"/>
  <c r="K172" i="43"/>
  <c r="T167" i="43" s="1"/>
  <c r="I172" i="43"/>
  <c r="X171" i="43"/>
  <c r="W171" i="43"/>
  <c r="V171" i="43"/>
  <c r="U171" i="43"/>
  <c r="Q171" i="43"/>
  <c r="P171" i="43"/>
  <c r="K171" i="43"/>
  <c r="T166" i="43" s="1"/>
  <c r="I171" i="43"/>
  <c r="X170" i="43"/>
  <c r="W170" i="43"/>
  <c r="V170" i="43"/>
  <c r="U170" i="43"/>
  <c r="Y170" i="43" s="1"/>
  <c r="Q170" i="43"/>
  <c r="Z170" i="43" s="1"/>
  <c r="P170" i="43"/>
  <c r="K170" i="43"/>
  <c r="I170" i="43"/>
  <c r="X169" i="43"/>
  <c r="W169" i="43"/>
  <c r="V169" i="43"/>
  <c r="U169" i="43"/>
  <c r="Y169" i="43" s="1"/>
  <c r="P169" i="43"/>
  <c r="Q169" i="43" s="1"/>
  <c r="Z169" i="43" s="1"/>
  <c r="I169" i="43"/>
  <c r="K169" i="43" s="1"/>
  <c r="T164" i="43" s="1"/>
  <c r="X168" i="43"/>
  <c r="W168" i="43"/>
  <c r="V168" i="43"/>
  <c r="U168" i="43"/>
  <c r="Y168" i="43" s="1"/>
  <c r="Z168" i="43" s="1"/>
  <c r="Q168" i="43"/>
  <c r="P168" i="43"/>
  <c r="I168" i="43"/>
  <c r="K168" i="43" s="1"/>
  <c r="Y167" i="43"/>
  <c r="Z167" i="43" s="1"/>
  <c r="X167" i="43"/>
  <c r="W167" i="43"/>
  <c r="V167" i="43"/>
  <c r="U167" i="43"/>
  <c r="Q167" i="43"/>
  <c r="P167" i="43"/>
  <c r="I167" i="43"/>
  <c r="K167" i="43" s="1"/>
  <c r="X166" i="43"/>
  <c r="W166" i="43"/>
  <c r="Y166" i="43" s="1"/>
  <c r="V166" i="43"/>
  <c r="U166" i="43"/>
  <c r="P166" i="43"/>
  <c r="Q166" i="43" s="1"/>
  <c r="K166" i="43"/>
  <c r="I166" i="43"/>
  <c r="X165" i="43"/>
  <c r="W165" i="43"/>
  <c r="V165" i="43"/>
  <c r="Y165" i="43" s="1"/>
  <c r="Z165" i="43" s="1"/>
  <c r="U165" i="43"/>
  <c r="P165" i="43"/>
  <c r="Q165" i="43" s="1"/>
  <c r="K165" i="43"/>
  <c r="I165" i="43"/>
  <c r="X164" i="43"/>
  <c r="W164" i="43"/>
  <c r="Y164" i="43" s="1"/>
  <c r="Z164" i="43" s="1"/>
  <c r="V164" i="43"/>
  <c r="U164" i="43"/>
  <c r="Q164" i="43"/>
  <c r="P164" i="43"/>
  <c r="I164" i="43"/>
  <c r="K164" i="43" s="1"/>
  <c r="T152" i="43" s="1"/>
  <c r="X163" i="43"/>
  <c r="W163" i="43"/>
  <c r="V163" i="43"/>
  <c r="U163" i="43"/>
  <c r="Y163" i="43" s="1"/>
  <c r="X162" i="43"/>
  <c r="W162" i="43"/>
  <c r="V162" i="43"/>
  <c r="U162" i="43"/>
  <c r="Z161" i="43"/>
  <c r="T161" i="43"/>
  <c r="X160" i="43"/>
  <c r="W160" i="43"/>
  <c r="V160" i="43"/>
  <c r="U160" i="43"/>
  <c r="Y160" i="43" s="1"/>
  <c r="Z160" i="43" s="1"/>
  <c r="X159" i="43"/>
  <c r="W159" i="43"/>
  <c r="V159" i="43"/>
  <c r="U159" i="43"/>
  <c r="Y159" i="43" s="1"/>
  <c r="Z159" i="43" s="1"/>
  <c r="Z158" i="43"/>
  <c r="X158" i="43"/>
  <c r="W158" i="43"/>
  <c r="V158" i="43"/>
  <c r="U158" i="43"/>
  <c r="Y158" i="43" s="1"/>
  <c r="X157" i="43"/>
  <c r="W157" i="43"/>
  <c r="V157" i="43"/>
  <c r="U157" i="43"/>
  <c r="Y157" i="43" s="1"/>
  <c r="X156" i="43"/>
  <c r="W156" i="43"/>
  <c r="V156" i="43"/>
  <c r="U156" i="43"/>
  <c r="Y156" i="43" s="1"/>
  <c r="P156" i="43"/>
  <c r="Q156" i="43" s="1"/>
  <c r="Z156" i="43" s="1"/>
  <c r="I156" i="43"/>
  <c r="K156" i="43" s="1"/>
  <c r="X155" i="43"/>
  <c r="W155" i="43"/>
  <c r="V155" i="43"/>
  <c r="U155" i="43"/>
  <c r="P155" i="43"/>
  <c r="Q155" i="43" s="1"/>
  <c r="I155" i="43"/>
  <c r="K155" i="43" s="1"/>
  <c r="T150" i="43" s="1"/>
  <c r="Y154" i="43"/>
  <c r="Z154" i="43" s="1"/>
  <c r="X154" i="43"/>
  <c r="W154" i="43"/>
  <c r="V154" i="43"/>
  <c r="U154" i="43"/>
  <c r="Q154" i="43"/>
  <c r="P154" i="43"/>
  <c r="K154" i="43"/>
  <c r="I154" i="43"/>
  <c r="X153" i="43"/>
  <c r="Y153" i="43" s="1"/>
  <c r="W153" i="43"/>
  <c r="V153" i="43"/>
  <c r="U153" i="43"/>
  <c r="T153" i="43"/>
  <c r="Q153" i="43"/>
  <c r="Z153" i="43" s="1"/>
  <c r="P153" i="43"/>
  <c r="I153" i="43"/>
  <c r="K153" i="43" s="1"/>
  <c r="X152" i="43"/>
  <c r="W152" i="43"/>
  <c r="Y152" i="43" s="1"/>
  <c r="V152" i="43"/>
  <c r="U152" i="43"/>
  <c r="P152" i="43"/>
  <c r="Q152" i="43" s="1"/>
  <c r="K152" i="43"/>
  <c r="I152" i="43"/>
  <c r="X151" i="43"/>
  <c r="W151" i="43"/>
  <c r="V151" i="43"/>
  <c r="Y151" i="43" s="1"/>
  <c r="Z151" i="43" s="1"/>
  <c r="U151" i="43"/>
  <c r="P151" i="43"/>
  <c r="Q151" i="43" s="1"/>
  <c r="T146" i="43" s="1"/>
  <c r="K151" i="43"/>
  <c r="I151" i="43"/>
  <c r="X150" i="43"/>
  <c r="W150" i="43"/>
  <c r="V150" i="43"/>
  <c r="Y150" i="43" s="1"/>
  <c r="Z150" i="43" s="1"/>
  <c r="U150" i="43"/>
  <c r="Q150" i="43"/>
  <c r="P150" i="43"/>
  <c r="K150" i="43"/>
  <c r="T145" i="43" s="1"/>
  <c r="I150" i="43"/>
  <c r="X149" i="43"/>
  <c r="W149" i="43"/>
  <c r="V149" i="43"/>
  <c r="U149" i="43"/>
  <c r="T149" i="43"/>
  <c r="Q149" i="43"/>
  <c r="P149" i="43"/>
  <c r="I149" i="43"/>
  <c r="K149" i="43" s="1"/>
  <c r="T144" i="43" s="1"/>
  <c r="X148" i="43"/>
  <c r="W148" i="43"/>
  <c r="V148" i="43"/>
  <c r="U148" i="43"/>
  <c r="Y148" i="43" s="1"/>
  <c r="Q148" i="43"/>
  <c r="Z148" i="43" s="1"/>
  <c r="P148" i="43"/>
  <c r="K148" i="43"/>
  <c r="I148" i="43"/>
  <c r="X147" i="43"/>
  <c r="W147" i="43"/>
  <c r="V147" i="43"/>
  <c r="U147" i="43"/>
  <c r="Y147" i="43" s="1"/>
  <c r="P147" i="43"/>
  <c r="Q147" i="43" s="1"/>
  <c r="K147" i="43"/>
  <c r="I147" i="43"/>
  <c r="X146" i="43"/>
  <c r="Y146" i="43" s="1"/>
  <c r="W146" i="43"/>
  <c r="V146" i="43"/>
  <c r="U146" i="43"/>
  <c r="P146" i="43"/>
  <c r="Q146" i="43" s="1"/>
  <c r="K146" i="43"/>
  <c r="I146" i="43"/>
  <c r="X145" i="43"/>
  <c r="W145" i="43"/>
  <c r="V145" i="43"/>
  <c r="U145" i="43"/>
  <c r="Y145" i="43" s="1"/>
  <c r="Q145" i="43"/>
  <c r="P145" i="43"/>
  <c r="K145" i="43"/>
  <c r="T133" i="43" s="1"/>
  <c r="I145" i="43"/>
  <c r="X144" i="43"/>
  <c r="W144" i="43"/>
  <c r="V144" i="43"/>
  <c r="U144" i="43"/>
  <c r="Y144" i="43" s="1"/>
  <c r="P144" i="43"/>
  <c r="Q144" i="43" s="1"/>
  <c r="Z144" i="43" s="1"/>
  <c r="K144" i="43"/>
  <c r="I144" i="43"/>
  <c r="X143" i="43"/>
  <c r="W143" i="43"/>
  <c r="V143" i="43"/>
  <c r="U143" i="43"/>
  <c r="Y143" i="43" s="1"/>
  <c r="P143" i="43"/>
  <c r="Q143" i="43" s="1"/>
  <c r="Z143" i="43" s="1"/>
  <c r="I143" i="43"/>
  <c r="K143" i="43" s="1"/>
  <c r="T131" i="43" s="1"/>
  <c r="Y142" i="43"/>
  <c r="Z142" i="43" s="1"/>
  <c r="X142" i="43"/>
  <c r="W142" i="43"/>
  <c r="V142" i="43"/>
  <c r="U142" i="43"/>
  <c r="Q142" i="43"/>
  <c r="P142" i="43"/>
  <c r="I142" i="43"/>
  <c r="K142" i="43" s="1"/>
  <c r="T130" i="43" s="1"/>
  <c r="X141" i="43"/>
  <c r="Y141" i="43" s="1"/>
  <c r="W141" i="43"/>
  <c r="V141" i="43"/>
  <c r="U141" i="43"/>
  <c r="Z140" i="43"/>
  <c r="Z139" i="43"/>
  <c r="X138" i="43"/>
  <c r="Y138" i="43" s="1"/>
  <c r="Z138" i="43" s="1"/>
  <c r="W138" i="43"/>
  <c r="V138" i="43"/>
  <c r="U138" i="43"/>
  <c r="Y137" i="43"/>
  <c r="Z137" i="43" s="1"/>
  <c r="X137" i="43"/>
  <c r="W137" i="43"/>
  <c r="V137" i="43"/>
  <c r="U137" i="43"/>
  <c r="X136" i="43"/>
  <c r="Y136" i="43" s="1"/>
  <c r="Z136" i="43" s="1"/>
  <c r="W136" i="43"/>
  <c r="V136" i="43"/>
  <c r="U136" i="43"/>
  <c r="Y135" i="43"/>
  <c r="X135" i="43"/>
  <c r="W135" i="43"/>
  <c r="V135" i="43"/>
  <c r="U135" i="43"/>
  <c r="X134" i="43"/>
  <c r="W134" i="43"/>
  <c r="V134" i="43"/>
  <c r="U134" i="43"/>
  <c r="P134" i="43"/>
  <c r="Q134" i="43" s="1"/>
  <c r="K134" i="43"/>
  <c r="T129" i="43" s="1"/>
  <c r="X133" i="43"/>
  <c r="Y133" i="43" s="1"/>
  <c r="W133" i="43"/>
  <c r="V133" i="43"/>
  <c r="U133" i="43"/>
  <c r="Q133" i="43"/>
  <c r="Z133" i="43" s="1"/>
  <c r="P133" i="43"/>
  <c r="I133" i="43"/>
  <c r="K133" i="43" s="1"/>
  <c r="T128" i="43" s="1"/>
  <c r="Y132" i="43"/>
  <c r="X132" i="43"/>
  <c r="W132" i="43"/>
  <c r="V132" i="43"/>
  <c r="U132" i="43"/>
  <c r="P132" i="43"/>
  <c r="Q132" i="43" s="1"/>
  <c r="K132" i="43"/>
  <c r="I132" i="43"/>
  <c r="X131" i="43"/>
  <c r="W131" i="43"/>
  <c r="Y131" i="43" s="1"/>
  <c r="V131" i="43"/>
  <c r="U131" i="43"/>
  <c r="P131" i="43"/>
  <c r="Q131" i="43" s="1"/>
  <c r="I131" i="43"/>
  <c r="K131" i="43" s="1"/>
  <c r="T126" i="43" s="1"/>
  <c r="Y130" i="43"/>
  <c r="X130" i="43"/>
  <c r="W130" i="43"/>
  <c r="V130" i="43"/>
  <c r="U130" i="43"/>
  <c r="P130" i="43"/>
  <c r="Q130" i="43" s="1"/>
  <c r="I130" i="43"/>
  <c r="K130" i="43" s="1"/>
  <c r="T125" i="43" s="1"/>
  <c r="X129" i="43"/>
  <c r="W129" i="43"/>
  <c r="Y129" i="43" s="1"/>
  <c r="Z129" i="43" s="1"/>
  <c r="V129" i="43"/>
  <c r="U129" i="43"/>
  <c r="Q129" i="43"/>
  <c r="P129" i="43"/>
  <c r="I129" i="43"/>
  <c r="K129" i="43" s="1"/>
  <c r="T124" i="43" s="1"/>
  <c r="X128" i="43"/>
  <c r="W128" i="43"/>
  <c r="V128" i="43"/>
  <c r="U128" i="43"/>
  <c r="Y128" i="43" s="1"/>
  <c r="Q128" i="43"/>
  <c r="Z128" i="43" s="1"/>
  <c r="P128" i="43"/>
  <c r="I128" i="43"/>
  <c r="K128" i="43" s="1"/>
  <c r="T123" i="43" s="1"/>
  <c r="Y127" i="43"/>
  <c r="X127" i="43"/>
  <c r="W127" i="43"/>
  <c r="V127" i="43"/>
  <c r="U127" i="43"/>
  <c r="Q127" i="43"/>
  <c r="P127" i="43"/>
  <c r="K127" i="43"/>
  <c r="I127" i="43"/>
  <c r="X126" i="43"/>
  <c r="W126" i="43"/>
  <c r="Y126" i="43" s="1"/>
  <c r="V126" i="43"/>
  <c r="U126" i="43"/>
  <c r="P126" i="43"/>
  <c r="Q126" i="43" s="1"/>
  <c r="K126" i="43"/>
  <c r="T121" i="43" s="1"/>
  <c r="I126" i="43"/>
  <c r="X125" i="43"/>
  <c r="W125" i="43"/>
  <c r="V125" i="43"/>
  <c r="U125" i="43"/>
  <c r="P125" i="43"/>
  <c r="Q125" i="43" s="1"/>
  <c r="I125" i="43"/>
  <c r="K125" i="43" s="1"/>
  <c r="T120" i="43" s="1"/>
  <c r="X124" i="43"/>
  <c r="W124" i="43"/>
  <c r="V124" i="43"/>
  <c r="U124" i="43"/>
  <c r="P124" i="43"/>
  <c r="Q124" i="43" s="1"/>
  <c r="I124" i="43"/>
  <c r="K124" i="43" s="1"/>
  <c r="Y123" i="43"/>
  <c r="Z123" i="43" s="1"/>
  <c r="X123" i="43"/>
  <c r="W123" i="43"/>
  <c r="V123" i="43"/>
  <c r="U123" i="43"/>
  <c r="Q123" i="43"/>
  <c r="P123" i="43"/>
  <c r="K123" i="43"/>
  <c r="T111" i="43" s="1"/>
  <c r="I123" i="43"/>
  <c r="X122" i="43"/>
  <c r="W122" i="43"/>
  <c r="V122" i="43"/>
  <c r="Y122" i="43" s="1"/>
  <c r="U122" i="43"/>
  <c r="P122" i="43"/>
  <c r="Q122" i="43" s="1"/>
  <c r="Z122" i="43" s="1"/>
  <c r="I122" i="43"/>
  <c r="K122" i="43" s="1"/>
  <c r="X121" i="43"/>
  <c r="W121" i="43"/>
  <c r="V121" i="43"/>
  <c r="U121" i="43"/>
  <c r="Y121" i="43" s="1"/>
  <c r="Q121" i="43"/>
  <c r="Z121" i="43" s="1"/>
  <c r="P121" i="43"/>
  <c r="K121" i="43"/>
  <c r="T109" i="43" s="1"/>
  <c r="I121" i="43"/>
  <c r="X120" i="43"/>
  <c r="W120" i="43"/>
  <c r="V120" i="43"/>
  <c r="U120" i="43"/>
  <c r="Y120" i="43" s="1"/>
  <c r="P120" i="43"/>
  <c r="Q120" i="43" s="1"/>
  <c r="Z120" i="43" s="1"/>
  <c r="I120" i="43"/>
  <c r="K120" i="43" s="1"/>
  <c r="T108" i="43" s="1"/>
  <c r="Y119" i="43"/>
  <c r="X119" i="43"/>
  <c r="W119" i="43"/>
  <c r="V119" i="43"/>
  <c r="U119" i="43"/>
  <c r="X118" i="43"/>
  <c r="W118" i="43"/>
  <c r="V118" i="43"/>
  <c r="U118" i="43"/>
  <c r="Y118" i="43" s="1"/>
  <c r="Z118" i="43" s="1"/>
  <c r="Z117" i="43"/>
  <c r="X116" i="43"/>
  <c r="Y116" i="43" s="1"/>
  <c r="Z116" i="43" s="1"/>
  <c r="W116" i="43"/>
  <c r="V116" i="43"/>
  <c r="U116" i="43"/>
  <c r="X115" i="43"/>
  <c r="W115" i="43"/>
  <c r="V115" i="43"/>
  <c r="U115" i="43"/>
  <c r="Y115" i="43" s="1"/>
  <c r="Z115" i="43" s="1"/>
  <c r="X114" i="43"/>
  <c r="Y114" i="43" s="1"/>
  <c r="Z114" i="43" s="1"/>
  <c r="W114" i="43"/>
  <c r="V114" i="43"/>
  <c r="U114" i="43"/>
  <c r="X113" i="43"/>
  <c r="W113" i="43"/>
  <c r="V113" i="43"/>
  <c r="U113" i="43"/>
  <c r="Y113" i="43" s="1"/>
  <c r="X112" i="43"/>
  <c r="W112" i="43"/>
  <c r="V112" i="43"/>
  <c r="U112" i="43"/>
  <c r="Y112" i="43" s="1"/>
  <c r="P112" i="43"/>
  <c r="Q112" i="43" s="1"/>
  <c r="Z112" i="43" s="1"/>
  <c r="I112" i="43"/>
  <c r="K112" i="43" s="1"/>
  <c r="T107" i="43" s="1"/>
  <c r="Y111" i="43"/>
  <c r="Z111" i="43" s="1"/>
  <c r="X111" i="43"/>
  <c r="W111" i="43"/>
  <c r="V111" i="43"/>
  <c r="U111" i="43"/>
  <c r="Q111" i="43"/>
  <c r="P111" i="43"/>
  <c r="I111" i="43"/>
  <c r="K111" i="43" s="1"/>
  <c r="X110" i="43"/>
  <c r="Y110" i="43" s="1"/>
  <c r="W110" i="43"/>
  <c r="V110" i="43"/>
  <c r="U110" i="43"/>
  <c r="P110" i="43"/>
  <c r="Q110" i="43" s="1"/>
  <c r="Z110" i="43" s="1"/>
  <c r="I110" i="43"/>
  <c r="K110" i="43" s="1"/>
  <c r="T105" i="43" s="1"/>
  <c r="X109" i="43"/>
  <c r="W109" i="43"/>
  <c r="Y109" i="43" s="1"/>
  <c r="Z109" i="43" s="1"/>
  <c r="V109" i="43"/>
  <c r="U109" i="43"/>
  <c r="Q109" i="43"/>
  <c r="P109" i="43"/>
  <c r="K109" i="43"/>
  <c r="T104" i="43" s="1"/>
  <c r="I109" i="43"/>
  <c r="X108" i="43"/>
  <c r="W108" i="43"/>
  <c r="V108" i="43"/>
  <c r="Y108" i="43" s="1"/>
  <c r="U108" i="43"/>
  <c r="P108" i="43"/>
  <c r="Q108" i="43" s="1"/>
  <c r="Z108" i="43" s="1"/>
  <c r="I108" i="43"/>
  <c r="K108" i="43" s="1"/>
  <c r="T103" i="43" s="1"/>
  <c r="X107" i="43"/>
  <c r="W107" i="43"/>
  <c r="V107" i="43"/>
  <c r="U107" i="43"/>
  <c r="Y107" i="43" s="1"/>
  <c r="Q107" i="43"/>
  <c r="Z107" i="43" s="1"/>
  <c r="P107" i="43"/>
  <c r="K107" i="43"/>
  <c r="T102" i="43" s="1"/>
  <c r="I107" i="43"/>
  <c r="X106" i="43"/>
  <c r="W106" i="43"/>
  <c r="V106" i="43"/>
  <c r="U106" i="43"/>
  <c r="Y106" i="43" s="1"/>
  <c r="T106" i="43"/>
  <c r="P106" i="43"/>
  <c r="Q106" i="43" s="1"/>
  <c r="I106" i="43"/>
  <c r="K106" i="43" s="1"/>
  <c r="T101" i="43" s="1"/>
  <c r="Y105" i="43"/>
  <c r="X105" i="43"/>
  <c r="W105" i="43"/>
  <c r="V105" i="43"/>
  <c r="U105" i="43"/>
  <c r="Q105" i="43"/>
  <c r="P105" i="43"/>
  <c r="K105" i="43"/>
  <c r="I105" i="43"/>
  <c r="X104" i="43"/>
  <c r="W104" i="43"/>
  <c r="V104" i="43"/>
  <c r="U104" i="43"/>
  <c r="Y104" i="43" s="1"/>
  <c r="P104" i="43"/>
  <c r="Q104" i="43" s="1"/>
  <c r="Z104" i="43" s="1"/>
  <c r="I104" i="43"/>
  <c r="K104" i="43" s="1"/>
  <c r="T99" i="43" s="1"/>
  <c r="X103" i="43"/>
  <c r="W103" i="43"/>
  <c r="Y103" i="43" s="1"/>
  <c r="V103" i="43"/>
  <c r="U103" i="43"/>
  <c r="P103" i="43"/>
  <c r="Q103" i="43" s="1"/>
  <c r="Z103" i="43" s="1"/>
  <c r="K103" i="43"/>
  <c r="T98" i="43" s="1"/>
  <c r="I103" i="43"/>
  <c r="X102" i="43"/>
  <c r="W102" i="43"/>
  <c r="V102" i="43"/>
  <c r="U102" i="43"/>
  <c r="Y102" i="43" s="1"/>
  <c r="P102" i="43"/>
  <c r="Q102" i="43" s="1"/>
  <c r="Z102" i="43" s="1"/>
  <c r="I102" i="43"/>
  <c r="K102" i="43" s="1"/>
  <c r="X101" i="43"/>
  <c r="W101" i="43"/>
  <c r="V101" i="43"/>
  <c r="U101" i="43"/>
  <c r="Y101" i="43" s="1"/>
  <c r="P101" i="43"/>
  <c r="Q101" i="43" s="1"/>
  <c r="Z101" i="43" s="1"/>
  <c r="I101" i="43"/>
  <c r="K101" i="43" s="1"/>
  <c r="X100" i="43"/>
  <c r="W100" i="43"/>
  <c r="V100" i="43"/>
  <c r="U100" i="43"/>
  <c r="Y100" i="43" s="1"/>
  <c r="P100" i="43"/>
  <c r="Q100" i="43" s="1"/>
  <c r="Z100" i="43" s="1"/>
  <c r="I100" i="43"/>
  <c r="K100" i="43" s="1"/>
  <c r="T88" i="43" s="1"/>
  <c r="Y99" i="43"/>
  <c r="Z99" i="43" s="1"/>
  <c r="X99" i="43"/>
  <c r="W99" i="43"/>
  <c r="V99" i="43"/>
  <c r="U99" i="43"/>
  <c r="Q99" i="43"/>
  <c r="P99" i="43"/>
  <c r="I99" i="43"/>
  <c r="K99" i="43" s="1"/>
  <c r="T87" i="43" s="1"/>
  <c r="X98" i="43"/>
  <c r="Y98" i="43" s="1"/>
  <c r="W98" i="43"/>
  <c r="V98" i="43"/>
  <c r="U98" i="43"/>
  <c r="P98" i="43"/>
  <c r="Q98" i="43" s="1"/>
  <c r="K98" i="43"/>
  <c r="X97" i="43"/>
  <c r="W97" i="43"/>
  <c r="V97" i="43"/>
  <c r="Y97" i="43" s="1"/>
  <c r="U97" i="43"/>
  <c r="X96" i="43"/>
  <c r="W96" i="43"/>
  <c r="V96" i="43"/>
  <c r="U96" i="43"/>
  <c r="Y96" i="43" s="1"/>
  <c r="Z96" i="43" s="1"/>
  <c r="Z95" i="43"/>
  <c r="X94" i="43"/>
  <c r="W94" i="43"/>
  <c r="V94" i="43"/>
  <c r="U94" i="43"/>
  <c r="Y94" i="43" s="1"/>
  <c r="Z94" i="43" s="1"/>
  <c r="X93" i="43"/>
  <c r="W93" i="43"/>
  <c r="V93" i="43"/>
  <c r="U93" i="43"/>
  <c r="Y93" i="43" s="1"/>
  <c r="Z93" i="43" s="1"/>
  <c r="X92" i="43"/>
  <c r="W92" i="43"/>
  <c r="V92" i="43"/>
  <c r="U92" i="43"/>
  <c r="Y92" i="43" s="1"/>
  <c r="Z92" i="43" s="1"/>
  <c r="X91" i="43"/>
  <c r="W91" i="43"/>
  <c r="V91" i="43"/>
  <c r="U91" i="43"/>
  <c r="Y91" i="43" s="1"/>
  <c r="X90" i="43"/>
  <c r="W90" i="43"/>
  <c r="Y90" i="43" s="1"/>
  <c r="V90" i="43"/>
  <c r="U90" i="43"/>
  <c r="P90" i="43"/>
  <c r="Q90" i="43" s="1"/>
  <c r="Z90" i="43" s="1"/>
  <c r="K90" i="43"/>
  <c r="T85" i="43" s="1"/>
  <c r="I90" i="43"/>
  <c r="X89" i="43"/>
  <c r="W89" i="43"/>
  <c r="V89" i="43"/>
  <c r="U89" i="43"/>
  <c r="Y89" i="43" s="1"/>
  <c r="P89" i="43"/>
  <c r="Q89" i="43" s="1"/>
  <c r="Z89" i="43" s="1"/>
  <c r="I89" i="43"/>
  <c r="K89" i="43" s="1"/>
  <c r="X88" i="43"/>
  <c r="W88" i="43"/>
  <c r="V88" i="43"/>
  <c r="U88" i="43"/>
  <c r="Y88" i="43" s="1"/>
  <c r="P88" i="43"/>
  <c r="Q88" i="43" s="1"/>
  <c r="Z88" i="43" s="1"/>
  <c r="I88" i="43"/>
  <c r="K88" i="43" s="1"/>
  <c r="X87" i="43"/>
  <c r="W87" i="43"/>
  <c r="V87" i="43"/>
  <c r="U87" i="43"/>
  <c r="Y87" i="43" s="1"/>
  <c r="Z87" i="43" s="1"/>
  <c r="P87" i="43"/>
  <c r="Q87" i="43" s="1"/>
  <c r="I87" i="43"/>
  <c r="K87" i="43" s="1"/>
  <c r="Y86" i="43"/>
  <c r="Z86" i="43" s="1"/>
  <c r="X86" i="43"/>
  <c r="W86" i="43"/>
  <c r="V86" i="43"/>
  <c r="U86" i="43"/>
  <c r="Q86" i="43"/>
  <c r="P86" i="43"/>
  <c r="I86" i="43"/>
  <c r="K86" i="43" s="1"/>
  <c r="T81" i="43" s="1"/>
  <c r="X85" i="43"/>
  <c r="Y85" i="43" s="1"/>
  <c r="W85" i="43"/>
  <c r="V85" i="43"/>
  <c r="U85" i="43"/>
  <c r="P85" i="43"/>
  <c r="Q85" i="43" s="1"/>
  <c r="I85" i="43"/>
  <c r="K85" i="43" s="1"/>
  <c r="T80" i="43" s="1"/>
  <c r="X84" i="43"/>
  <c r="W84" i="43"/>
  <c r="Y84" i="43" s="1"/>
  <c r="V84" i="43"/>
  <c r="U84" i="43"/>
  <c r="Q84" i="43"/>
  <c r="P84" i="43"/>
  <c r="K84" i="43"/>
  <c r="T79" i="43" s="1"/>
  <c r="I84" i="43"/>
  <c r="X83" i="43"/>
  <c r="W83" i="43"/>
  <c r="V83" i="43"/>
  <c r="Y83" i="43" s="1"/>
  <c r="U83" i="43"/>
  <c r="P83" i="43"/>
  <c r="Q83" i="43" s="1"/>
  <c r="Z83" i="43" s="1"/>
  <c r="I83" i="43"/>
  <c r="K83" i="43" s="1"/>
  <c r="T78" i="43" s="1"/>
  <c r="X82" i="43"/>
  <c r="W82" i="43"/>
  <c r="V82" i="43"/>
  <c r="U82" i="43"/>
  <c r="Y82" i="43" s="1"/>
  <c r="Q82" i="43"/>
  <c r="P82" i="43"/>
  <c r="K82" i="43"/>
  <c r="T77" i="43" s="1"/>
  <c r="I82" i="43"/>
  <c r="X81" i="43"/>
  <c r="W81" i="43"/>
  <c r="V81" i="43"/>
  <c r="U81" i="43"/>
  <c r="Y81" i="43" s="1"/>
  <c r="P81" i="43"/>
  <c r="Q81" i="43" s="1"/>
  <c r="I81" i="43"/>
  <c r="K81" i="43" s="1"/>
  <c r="Y80" i="43"/>
  <c r="X80" i="43"/>
  <c r="W80" i="43"/>
  <c r="V80" i="43"/>
  <c r="U80" i="43"/>
  <c r="Q80" i="43"/>
  <c r="P80" i="43"/>
  <c r="K80" i="43"/>
  <c r="T68" i="43" s="1"/>
  <c r="I80" i="43"/>
  <c r="X79" i="43"/>
  <c r="W79" i="43"/>
  <c r="V79" i="43"/>
  <c r="U79" i="43"/>
  <c r="Y79" i="43" s="1"/>
  <c r="P79" i="43"/>
  <c r="Q79" i="43" s="1"/>
  <c r="I79" i="43"/>
  <c r="K79" i="43" s="1"/>
  <c r="T73" i="43" s="1"/>
  <c r="X78" i="43"/>
  <c r="W78" i="43"/>
  <c r="Y78" i="43" s="1"/>
  <c r="V78" i="43"/>
  <c r="U78" i="43"/>
  <c r="P78" i="43"/>
  <c r="Q78" i="43" s="1"/>
  <c r="Z78" i="43" s="1"/>
  <c r="K78" i="43"/>
  <c r="I78" i="43"/>
  <c r="X77" i="43"/>
  <c r="W77" i="43"/>
  <c r="V77" i="43"/>
  <c r="U77" i="43"/>
  <c r="Y77" i="43" s="1"/>
  <c r="P77" i="43"/>
  <c r="Q77" i="43" s="1"/>
  <c r="Z77" i="43" s="1"/>
  <c r="I77" i="43"/>
  <c r="K77" i="43" s="1"/>
  <c r="X76" i="43"/>
  <c r="W76" i="43"/>
  <c r="V76" i="43"/>
  <c r="U76" i="43"/>
  <c r="Y76" i="43" s="1"/>
  <c r="P76" i="43"/>
  <c r="Q76" i="43" s="1"/>
  <c r="Z76" i="43" s="1"/>
  <c r="I76" i="43"/>
  <c r="K76" i="43" s="1"/>
  <c r="X75" i="43"/>
  <c r="W75" i="43"/>
  <c r="V75" i="43"/>
  <c r="U75" i="43"/>
  <c r="Y75" i="43" s="1"/>
  <c r="X74" i="43"/>
  <c r="W74" i="43"/>
  <c r="V74" i="43"/>
  <c r="Y74" i="43" s="1"/>
  <c r="Z74" i="43" s="1"/>
  <c r="U74" i="43"/>
  <c r="Z73" i="43"/>
  <c r="Y72" i="43"/>
  <c r="Z72" i="43" s="1"/>
  <c r="X72" i="43"/>
  <c r="W72" i="43"/>
  <c r="V72" i="43"/>
  <c r="U72" i="43"/>
  <c r="Y71" i="43"/>
  <c r="Z71" i="43" s="1"/>
  <c r="X71" i="43"/>
  <c r="W71" i="43"/>
  <c r="V71" i="43"/>
  <c r="U71" i="43"/>
  <c r="Y70" i="43"/>
  <c r="Z70" i="43" s="1"/>
  <c r="X70" i="43"/>
  <c r="W70" i="43"/>
  <c r="V70" i="43"/>
  <c r="U70" i="43"/>
  <c r="Y69" i="43"/>
  <c r="X69" i="43"/>
  <c r="W69" i="43"/>
  <c r="V69" i="43"/>
  <c r="U69" i="43"/>
  <c r="X68" i="43"/>
  <c r="W68" i="43"/>
  <c r="V68" i="43"/>
  <c r="U68" i="43"/>
  <c r="Q68" i="43"/>
  <c r="P68" i="43"/>
  <c r="K68" i="43"/>
  <c r="T63" i="43" s="1"/>
  <c r="I68" i="43"/>
  <c r="X67" i="43"/>
  <c r="W67" i="43"/>
  <c r="V67" i="43"/>
  <c r="U67" i="43"/>
  <c r="Y67" i="43" s="1"/>
  <c r="P67" i="43"/>
  <c r="Q67" i="43" s="1"/>
  <c r="Z67" i="43" s="1"/>
  <c r="I67" i="43"/>
  <c r="K67" i="43" s="1"/>
  <c r="T62" i="43" s="1"/>
  <c r="Y66" i="43"/>
  <c r="X66" i="43"/>
  <c r="W66" i="43"/>
  <c r="V66" i="43"/>
  <c r="U66" i="43"/>
  <c r="T66" i="43"/>
  <c r="Q66" i="43"/>
  <c r="P66" i="43"/>
  <c r="K66" i="43"/>
  <c r="I66" i="43"/>
  <c r="X65" i="43"/>
  <c r="W65" i="43"/>
  <c r="V65" i="43"/>
  <c r="U65" i="43"/>
  <c r="Y65" i="43" s="1"/>
  <c r="P65" i="43"/>
  <c r="Q65" i="43" s="1"/>
  <c r="Z65" i="43" s="1"/>
  <c r="I65" i="43"/>
  <c r="K65" i="43" s="1"/>
  <c r="X64" i="43"/>
  <c r="W64" i="43"/>
  <c r="Y64" i="43" s="1"/>
  <c r="V64" i="43"/>
  <c r="U64" i="43"/>
  <c r="P64" i="43"/>
  <c r="Q64" i="43" s="1"/>
  <c r="K64" i="43"/>
  <c r="T59" i="43" s="1"/>
  <c r="I64" i="43"/>
  <c r="X63" i="43"/>
  <c r="W63" i="43"/>
  <c r="V63" i="43"/>
  <c r="U63" i="43"/>
  <c r="Y63" i="43" s="1"/>
  <c r="P63" i="43"/>
  <c r="Q63" i="43" s="1"/>
  <c r="K63" i="43"/>
  <c r="T58" i="43" s="1"/>
  <c r="I63" i="43"/>
  <c r="X62" i="43"/>
  <c r="W62" i="43"/>
  <c r="V62" i="43"/>
  <c r="U62" i="43"/>
  <c r="Y62" i="43" s="1"/>
  <c r="P62" i="43"/>
  <c r="Q62" i="43" s="1"/>
  <c r="Z62" i="43" s="1"/>
  <c r="I62" i="43"/>
  <c r="K62" i="43" s="1"/>
  <c r="X61" i="43"/>
  <c r="W61" i="43"/>
  <c r="V61" i="43"/>
  <c r="U61" i="43"/>
  <c r="Y61" i="43" s="1"/>
  <c r="Z61" i="43" s="1"/>
  <c r="P61" i="43"/>
  <c r="Q61" i="43" s="1"/>
  <c r="T56" i="43" s="1"/>
  <c r="I61" i="43"/>
  <c r="K61" i="43" s="1"/>
  <c r="Y60" i="43"/>
  <c r="Z60" i="43" s="1"/>
  <c r="X60" i="43"/>
  <c r="W60" i="43"/>
  <c r="V60" i="43"/>
  <c r="U60" i="43"/>
  <c r="Q60" i="43"/>
  <c r="P60" i="43"/>
  <c r="I60" i="43"/>
  <c r="K60" i="43" s="1"/>
  <c r="Y59" i="43"/>
  <c r="X59" i="43"/>
  <c r="W59" i="43"/>
  <c r="V59" i="43"/>
  <c r="U59" i="43"/>
  <c r="P59" i="43"/>
  <c r="Q59" i="43" s="1"/>
  <c r="I59" i="43"/>
  <c r="K59" i="43" s="1"/>
  <c r="T54" i="43" s="1"/>
  <c r="X58" i="43"/>
  <c r="W58" i="43"/>
  <c r="Y58" i="43" s="1"/>
  <c r="V58" i="43"/>
  <c r="U58" i="43"/>
  <c r="Q58" i="43"/>
  <c r="Z58" i="43" s="1"/>
  <c r="P58" i="43"/>
  <c r="K58" i="43"/>
  <c r="T52" i="43" s="1"/>
  <c r="X57" i="43"/>
  <c r="W57" i="43"/>
  <c r="V57" i="43"/>
  <c r="U57" i="43"/>
  <c r="Y57" i="43" s="1"/>
  <c r="Q57" i="43"/>
  <c r="Z57" i="43" s="1"/>
  <c r="P57" i="43"/>
  <c r="K57" i="43"/>
  <c r="T51" i="43" s="1"/>
  <c r="I57" i="43"/>
  <c r="X56" i="43"/>
  <c r="W56" i="43"/>
  <c r="V56" i="43"/>
  <c r="U56" i="43"/>
  <c r="Y56" i="43" s="1"/>
  <c r="P56" i="43"/>
  <c r="Q56" i="43" s="1"/>
  <c r="I56" i="43"/>
  <c r="K56" i="43" s="1"/>
  <c r="T43" i="43" s="1"/>
  <c r="Y55" i="43"/>
  <c r="X55" i="43"/>
  <c r="W55" i="43"/>
  <c r="V55" i="43"/>
  <c r="U55" i="43"/>
  <c r="T55" i="43"/>
  <c r="Q55" i="43"/>
  <c r="Z55" i="43" s="1"/>
  <c r="P55" i="43"/>
  <c r="K55" i="43"/>
  <c r="I55" i="43"/>
  <c r="X54" i="43"/>
  <c r="W54" i="43"/>
  <c r="V54" i="43"/>
  <c r="U54" i="43"/>
  <c r="Y54" i="43" s="1"/>
  <c r="P54" i="43"/>
  <c r="Q54" i="43" s="1"/>
  <c r="Z54" i="43" s="1"/>
  <c r="I54" i="43"/>
  <c r="K54" i="43" s="1"/>
  <c r="X53" i="43"/>
  <c r="W53" i="43"/>
  <c r="Y53" i="43" s="1"/>
  <c r="V53" i="43"/>
  <c r="U53" i="43"/>
  <c r="Y52" i="43"/>
  <c r="Z52" i="43" s="1"/>
  <c r="X52" i="43"/>
  <c r="W52" i="43"/>
  <c r="V52" i="43"/>
  <c r="U52" i="43"/>
  <c r="Z51" i="43"/>
  <c r="X50" i="43"/>
  <c r="W50" i="43"/>
  <c r="V50" i="43"/>
  <c r="U50" i="43"/>
  <c r="X49" i="43"/>
  <c r="W49" i="43"/>
  <c r="V49" i="43"/>
  <c r="U49" i="43"/>
  <c r="Y49" i="43" s="1"/>
  <c r="Z49" i="43" s="1"/>
  <c r="X48" i="43"/>
  <c r="W48" i="43"/>
  <c r="V48" i="43"/>
  <c r="U48" i="43"/>
  <c r="X47" i="43"/>
  <c r="W47" i="43"/>
  <c r="V47" i="43"/>
  <c r="U47" i="43"/>
  <c r="Y47" i="43" s="1"/>
  <c r="Z47" i="43" s="1"/>
  <c r="X46" i="43"/>
  <c r="W46" i="43"/>
  <c r="V46" i="43"/>
  <c r="Y46" i="43" s="1"/>
  <c r="U46" i="43"/>
  <c r="X45" i="43"/>
  <c r="W45" i="43"/>
  <c r="V45" i="43"/>
  <c r="U45" i="43"/>
  <c r="Y45" i="43" s="1"/>
  <c r="P45" i="43"/>
  <c r="Q45" i="43" s="1"/>
  <c r="Z45" i="43" s="1"/>
  <c r="I45" i="43"/>
  <c r="K45" i="43" s="1"/>
  <c r="X44" i="43"/>
  <c r="W44" i="43"/>
  <c r="Y44" i="43" s="1"/>
  <c r="V44" i="43"/>
  <c r="U44" i="43"/>
  <c r="T44" i="43"/>
  <c r="P44" i="43"/>
  <c r="Q44" i="43" s="1"/>
  <c r="Z44" i="43" s="1"/>
  <c r="K44" i="43"/>
  <c r="T39" i="43" s="1"/>
  <c r="I44" i="43"/>
  <c r="X43" i="43"/>
  <c r="W43" i="43"/>
  <c r="V43" i="43"/>
  <c r="U43" i="43"/>
  <c r="Y43" i="43" s="1"/>
  <c r="P43" i="43"/>
  <c r="Q43" i="43" s="1"/>
  <c r="Z43" i="43" s="1"/>
  <c r="K43" i="43"/>
  <c r="I43" i="43"/>
  <c r="X42" i="43"/>
  <c r="W42" i="43"/>
  <c r="V42" i="43"/>
  <c r="U42" i="43"/>
  <c r="Y42" i="43" s="1"/>
  <c r="P42" i="43"/>
  <c r="Q42" i="43" s="1"/>
  <c r="I42" i="43"/>
  <c r="K42" i="43" s="1"/>
  <c r="T37" i="43" s="1"/>
  <c r="X41" i="43"/>
  <c r="W41" i="43"/>
  <c r="V41" i="43"/>
  <c r="U41" i="43"/>
  <c r="Y41" i="43" s="1"/>
  <c r="Z41" i="43" s="1"/>
  <c r="P41" i="43"/>
  <c r="Q41" i="43" s="1"/>
  <c r="I41" i="43"/>
  <c r="K41" i="43" s="1"/>
  <c r="T36" i="43" s="1"/>
  <c r="Y40" i="43"/>
  <c r="Z40" i="43" s="1"/>
  <c r="X40" i="43"/>
  <c r="W40" i="43"/>
  <c r="V40" i="43"/>
  <c r="U40" i="43"/>
  <c r="Q40" i="43"/>
  <c r="P40" i="43"/>
  <c r="I40" i="43"/>
  <c r="K40" i="43" s="1"/>
  <c r="Y39" i="43"/>
  <c r="X39" i="43"/>
  <c r="W39" i="43"/>
  <c r="V39" i="43"/>
  <c r="U39" i="43"/>
  <c r="P39" i="43"/>
  <c r="Q39" i="43" s="1"/>
  <c r="Z39" i="43" s="1"/>
  <c r="I39" i="43"/>
  <c r="K39" i="43" s="1"/>
  <c r="X38" i="43"/>
  <c r="W38" i="43"/>
  <c r="V38" i="43"/>
  <c r="U38" i="43"/>
  <c r="Q38" i="43"/>
  <c r="P38" i="43"/>
  <c r="K38" i="43"/>
  <c r="T33" i="43" s="1"/>
  <c r="I38" i="43"/>
  <c r="X37" i="43"/>
  <c r="W37" i="43"/>
  <c r="V37" i="43"/>
  <c r="Y37" i="43" s="1"/>
  <c r="U37" i="43"/>
  <c r="P37" i="43"/>
  <c r="Q37" i="43" s="1"/>
  <c r="I37" i="43"/>
  <c r="K37" i="43" s="1"/>
  <c r="X36" i="43"/>
  <c r="W36" i="43"/>
  <c r="V36" i="43"/>
  <c r="U36" i="43"/>
  <c r="Q36" i="43"/>
  <c r="P36" i="43"/>
  <c r="K36" i="43"/>
  <c r="T31" i="43" s="1"/>
  <c r="I36" i="43"/>
  <c r="X35" i="43"/>
  <c r="W35" i="43"/>
  <c r="V35" i="43"/>
  <c r="U35" i="43"/>
  <c r="Y35" i="43" s="1"/>
  <c r="T35" i="43"/>
  <c r="P35" i="43"/>
  <c r="Q35" i="43" s="1"/>
  <c r="Z35" i="43" s="1"/>
  <c r="I35" i="43"/>
  <c r="K35" i="43" s="1"/>
  <c r="Y34" i="43"/>
  <c r="X34" i="43"/>
  <c r="W34" i="43"/>
  <c r="V34" i="43"/>
  <c r="U34" i="43"/>
  <c r="T34" i="43"/>
  <c r="Q34" i="43"/>
  <c r="Z34" i="43" s="1"/>
  <c r="P34" i="43"/>
  <c r="K34" i="43"/>
  <c r="I34" i="43"/>
  <c r="X33" i="43"/>
  <c r="W33" i="43"/>
  <c r="V33" i="43"/>
  <c r="U33" i="43"/>
  <c r="Y33" i="43" s="1"/>
  <c r="P33" i="43"/>
  <c r="Q33" i="43" s="1"/>
  <c r="Z33" i="43" s="1"/>
  <c r="I33" i="43"/>
  <c r="K33" i="43" s="1"/>
  <c r="X32" i="43"/>
  <c r="W32" i="43"/>
  <c r="Y32" i="43" s="1"/>
  <c r="V32" i="43"/>
  <c r="U32" i="43"/>
  <c r="P32" i="43"/>
  <c r="Q32" i="43" s="1"/>
  <c r="Z32" i="43" s="1"/>
  <c r="K32" i="43"/>
  <c r="I32" i="43"/>
  <c r="X31" i="43"/>
  <c r="W31" i="43"/>
  <c r="V31" i="43"/>
  <c r="U31" i="43"/>
  <c r="Y31" i="43" s="1"/>
  <c r="P31" i="43"/>
  <c r="Q31" i="43" s="1"/>
  <c r="Z31" i="43" s="1"/>
  <c r="K31" i="43"/>
  <c r="I31" i="43"/>
  <c r="X30" i="43"/>
  <c r="W30" i="43"/>
  <c r="V30" i="43"/>
  <c r="U30" i="43"/>
  <c r="Y30" i="43" s="1"/>
  <c r="X29" i="43"/>
  <c r="W29" i="43"/>
  <c r="V29" i="43"/>
  <c r="U29" i="43"/>
  <c r="Z28" i="43"/>
  <c r="X27" i="43"/>
  <c r="W27" i="43"/>
  <c r="V27" i="43"/>
  <c r="U27" i="43"/>
  <c r="Y27" i="43" s="1"/>
  <c r="Z27" i="43" s="1"/>
  <c r="X26" i="43"/>
  <c r="Y26" i="43" s="1"/>
  <c r="Z26" i="43" s="1"/>
  <c r="W26" i="43"/>
  <c r="V26" i="43"/>
  <c r="U26" i="43"/>
  <c r="X25" i="43"/>
  <c r="W25" i="43"/>
  <c r="V25" i="43"/>
  <c r="U25" i="43"/>
  <c r="Y25" i="43" s="1"/>
  <c r="Z25" i="43" s="1"/>
  <c r="Y24" i="43"/>
  <c r="Z24" i="43" s="1"/>
  <c r="X24" i="43"/>
  <c r="W24" i="43"/>
  <c r="V24" i="43"/>
  <c r="U24" i="43"/>
  <c r="X23" i="43"/>
  <c r="W23" i="43"/>
  <c r="V23" i="43"/>
  <c r="U23" i="43"/>
  <c r="Y23" i="43" s="1"/>
  <c r="Z23" i="43" s="1"/>
  <c r="X22" i="43"/>
  <c r="Y22" i="43" s="1"/>
  <c r="Z22" i="43" s="1"/>
  <c r="W22" i="43"/>
  <c r="V22" i="43"/>
  <c r="U22" i="43"/>
  <c r="X21" i="43"/>
  <c r="W21" i="43"/>
  <c r="V21" i="43"/>
  <c r="U21" i="43"/>
  <c r="Y21" i="43" s="1"/>
  <c r="K21" i="43"/>
  <c r="K30" i="43" s="1"/>
  <c r="K46" i="43" s="1"/>
  <c r="K53" i="43" s="1"/>
  <c r="K69" i="43" s="1"/>
  <c r="K75" i="43" s="1"/>
  <c r="X20" i="43"/>
  <c r="W20" i="43"/>
  <c r="V20" i="43"/>
  <c r="U20" i="43"/>
  <c r="Y20" i="43" s="1"/>
  <c r="P20" i="43"/>
  <c r="Q20" i="43" s="1"/>
  <c r="Z20" i="43" s="1"/>
  <c r="I20" i="43"/>
  <c r="K20" i="43" s="1"/>
  <c r="Z19" i="43"/>
  <c r="Y19" i="43"/>
  <c r="X19" i="43"/>
  <c r="W19" i="43"/>
  <c r="V19" i="43"/>
  <c r="U19" i="43"/>
  <c r="Q19" i="43"/>
  <c r="P19" i="43"/>
  <c r="I19" i="43"/>
  <c r="K19" i="43" s="1"/>
  <c r="T19" i="43" s="1"/>
  <c r="X18" i="43"/>
  <c r="Y18" i="43" s="1"/>
  <c r="W18" i="43"/>
  <c r="V18" i="43"/>
  <c r="U18" i="43"/>
  <c r="P18" i="43"/>
  <c r="Q18" i="43" s="1"/>
  <c r="Z18" i="43" s="1"/>
  <c r="I18" i="43"/>
  <c r="K18" i="43" s="1"/>
  <c r="X17" i="43"/>
  <c r="W17" i="43"/>
  <c r="V17" i="43"/>
  <c r="U17" i="43"/>
  <c r="Q17" i="43"/>
  <c r="P17" i="43"/>
  <c r="K17" i="43"/>
  <c r="T17" i="43" s="1"/>
  <c r="I17" i="43"/>
  <c r="X16" i="43"/>
  <c r="W16" i="43"/>
  <c r="V16" i="43"/>
  <c r="Y16" i="43" s="1"/>
  <c r="U16" i="43"/>
  <c r="P16" i="43"/>
  <c r="Q16" i="43" s="1"/>
  <c r="I16" i="43"/>
  <c r="K16" i="43" s="1"/>
  <c r="X15" i="43"/>
  <c r="W15" i="43"/>
  <c r="V15" i="43"/>
  <c r="U15" i="43"/>
  <c r="Y15" i="43" s="1"/>
  <c r="Q15" i="43"/>
  <c r="Z15" i="43" s="1"/>
  <c r="P15" i="43"/>
  <c r="K15" i="43"/>
  <c r="T15" i="43" s="1"/>
  <c r="I15" i="43"/>
  <c r="X14" i="43"/>
  <c r="W14" i="43"/>
  <c r="V14" i="43"/>
  <c r="U14" i="43"/>
  <c r="Y14" i="43" s="1"/>
  <c r="P14" i="43"/>
  <c r="Q14" i="43" s="1"/>
  <c r="I14" i="43"/>
  <c r="K14" i="43" s="1"/>
  <c r="T14" i="43" s="1"/>
  <c r="Y13" i="43"/>
  <c r="X13" i="43"/>
  <c r="W13" i="43"/>
  <c r="V13" i="43"/>
  <c r="U13" i="43"/>
  <c r="T13" i="43"/>
  <c r="Q13" i="43"/>
  <c r="Z13" i="43" s="1"/>
  <c r="P13" i="43"/>
  <c r="K13" i="43"/>
  <c r="I13" i="43"/>
  <c r="X12" i="43"/>
  <c r="W12" i="43"/>
  <c r="V12" i="43"/>
  <c r="U12" i="43"/>
  <c r="Y12" i="43" s="1"/>
  <c r="P12" i="43"/>
  <c r="Q12" i="43" s="1"/>
  <c r="K12" i="43"/>
  <c r="X11" i="43"/>
  <c r="W11" i="43"/>
  <c r="V11" i="43"/>
  <c r="U11" i="43"/>
  <c r="Y11" i="43" s="1"/>
  <c r="P11" i="43"/>
  <c r="Q11" i="43" s="1"/>
  <c r="K11" i="43"/>
  <c r="T11" i="43" s="1"/>
  <c r="X10" i="43"/>
  <c r="W10" i="43"/>
  <c r="V10" i="43"/>
  <c r="U10" i="43"/>
  <c r="Y10" i="43" s="1"/>
  <c r="Z10" i="43" s="1"/>
  <c r="P10" i="43"/>
  <c r="Q10" i="43" s="1"/>
  <c r="T10" i="43" s="1"/>
  <c r="K10" i="43"/>
  <c r="X9" i="43"/>
  <c r="Y9" i="43" s="1"/>
  <c r="W9" i="43"/>
  <c r="V9" i="43"/>
  <c r="U9" i="43"/>
  <c r="P9" i="43"/>
  <c r="Q9" i="43" s="1"/>
  <c r="K9" i="43"/>
  <c r="X8" i="43"/>
  <c r="W8" i="43"/>
  <c r="V8" i="43"/>
  <c r="Y8" i="43" s="1"/>
  <c r="U8" i="43"/>
  <c r="P8" i="43"/>
  <c r="Q8" i="43" s="1"/>
  <c r="K8" i="43"/>
  <c r="X7" i="43"/>
  <c r="W7" i="43"/>
  <c r="V7" i="43"/>
  <c r="U7" i="43"/>
  <c r="Y7" i="43" s="1"/>
  <c r="P7" i="43"/>
  <c r="Q7" i="43" s="1"/>
  <c r="Z7" i="43" s="1"/>
  <c r="K7" i="43"/>
  <c r="X6" i="43"/>
  <c r="W6" i="43"/>
  <c r="V6" i="43"/>
  <c r="U6" i="43"/>
  <c r="P6" i="43"/>
  <c r="Q6" i="43" s="1"/>
  <c r="K6" i="43"/>
  <c r="X618" i="42"/>
  <c r="W618" i="42"/>
  <c r="Y618" i="42" s="1"/>
  <c r="Z618" i="42" s="1"/>
  <c r="V618" i="42"/>
  <c r="U618" i="42"/>
  <c r="X617" i="42"/>
  <c r="W617" i="42"/>
  <c r="Y617" i="42" s="1"/>
  <c r="Z617" i="42" s="1"/>
  <c r="V617" i="42"/>
  <c r="U617" i="42"/>
  <c r="X616" i="42"/>
  <c r="W616" i="42"/>
  <c r="V616" i="42"/>
  <c r="U616" i="42"/>
  <c r="X615" i="42"/>
  <c r="W615" i="42"/>
  <c r="Y615" i="42" s="1"/>
  <c r="Z615" i="42" s="1"/>
  <c r="V615" i="42"/>
  <c r="U615" i="42"/>
  <c r="X614" i="42"/>
  <c r="W614" i="42"/>
  <c r="V614" i="42"/>
  <c r="U614" i="42"/>
  <c r="X613" i="42"/>
  <c r="W613" i="42"/>
  <c r="Y613" i="42" s="1"/>
  <c r="Z613" i="42" s="1"/>
  <c r="V613" i="42"/>
  <c r="U613" i="42"/>
  <c r="T613" i="42"/>
  <c r="X612" i="42"/>
  <c r="Y612" i="42" s="1"/>
  <c r="Z612" i="42" s="1"/>
  <c r="W612" i="42"/>
  <c r="V612" i="42"/>
  <c r="U612" i="42"/>
  <c r="T612" i="42"/>
  <c r="Y611" i="42"/>
  <c r="Z611" i="42" s="1"/>
  <c r="X611" i="42"/>
  <c r="W611" i="42"/>
  <c r="V611" i="42"/>
  <c r="U611" i="42"/>
  <c r="T611" i="42"/>
  <c r="Z610" i="42"/>
  <c r="X610" i="42"/>
  <c r="W610" i="42"/>
  <c r="V610" i="42"/>
  <c r="U610" i="42"/>
  <c r="Y610" i="42" s="1"/>
  <c r="T610" i="42"/>
  <c r="X609" i="42"/>
  <c r="W609" i="42"/>
  <c r="V609" i="42"/>
  <c r="U609" i="42"/>
  <c r="Y609" i="42" s="1"/>
  <c r="Z609" i="42" s="1"/>
  <c r="T609" i="42"/>
  <c r="X608" i="42"/>
  <c r="W608" i="42"/>
  <c r="V608" i="42"/>
  <c r="Y608" i="42" s="1"/>
  <c r="Z608" i="42" s="1"/>
  <c r="U608" i="42"/>
  <c r="T608" i="42"/>
  <c r="X607" i="42"/>
  <c r="W607" i="42"/>
  <c r="Y607" i="42" s="1"/>
  <c r="Z607" i="42" s="1"/>
  <c r="V607" i="42"/>
  <c r="U607" i="42"/>
  <c r="T607" i="42"/>
  <c r="X606" i="42"/>
  <c r="W606" i="42"/>
  <c r="V606" i="42"/>
  <c r="U606" i="42"/>
  <c r="Y606" i="42" s="1"/>
  <c r="X605" i="42"/>
  <c r="W605" i="42"/>
  <c r="V605" i="42"/>
  <c r="U605" i="42"/>
  <c r="Y605" i="42" s="1"/>
  <c r="Z605" i="42" s="1"/>
  <c r="T605" i="42"/>
  <c r="T604" i="42"/>
  <c r="X603" i="42"/>
  <c r="W603" i="42"/>
  <c r="V603" i="42"/>
  <c r="Y603" i="42" s="1"/>
  <c r="Z603" i="42" s="1"/>
  <c r="U603" i="42"/>
  <c r="X602" i="42"/>
  <c r="W602" i="42"/>
  <c r="V602" i="42"/>
  <c r="U602" i="42"/>
  <c r="X601" i="42"/>
  <c r="W601" i="42"/>
  <c r="V601" i="42"/>
  <c r="U601" i="42"/>
  <c r="X600" i="42"/>
  <c r="W600" i="42"/>
  <c r="V600" i="42"/>
  <c r="U600" i="42"/>
  <c r="Y599" i="42"/>
  <c r="Z599" i="42" s="1"/>
  <c r="X599" i="42"/>
  <c r="W599" i="42"/>
  <c r="V599" i="42"/>
  <c r="U599" i="42"/>
  <c r="T599" i="42"/>
  <c r="Y598" i="42"/>
  <c r="Z598" i="42" s="1"/>
  <c r="X598" i="42"/>
  <c r="W598" i="42"/>
  <c r="V598" i="42"/>
  <c r="U598" i="42"/>
  <c r="T598" i="42"/>
  <c r="X597" i="42"/>
  <c r="W597" i="42"/>
  <c r="V597" i="42"/>
  <c r="U597" i="42"/>
  <c r="Y597" i="42" s="1"/>
  <c r="Z597" i="42" s="1"/>
  <c r="T597" i="42"/>
  <c r="X596" i="42"/>
  <c r="W596" i="42"/>
  <c r="V596" i="42"/>
  <c r="U596" i="42"/>
  <c r="T596" i="42"/>
  <c r="X595" i="42"/>
  <c r="W595" i="42"/>
  <c r="V595" i="42"/>
  <c r="U595" i="42"/>
  <c r="T595" i="42"/>
  <c r="Y594" i="42"/>
  <c r="Z594" i="42" s="1"/>
  <c r="X594" i="42"/>
  <c r="W594" i="42"/>
  <c r="V594" i="42"/>
  <c r="U594" i="42"/>
  <c r="T594" i="42"/>
  <c r="X593" i="42"/>
  <c r="W593" i="42"/>
  <c r="V593" i="42"/>
  <c r="U593" i="42"/>
  <c r="Y593" i="42" s="1"/>
  <c r="Z593" i="42" s="1"/>
  <c r="T593" i="42"/>
  <c r="Z592" i="42"/>
  <c r="Y592" i="42"/>
  <c r="X592" i="42"/>
  <c r="W592" i="42"/>
  <c r="V592" i="42"/>
  <c r="U592" i="42"/>
  <c r="T592" i="42"/>
  <c r="X591" i="42"/>
  <c r="W591" i="42"/>
  <c r="V591" i="42"/>
  <c r="U591" i="42"/>
  <c r="T591" i="42"/>
  <c r="X590" i="42"/>
  <c r="W590" i="42"/>
  <c r="V590" i="42"/>
  <c r="U590" i="42"/>
  <c r="T590" i="42"/>
  <c r="X589" i="42"/>
  <c r="W589" i="42"/>
  <c r="V589" i="42"/>
  <c r="Y589" i="42" s="1"/>
  <c r="U589" i="42"/>
  <c r="X588" i="42"/>
  <c r="W588" i="42"/>
  <c r="V588" i="42"/>
  <c r="U588" i="42"/>
  <c r="Y588" i="42" s="1"/>
  <c r="Z588" i="42" s="1"/>
  <c r="T588" i="42"/>
  <c r="T587" i="42"/>
  <c r="X586" i="42"/>
  <c r="W586" i="42"/>
  <c r="V586" i="42"/>
  <c r="U586" i="42"/>
  <c r="X585" i="42"/>
  <c r="W585" i="42"/>
  <c r="V585" i="42"/>
  <c r="U585" i="42"/>
  <c r="Y585" i="42" s="1"/>
  <c r="Z585" i="42" s="1"/>
  <c r="X584" i="42"/>
  <c r="W584" i="42"/>
  <c r="V584" i="42"/>
  <c r="U584" i="42"/>
  <c r="Y584" i="42" s="1"/>
  <c r="Z584" i="42" s="1"/>
  <c r="X583" i="42"/>
  <c r="W583" i="42"/>
  <c r="V583" i="42"/>
  <c r="U583" i="42"/>
  <c r="Y583" i="42" s="1"/>
  <c r="X582" i="42"/>
  <c r="W582" i="42"/>
  <c r="V582" i="42"/>
  <c r="U582" i="42"/>
  <c r="T582" i="42"/>
  <c r="Y581" i="42"/>
  <c r="Z581" i="42" s="1"/>
  <c r="X581" i="42"/>
  <c r="W581" i="42"/>
  <c r="V581" i="42"/>
  <c r="U581" i="42"/>
  <c r="T581" i="42"/>
  <c r="Z580" i="42"/>
  <c r="X580" i="42"/>
  <c r="W580" i="42"/>
  <c r="V580" i="42"/>
  <c r="U580" i="42"/>
  <c r="Y580" i="42" s="1"/>
  <c r="T580" i="42"/>
  <c r="X579" i="42"/>
  <c r="W579" i="42"/>
  <c r="V579" i="42"/>
  <c r="U579" i="42"/>
  <c r="Y579" i="42" s="1"/>
  <c r="Z579" i="42" s="1"/>
  <c r="T579" i="42"/>
  <c r="X578" i="42"/>
  <c r="W578" i="42"/>
  <c r="V578" i="42"/>
  <c r="U578" i="42"/>
  <c r="Y578" i="42" s="1"/>
  <c r="Z578" i="42" s="1"/>
  <c r="T578" i="42"/>
  <c r="X577" i="42"/>
  <c r="W577" i="42"/>
  <c r="V577" i="42"/>
  <c r="U577" i="42"/>
  <c r="Y577" i="42" s="1"/>
  <c r="Z577" i="42" s="1"/>
  <c r="T577" i="42"/>
  <c r="Y576" i="42"/>
  <c r="Z576" i="42" s="1"/>
  <c r="X576" i="42"/>
  <c r="W576" i="42"/>
  <c r="V576" i="42"/>
  <c r="U576" i="42"/>
  <c r="T576" i="42"/>
  <c r="Y575" i="42"/>
  <c r="Z575" i="42" s="1"/>
  <c r="X575" i="42"/>
  <c r="W575" i="42"/>
  <c r="V575" i="42"/>
  <c r="U575" i="42"/>
  <c r="T575" i="42"/>
  <c r="Z574" i="42"/>
  <c r="Y574" i="42"/>
  <c r="X574" i="42"/>
  <c r="W574" i="42"/>
  <c r="V574" i="42"/>
  <c r="U574" i="42"/>
  <c r="T574" i="42"/>
  <c r="X573" i="42"/>
  <c r="W573" i="42"/>
  <c r="V573" i="42"/>
  <c r="U573" i="42"/>
  <c r="Y573" i="42" s="1"/>
  <c r="Z573" i="42" s="1"/>
  <c r="T573" i="42"/>
  <c r="X572" i="42"/>
  <c r="W572" i="42"/>
  <c r="V572" i="42"/>
  <c r="U572" i="42"/>
  <c r="Y572" i="42" s="1"/>
  <c r="Z572" i="42" s="1"/>
  <c r="T572" i="42"/>
  <c r="X571" i="42"/>
  <c r="W571" i="42"/>
  <c r="V571" i="42"/>
  <c r="U571" i="42"/>
  <c r="Y571" i="42" s="1"/>
  <c r="Z571" i="42" s="1"/>
  <c r="T571" i="42"/>
  <c r="X570" i="42"/>
  <c r="W570" i="42"/>
  <c r="V570" i="42"/>
  <c r="U570" i="42"/>
  <c r="T570" i="42"/>
  <c r="Y569" i="42"/>
  <c r="Z569" i="42" s="1"/>
  <c r="X569" i="42"/>
  <c r="W569" i="42"/>
  <c r="V569" i="42"/>
  <c r="U569" i="42"/>
  <c r="T569" i="42"/>
  <c r="Z568" i="42"/>
  <c r="X568" i="42"/>
  <c r="W568" i="42"/>
  <c r="V568" i="42"/>
  <c r="U568" i="42"/>
  <c r="Y568" i="42" s="1"/>
  <c r="T568" i="42"/>
  <c r="X567" i="42"/>
  <c r="W567" i="42"/>
  <c r="V567" i="42"/>
  <c r="U567" i="42"/>
  <c r="Y567" i="42" s="1"/>
  <c r="X566" i="42"/>
  <c r="W566" i="42"/>
  <c r="V566" i="42"/>
  <c r="U566" i="42"/>
  <c r="Y566" i="42" s="1"/>
  <c r="Z566" i="42" s="1"/>
  <c r="T566" i="42"/>
  <c r="T565" i="42"/>
  <c r="X564" i="42"/>
  <c r="W564" i="42"/>
  <c r="Y564" i="42" s="1"/>
  <c r="Z564" i="42" s="1"/>
  <c r="V564" i="42"/>
  <c r="U564" i="42"/>
  <c r="Z563" i="42"/>
  <c r="Y563" i="42"/>
  <c r="X563" i="42"/>
  <c r="W563" i="42"/>
  <c r="V563" i="42"/>
  <c r="U563" i="42"/>
  <c r="Y562" i="42"/>
  <c r="Z562" i="42" s="1"/>
  <c r="X562" i="42"/>
  <c r="W562" i="42"/>
  <c r="V562" i="42"/>
  <c r="U562" i="42"/>
  <c r="Y561" i="42"/>
  <c r="Z561" i="42" s="1"/>
  <c r="X561" i="42"/>
  <c r="W561" i="42"/>
  <c r="V561" i="42"/>
  <c r="U561" i="42"/>
  <c r="Y560" i="42"/>
  <c r="X560" i="42"/>
  <c r="W560" i="42"/>
  <c r="V560" i="42"/>
  <c r="U560" i="42"/>
  <c r="X559" i="42"/>
  <c r="W559" i="42"/>
  <c r="V559" i="42"/>
  <c r="U559" i="42"/>
  <c r="Y559" i="42" s="1"/>
  <c r="Z559" i="42" s="1"/>
  <c r="T559" i="42"/>
  <c r="X558" i="42"/>
  <c r="W558" i="42"/>
  <c r="V558" i="42"/>
  <c r="U558" i="42"/>
  <c r="T558" i="42"/>
  <c r="X557" i="42"/>
  <c r="W557" i="42"/>
  <c r="V557" i="42"/>
  <c r="U557" i="42"/>
  <c r="Y557" i="42" s="1"/>
  <c r="Z557" i="42" s="1"/>
  <c r="T557" i="42"/>
  <c r="X556" i="42"/>
  <c r="W556" i="42"/>
  <c r="V556" i="42"/>
  <c r="Y556" i="42" s="1"/>
  <c r="Z556" i="42" s="1"/>
  <c r="U556" i="42"/>
  <c r="T556" i="42"/>
  <c r="Y555" i="42"/>
  <c r="Z555" i="42" s="1"/>
  <c r="X555" i="42"/>
  <c r="W555" i="42"/>
  <c r="V555" i="42"/>
  <c r="U555" i="42"/>
  <c r="T555" i="42"/>
  <c r="X554" i="42"/>
  <c r="W554" i="42"/>
  <c r="V554" i="42"/>
  <c r="Y554" i="42" s="1"/>
  <c r="Z554" i="42" s="1"/>
  <c r="U554" i="42"/>
  <c r="T554" i="42"/>
  <c r="X553" i="42"/>
  <c r="W553" i="42"/>
  <c r="V553" i="42"/>
  <c r="U553" i="42"/>
  <c r="Y553" i="42" s="1"/>
  <c r="Z553" i="42" s="1"/>
  <c r="T553" i="42"/>
  <c r="X552" i="42"/>
  <c r="W552" i="42"/>
  <c r="V552" i="42"/>
  <c r="U552" i="42"/>
  <c r="Y552" i="42" s="1"/>
  <c r="Z552" i="42" s="1"/>
  <c r="T552" i="42"/>
  <c r="X551" i="42"/>
  <c r="W551" i="42"/>
  <c r="V551" i="42"/>
  <c r="U551" i="42"/>
  <c r="Y551" i="42" s="1"/>
  <c r="Z551" i="42" s="1"/>
  <c r="T551" i="42"/>
  <c r="X550" i="42"/>
  <c r="W550" i="42"/>
  <c r="V550" i="42"/>
  <c r="Y550" i="42" s="1"/>
  <c r="Z550" i="42" s="1"/>
  <c r="U550" i="42"/>
  <c r="T550" i="42"/>
  <c r="X549" i="42"/>
  <c r="W549" i="42"/>
  <c r="V549" i="42"/>
  <c r="U549" i="42"/>
  <c r="Y549" i="42" s="1"/>
  <c r="X548" i="42"/>
  <c r="W548" i="42"/>
  <c r="V548" i="42"/>
  <c r="U548" i="42"/>
  <c r="Y548" i="42" s="1"/>
  <c r="Z548" i="42" s="1"/>
  <c r="T548" i="42"/>
  <c r="T547" i="42"/>
  <c r="X546" i="42"/>
  <c r="W546" i="42"/>
  <c r="Y546" i="42" s="1"/>
  <c r="Z546" i="42" s="1"/>
  <c r="V546" i="42"/>
  <c r="U546" i="42"/>
  <c r="X545" i="42"/>
  <c r="W545" i="42"/>
  <c r="V545" i="42"/>
  <c r="U545" i="42"/>
  <c r="Y544" i="42"/>
  <c r="Z544" i="42" s="1"/>
  <c r="X544" i="42"/>
  <c r="W544" i="42"/>
  <c r="V544" i="42"/>
  <c r="U544" i="42"/>
  <c r="X543" i="42"/>
  <c r="W543" i="42"/>
  <c r="V543" i="42"/>
  <c r="U543" i="42"/>
  <c r="X542" i="42"/>
  <c r="W542" i="42"/>
  <c r="V542" i="42"/>
  <c r="U542" i="42"/>
  <c r="Y542" i="42" s="1"/>
  <c r="X541" i="42"/>
  <c r="W541" i="42"/>
  <c r="V541" i="42"/>
  <c r="U541" i="42"/>
  <c r="Y541" i="42" s="1"/>
  <c r="Z541" i="42" s="1"/>
  <c r="T541" i="42"/>
  <c r="X540" i="42"/>
  <c r="W540" i="42"/>
  <c r="V540" i="42"/>
  <c r="U540" i="42"/>
  <c r="T540" i="42"/>
  <c r="X539" i="42"/>
  <c r="W539" i="42"/>
  <c r="V539" i="42"/>
  <c r="Y539" i="42" s="1"/>
  <c r="Z539" i="42" s="1"/>
  <c r="U539" i="42"/>
  <c r="T539" i="42"/>
  <c r="X538" i="42"/>
  <c r="W538" i="42"/>
  <c r="V538" i="42"/>
  <c r="U538" i="42"/>
  <c r="T538" i="42"/>
  <c r="X537" i="42"/>
  <c r="Y537" i="42" s="1"/>
  <c r="Z537" i="42" s="1"/>
  <c r="W537" i="42"/>
  <c r="V537" i="42"/>
  <c r="U537" i="42"/>
  <c r="T537" i="42"/>
  <c r="Y536" i="42"/>
  <c r="Z536" i="42" s="1"/>
  <c r="X536" i="42"/>
  <c r="W536" i="42"/>
  <c r="V536" i="42"/>
  <c r="U536" i="42"/>
  <c r="T536" i="42"/>
  <c r="X535" i="42"/>
  <c r="W535" i="42"/>
  <c r="V535" i="42"/>
  <c r="U535" i="42"/>
  <c r="Y535" i="42" s="1"/>
  <c r="Z535" i="42" s="1"/>
  <c r="T535" i="42"/>
  <c r="X534" i="42"/>
  <c r="W534" i="42"/>
  <c r="V534" i="42"/>
  <c r="U534" i="42"/>
  <c r="Y534" i="42" s="1"/>
  <c r="Z534" i="42" s="1"/>
  <c r="T534" i="42"/>
  <c r="X533" i="42"/>
  <c r="W533" i="42"/>
  <c r="V533" i="42"/>
  <c r="U533" i="42"/>
  <c r="Y533" i="42" s="1"/>
  <c r="Z533" i="42" s="1"/>
  <c r="T533" i="42"/>
  <c r="X532" i="42"/>
  <c r="W532" i="42"/>
  <c r="V532" i="42"/>
  <c r="U532" i="42"/>
  <c r="Y532" i="42" s="1"/>
  <c r="Z532" i="42" s="1"/>
  <c r="T532" i="42"/>
  <c r="X531" i="42"/>
  <c r="W531" i="42"/>
  <c r="V531" i="42"/>
  <c r="U531" i="42"/>
  <c r="Y531" i="42" s="1"/>
  <c r="X530" i="42"/>
  <c r="W530" i="42"/>
  <c r="Y530" i="42" s="1"/>
  <c r="Z530" i="42" s="1"/>
  <c r="V530" i="42"/>
  <c r="U530" i="42"/>
  <c r="T530" i="42"/>
  <c r="T529" i="42"/>
  <c r="Z528" i="42"/>
  <c r="Y528" i="42"/>
  <c r="X528" i="42"/>
  <c r="W528" i="42"/>
  <c r="V528" i="42"/>
  <c r="U528" i="42"/>
  <c r="X527" i="42"/>
  <c r="W527" i="42"/>
  <c r="V527" i="42"/>
  <c r="Y527" i="42" s="1"/>
  <c r="Z527" i="42" s="1"/>
  <c r="U527" i="42"/>
  <c r="Z526" i="42"/>
  <c r="Y526" i="42"/>
  <c r="X526" i="42"/>
  <c r="W526" i="42"/>
  <c r="V526" i="42"/>
  <c r="U526" i="42"/>
  <c r="X525" i="42"/>
  <c r="W525" i="42"/>
  <c r="V525" i="42"/>
  <c r="Y525" i="42" s="1"/>
  <c r="Z525" i="42" s="1"/>
  <c r="U525" i="42"/>
  <c r="Z524" i="42"/>
  <c r="Y524" i="42"/>
  <c r="X524" i="42"/>
  <c r="W524" i="42"/>
  <c r="V524" i="42"/>
  <c r="U524" i="42"/>
  <c r="X523" i="42"/>
  <c r="W523" i="42"/>
  <c r="V523" i="42"/>
  <c r="Y523" i="42" s="1"/>
  <c r="Z523" i="42" s="1"/>
  <c r="U523" i="42"/>
  <c r="Y522" i="42"/>
  <c r="X522" i="42"/>
  <c r="W522" i="42"/>
  <c r="V522" i="42"/>
  <c r="U522" i="42"/>
  <c r="X521" i="42"/>
  <c r="W521" i="42"/>
  <c r="V521" i="42"/>
  <c r="U521" i="42"/>
  <c r="T521" i="42"/>
  <c r="X520" i="42"/>
  <c r="W520" i="42"/>
  <c r="V520" i="42"/>
  <c r="U520" i="42"/>
  <c r="Y520" i="42" s="1"/>
  <c r="Z520" i="42" s="1"/>
  <c r="T520" i="42"/>
  <c r="X519" i="42"/>
  <c r="W519" i="42"/>
  <c r="V519" i="42"/>
  <c r="U519" i="42"/>
  <c r="T519" i="42"/>
  <c r="X518" i="42"/>
  <c r="W518" i="42"/>
  <c r="V518" i="42"/>
  <c r="U518" i="42"/>
  <c r="Y518" i="42" s="1"/>
  <c r="Z518" i="42" s="1"/>
  <c r="T518" i="42"/>
  <c r="Z517" i="42"/>
  <c r="Y517" i="42"/>
  <c r="X517" i="42"/>
  <c r="W517" i="42"/>
  <c r="V517" i="42"/>
  <c r="U517" i="42"/>
  <c r="T517" i="42"/>
  <c r="X516" i="42"/>
  <c r="W516" i="42"/>
  <c r="V516" i="42"/>
  <c r="U516" i="42"/>
  <c r="Y516" i="42" s="1"/>
  <c r="Z516" i="42" s="1"/>
  <c r="T516" i="42"/>
  <c r="Y515" i="42"/>
  <c r="Z515" i="42" s="1"/>
  <c r="X515" i="42"/>
  <c r="W515" i="42"/>
  <c r="V515" i="42"/>
  <c r="U515" i="42"/>
  <c r="T515" i="42"/>
  <c r="X514" i="42"/>
  <c r="W514" i="42"/>
  <c r="V514" i="42"/>
  <c r="Y514" i="42" s="1"/>
  <c r="Z514" i="42" s="1"/>
  <c r="U514" i="42"/>
  <c r="T514" i="42"/>
  <c r="X513" i="42"/>
  <c r="W513" i="42"/>
  <c r="V513" i="42"/>
  <c r="U513" i="42"/>
  <c r="Y513" i="42" s="1"/>
  <c r="Z513" i="42" s="1"/>
  <c r="T513" i="42"/>
  <c r="X512" i="42"/>
  <c r="W512" i="42"/>
  <c r="V512" i="42"/>
  <c r="U512" i="42"/>
  <c r="T512" i="42"/>
  <c r="X511" i="42"/>
  <c r="W511" i="42"/>
  <c r="V511" i="42"/>
  <c r="U511" i="42"/>
  <c r="Y511" i="42" s="1"/>
  <c r="Z511" i="42" s="1"/>
  <c r="T511" i="42"/>
  <c r="X510" i="42"/>
  <c r="W510" i="42"/>
  <c r="V510" i="42"/>
  <c r="U510" i="42"/>
  <c r="T510" i="42"/>
  <c r="X509" i="42"/>
  <c r="Y509" i="42" s="1"/>
  <c r="W509" i="42"/>
  <c r="V509" i="42"/>
  <c r="U509" i="42"/>
  <c r="Y508" i="42"/>
  <c r="Z508" i="42" s="1"/>
  <c r="X508" i="42"/>
  <c r="W508" i="42"/>
  <c r="V508" i="42"/>
  <c r="U508" i="42"/>
  <c r="T508" i="42"/>
  <c r="Z507" i="42"/>
  <c r="T507" i="42"/>
  <c r="X506" i="42"/>
  <c r="W506" i="42"/>
  <c r="V506" i="42"/>
  <c r="U506" i="42"/>
  <c r="X505" i="42"/>
  <c r="W505" i="42"/>
  <c r="V505" i="42"/>
  <c r="U505" i="42"/>
  <c r="Y505" i="42" s="1"/>
  <c r="Z505" i="42" s="1"/>
  <c r="X504" i="42"/>
  <c r="W504" i="42"/>
  <c r="V504" i="42"/>
  <c r="U504" i="42"/>
  <c r="X503" i="42"/>
  <c r="W503" i="42"/>
  <c r="V503" i="42"/>
  <c r="U503" i="42"/>
  <c r="Y503" i="42" s="1"/>
  <c r="Z503" i="42" s="1"/>
  <c r="X502" i="42"/>
  <c r="W502" i="42"/>
  <c r="V502" i="42"/>
  <c r="U502" i="42"/>
  <c r="Y502" i="42" s="1"/>
  <c r="X501" i="42"/>
  <c r="W501" i="42"/>
  <c r="V501" i="42"/>
  <c r="Y501" i="42" s="1"/>
  <c r="Z501" i="42" s="1"/>
  <c r="U501" i="42"/>
  <c r="T501" i="42"/>
  <c r="X500" i="42"/>
  <c r="W500" i="42"/>
  <c r="V500" i="42"/>
  <c r="U500" i="42"/>
  <c r="T500" i="42"/>
  <c r="X499" i="42"/>
  <c r="W499" i="42"/>
  <c r="V499" i="42"/>
  <c r="U499" i="42"/>
  <c r="Y499" i="42" s="1"/>
  <c r="Z499" i="42" s="1"/>
  <c r="T499" i="42"/>
  <c r="X498" i="42"/>
  <c r="Y498" i="42" s="1"/>
  <c r="Z498" i="42" s="1"/>
  <c r="W498" i="42"/>
  <c r="V498" i="42"/>
  <c r="U498" i="42"/>
  <c r="T498" i="42"/>
  <c r="X497" i="42"/>
  <c r="W497" i="42"/>
  <c r="V497" i="42"/>
  <c r="U497" i="42"/>
  <c r="T497" i="42"/>
  <c r="Y496" i="42"/>
  <c r="Z496" i="42" s="1"/>
  <c r="X496" i="42"/>
  <c r="W496" i="42"/>
  <c r="V496" i="42"/>
  <c r="U496" i="42"/>
  <c r="T496" i="42"/>
  <c r="X495" i="42"/>
  <c r="W495" i="42"/>
  <c r="V495" i="42"/>
  <c r="U495" i="42"/>
  <c r="Y495" i="42" s="1"/>
  <c r="Z495" i="42" s="1"/>
  <c r="T495" i="42"/>
  <c r="X494" i="42"/>
  <c r="W494" i="42"/>
  <c r="V494" i="42"/>
  <c r="U494" i="42"/>
  <c r="Y494" i="42" s="1"/>
  <c r="Z494" i="42" s="1"/>
  <c r="T494" i="42"/>
  <c r="X493" i="42"/>
  <c r="W493" i="42"/>
  <c r="V493" i="42"/>
  <c r="U493" i="42"/>
  <c r="Y493" i="42" s="1"/>
  <c r="Z493" i="42" s="1"/>
  <c r="T493" i="42"/>
  <c r="X492" i="42"/>
  <c r="W492" i="42"/>
  <c r="V492" i="42"/>
  <c r="U492" i="42"/>
  <c r="Y492" i="42" s="1"/>
  <c r="Z492" i="42" s="1"/>
  <c r="T492" i="42"/>
  <c r="X491" i="42"/>
  <c r="Y491" i="42" s="1"/>
  <c r="Z491" i="42" s="1"/>
  <c r="W491" i="42"/>
  <c r="V491" i="42"/>
  <c r="U491" i="42"/>
  <c r="T491" i="42"/>
  <c r="X490" i="42"/>
  <c r="W490" i="42"/>
  <c r="V490" i="42"/>
  <c r="U490" i="42"/>
  <c r="Y490" i="42" s="1"/>
  <c r="Z490" i="42" s="1"/>
  <c r="T490" i="42"/>
  <c r="X489" i="42"/>
  <c r="W489" i="42"/>
  <c r="V489" i="42"/>
  <c r="U489" i="42"/>
  <c r="Y489" i="42" s="1"/>
  <c r="Z489" i="42" s="1"/>
  <c r="T489" i="42"/>
  <c r="X488" i="42"/>
  <c r="W488" i="42"/>
  <c r="V488" i="42"/>
  <c r="U488" i="42"/>
  <c r="Y488" i="42" s="1"/>
  <c r="X487" i="42"/>
  <c r="W487" i="42"/>
  <c r="V487" i="42"/>
  <c r="U487" i="42"/>
  <c r="Y487" i="42" s="1"/>
  <c r="Z487" i="42" s="1"/>
  <c r="T487" i="42"/>
  <c r="Z486" i="42"/>
  <c r="T486" i="42"/>
  <c r="X485" i="42"/>
  <c r="W485" i="42"/>
  <c r="V485" i="42"/>
  <c r="U485" i="42"/>
  <c r="Y485" i="42" s="1"/>
  <c r="Z485" i="42" s="1"/>
  <c r="X484" i="42"/>
  <c r="W484" i="42"/>
  <c r="V484" i="42"/>
  <c r="U484" i="42"/>
  <c r="X483" i="42"/>
  <c r="W483" i="42"/>
  <c r="V483" i="42"/>
  <c r="U483" i="42"/>
  <c r="Y483" i="42" s="1"/>
  <c r="Z483" i="42" s="1"/>
  <c r="X482" i="42"/>
  <c r="W482" i="42"/>
  <c r="V482" i="42"/>
  <c r="U482" i="42"/>
  <c r="X481" i="42"/>
  <c r="W481" i="42"/>
  <c r="V481" i="42"/>
  <c r="U481" i="42"/>
  <c r="Y481" i="42" s="1"/>
  <c r="X480" i="42"/>
  <c r="W480" i="42"/>
  <c r="V480" i="42"/>
  <c r="U480" i="42"/>
  <c r="Y480" i="42" s="1"/>
  <c r="Z480" i="42" s="1"/>
  <c r="T480" i="42"/>
  <c r="X479" i="42"/>
  <c r="W479" i="42"/>
  <c r="V479" i="42"/>
  <c r="U479" i="42"/>
  <c r="Y479" i="42" s="1"/>
  <c r="Z479" i="42" s="1"/>
  <c r="T479" i="42"/>
  <c r="Z478" i="42"/>
  <c r="X478" i="42"/>
  <c r="Y478" i="42" s="1"/>
  <c r="W478" i="42"/>
  <c r="V478" i="42"/>
  <c r="U478" i="42"/>
  <c r="T478" i="42"/>
  <c r="X477" i="42"/>
  <c r="W477" i="42"/>
  <c r="V477" i="42"/>
  <c r="U477" i="42"/>
  <c r="Y477" i="42" s="1"/>
  <c r="Z477" i="42" s="1"/>
  <c r="T477" i="42"/>
  <c r="X476" i="42"/>
  <c r="W476" i="42"/>
  <c r="V476" i="42"/>
  <c r="U476" i="42"/>
  <c r="Y476" i="42" s="1"/>
  <c r="Z476" i="42" s="1"/>
  <c r="T476" i="42"/>
  <c r="X475" i="42"/>
  <c r="W475" i="42"/>
  <c r="V475" i="42"/>
  <c r="U475" i="42"/>
  <c r="T475" i="42"/>
  <c r="X474" i="42"/>
  <c r="W474" i="42"/>
  <c r="V474" i="42"/>
  <c r="U474" i="42"/>
  <c r="Y474" i="42" s="1"/>
  <c r="Z474" i="42" s="1"/>
  <c r="T474" i="42"/>
  <c r="Y473" i="42"/>
  <c r="Z473" i="42" s="1"/>
  <c r="X473" i="42"/>
  <c r="W473" i="42"/>
  <c r="V473" i="42"/>
  <c r="U473" i="42"/>
  <c r="T473" i="42"/>
  <c r="X472" i="42"/>
  <c r="W472" i="42"/>
  <c r="V472" i="42"/>
  <c r="Y472" i="42" s="1"/>
  <c r="Z472" i="42" s="1"/>
  <c r="U472" i="42"/>
  <c r="T472" i="42"/>
  <c r="Y471" i="42"/>
  <c r="Z471" i="42" s="1"/>
  <c r="X471" i="42"/>
  <c r="W471" i="42"/>
  <c r="V471" i="42"/>
  <c r="U471" i="42"/>
  <c r="T471" i="42"/>
  <c r="X470" i="42"/>
  <c r="W470" i="42"/>
  <c r="V470" i="42"/>
  <c r="U470" i="42"/>
  <c r="Y470" i="42" s="1"/>
  <c r="Z470" i="42" s="1"/>
  <c r="T470" i="42"/>
  <c r="X469" i="42"/>
  <c r="W469" i="42"/>
  <c r="V469" i="42"/>
  <c r="U469" i="42"/>
  <c r="Y469" i="42" s="1"/>
  <c r="Z469" i="42" s="1"/>
  <c r="T469" i="42"/>
  <c r="X468" i="42"/>
  <c r="W468" i="42"/>
  <c r="V468" i="42"/>
  <c r="U468" i="42"/>
  <c r="Y468" i="42" s="1"/>
  <c r="Z468" i="42" s="1"/>
  <c r="T468" i="42"/>
  <c r="X467" i="42"/>
  <c r="W467" i="42"/>
  <c r="V467" i="42"/>
  <c r="U467" i="42"/>
  <c r="Y467" i="42" s="1"/>
  <c r="Z467" i="42" s="1"/>
  <c r="T467" i="42"/>
  <c r="X466" i="42"/>
  <c r="Y466" i="42" s="1"/>
  <c r="W466" i="42"/>
  <c r="V466" i="42"/>
  <c r="U466" i="42"/>
  <c r="X465" i="42"/>
  <c r="W465" i="42"/>
  <c r="V465" i="42"/>
  <c r="U465" i="42"/>
  <c r="T465" i="42"/>
  <c r="Z464" i="42"/>
  <c r="T464" i="42"/>
  <c r="X463" i="42"/>
  <c r="W463" i="42"/>
  <c r="V463" i="42"/>
  <c r="U463" i="42"/>
  <c r="Y463" i="42" s="1"/>
  <c r="Z463" i="42" s="1"/>
  <c r="Y462" i="42"/>
  <c r="Z462" i="42" s="1"/>
  <c r="X462" i="42"/>
  <c r="W462" i="42"/>
  <c r="V462" i="42"/>
  <c r="U462" i="42"/>
  <c r="X461" i="42"/>
  <c r="W461" i="42"/>
  <c r="V461" i="42"/>
  <c r="U461" i="42"/>
  <c r="Y461" i="42" s="1"/>
  <c r="Z461" i="42" s="1"/>
  <c r="Y460" i="42"/>
  <c r="X460" i="42"/>
  <c r="W460" i="42"/>
  <c r="V460" i="42"/>
  <c r="U460" i="42"/>
  <c r="X459" i="42"/>
  <c r="W459" i="42"/>
  <c r="V459" i="42"/>
  <c r="U459" i="42"/>
  <c r="Y459" i="42" s="1"/>
  <c r="Z459" i="42" s="1"/>
  <c r="T459" i="42"/>
  <c r="X458" i="42"/>
  <c r="W458" i="42"/>
  <c r="V458" i="42"/>
  <c r="U458" i="42"/>
  <c r="Y458" i="42" s="1"/>
  <c r="Z458" i="42" s="1"/>
  <c r="T458" i="42"/>
  <c r="X457" i="42"/>
  <c r="W457" i="42"/>
  <c r="V457" i="42"/>
  <c r="U457" i="42"/>
  <c r="Y457" i="42" s="1"/>
  <c r="Z457" i="42" s="1"/>
  <c r="T457" i="42"/>
  <c r="X456" i="42"/>
  <c r="W456" i="42"/>
  <c r="V456" i="42"/>
  <c r="Y456" i="42" s="1"/>
  <c r="Z456" i="42" s="1"/>
  <c r="U456" i="42"/>
  <c r="T456" i="42"/>
  <c r="Y455" i="42"/>
  <c r="Z455" i="42" s="1"/>
  <c r="X455" i="42"/>
  <c r="W455" i="42"/>
  <c r="V455" i="42"/>
  <c r="U455" i="42"/>
  <c r="T455" i="42"/>
  <c r="X454" i="42"/>
  <c r="W454" i="42"/>
  <c r="V454" i="42"/>
  <c r="Y454" i="42" s="1"/>
  <c r="Z454" i="42" s="1"/>
  <c r="U454" i="42"/>
  <c r="T454" i="42"/>
  <c r="Y453" i="42"/>
  <c r="Z453" i="42" s="1"/>
  <c r="X453" i="42"/>
  <c r="W453" i="42"/>
  <c r="V453" i="42"/>
  <c r="U453" i="42"/>
  <c r="T453" i="42"/>
  <c r="X452" i="42"/>
  <c r="W452" i="42"/>
  <c r="V452" i="42"/>
  <c r="U452" i="42"/>
  <c r="T452" i="42"/>
  <c r="X451" i="42"/>
  <c r="W451" i="42"/>
  <c r="V451" i="42"/>
  <c r="U451" i="42"/>
  <c r="Y451" i="42" s="1"/>
  <c r="Z451" i="42" s="1"/>
  <c r="T451" i="42"/>
  <c r="X450" i="42"/>
  <c r="W450" i="42"/>
  <c r="V450" i="42"/>
  <c r="U450" i="42"/>
  <c r="T450" i="42"/>
  <c r="X449" i="42"/>
  <c r="W449" i="42"/>
  <c r="V449" i="42"/>
  <c r="U449" i="42"/>
  <c r="Y449" i="42" s="1"/>
  <c r="Z449" i="42" s="1"/>
  <c r="T449" i="42"/>
  <c r="X448" i="42"/>
  <c r="Y448" i="42" s="1"/>
  <c r="Z448" i="42" s="1"/>
  <c r="W448" i="42"/>
  <c r="V448" i="42"/>
  <c r="U448" i="42"/>
  <c r="T448" i="42"/>
  <c r="X447" i="42"/>
  <c r="W447" i="42"/>
  <c r="V447" i="42"/>
  <c r="U447" i="42"/>
  <c r="Y447" i="42" s="1"/>
  <c r="Z447" i="42" s="1"/>
  <c r="T447" i="42"/>
  <c r="X446" i="42"/>
  <c r="W446" i="42"/>
  <c r="V446" i="42"/>
  <c r="U446" i="42"/>
  <c r="Y446" i="42" s="1"/>
  <c r="Z446" i="42" s="1"/>
  <c r="T446" i="42"/>
  <c r="X445" i="42"/>
  <c r="W445" i="42"/>
  <c r="V445" i="42"/>
  <c r="U445" i="42"/>
  <c r="T445" i="42"/>
  <c r="X444" i="42"/>
  <c r="W444" i="42"/>
  <c r="V444" i="42"/>
  <c r="Y444" i="42" s="1"/>
  <c r="Z444" i="42" s="1"/>
  <c r="U444" i="42"/>
  <c r="T444" i="42"/>
  <c r="Y443" i="42"/>
  <c r="X443" i="42"/>
  <c r="W443" i="42"/>
  <c r="V443" i="42"/>
  <c r="U443" i="42"/>
  <c r="X442" i="42"/>
  <c r="W442" i="42"/>
  <c r="V442" i="42"/>
  <c r="U442" i="42"/>
  <c r="Y442" i="42" s="1"/>
  <c r="Z442" i="42" s="1"/>
  <c r="T442" i="42"/>
  <c r="Z441" i="42"/>
  <c r="T441" i="42"/>
  <c r="X440" i="42"/>
  <c r="W440" i="42"/>
  <c r="V440" i="42"/>
  <c r="Y440" i="42" s="1"/>
  <c r="Z440" i="42" s="1"/>
  <c r="U440" i="42"/>
  <c r="X439" i="42"/>
  <c r="W439" i="42"/>
  <c r="V439" i="42"/>
  <c r="U439" i="42"/>
  <c r="X438" i="42"/>
  <c r="W438" i="42"/>
  <c r="V438" i="42"/>
  <c r="Y438" i="42" s="1"/>
  <c r="Z438" i="42" s="1"/>
  <c r="U438" i="42"/>
  <c r="X437" i="42"/>
  <c r="W437" i="42"/>
  <c r="V437" i="42"/>
  <c r="U437" i="42"/>
  <c r="X436" i="42"/>
  <c r="W436" i="42"/>
  <c r="V436" i="42"/>
  <c r="Y436" i="42" s="1"/>
  <c r="Z436" i="42" s="1"/>
  <c r="U436" i="42"/>
  <c r="T436" i="42"/>
  <c r="Y435" i="42"/>
  <c r="Z435" i="42" s="1"/>
  <c r="X435" i="42"/>
  <c r="W435" i="42"/>
  <c r="V435" i="42"/>
  <c r="U435" i="42"/>
  <c r="T435" i="42"/>
  <c r="X434" i="42"/>
  <c r="W434" i="42"/>
  <c r="V434" i="42"/>
  <c r="U434" i="42"/>
  <c r="Y434" i="42" s="1"/>
  <c r="Z434" i="42" s="1"/>
  <c r="T434" i="42"/>
  <c r="X433" i="42"/>
  <c r="W433" i="42"/>
  <c r="V433" i="42"/>
  <c r="U433" i="42"/>
  <c r="Y433" i="42" s="1"/>
  <c r="Z433" i="42" s="1"/>
  <c r="T433" i="42"/>
  <c r="X432" i="42"/>
  <c r="W432" i="42"/>
  <c r="V432" i="42"/>
  <c r="U432" i="42"/>
  <c r="Y432" i="42" s="1"/>
  <c r="Z432" i="42" s="1"/>
  <c r="T432" i="42"/>
  <c r="X431" i="42"/>
  <c r="W431" i="42"/>
  <c r="V431" i="42"/>
  <c r="U431" i="42"/>
  <c r="Y431" i="42" s="1"/>
  <c r="Z431" i="42" s="1"/>
  <c r="T431" i="42"/>
  <c r="X430" i="42"/>
  <c r="Y430" i="42" s="1"/>
  <c r="Z430" i="42" s="1"/>
  <c r="W430" i="42"/>
  <c r="V430" i="42"/>
  <c r="U430" i="42"/>
  <c r="T430" i="42"/>
  <c r="X429" i="42"/>
  <c r="W429" i="42"/>
  <c r="V429" i="42"/>
  <c r="U429" i="42"/>
  <c r="Y429" i="42" s="1"/>
  <c r="Z429" i="42" s="1"/>
  <c r="T429" i="42"/>
  <c r="X428" i="42"/>
  <c r="W428" i="42"/>
  <c r="V428" i="42"/>
  <c r="U428" i="42"/>
  <c r="Y428" i="42" s="1"/>
  <c r="Z428" i="42" s="1"/>
  <c r="T428" i="42"/>
  <c r="X427" i="42"/>
  <c r="W427" i="42"/>
  <c r="V427" i="42"/>
  <c r="U427" i="42"/>
  <c r="T427" i="42"/>
  <c r="X426" i="42"/>
  <c r="W426" i="42"/>
  <c r="V426" i="42"/>
  <c r="Y426" i="42" s="1"/>
  <c r="Z426" i="42" s="1"/>
  <c r="U426" i="42"/>
  <c r="T426" i="42"/>
  <c r="Y425" i="42"/>
  <c r="Z425" i="42" s="1"/>
  <c r="X425" i="42"/>
  <c r="W425" i="42"/>
  <c r="V425" i="42"/>
  <c r="U425" i="42"/>
  <c r="T425" i="42"/>
  <c r="X424" i="42"/>
  <c r="W424" i="42"/>
  <c r="V424" i="42"/>
  <c r="Y424" i="42" s="1"/>
  <c r="Z424" i="42" s="1"/>
  <c r="U424" i="42"/>
  <c r="T424" i="42"/>
  <c r="Y423" i="42"/>
  <c r="Z423" i="42" s="1"/>
  <c r="X423" i="42"/>
  <c r="W423" i="42"/>
  <c r="V423" i="42"/>
  <c r="U423" i="42"/>
  <c r="T423" i="42"/>
  <c r="X422" i="42"/>
  <c r="W422" i="42"/>
  <c r="V422" i="42"/>
  <c r="U422" i="42"/>
  <c r="Y422" i="42" s="1"/>
  <c r="Z422" i="42" s="1"/>
  <c r="T422" i="42"/>
  <c r="X421" i="42"/>
  <c r="W421" i="42"/>
  <c r="V421" i="42"/>
  <c r="U421" i="42"/>
  <c r="Y421" i="42" s="1"/>
  <c r="Y420" i="42"/>
  <c r="Z420" i="42" s="1"/>
  <c r="X420" i="42"/>
  <c r="W420" i="42"/>
  <c r="V420" i="42"/>
  <c r="U420" i="42"/>
  <c r="T420" i="42"/>
  <c r="Z419" i="42"/>
  <c r="T419" i="42"/>
  <c r="X418" i="42"/>
  <c r="W418" i="42"/>
  <c r="V418" i="42"/>
  <c r="U418" i="42"/>
  <c r="Y418" i="42" s="1"/>
  <c r="Z418" i="42" s="1"/>
  <c r="X417" i="42"/>
  <c r="W417" i="42"/>
  <c r="V417" i="42"/>
  <c r="U417" i="42"/>
  <c r="Y417" i="42" s="1"/>
  <c r="Z417" i="42" s="1"/>
  <c r="X416" i="42"/>
  <c r="W416" i="42"/>
  <c r="V416" i="42"/>
  <c r="U416" i="42"/>
  <c r="X415" i="42"/>
  <c r="W415" i="42"/>
  <c r="V415" i="42"/>
  <c r="U415" i="42"/>
  <c r="Y415" i="42" s="1"/>
  <c r="X414" i="42"/>
  <c r="W414" i="42"/>
  <c r="V414" i="42"/>
  <c r="U414" i="42"/>
  <c r="Y414" i="42" s="1"/>
  <c r="Z414" i="42" s="1"/>
  <c r="T414" i="42"/>
  <c r="X413" i="42"/>
  <c r="W413" i="42"/>
  <c r="V413" i="42"/>
  <c r="U413" i="42"/>
  <c r="Y413" i="42" s="1"/>
  <c r="Z413" i="42" s="1"/>
  <c r="T413" i="42"/>
  <c r="X412" i="42"/>
  <c r="Y412" i="42" s="1"/>
  <c r="Z412" i="42" s="1"/>
  <c r="W412" i="42"/>
  <c r="V412" i="42"/>
  <c r="U412" i="42"/>
  <c r="T412" i="42"/>
  <c r="X411" i="42"/>
  <c r="W411" i="42"/>
  <c r="V411" i="42"/>
  <c r="U411" i="42"/>
  <c r="Y411" i="42" s="1"/>
  <c r="Z411" i="42" s="1"/>
  <c r="T411" i="42"/>
  <c r="X410" i="42"/>
  <c r="W410" i="42"/>
  <c r="V410" i="42"/>
  <c r="U410" i="42"/>
  <c r="Y410" i="42" s="1"/>
  <c r="Z410" i="42" s="1"/>
  <c r="T410" i="42"/>
  <c r="X409" i="42"/>
  <c r="W409" i="42"/>
  <c r="V409" i="42"/>
  <c r="U409" i="42"/>
  <c r="Y409" i="42" s="1"/>
  <c r="Z409" i="42" s="1"/>
  <c r="T409" i="42"/>
  <c r="X408" i="42"/>
  <c r="W408" i="42"/>
  <c r="V408" i="42"/>
  <c r="Y408" i="42" s="1"/>
  <c r="Z408" i="42" s="1"/>
  <c r="U408" i="42"/>
  <c r="T408" i="42"/>
  <c r="Y407" i="42"/>
  <c r="Z407" i="42" s="1"/>
  <c r="X407" i="42"/>
  <c r="W407" i="42"/>
  <c r="V407" i="42"/>
  <c r="U407" i="42"/>
  <c r="T407" i="42"/>
  <c r="X406" i="42"/>
  <c r="W406" i="42"/>
  <c r="V406" i="42"/>
  <c r="Y406" i="42" s="1"/>
  <c r="Z406" i="42" s="1"/>
  <c r="U406" i="42"/>
  <c r="T406" i="42"/>
  <c r="Y405" i="42"/>
  <c r="Z405" i="42" s="1"/>
  <c r="X405" i="42"/>
  <c r="W405" i="42"/>
  <c r="V405" i="42"/>
  <c r="U405" i="42"/>
  <c r="T405" i="42"/>
  <c r="X404" i="42"/>
  <c r="W404" i="42"/>
  <c r="V404" i="42"/>
  <c r="U404" i="42"/>
  <c r="T404" i="42"/>
  <c r="X403" i="42"/>
  <c r="W403" i="42"/>
  <c r="V403" i="42"/>
  <c r="U403" i="42"/>
  <c r="Y403" i="42" s="1"/>
  <c r="Z403" i="42" s="1"/>
  <c r="T403" i="42"/>
  <c r="X402" i="42"/>
  <c r="W402" i="42"/>
  <c r="V402" i="42"/>
  <c r="U402" i="42"/>
  <c r="Y402" i="42" s="1"/>
  <c r="Z402" i="42" s="1"/>
  <c r="T402" i="42"/>
  <c r="X401" i="42"/>
  <c r="W401" i="42"/>
  <c r="V401" i="42"/>
  <c r="U401" i="42"/>
  <c r="Y401" i="42" s="1"/>
  <c r="Z401" i="42" s="1"/>
  <c r="T401" i="42"/>
  <c r="Z400" i="42"/>
  <c r="X400" i="42"/>
  <c r="Y400" i="42" s="1"/>
  <c r="W400" i="42"/>
  <c r="V400" i="42"/>
  <c r="U400" i="42"/>
  <c r="T400" i="42"/>
  <c r="X399" i="42"/>
  <c r="W399" i="42"/>
  <c r="V399" i="42"/>
  <c r="U399" i="42"/>
  <c r="Y399" i="42" s="1"/>
  <c r="X398" i="42"/>
  <c r="W398" i="42"/>
  <c r="V398" i="42"/>
  <c r="U398" i="42"/>
  <c r="Y398" i="42" s="1"/>
  <c r="Z398" i="42" s="1"/>
  <c r="T398" i="42"/>
  <c r="Z397" i="42"/>
  <c r="T397" i="42"/>
  <c r="Z396" i="42"/>
  <c r="X396" i="42"/>
  <c r="Y396" i="42" s="1"/>
  <c r="W396" i="42"/>
  <c r="V396" i="42"/>
  <c r="U396" i="42"/>
  <c r="X395" i="42"/>
  <c r="W395" i="42"/>
  <c r="V395" i="42"/>
  <c r="Y395" i="42" s="1"/>
  <c r="Z395" i="42" s="1"/>
  <c r="U395" i="42"/>
  <c r="Z394" i="42"/>
  <c r="X394" i="42"/>
  <c r="Y394" i="42" s="1"/>
  <c r="W394" i="42"/>
  <c r="V394" i="42"/>
  <c r="U394" i="42"/>
  <c r="X393" i="42"/>
  <c r="W393" i="42"/>
  <c r="V393" i="42"/>
  <c r="Y393" i="42" s="1"/>
  <c r="Z393" i="42" s="1"/>
  <c r="U393" i="42"/>
  <c r="X392" i="42"/>
  <c r="Y392" i="42" s="1"/>
  <c r="W392" i="42"/>
  <c r="V392" i="42"/>
  <c r="U392" i="42"/>
  <c r="X391" i="42"/>
  <c r="W391" i="42"/>
  <c r="V391" i="42"/>
  <c r="U391" i="42"/>
  <c r="T391" i="42"/>
  <c r="X390" i="42"/>
  <c r="W390" i="42"/>
  <c r="V390" i="42"/>
  <c r="U390" i="42"/>
  <c r="Y390" i="42" s="1"/>
  <c r="Z390" i="42" s="1"/>
  <c r="T390" i="42"/>
  <c r="X389" i="42"/>
  <c r="W389" i="42"/>
  <c r="V389" i="42"/>
  <c r="U389" i="42"/>
  <c r="Y389" i="42" s="1"/>
  <c r="Z389" i="42" s="1"/>
  <c r="T389" i="42"/>
  <c r="X388" i="42"/>
  <c r="W388" i="42"/>
  <c r="V388" i="42"/>
  <c r="U388" i="42"/>
  <c r="Y388" i="42" s="1"/>
  <c r="Z388" i="42" s="1"/>
  <c r="T388" i="42"/>
  <c r="Z387" i="42"/>
  <c r="X387" i="42"/>
  <c r="Y387" i="42" s="1"/>
  <c r="W387" i="42"/>
  <c r="V387" i="42"/>
  <c r="U387" i="42"/>
  <c r="T387" i="42"/>
  <c r="X386" i="42"/>
  <c r="W386" i="42"/>
  <c r="V386" i="42"/>
  <c r="U386" i="42"/>
  <c r="Y386" i="42" s="1"/>
  <c r="Z386" i="42" s="1"/>
  <c r="T386" i="42"/>
  <c r="X385" i="42"/>
  <c r="W385" i="42"/>
  <c r="V385" i="42"/>
  <c r="U385" i="42"/>
  <c r="Y385" i="42" s="1"/>
  <c r="Z385" i="42" s="1"/>
  <c r="T385" i="42"/>
  <c r="X384" i="42"/>
  <c r="W384" i="42"/>
  <c r="V384" i="42"/>
  <c r="U384" i="42"/>
  <c r="T384" i="42"/>
  <c r="X383" i="42"/>
  <c r="W383" i="42"/>
  <c r="V383" i="42"/>
  <c r="Y383" i="42" s="1"/>
  <c r="Z383" i="42" s="1"/>
  <c r="U383" i="42"/>
  <c r="T383" i="42"/>
  <c r="Y382" i="42"/>
  <c r="Z382" i="42" s="1"/>
  <c r="X382" i="42"/>
  <c r="W382" i="42"/>
  <c r="V382" i="42"/>
  <c r="U382" i="42"/>
  <c r="T382" i="42"/>
  <c r="X381" i="42"/>
  <c r="W381" i="42"/>
  <c r="V381" i="42"/>
  <c r="Y381" i="42" s="1"/>
  <c r="U381" i="42"/>
  <c r="X380" i="42"/>
  <c r="W380" i="42"/>
  <c r="V380" i="42"/>
  <c r="U380" i="42"/>
  <c r="Y380" i="42" s="1"/>
  <c r="Z380" i="42" s="1"/>
  <c r="T380" i="42"/>
  <c r="Z379" i="42"/>
  <c r="T379" i="42"/>
  <c r="Y378" i="42"/>
  <c r="Z378" i="42" s="1"/>
  <c r="X378" i="42"/>
  <c r="W378" i="42"/>
  <c r="V378" i="42"/>
  <c r="U378" i="42"/>
  <c r="X377" i="42"/>
  <c r="W377" i="42"/>
  <c r="V377" i="42"/>
  <c r="U377" i="42"/>
  <c r="Y377" i="42" s="1"/>
  <c r="Z377" i="42" s="1"/>
  <c r="Y376" i="42"/>
  <c r="Z376" i="42" s="1"/>
  <c r="X376" i="42"/>
  <c r="W376" i="42"/>
  <c r="V376" i="42"/>
  <c r="U376" i="42"/>
  <c r="X375" i="42"/>
  <c r="W375" i="42"/>
  <c r="V375" i="42"/>
  <c r="U375" i="42"/>
  <c r="Y375" i="42" s="1"/>
  <c r="Z375" i="42" s="1"/>
  <c r="Y374" i="42"/>
  <c r="X374" i="42"/>
  <c r="W374" i="42"/>
  <c r="V374" i="42"/>
  <c r="U374" i="42"/>
  <c r="X373" i="42"/>
  <c r="W373" i="42"/>
  <c r="V373" i="42"/>
  <c r="U373" i="42"/>
  <c r="Y373" i="42" s="1"/>
  <c r="Z373" i="42" s="1"/>
  <c r="T373" i="42"/>
  <c r="X372" i="42"/>
  <c r="W372" i="42"/>
  <c r="V372" i="42"/>
  <c r="U372" i="42"/>
  <c r="Y372" i="42" s="1"/>
  <c r="Z372" i="42" s="1"/>
  <c r="T372" i="42"/>
  <c r="X371" i="42"/>
  <c r="W371" i="42"/>
  <c r="V371" i="42"/>
  <c r="U371" i="42"/>
  <c r="Y371" i="42" s="1"/>
  <c r="Z371" i="42" s="1"/>
  <c r="T371" i="42"/>
  <c r="X370" i="42"/>
  <c r="W370" i="42"/>
  <c r="V370" i="42"/>
  <c r="Y370" i="42" s="1"/>
  <c r="Z370" i="42" s="1"/>
  <c r="U370" i="42"/>
  <c r="T370" i="42"/>
  <c r="Y369" i="42"/>
  <c r="Z369" i="42" s="1"/>
  <c r="X369" i="42"/>
  <c r="W369" i="42"/>
  <c r="V369" i="42"/>
  <c r="U369" i="42"/>
  <c r="T369" i="42"/>
  <c r="X368" i="42"/>
  <c r="W368" i="42"/>
  <c r="V368" i="42"/>
  <c r="Y368" i="42" s="1"/>
  <c r="Z368" i="42" s="1"/>
  <c r="U368" i="42"/>
  <c r="T368" i="42"/>
  <c r="Y367" i="42"/>
  <c r="Z367" i="42" s="1"/>
  <c r="X367" i="42"/>
  <c r="W367" i="42"/>
  <c r="V367" i="42"/>
  <c r="U367" i="42"/>
  <c r="T367" i="42"/>
  <c r="X366" i="42"/>
  <c r="W366" i="42"/>
  <c r="V366" i="42"/>
  <c r="U366" i="42"/>
  <c r="T366" i="42"/>
  <c r="X365" i="42"/>
  <c r="W365" i="42"/>
  <c r="V365" i="42"/>
  <c r="U365" i="42"/>
  <c r="Y365" i="42" s="1"/>
  <c r="Z365" i="42" s="1"/>
  <c r="T365" i="42"/>
  <c r="X364" i="42"/>
  <c r="W364" i="42"/>
  <c r="V364" i="42"/>
  <c r="U364" i="42"/>
  <c r="Y364" i="42" s="1"/>
  <c r="Z364" i="42" s="1"/>
  <c r="T364" i="42"/>
  <c r="X363" i="42"/>
  <c r="W363" i="42"/>
  <c r="V363" i="42"/>
  <c r="U363" i="42"/>
  <c r="Y363" i="42" s="1"/>
  <c r="Z363" i="42" s="1"/>
  <c r="T363" i="42"/>
  <c r="X362" i="42"/>
  <c r="Y362" i="42" s="1"/>
  <c r="Z362" i="42" s="1"/>
  <c r="W362" i="42"/>
  <c r="V362" i="42"/>
  <c r="U362" i="42"/>
  <c r="T362" i="42"/>
  <c r="X361" i="42"/>
  <c r="W361" i="42"/>
  <c r="V361" i="42"/>
  <c r="U361" i="42"/>
  <c r="Y361" i="42" s="1"/>
  <c r="Z361" i="42" s="1"/>
  <c r="T361" i="42"/>
  <c r="X360" i="42"/>
  <c r="W360" i="42"/>
  <c r="V360" i="42"/>
  <c r="U360" i="42"/>
  <c r="Y360" i="42" s="1"/>
  <c r="Z360" i="42" s="1"/>
  <c r="T360" i="42"/>
  <c r="X359" i="42"/>
  <c r="W359" i="42"/>
  <c r="V359" i="42"/>
  <c r="U359" i="42"/>
  <c r="Y359" i="42" s="1"/>
  <c r="Z359" i="42" s="1"/>
  <c r="T359" i="42"/>
  <c r="X358" i="42"/>
  <c r="W358" i="42"/>
  <c r="V358" i="42"/>
  <c r="Y358" i="42" s="1"/>
  <c r="U358" i="42"/>
  <c r="Z357" i="42"/>
  <c r="X357" i="42"/>
  <c r="Y357" i="42" s="1"/>
  <c r="W357" i="42"/>
  <c r="V357" i="42"/>
  <c r="U357" i="42"/>
  <c r="T357" i="42"/>
  <c r="Z356" i="42"/>
  <c r="T356" i="42"/>
  <c r="X355" i="42"/>
  <c r="W355" i="42"/>
  <c r="V355" i="42"/>
  <c r="U355" i="42"/>
  <c r="X354" i="42"/>
  <c r="W354" i="42"/>
  <c r="V354" i="42"/>
  <c r="U354" i="42"/>
  <c r="Y354" i="42" s="1"/>
  <c r="Z354" i="42" s="1"/>
  <c r="X353" i="42"/>
  <c r="W353" i="42"/>
  <c r="V353" i="42"/>
  <c r="U353" i="42"/>
  <c r="Y353" i="42" s="1"/>
  <c r="Z353" i="42" s="1"/>
  <c r="X352" i="42"/>
  <c r="W352" i="42"/>
  <c r="V352" i="42"/>
  <c r="U352" i="42"/>
  <c r="Y352" i="42" s="1"/>
  <c r="Z352" i="42" s="1"/>
  <c r="X351" i="42"/>
  <c r="W351" i="42"/>
  <c r="V351" i="42"/>
  <c r="U351" i="42"/>
  <c r="Y351" i="42" s="1"/>
  <c r="X350" i="42"/>
  <c r="W350" i="42"/>
  <c r="V350" i="42"/>
  <c r="U350" i="42"/>
  <c r="Y350" i="42" s="1"/>
  <c r="Z350" i="42" s="1"/>
  <c r="T350" i="42"/>
  <c r="Z349" i="42"/>
  <c r="X349" i="42"/>
  <c r="Y349" i="42" s="1"/>
  <c r="W349" i="42"/>
  <c r="V349" i="42"/>
  <c r="U349" i="42"/>
  <c r="T349" i="42"/>
  <c r="X348" i="42"/>
  <c r="W348" i="42"/>
  <c r="V348" i="42"/>
  <c r="U348" i="42"/>
  <c r="Y348" i="42" s="1"/>
  <c r="Z348" i="42" s="1"/>
  <c r="T348" i="42"/>
  <c r="Z347" i="42"/>
  <c r="Y347" i="42"/>
  <c r="X347" i="42"/>
  <c r="W347" i="42"/>
  <c r="V347" i="42"/>
  <c r="U347" i="42"/>
  <c r="T347" i="42"/>
  <c r="X346" i="42"/>
  <c r="W346" i="42"/>
  <c r="V346" i="42"/>
  <c r="U346" i="42"/>
  <c r="Y346" i="42" s="1"/>
  <c r="Z346" i="42" s="1"/>
  <c r="T346" i="42"/>
  <c r="X345" i="42"/>
  <c r="W345" i="42"/>
  <c r="V345" i="42"/>
  <c r="Y345" i="42" s="1"/>
  <c r="Z345" i="42" s="1"/>
  <c r="U345" i="42"/>
  <c r="T345" i="42"/>
  <c r="X344" i="42"/>
  <c r="W344" i="42"/>
  <c r="Y344" i="42" s="1"/>
  <c r="Z344" i="42" s="1"/>
  <c r="V344" i="42"/>
  <c r="U344" i="42"/>
  <c r="T344" i="42"/>
  <c r="X343" i="42"/>
  <c r="W343" i="42"/>
  <c r="V343" i="42"/>
  <c r="Y343" i="42" s="1"/>
  <c r="Z343" i="42" s="1"/>
  <c r="U343" i="42"/>
  <c r="T343" i="42"/>
  <c r="Y342" i="42"/>
  <c r="Z342" i="42" s="1"/>
  <c r="X342" i="42"/>
  <c r="W342" i="42"/>
  <c r="V342" i="42"/>
  <c r="U342" i="42"/>
  <c r="T342" i="42"/>
  <c r="X341" i="42"/>
  <c r="W341" i="42"/>
  <c r="V341" i="42"/>
  <c r="U341" i="42"/>
  <c r="Y341" i="42" s="1"/>
  <c r="Z341" i="42" s="1"/>
  <c r="T341" i="42"/>
  <c r="X340" i="42"/>
  <c r="W340" i="42"/>
  <c r="V340" i="42"/>
  <c r="U340" i="42"/>
  <c r="Y340" i="42" s="1"/>
  <c r="Z340" i="42" s="1"/>
  <c r="T340" i="42"/>
  <c r="X339" i="42"/>
  <c r="W339" i="42"/>
  <c r="V339" i="42"/>
  <c r="U339" i="42"/>
  <c r="Y339" i="42" s="1"/>
  <c r="Z339" i="42" s="1"/>
  <c r="T339" i="42"/>
  <c r="X338" i="42"/>
  <c r="W338" i="42"/>
  <c r="V338" i="42"/>
  <c r="U338" i="42"/>
  <c r="Y338" i="42" s="1"/>
  <c r="Z338" i="42" s="1"/>
  <c r="T338" i="42"/>
  <c r="X337" i="42"/>
  <c r="Y337" i="42" s="1"/>
  <c r="Z337" i="42" s="1"/>
  <c r="W337" i="42"/>
  <c r="V337" i="42"/>
  <c r="U337" i="42"/>
  <c r="T337" i="42"/>
  <c r="X336" i="42"/>
  <c r="W336" i="42"/>
  <c r="V336" i="42"/>
  <c r="U336" i="42"/>
  <c r="Y336" i="42" s="1"/>
  <c r="Z336" i="42" s="1"/>
  <c r="T336" i="42"/>
  <c r="Y335" i="42"/>
  <c r="X335" i="42"/>
  <c r="W335" i="42"/>
  <c r="V335" i="42"/>
  <c r="U335" i="42"/>
  <c r="X334" i="42"/>
  <c r="W334" i="42"/>
  <c r="V334" i="42"/>
  <c r="U334" i="42"/>
  <c r="T334" i="42"/>
  <c r="Z333" i="42"/>
  <c r="T333" i="42"/>
  <c r="X332" i="42"/>
  <c r="W332" i="42"/>
  <c r="V332" i="42"/>
  <c r="U332" i="42"/>
  <c r="Y332" i="42" s="1"/>
  <c r="Z332" i="42" s="1"/>
  <c r="Y331" i="42"/>
  <c r="Z331" i="42" s="1"/>
  <c r="X331" i="42"/>
  <c r="W331" i="42"/>
  <c r="V331" i="42"/>
  <c r="U331" i="42"/>
  <c r="X330" i="42"/>
  <c r="W330" i="42"/>
  <c r="V330" i="42"/>
  <c r="U330" i="42"/>
  <c r="Y330" i="42" s="1"/>
  <c r="Z330" i="42" s="1"/>
  <c r="Y329" i="42"/>
  <c r="X329" i="42"/>
  <c r="W329" i="42"/>
  <c r="V329" i="42"/>
  <c r="U329" i="42"/>
  <c r="X328" i="42"/>
  <c r="W328" i="42"/>
  <c r="V328" i="42"/>
  <c r="U328" i="42"/>
  <c r="Y328" i="42" s="1"/>
  <c r="Z328" i="42" s="1"/>
  <c r="T328" i="42"/>
  <c r="X327" i="42"/>
  <c r="W327" i="42"/>
  <c r="V327" i="42"/>
  <c r="Y327" i="42" s="1"/>
  <c r="Z327" i="42" s="1"/>
  <c r="U327" i="42"/>
  <c r="T327" i="42"/>
  <c r="Y326" i="42"/>
  <c r="Z326" i="42" s="1"/>
  <c r="X326" i="42"/>
  <c r="W326" i="42"/>
  <c r="V326" i="42"/>
  <c r="U326" i="42"/>
  <c r="T326" i="42"/>
  <c r="X325" i="42"/>
  <c r="W325" i="42"/>
  <c r="V325" i="42"/>
  <c r="Y325" i="42" s="1"/>
  <c r="Z325" i="42" s="1"/>
  <c r="U325" i="42"/>
  <c r="T325" i="42"/>
  <c r="Y324" i="42"/>
  <c r="Z324" i="42" s="1"/>
  <c r="X324" i="42"/>
  <c r="W324" i="42"/>
  <c r="V324" i="42"/>
  <c r="U324" i="42"/>
  <c r="T324" i="42"/>
  <c r="X323" i="42"/>
  <c r="W323" i="42"/>
  <c r="V323" i="42"/>
  <c r="U323" i="42"/>
  <c r="T323" i="42"/>
  <c r="X322" i="42"/>
  <c r="W322" i="42"/>
  <c r="V322" i="42"/>
  <c r="U322" i="42"/>
  <c r="Y322" i="42" s="1"/>
  <c r="Z322" i="42" s="1"/>
  <c r="T322" i="42"/>
  <c r="X321" i="42"/>
  <c r="W321" i="42"/>
  <c r="V321" i="42"/>
  <c r="U321" i="42"/>
  <c r="T321" i="42"/>
  <c r="X320" i="42"/>
  <c r="W320" i="42"/>
  <c r="V320" i="42"/>
  <c r="U320" i="42"/>
  <c r="Y320" i="42" s="1"/>
  <c r="Z320" i="42" s="1"/>
  <c r="T320" i="42"/>
  <c r="Z319" i="42"/>
  <c r="X319" i="42"/>
  <c r="Y319" i="42" s="1"/>
  <c r="W319" i="42"/>
  <c r="V319" i="42"/>
  <c r="U319" i="42"/>
  <c r="T319" i="42"/>
  <c r="X318" i="42"/>
  <c r="W318" i="42"/>
  <c r="V318" i="42"/>
  <c r="U318" i="42"/>
  <c r="Y318" i="42" s="1"/>
  <c r="Z318" i="42" s="1"/>
  <c r="T318" i="42"/>
  <c r="Z317" i="42"/>
  <c r="Y317" i="42"/>
  <c r="X317" i="42"/>
  <c r="W317" i="42"/>
  <c r="V317" i="42"/>
  <c r="U317" i="42"/>
  <c r="T317" i="42"/>
  <c r="X316" i="42"/>
  <c r="W316" i="42"/>
  <c r="V316" i="42"/>
  <c r="U316" i="42"/>
  <c r="Y316" i="42" s="1"/>
  <c r="Z316" i="42" s="1"/>
  <c r="T316" i="42"/>
  <c r="X315" i="42"/>
  <c r="W315" i="42"/>
  <c r="V315" i="42"/>
  <c r="Y315" i="42" s="1"/>
  <c r="Z315" i="42" s="1"/>
  <c r="U315" i="42"/>
  <c r="T315" i="42"/>
  <c r="Y314" i="42"/>
  <c r="Z314" i="42" s="1"/>
  <c r="X314" i="42"/>
  <c r="W314" i="42"/>
  <c r="V314" i="42"/>
  <c r="U314" i="42"/>
  <c r="T314" i="42"/>
  <c r="X313" i="42"/>
  <c r="W313" i="42"/>
  <c r="V313" i="42"/>
  <c r="Y313" i="42" s="1"/>
  <c r="U313" i="42"/>
  <c r="Z312" i="42"/>
  <c r="Y312" i="42"/>
  <c r="X312" i="42"/>
  <c r="W312" i="42"/>
  <c r="V312" i="42"/>
  <c r="U312" i="42"/>
  <c r="T312" i="42"/>
  <c r="Z311" i="42"/>
  <c r="T311" i="42"/>
  <c r="Y310" i="42"/>
  <c r="Z310" i="42" s="1"/>
  <c r="X310" i="42"/>
  <c r="W310" i="42"/>
  <c r="V310" i="42"/>
  <c r="U310" i="42"/>
  <c r="X309" i="42"/>
  <c r="W309" i="42"/>
  <c r="V309" i="42"/>
  <c r="U309" i="42"/>
  <c r="Y309" i="42" s="1"/>
  <c r="Z309" i="42" s="1"/>
  <c r="X308" i="42"/>
  <c r="W308" i="42"/>
  <c r="Y308" i="42" s="1"/>
  <c r="Z308" i="42" s="1"/>
  <c r="V308" i="42"/>
  <c r="U308" i="42"/>
  <c r="X307" i="42"/>
  <c r="W307" i="42"/>
  <c r="V307" i="42"/>
  <c r="U307" i="42"/>
  <c r="Y307" i="42" s="1"/>
  <c r="Z307" i="42" s="1"/>
  <c r="X306" i="42"/>
  <c r="W306" i="42"/>
  <c r="Y306" i="42" s="1"/>
  <c r="Z306" i="42" s="1"/>
  <c r="V306" i="42"/>
  <c r="U306" i="42"/>
  <c r="X305" i="42"/>
  <c r="W305" i="42"/>
  <c r="V305" i="42"/>
  <c r="U305" i="42"/>
  <c r="Y305" i="42" s="1"/>
  <c r="Z305" i="42" s="1"/>
  <c r="X304" i="42"/>
  <c r="W304" i="42"/>
  <c r="Y304" i="42" s="1"/>
  <c r="V304" i="42"/>
  <c r="U304" i="42"/>
  <c r="X303" i="42"/>
  <c r="W303" i="42"/>
  <c r="V303" i="42"/>
  <c r="U303" i="42"/>
  <c r="Y303" i="42" s="1"/>
  <c r="Z303" i="42" s="1"/>
  <c r="T303" i="42"/>
  <c r="Z302" i="42"/>
  <c r="Y302" i="42"/>
  <c r="X302" i="42"/>
  <c r="W302" i="42"/>
  <c r="V302" i="42"/>
  <c r="U302" i="42"/>
  <c r="T302" i="42"/>
  <c r="X301" i="42"/>
  <c r="W301" i="42"/>
  <c r="V301" i="42"/>
  <c r="U301" i="42"/>
  <c r="Y301" i="42" s="1"/>
  <c r="Z301" i="42" s="1"/>
  <c r="T301" i="42"/>
  <c r="X300" i="42"/>
  <c r="W300" i="42"/>
  <c r="V300" i="42"/>
  <c r="Y300" i="42" s="1"/>
  <c r="Z300" i="42" s="1"/>
  <c r="U300" i="42"/>
  <c r="T300" i="42"/>
  <c r="X299" i="42"/>
  <c r="W299" i="42"/>
  <c r="Y299" i="42" s="1"/>
  <c r="Z299" i="42" s="1"/>
  <c r="V299" i="42"/>
  <c r="U299" i="42"/>
  <c r="T299" i="42"/>
  <c r="X298" i="42"/>
  <c r="W298" i="42"/>
  <c r="V298" i="42"/>
  <c r="Y298" i="42" s="1"/>
  <c r="Z298" i="42" s="1"/>
  <c r="U298" i="42"/>
  <c r="T298" i="42"/>
  <c r="Y297" i="42"/>
  <c r="Z297" i="42" s="1"/>
  <c r="X297" i="42"/>
  <c r="W297" i="42"/>
  <c r="V297" i="42"/>
  <c r="U297" i="42"/>
  <c r="T297" i="42"/>
  <c r="X296" i="42"/>
  <c r="W296" i="42"/>
  <c r="V296" i="42"/>
  <c r="U296" i="42"/>
  <c r="Y296" i="42" s="1"/>
  <c r="Z296" i="42" s="1"/>
  <c r="T296" i="42"/>
  <c r="X295" i="42"/>
  <c r="W295" i="42"/>
  <c r="V295" i="42"/>
  <c r="U295" i="42"/>
  <c r="Y295" i="42" s="1"/>
  <c r="Z295" i="42" s="1"/>
  <c r="T295" i="42"/>
  <c r="X294" i="42"/>
  <c r="W294" i="42"/>
  <c r="V294" i="42"/>
  <c r="U294" i="42"/>
  <c r="T294" i="42"/>
  <c r="X293" i="42"/>
  <c r="W293" i="42"/>
  <c r="V293" i="42"/>
  <c r="U293" i="42"/>
  <c r="Y292" i="42"/>
  <c r="Z292" i="42" s="1"/>
  <c r="X292" i="42"/>
  <c r="W292" i="42"/>
  <c r="V292" i="42"/>
  <c r="U292" i="42"/>
  <c r="T292" i="42"/>
  <c r="Z291" i="42"/>
  <c r="T291" i="42"/>
  <c r="X290" i="42"/>
  <c r="W290" i="42"/>
  <c r="V290" i="42"/>
  <c r="U290" i="42"/>
  <c r="Y290" i="42" s="1"/>
  <c r="Z290" i="42" s="1"/>
  <c r="X289" i="42"/>
  <c r="W289" i="42"/>
  <c r="V289" i="42"/>
  <c r="Y289" i="42" s="1"/>
  <c r="Z289" i="42" s="1"/>
  <c r="U289" i="42"/>
  <c r="X288" i="42"/>
  <c r="W288" i="42"/>
  <c r="V288" i="42"/>
  <c r="U288" i="42"/>
  <c r="X287" i="42"/>
  <c r="W287" i="42"/>
  <c r="V287" i="42"/>
  <c r="Y287" i="42" s="1"/>
  <c r="Z287" i="42" s="1"/>
  <c r="U287" i="42"/>
  <c r="X286" i="42"/>
  <c r="W286" i="42"/>
  <c r="V286" i="42"/>
  <c r="U286" i="42"/>
  <c r="X285" i="42"/>
  <c r="W285" i="42"/>
  <c r="V285" i="42"/>
  <c r="Y285" i="42" s="1"/>
  <c r="U285" i="42"/>
  <c r="X284" i="42"/>
  <c r="Y284" i="42" s="1"/>
  <c r="Z284" i="42" s="1"/>
  <c r="W284" i="42"/>
  <c r="V284" i="42"/>
  <c r="U284" i="42"/>
  <c r="T284" i="42"/>
  <c r="X283" i="42"/>
  <c r="W283" i="42"/>
  <c r="Y283" i="42" s="1"/>
  <c r="Z283" i="42" s="1"/>
  <c r="V283" i="42"/>
  <c r="U283" i="42"/>
  <c r="T283" i="42"/>
  <c r="Z282" i="42"/>
  <c r="Y282" i="42"/>
  <c r="X282" i="42"/>
  <c r="W282" i="42"/>
  <c r="V282" i="42"/>
  <c r="U282" i="42"/>
  <c r="T282" i="42"/>
  <c r="X281" i="42"/>
  <c r="W281" i="42"/>
  <c r="V281" i="42"/>
  <c r="U281" i="42"/>
  <c r="Y281" i="42" s="1"/>
  <c r="Z281" i="42" s="1"/>
  <c r="T281" i="42"/>
  <c r="X280" i="42"/>
  <c r="W280" i="42"/>
  <c r="V280" i="42"/>
  <c r="Y280" i="42" s="1"/>
  <c r="Z280" i="42" s="1"/>
  <c r="U280" i="42"/>
  <c r="T280" i="42"/>
  <c r="X279" i="42"/>
  <c r="W279" i="42"/>
  <c r="Y279" i="42" s="1"/>
  <c r="Z279" i="42" s="1"/>
  <c r="V279" i="42"/>
  <c r="U279" i="42"/>
  <c r="T279" i="42"/>
  <c r="X278" i="42"/>
  <c r="W278" i="42"/>
  <c r="V278" i="42"/>
  <c r="Y278" i="42" s="1"/>
  <c r="Z278" i="42" s="1"/>
  <c r="U278" i="42"/>
  <c r="T278" i="42"/>
  <c r="Z277" i="42"/>
  <c r="Y277" i="42"/>
  <c r="X277" i="42"/>
  <c r="W277" i="42"/>
  <c r="V277" i="42"/>
  <c r="U277" i="42"/>
  <c r="T277" i="42"/>
  <c r="X276" i="42"/>
  <c r="W276" i="42"/>
  <c r="V276" i="42"/>
  <c r="U276" i="42"/>
  <c r="T276" i="42"/>
  <c r="X275" i="42"/>
  <c r="W275" i="42"/>
  <c r="V275" i="42"/>
  <c r="U275" i="42"/>
  <c r="Y275" i="42" s="1"/>
  <c r="Z275" i="42" s="1"/>
  <c r="T275" i="42"/>
  <c r="X274" i="42"/>
  <c r="W274" i="42"/>
  <c r="V274" i="42"/>
  <c r="U274" i="42"/>
  <c r="X273" i="42"/>
  <c r="W273" i="42"/>
  <c r="V273" i="42"/>
  <c r="Y273" i="42" s="1"/>
  <c r="Z273" i="42" s="1"/>
  <c r="U273" i="42"/>
  <c r="T273" i="42"/>
  <c r="Z272" i="42"/>
  <c r="T272" i="42"/>
  <c r="X271" i="42"/>
  <c r="W271" i="42"/>
  <c r="V271" i="42"/>
  <c r="U271" i="42"/>
  <c r="Y271" i="42" s="1"/>
  <c r="Z271" i="42" s="1"/>
  <c r="Y270" i="42"/>
  <c r="Z270" i="42" s="1"/>
  <c r="X270" i="42"/>
  <c r="W270" i="42"/>
  <c r="V270" i="42"/>
  <c r="U270" i="42"/>
  <c r="Z269" i="42"/>
  <c r="X269" i="42"/>
  <c r="W269" i="42"/>
  <c r="V269" i="42"/>
  <c r="U269" i="42"/>
  <c r="Y269" i="42" s="1"/>
  <c r="Y268" i="42"/>
  <c r="X268" i="42"/>
  <c r="W268" i="42"/>
  <c r="V268" i="42"/>
  <c r="U268" i="42"/>
  <c r="X267" i="42"/>
  <c r="W267" i="42"/>
  <c r="V267" i="42"/>
  <c r="U267" i="42"/>
  <c r="T267" i="42"/>
  <c r="X266" i="42"/>
  <c r="W266" i="42"/>
  <c r="Y266" i="42" s="1"/>
  <c r="Z266" i="42" s="1"/>
  <c r="V266" i="42"/>
  <c r="U266" i="42"/>
  <c r="T266" i="42"/>
  <c r="X265" i="42"/>
  <c r="W265" i="42"/>
  <c r="V265" i="42"/>
  <c r="U265" i="42"/>
  <c r="Y265" i="42" s="1"/>
  <c r="Z265" i="42" s="1"/>
  <c r="T265" i="42"/>
  <c r="Z264" i="42"/>
  <c r="Y264" i="42"/>
  <c r="X264" i="42"/>
  <c r="W264" i="42"/>
  <c r="V264" i="42"/>
  <c r="U264" i="42"/>
  <c r="T264" i="42"/>
  <c r="X263" i="42"/>
  <c r="W263" i="42"/>
  <c r="V263" i="42"/>
  <c r="Y263" i="42" s="1"/>
  <c r="Z263" i="42" s="1"/>
  <c r="U263" i="42"/>
  <c r="T263" i="42"/>
  <c r="X262" i="42"/>
  <c r="W262" i="42"/>
  <c r="V262" i="42"/>
  <c r="Y262" i="42" s="1"/>
  <c r="Z262" i="42" s="1"/>
  <c r="U262" i="42"/>
  <c r="T262" i="42"/>
  <c r="Y261" i="42"/>
  <c r="Z261" i="42" s="1"/>
  <c r="X261" i="42"/>
  <c r="W261" i="42"/>
  <c r="V261" i="42"/>
  <c r="U261" i="42"/>
  <c r="T261" i="42"/>
  <c r="X260" i="42"/>
  <c r="W260" i="42"/>
  <c r="V260" i="42"/>
  <c r="Y260" i="42" s="1"/>
  <c r="Z260" i="42" s="1"/>
  <c r="U260" i="42"/>
  <c r="T260" i="42"/>
  <c r="X259" i="42"/>
  <c r="W259" i="42"/>
  <c r="V259" i="42"/>
  <c r="U259" i="42"/>
  <c r="Y259" i="42" s="1"/>
  <c r="Z259" i="42" s="1"/>
  <c r="T259" i="42"/>
  <c r="Z258" i="42"/>
  <c r="X258" i="42"/>
  <c r="W258" i="42"/>
  <c r="V258" i="42"/>
  <c r="U258" i="42"/>
  <c r="Y258" i="42" s="1"/>
  <c r="T258" i="42"/>
  <c r="X257" i="42"/>
  <c r="W257" i="42"/>
  <c r="V257" i="42"/>
  <c r="U257" i="42"/>
  <c r="Y257" i="42" s="1"/>
  <c r="X256" i="42"/>
  <c r="W256" i="42"/>
  <c r="Y256" i="42" s="1"/>
  <c r="Z256" i="42" s="1"/>
  <c r="V256" i="42"/>
  <c r="U256" i="42"/>
  <c r="T256" i="42"/>
  <c r="Z255" i="42"/>
  <c r="T255" i="42"/>
  <c r="X254" i="42"/>
  <c r="W254" i="42"/>
  <c r="V254" i="42"/>
  <c r="U254" i="42"/>
  <c r="Y254" i="42" s="1"/>
  <c r="Z254" i="42" s="1"/>
  <c r="Y253" i="42"/>
  <c r="Z253" i="42" s="1"/>
  <c r="X253" i="42"/>
  <c r="W253" i="42"/>
  <c r="V253" i="42"/>
  <c r="U253" i="42"/>
  <c r="X252" i="42"/>
  <c r="W252" i="42"/>
  <c r="V252" i="42"/>
  <c r="U252" i="42"/>
  <c r="X251" i="42"/>
  <c r="W251" i="42"/>
  <c r="V251" i="42"/>
  <c r="Y251" i="42" s="1"/>
  <c r="U251" i="42"/>
  <c r="X250" i="42"/>
  <c r="W250" i="42"/>
  <c r="V250" i="42"/>
  <c r="U250" i="42"/>
  <c r="T250" i="42"/>
  <c r="X249" i="42"/>
  <c r="Y249" i="42" s="1"/>
  <c r="Z249" i="42" s="1"/>
  <c r="W249" i="42"/>
  <c r="V249" i="42"/>
  <c r="U249" i="42"/>
  <c r="T249" i="42"/>
  <c r="X248" i="42"/>
  <c r="W248" i="42"/>
  <c r="Y248" i="42" s="1"/>
  <c r="Z248" i="42" s="1"/>
  <c r="V248" i="42"/>
  <c r="U248" i="42"/>
  <c r="T248" i="42"/>
  <c r="Z247" i="42"/>
  <c r="X247" i="42"/>
  <c r="W247" i="42"/>
  <c r="V247" i="42"/>
  <c r="U247" i="42"/>
  <c r="Y247" i="42" s="1"/>
  <c r="T247" i="42"/>
  <c r="X246" i="42"/>
  <c r="W246" i="42"/>
  <c r="V246" i="42"/>
  <c r="U246" i="42"/>
  <c r="Y246" i="42" s="1"/>
  <c r="Z246" i="42" s="1"/>
  <c r="T246" i="42"/>
  <c r="Y245" i="42"/>
  <c r="Z245" i="42" s="1"/>
  <c r="X245" i="42"/>
  <c r="W245" i="42"/>
  <c r="V245" i="42"/>
  <c r="U245" i="42"/>
  <c r="T245" i="42"/>
  <c r="X244" i="42"/>
  <c r="W244" i="42"/>
  <c r="V244" i="42"/>
  <c r="Y244" i="42" s="1"/>
  <c r="Z244" i="42" s="1"/>
  <c r="U244" i="42"/>
  <c r="T244" i="42"/>
  <c r="X243" i="42"/>
  <c r="W243" i="42"/>
  <c r="V243" i="42"/>
  <c r="Y243" i="42" s="1"/>
  <c r="Z243" i="42" s="1"/>
  <c r="U243" i="42"/>
  <c r="T243" i="42"/>
  <c r="Y242" i="42"/>
  <c r="Z242" i="42" s="1"/>
  <c r="X242" i="42"/>
  <c r="W242" i="42"/>
  <c r="V242" i="42"/>
  <c r="U242" i="42"/>
  <c r="T242" i="42"/>
  <c r="X241" i="42"/>
  <c r="Y241" i="42" s="1"/>
  <c r="Z241" i="42" s="1"/>
  <c r="W241" i="42"/>
  <c r="V241" i="42"/>
  <c r="U241" i="42"/>
  <c r="T241" i="42"/>
  <c r="X240" i="42"/>
  <c r="W240" i="42"/>
  <c r="V240" i="42"/>
  <c r="U240" i="42"/>
  <c r="T240" i="42"/>
  <c r="X239" i="42"/>
  <c r="W239" i="42"/>
  <c r="V239" i="42"/>
  <c r="U239" i="42"/>
  <c r="T239" i="42"/>
  <c r="X238" i="42"/>
  <c r="W238" i="42"/>
  <c r="V238" i="42"/>
  <c r="U238" i="42"/>
  <c r="T238" i="42"/>
  <c r="X237" i="42"/>
  <c r="W237" i="42"/>
  <c r="Y237" i="42" s="1"/>
  <c r="Z237" i="42" s="1"/>
  <c r="V237" i="42"/>
  <c r="U237" i="42"/>
  <c r="T237" i="42"/>
  <c r="X236" i="42"/>
  <c r="W236" i="42"/>
  <c r="Y236" i="42" s="1"/>
  <c r="Z236" i="42" s="1"/>
  <c r="V236" i="42"/>
  <c r="U236" i="42"/>
  <c r="T236" i="42"/>
  <c r="Y235" i="42"/>
  <c r="X235" i="42"/>
  <c r="W235" i="42"/>
  <c r="V235" i="42"/>
  <c r="U235" i="42"/>
  <c r="X234" i="42"/>
  <c r="W234" i="42"/>
  <c r="V234" i="42"/>
  <c r="U234" i="42"/>
  <c r="T234" i="42"/>
  <c r="Z233" i="42"/>
  <c r="T233" i="42"/>
  <c r="X232" i="42"/>
  <c r="W232" i="42"/>
  <c r="Y232" i="42" s="1"/>
  <c r="Z232" i="42" s="1"/>
  <c r="V232" i="42"/>
  <c r="U232" i="42"/>
  <c r="X231" i="42"/>
  <c r="Y231" i="42" s="1"/>
  <c r="Z231" i="42" s="1"/>
  <c r="W231" i="42"/>
  <c r="V231" i="42"/>
  <c r="U231" i="42"/>
  <c r="X230" i="42"/>
  <c r="W230" i="42"/>
  <c r="Y230" i="42" s="1"/>
  <c r="Z230" i="42" s="1"/>
  <c r="V230" i="42"/>
  <c r="U230" i="42"/>
  <c r="X229" i="42"/>
  <c r="Y229" i="42" s="1"/>
  <c r="Z229" i="42" s="1"/>
  <c r="W229" i="42"/>
  <c r="V229" i="42"/>
  <c r="U229" i="42"/>
  <c r="X228" i="42"/>
  <c r="W228" i="42"/>
  <c r="Y228" i="42" s="1"/>
  <c r="Z228" i="42" s="1"/>
  <c r="V228" i="42"/>
  <c r="U228" i="42"/>
  <c r="X227" i="42"/>
  <c r="Y227" i="42" s="1"/>
  <c r="Z227" i="42" s="1"/>
  <c r="W227" i="42"/>
  <c r="V227" i="42"/>
  <c r="U227" i="42"/>
  <c r="X226" i="42"/>
  <c r="W226" i="42"/>
  <c r="Y226" i="42" s="1"/>
  <c r="V226" i="42"/>
  <c r="U226" i="42"/>
  <c r="X225" i="42"/>
  <c r="W225" i="42"/>
  <c r="V225" i="42"/>
  <c r="U225" i="42"/>
  <c r="Y225" i="42" s="1"/>
  <c r="Z225" i="42" s="1"/>
  <c r="T225" i="42"/>
  <c r="X224" i="42"/>
  <c r="W224" i="42"/>
  <c r="V224" i="42"/>
  <c r="U224" i="42"/>
  <c r="T224" i="42"/>
  <c r="X223" i="42"/>
  <c r="W223" i="42"/>
  <c r="V223" i="42"/>
  <c r="U223" i="42"/>
  <c r="Y223" i="42" s="1"/>
  <c r="Z223" i="42" s="1"/>
  <c r="T223" i="42"/>
  <c r="Y222" i="42"/>
  <c r="Z222" i="42" s="1"/>
  <c r="X222" i="42"/>
  <c r="W222" i="42"/>
  <c r="V222" i="42"/>
  <c r="U222" i="42"/>
  <c r="T222" i="42"/>
  <c r="Z221" i="42"/>
  <c r="Y221" i="42"/>
  <c r="X221" i="42"/>
  <c r="W221" i="42"/>
  <c r="V221" i="42"/>
  <c r="U221" i="42"/>
  <c r="T221" i="42"/>
  <c r="Y220" i="42"/>
  <c r="Z220" i="42" s="1"/>
  <c r="X220" i="42"/>
  <c r="W220" i="42"/>
  <c r="V220" i="42"/>
  <c r="U220" i="42"/>
  <c r="T220" i="42"/>
  <c r="X219" i="42"/>
  <c r="W219" i="42"/>
  <c r="V219" i="42"/>
  <c r="U219" i="42"/>
  <c r="Y219" i="42" s="1"/>
  <c r="Z219" i="42" s="1"/>
  <c r="T219" i="42"/>
  <c r="X218" i="42"/>
  <c r="W218" i="42"/>
  <c r="V218" i="42"/>
  <c r="U218" i="42"/>
  <c r="Y218" i="42" s="1"/>
  <c r="Z218" i="42" s="1"/>
  <c r="T218" i="42"/>
  <c r="X217" i="42"/>
  <c r="W217" i="42"/>
  <c r="V217" i="42"/>
  <c r="U217" i="42"/>
  <c r="Y217" i="42" s="1"/>
  <c r="Z217" i="42" s="1"/>
  <c r="T217" i="42"/>
  <c r="Y216" i="42"/>
  <c r="Z216" i="42" s="1"/>
  <c r="X216" i="42"/>
  <c r="W216" i="42"/>
  <c r="V216" i="42"/>
  <c r="U216" i="42"/>
  <c r="T216" i="42"/>
  <c r="X215" i="42"/>
  <c r="W215" i="42"/>
  <c r="V215" i="42"/>
  <c r="Y215" i="42" s="1"/>
  <c r="U215" i="42"/>
  <c r="Z214" i="42"/>
  <c r="Y214" i="42"/>
  <c r="X214" i="42"/>
  <c r="W214" i="42"/>
  <c r="V214" i="42"/>
  <c r="U214" i="42"/>
  <c r="T214" i="42"/>
  <c r="Z213" i="42"/>
  <c r="T213" i="42"/>
  <c r="X212" i="42"/>
  <c r="W212" i="42"/>
  <c r="V212" i="42"/>
  <c r="Y212" i="42" s="1"/>
  <c r="Z212" i="42" s="1"/>
  <c r="U212" i="42"/>
  <c r="X211" i="42"/>
  <c r="W211" i="42"/>
  <c r="V211" i="42"/>
  <c r="U211" i="42"/>
  <c r="Y211" i="42" s="1"/>
  <c r="Z211" i="42" s="1"/>
  <c r="X210" i="42"/>
  <c r="W210" i="42"/>
  <c r="V210" i="42"/>
  <c r="U210" i="42"/>
  <c r="Y209" i="42"/>
  <c r="X209" i="42"/>
  <c r="W209" i="42"/>
  <c r="V209" i="42"/>
  <c r="U209" i="42"/>
  <c r="X208" i="42"/>
  <c r="Y208" i="42" s="1"/>
  <c r="Z208" i="42" s="1"/>
  <c r="W208" i="42"/>
  <c r="V208" i="42"/>
  <c r="U208" i="42"/>
  <c r="T208" i="42"/>
  <c r="X207" i="42"/>
  <c r="W207" i="42"/>
  <c r="V207" i="42"/>
  <c r="U207" i="42"/>
  <c r="T207" i="42"/>
  <c r="X206" i="42"/>
  <c r="W206" i="42"/>
  <c r="V206" i="42"/>
  <c r="U206" i="42"/>
  <c r="T206" i="42"/>
  <c r="X205" i="42"/>
  <c r="W205" i="42"/>
  <c r="V205" i="42"/>
  <c r="U205" i="42"/>
  <c r="T205" i="42"/>
  <c r="X204" i="42"/>
  <c r="W204" i="42"/>
  <c r="V204" i="42"/>
  <c r="U204" i="42"/>
  <c r="T204" i="42"/>
  <c r="Y203" i="42"/>
  <c r="Z203" i="42" s="1"/>
  <c r="X203" i="42"/>
  <c r="W203" i="42"/>
  <c r="V203" i="42"/>
  <c r="U203" i="42"/>
  <c r="T203" i="42"/>
  <c r="Z202" i="42"/>
  <c r="Y202" i="42"/>
  <c r="X202" i="42"/>
  <c r="W202" i="42"/>
  <c r="V202" i="42"/>
  <c r="U202" i="42"/>
  <c r="T202" i="42"/>
  <c r="X201" i="42"/>
  <c r="W201" i="42"/>
  <c r="V201" i="42"/>
  <c r="U201" i="42"/>
  <c r="Y201" i="42" s="1"/>
  <c r="Z201" i="42" s="1"/>
  <c r="T201" i="42"/>
  <c r="Y200" i="42"/>
  <c r="Z200" i="42" s="1"/>
  <c r="X200" i="42"/>
  <c r="W200" i="42"/>
  <c r="V200" i="42"/>
  <c r="U200" i="42"/>
  <c r="T200" i="42"/>
  <c r="X199" i="42"/>
  <c r="W199" i="42"/>
  <c r="V199" i="42"/>
  <c r="U199" i="42"/>
  <c r="T199" i="42"/>
  <c r="X198" i="42"/>
  <c r="W198" i="42"/>
  <c r="V198" i="42"/>
  <c r="Y198" i="42" s="1"/>
  <c r="Z198" i="42" s="1"/>
  <c r="U198" i="42"/>
  <c r="T198" i="42"/>
  <c r="Z197" i="42"/>
  <c r="Y197" i="42"/>
  <c r="X197" i="42"/>
  <c r="W197" i="42"/>
  <c r="V197" i="42"/>
  <c r="U197" i="42"/>
  <c r="T197" i="42"/>
  <c r="Z196" i="42"/>
  <c r="X196" i="42"/>
  <c r="W196" i="42"/>
  <c r="V196" i="42"/>
  <c r="U196" i="42"/>
  <c r="Y196" i="42" s="1"/>
  <c r="T196" i="42"/>
  <c r="X195" i="42"/>
  <c r="W195" i="42"/>
  <c r="V195" i="42"/>
  <c r="U195" i="42"/>
  <c r="T195" i="42"/>
  <c r="X194" i="42"/>
  <c r="W194" i="42"/>
  <c r="V194" i="42"/>
  <c r="U194" i="42"/>
  <c r="T194" i="42"/>
  <c r="X193" i="42"/>
  <c r="W193" i="42"/>
  <c r="V193" i="42"/>
  <c r="U193" i="42"/>
  <c r="Z192" i="42"/>
  <c r="X192" i="42"/>
  <c r="W192" i="42"/>
  <c r="V192" i="42"/>
  <c r="Y192" i="42" s="1"/>
  <c r="U192" i="42"/>
  <c r="T192" i="42"/>
  <c r="Z191" i="42"/>
  <c r="T191" i="42"/>
  <c r="X190" i="42"/>
  <c r="W190" i="42"/>
  <c r="V190" i="42"/>
  <c r="U190" i="42"/>
  <c r="Y189" i="42"/>
  <c r="Z189" i="42" s="1"/>
  <c r="X189" i="42"/>
  <c r="W189" i="42"/>
  <c r="V189" i="42"/>
  <c r="U189" i="42"/>
  <c r="X188" i="42"/>
  <c r="W188" i="42"/>
  <c r="V188" i="42"/>
  <c r="U188" i="42"/>
  <c r="Y187" i="42"/>
  <c r="Z187" i="42" s="1"/>
  <c r="X187" i="42"/>
  <c r="W187" i="42"/>
  <c r="V187" i="42"/>
  <c r="U187" i="42"/>
  <c r="X186" i="42"/>
  <c r="W186" i="42"/>
  <c r="V186" i="42"/>
  <c r="U186" i="42"/>
  <c r="X185" i="42"/>
  <c r="W185" i="42"/>
  <c r="V185" i="42"/>
  <c r="Y185" i="42" s="1"/>
  <c r="Z185" i="42" s="1"/>
  <c r="U185" i="42"/>
  <c r="T185" i="42"/>
  <c r="Z184" i="42"/>
  <c r="Y184" i="42"/>
  <c r="X184" i="42"/>
  <c r="W184" i="42"/>
  <c r="V184" i="42"/>
  <c r="U184" i="42"/>
  <c r="T184" i="42"/>
  <c r="X183" i="42"/>
  <c r="W183" i="42"/>
  <c r="V183" i="42"/>
  <c r="U183" i="42"/>
  <c r="Y183" i="42" s="1"/>
  <c r="Z183" i="42" s="1"/>
  <c r="T183" i="42"/>
  <c r="X182" i="42"/>
  <c r="W182" i="42"/>
  <c r="V182" i="42"/>
  <c r="U182" i="42"/>
  <c r="T182" i="42"/>
  <c r="X181" i="42"/>
  <c r="W181" i="42"/>
  <c r="V181" i="42"/>
  <c r="U181" i="42"/>
  <c r="T181" i="42"/>
  <c r="X180" i="42"/>
  <c r="W180" i="42"/>
  <c r="V180" i="42"/>
  <c r="U180" i="42"/>
  <c r="T180" i="42"/>
  <c r="X179" i="42"/>
  <c r="W179" i="42"/>
  <c r="V179" i="42"/>
  <c r="U179" i="42"/>
  <c r="Y179" i="42" s="1"/>
  <c r="Z179" i="42" s="1"/>
  <c r="T179" i="42"/>
  <c r="X178" i="42"/>
  <c r="W178" i="42"/>
  <c r="Y178" i="42" s="1"/>
  <c r="Z178" i="42" s="1"/>
  <c r="V178" i="42"/>
  <c r="U178" i="42"/>
  <c r="T178" i="42"/>
  <c r="X177" i="42"/>
  <c r="W177" i="42"/>
  <c r="Y177" i="42" s="1"/>
  <c r="Z177" i="42" s="1"/>
  <c r="V177" i="42"/>
  <c r="U177" i="42"/>
  <c r="T177" i="42"/>
  <c r="Y176" i="42"/>
  <c r="Z176" i="42" s="1"/>
  <c r="X176" i="42"/>
  <c r="W176" i="42"/>
  <c r="V176" i="42"/>
  <c r="U176" i="42"/>
  <c r="T176" i="42"/>
  <c r="X175" i="42"/>
  <c r="W175" i="42"/>
  <c r="V175" i="42"/>
  <c r="U175" i="42"/>
  <c r="Y175" i="42" s="1"/>
  <c r="Z175" i="42" s="1"/>
  <c r="T175" i="42"/>
  <c r="X174" i="42"/>
  <c r="W174" i="42"/>
  <c r="V174" i="42"/>
  <c r="U174" i="42"/>
  <c r="T174" i="42"/>
  <c r="X173" i="42"/>
  <c r="W173" i="42"/>
  <c r="V173" i="42"/>
  <c r="Y173" i="42" s="1"/>
  <c r="Z173" i="42" s="1"/>
  <c r="U173" i="42"/>
  <c r="T173" i="42"/>
  <c r="Y172" i="42"/>
  <c r="Z172" i="42" s="1"/>
  <c r="X172" i="42"/>
  <c r="W172" i="42"/>
  <c r="V172" i="42"/>
  <c r="U172" i="42"/>
  <c r="T172" i="42"/>
  <c r="Z171" i="42"/>
  <c r="Y171" i="42"/>
  <c r="X171" i="42"/>
  <c r="W171" i="42"/>
  <c r="V171" i="42"/>
  <c r="U171" i="42"/>
  <c r="T171" i="42"/>
  <c r="X170" i="42"/>
  <c r="W170" i="42"/>
  <c r="V170" i="42"/>
  <c r="U170" i="42"/>
  <c r="X169" i="42"/>
  <c r="W169" i="42"/>
  <c r="V169" i="42"/>
  <c r="Y169" i="42" s="1"/>
  <c r="Z169" i="42" s="1"/>
  <c r="U169" i="42"/>
  <c r="T169" i="42"/>
  <c r="Z168" i="42"/>
  <c r="T168" i="42"/>
  <c r="Y167" i="42"/>
  <c r="Z167" i="42" s="1"/>
  <c r="X167" i="42"/>
  <c r="W167" i="42"/>
  <c r="V167" i="42"/>
  <c r="U167" i="42"/>
  <c r="X166" i="42"/>
  <c r="W166" i="42"/>
  <c r="V166" i="42"/>
  <c r="U166" i="42"/>
  <c r="Y165" i="42"/>
  <c r="Z165" i="42" s="1"/>
  <c r="X165" i="42"/>
  <c r="W165" i="42"/>
  <c r="V165" i="42"/>
  <c r="U165" i="42"/>
  <c r="X164" i="42"/>
  <c r="W164" i="42"/>
  <c r="V164" i="42"/>
  <c r="U164" i="42"/>
  <c r="Y164" i="42" s="1"/>
  <c r="Z164" i="42" s="1"/>
  <c r="Y163" i="42"/>
  <c r="X163" i="42"/>
  <c r="W163" i="42"/>
  <c r="V163" i="42"/>
  <c r="U163" i="42"/>
  <c r="X162" i="42"/>
  <c r="W162" i="42"/>
  <c r="V162" i="42"/>
  <c r="U162" i="42"/>
  <c r="Y162" i="42" s="1"/>
  <c r="Z162" i="42" s="1"/>
  <c r="T162" i="42"/>
  <c r="X161" i="42"/>
  <c r="W161" i="42"/>
  <c r="V161" i="42"/>
  <c r="U161" i="42"/>
  <c r="T161" i="42"/>
  <c r="X160" i="42"/>
  <c r="W160" i="42"/>
  <c r="V160" i="42"/>
  <c r="U160" i="42"/>
  <c r="Y160" i="42" s="1"/>
  <c r="Z160" i="42" s="1"/>
  <c r="T160" i="42"/>
  <c r="Y159" i="42"/>
  <c r="Z159" i="42" s="1"/>
  <c r="X159" i="42"/>
  <c r="W159" i="42"/>
  <c r="V159" i="42"/>
  <c r="U159" i="42"/>
  <c r="T159" i="42"/>
  <c r="Z158" i="42"/>
  <c r="X158" i="42"/>
  <c r="Y158" i="42" s="1"/>
  <c r="W158" i="42"/>
  <c r="V158" i="42"/>
  <c r="U158" i="42"/>
  <c r="T158" i="42"/>
  <c r="X157" i="42"/>
  <c r="W157" i="42"/>
  <c r="V157" i="42"/>
  <c r="U157" i="42"/>
  <c r="T157" i="42"/>
  <c r="Y156" i="42"/>
  <c r="Z156" i="42" s="1"/>
  <c r="X156" i="42"/>
  <c r="W156" i="42"/>
  <c r="V156" i="42"/>
  <c r="U156" i="42"/>
  <c r="T156" i="42"/>
  <c r="X155" i="42"/>
  <c r="W155" i="42"/>
  <c r="V155" i="42"/>
  <c r="U155" i="42"/>
  <c r="Y155" i="42" s="1"/>
  <c r="Z155" i="42" s="1"/>
  <c r="T155" i="42"/>
  <c r="Y154" i="42"/>
  <c r="Z154" i="42" s="1"/>
  <c r="X154" i="42"/>
  <c r="W154" i="42"/>
  <c r="V154" i="42"/>
  <c r="U154" i="42"/>
  <c r="T154" i="42"/>
  <c r="X153" i="42"/>
  <c r="W153" i="42"/>
  <c r="V153" i="42"/>
  <c r="Y153" i="42" s="1"/>
  <c r="Z153" i="42" s="1"/>
  <c r="U153" i="42"/>
  <c r="T153" i="42"/>
  <c r="Y152" i="42"/>
  <c r="Z152" i="42" s="1"/>
  <c r="X152" i="42"/>
  <c r="W152" i="42"/>
  <c r="V152" i="42"/>
  <c r="U152" i="42"/>
  <c r="T152" i="42"/>
  <c r="X151" i="42"/>
  <c r="W151" i="42"/>
  <c r="V151" i="42"/>
  <c r="Y151" i="42" s="1"/>
  <c r="Z151" i="42" s="1"/>
  <c r="U151" i="42"/>
  <c r="T151" i="42"/>
  <c r="X150" i="42"/>
  <c r="W150" i="42"/>
  <c r="V150" i="42"/>
  <c r="Y150" i="42" s="1"/>
  <c r="Z150" i="42" s="1"/>
  <c r="U150" i="42"/>
  <c r="T150" i="42"/>
  <c r="Y149" i="42"/>
  <c r="Z149" i="42" s="1"/>
  <c r="X149" i="42"/>
  <c r="W149" i="42"/>
  <c r="V149" i="42"/>
  <c r="U149" i="42"/>
  <c r="T149" i="42"/>
  <c r="X148" i="42"/>
  <c r="W148" i="42"/>
  <c r="V148" i="42"/>
  <c r="U148" i="42"/>
  <c r="Y148" i="42" s="1"/>
  <c r="Z148" i="42" s="1"/>
  <c r="T148" i="42"/>
  <c r="X147" i="42"/>
  <c r="W147" i="42"/>
  <c r="V147" i="42"/>
  <c r="U147" i="42"/>
  <c r="X146" i="42"/>
  <c r="W146" i="42"/>
  <c r="V146" i="42"/>
  <c r="U146" i="42"/>
  <c r="T146" i="42"/>
  <c r="Z145" i="42"/>
  <c r="T145" i="42"/>
  <c r="X144" i="42"/>
  <c r="W144" i="42"/>
  <c r="V144" i="42"/>
  <c r="U144" i="42"/>
  <c r="Y144" i="42" s="1"/>
  <c r="Z144" i="42" s="1"/>
  <c r="X143" i="42"/>
  <c r="W143" i="42"/>
  <c r="Y143" i="42" s="1"/>
  <c r="Z143" i="42" s="1"/>
  <c r="V143" i="42"/>
  <c r="U143" i="42"/>
  <c r="X142" i="42"/>
  <c r="W142" i="42"/>
  <c r="V142" i="42"/>
  <c r="U142" i="42"/>
  <c r="Y142" i="42" s="1"/>
  <c r="Z142" i="42" s="1"/>
  <c r="Y141" i="42"/>
  <c r="Z141" i="42" s="1"/>
  <c r="X141" i="42"/>
  <c r="W141" i="42"/>
  <c r="V141" i="42"/>
  <c r="U141" i="42"/>
  <c r="X140" i="42"/>
  <c r="W140" i="42"/>
  <c r="V140" i="42"/>
  <c r="U140" i="42"/>
  <c r="Y140" i="42" s="1"/>
  <c r="Z140" i="42" s="1"/>
  <c r="Y139" i="42"/>
  <c r="X139" i="42"/>
  <c r="W139" i="42"/>
  <c r="V139" i="42"/>
  <c r="U139" i="42"/>
  <c r="X138" i="42"/>
  <c r="W138" i="42"/>
  <c r="V138" i="42"/>
  <c r="U138" i="42"/>
  <c r="Y138" i="42" s="1"/>
  <c r="Z138" i="42" s="1"/>
  <c r="T138" i="42"/>
  <c r="X137" i="42"/>
  <c r="W137" i="42"/>
  <c r="V137" i="42"/>
  <c r="U137" i="42"/>
  <c r="Y137" i="42" s="1"/>
  <c r="Z137" i="42" s="1"/>
  <c r="T137" i="42"/>
  <c r="X136" i="42"/>
  <c r="W136" i="42"/>
  <c r="V136" i="42"/>
  <c r="U136" i="42"/>
  <c r="Y136" i="42" s="1"/>
  <c r="Z136" i="42" s="1"/>
  <c r="T136" i="42"/>
  <c r="X135" i="42"/>
  <c r="W135" i="42"/>
  <c r="V135" i="42"/>
  <c r="Y135" i="42" s="1"/>
  <c r="Z135" i="42" s="1"/>
  <c r="U135" i="42"/>
  <c r="T135" i="42"/>
  <c r="Y134" i="42"/>
  <c r="Z134" i="42" s="1"/>
  <c r="X134" i="42"/>
  <c r="W134" i="42"/>
  <c r="V134" i="42"/>
  <c r="U134" i="42"/>
  <c r="T134" i="42"/>
  <c r="X133" i="42"/>
  <c r="W133" i="42"/>
  <c r="V133" i="42"/>
  <c r="Y133" i="42" s="1"/>
  <c r="Z133" i="42" s="1"/>
  <c r="U133" i="42"/>
  <c r="T133" i="42"/>
  <c r="Y132" i="42"/>
  <c r="Z132" i="42" s="1"/>
  <c r="X132" i="42"/>
  <c r="W132" i="42"/>
  <c r="V132" i="42"/>
  <c r="U132" i="42"/>
  <c r="T132" i="42"/>
  <c r="X131" i="42"/>
  <c r="W131" i="42"/>
  <c r="V131" i="42"/>
  <c r="U131" i="42"/>
  <c r="Y131" i="42" s="1"/>
  <c r="Z131" i="42" s="1"/>
  <c r="T131" i="42"/>
  <c r="Y130" i="42"/>
  <c r="Z130" i="42" s="1"/>
  <c r="X130" i="42"/>
  <c r="W130" i="42"/>
  <c r="V130" i="42"/>
  <c r="U130" i="42"/>
  <c r="T130" i="42"/>
  <c r="X129" i="42"/>
  <c r="W129" i="42"/>
  <c r="V129" i="42"/>
  <c r="U129" i="42"/>
  <c r="T129" i="42"/>
  <c r="X128" i="42"/>
  <c r="W128" i="42"/>
  <c r="V128" i="42"/>
  <c r="U128" i="42"/>
  <c r="Y128" i="42" s="1"/>
  <c r="Z128" i="42" s="1"/>
  <c r="T128" i="42"/>
  <c r="X127" i="42"/>
  <c r="W127" i="42"/>
  <c r="V127" i="42"/>
  <c r="Y127" i="42" s="1"/>
  <c r="Z127" i="42" s="1"/>
  <c r="U127" i="42"/>
  <c r="T127" i="42"/>
  <c r="X126" i="42"/>
  <c r="W126" i="42"/>
  <c r="V126" i="42"/>
  <c r="U126" i="42"/>
  <c r="Y126" i="42" s="1"/>
  <c r="Y125" i="42"/>
  <c r="Z125" i="42" s="1"/>
  <c r="X125" i="42"/>
  <c r="W125" i="42"/>
  <c r="V125" i="42"/>
  <c r="U125" i="42"/>
  <c r="T125" i="42"/>
  <c r="Z124" i="42"/>
  <c r="T124" i="42"/>
  <c r="X123" i="42"/>
  <c r="W123" i="42"/>
  <c r="V123" i="42"/>
  <c r="Y123" i="42" s="1"/>
  <c r="Z123" i="42" s="1"/>
  <c r="U123" i="42"/>
  <c r="X122" i="42"/>
  <c r="W122" i="42"/>
  <c r="V122" i="42"/>
  <c r="Y122" i="42" s="1"/>
  <c r="Z122" i="42" s="1"/>
  <c r="U122" i="42"/>
  <c r="X121" i="42"/>
  <c r="W121" i="42"/>
  <c r="V121" i="42"/>
  <c r="Y121" i="42" s="1"/>
  <c r="Z121" i="42" s="1"/>
  <c r="U121" i="42"/>
  <c r="X120" i="42"/>
  <c r="W120" i="42"/>
  <c r="V120" i="42"/>
  <c r="Y120" i="42" s="1"/>
  <c r="Z120" i="42" s="1"/>
  <c r="U120" i="42"/>
  <c r="X119" i="42"/>
  <c r="W119" i="42"/>
  <c r="V119" i="42"/>
  <c r="Y119" i="42" s="1"/>
  <c r="U119" i="42"/>
  <c r="X118" i="42"/>
  <c r="W118" i="42"/>
  <c r="V118" i="42"/>
  <c r="U118" i="42"/>
  <c r="T118" i="42"/>
  <c r="Y117" i="42"/>
  <c r="Z117" i="42" s="1"/>
  <c r="X117" i="42"/>
  <c r="W117" i="42"/>
  <c r="V117" i="42"/>
  <c r="U117" i="42"/>
  <c r="T117" i="42"/>
  <c r="X116" i="42"/>
  <c r="W116" i="42"/>
  <c r="V116" i="42"/>
  <c r="U116" i="42"/>
  <c r="Y116" i="42" s="1"/>
  <c r="Z116" i="42" s="1"/>
  <c r="T116" i="42"/>
  <c r="X115" i="42"/>
  <c r="W115" i="42"/>
  <c r="V115" i="42"/>
  <c r="U115" i="42"/>
  <c r="Y115" i="42" s="1"/>
  <c r="Z115" i="42" s="1"/>
  <c r="T115" i="42"/>
  <c r="X114" i="42"/>
  <c r="W114" i="42"/>
  <c r="V114" i="42"/>
  <c r="U114" i="42"/>
  <c r="T114" i="42"/>
  <c r="X113" i="42"/>
  <c r="W113" i="42"/>
  <c r="V113" i="42"/>
  <c r="U113" i="42"/>
  <c r="Y113" i="42" s="1"/>
  <c r="Z113" i="42" s="1"/>
  <c r="T113" i="42"/>
  <c r="Z112" i="42"/>
  <c r="X112" i="42"/>
  <c r="W112" i="42"/>
  <c r="V112" i="42"/>
  <c r="U112" i="42"/>
  <c r="Y112" i="42" s="1"/>
  <c r="T112" i="42"/>
  <c r="X111" i="42"/>
  <c r="W111" i="42"/>
  <c r="V111" i="42"/>
  <c r="U111" i="42"/>
  <c r="T111" i="42"/>
  <c r="X110" i="42"/>
  <c r="W110" i="42"/>
  <c r="V110" i="42"/>
  <c r="Y110" i="42" s="1"/>
  <c r="Z110" i="42" s="1"/>
  <c r="U110" i="42"/>
  <c r="T110" i="42"/>
  <c r="X109" i="42"/>
  <c r="W109" i="42"/>
  <c r="Y109" i="42" s="1"/>
  <c r="Z109" i="42" s="1"/>
  <c r="V109" i="42"/>
  <c r="U109" i="42"/>
  <c r="T109" i="42"/>
  <c r="X108" i="42"/>
  <c r="W108" i="42"/>
  <c r="V108" i="42"/>
  <c r="Y108" i="42" s="1"/>
  <c r="Z108" i="42" s="1"/>
  <c r="U108" i="42"/>
  <c r="T108" i="42"/>
  <c r="Y107" i="42"/>
  <c r="Z107" i="42" s="1"/>
  <c r="X107" i="42"/>
  <c r="W107" i="42"/>
  <c r="V107" i="42"/>
  <c r="U107" i="42"/>
  <c r="T107" i="42"/>
  <c r="X106" i="42"/>
  <c r="W106" i="42"/>
  <c r="V106" i="42"/>
  <c r="U106" i="42"/>
  <c r="Y106" i="42" s="1"/>
  <c r="Z106" i="42" s="1"/>
  <c r="T106" i="42"/>
  <c r="Y105" i="42"/>
  <c r="Z105" i="42" s="1"/>
  <c r="X105" i="42"/>
  <c r="W105" i="42"/>
  <c r="V105" i="42"/>
  <c r="U105" i="42"/>
  <c r="T105" i="42"/>
  <c r="X104" i="42"/>
  <c r="W104" i="42"/>
  <c r="V104" i="42"/>
  <c r="U104" i="42"/>
  <c r="X103" i="42"/>
  <c r="W103" i="42"/>
  <c r="V103" i="42"/>
  <c r="Y103" i="42" s="1"/>
  <c r="Z103" i="42" s="1"/>
  <c r="U103" i="42"/>
  <c r="T103" i="42"/>
  <c r="Z102" i="42"/>
  <c r="T102" i="42"/>
  <c r="Y101" i="42"/>
  <c r="Z101" i="42" s="1"/>
  <c r="X101" i="42"/>
  <c r="W101" i="42"/>
  <c r="V101" i="42"/>
  <c r="U101" i="42"/>
  <c r="X100" i="42"/>
  <c r="W100" i="42"/>
  <c r="V100" i="42"/>
  <c r="U100" i="42"/>
  <c r="Y99" i="42"/>
  <c r="Z99" i="42" s="1"/>
  <c r="X99" i="42"/>
  <c r="W99" i="42"/>
  <c r="V99" i="42"/>
  <c r="U99" i="42"/>
  <c r="X98" i="42"/>
  <c r="W98" i="42"/>
  <c r="V98" i="42"/>
  <c r="U98" i="42"/>
  <c r="Y98" i="42" s="1"/>
  <c r="X97" i="42"/>
  <c r="W97" i="42"/>
  <c r="V97" i="42"/>
  <c r="U97" i="42"/>
  <c r="Y97" i="42" s="1"/>
  <c r="Z97" i="42" s="1"/>
  <c r="T97" i="42"/>
  <c r="X96" i="42"/>
  <c r="W96" i="42"/>
  <c r="V96" i="42"/>
  <c r="U96" i="42"/>
  <c r="T96" i="42"/>
  <c r="X95" i="42"/>
  <c r="W95" i="42"/>
  <c r="V95" i="42"/>
  <c r="U95" i="42"/>
  <c r="Y95" i="42" s="1"/>
  <c r="Z95" i="42" s="1"/>
  <c r="T95" i="42"/>
  <c r="Z94" i="42"/>
  <c r="X94" i="42"/>
  <c r="W94" i="42"/>
  <c r="V94" i="42"/>
  <c r="U94" i="42"/>
  <c r="Y94" i="42" s="1"/>
  <c r="T94" i="42"/>
  <c r="X93" i="42"/>
  <c r="W93" i="42"/>
  <c r="V93" i="42"/>
  <c r="U93" i="42"/>
  <c r="Y93" i="42" s="1"/>
  <c r="Z93" i="42" s="1"/>
  <c r="T93" i="42"/>
  <c r="X92" i="42"/>
  <c r="W92" i="42"/>
  <c r="V92" i="42"/>
  <c r="Y92" i="42" s="1"/>
  <c r="Z92" i="42" s="1"/>
  <c r="U92" i="42"/>
  <c r="T92" i="42"/>
  <c r="Y91" i="42"/>
  <c r="Z91" i="42" s="1"/>
  <c r="X91" i="42"/>
  <c r="W91" i="42"/>
  <c r="V91" i="42"/>
  <c r="U91" i="42"/>
  <c r="T91" i="42"/>
  <c r="X90" i="42"/>
  <c r="W90" i="42"/>
  <c r="V90" i="42"/>
  <c r="Y90" i="42" s="1"/>
  <c r="Z90" i="42" s="1"/>
  <c r="U90" i="42"/>
  <c r="T90" i="42"/>
  <c r="Y89" i="42"/>
  <c r="Z89" i="42" s="1"/>
  <c r="X89" i="42"/>
  <c r="W89" i="42"/>
  <c r="V89" i="42"/>
  <c r="U89" i="42"/>
  <c r="T89" i="42"/>
  <c r="X88" i="42"/>
  <c r="W88" i="42"/>
  <c r="V88" i="42"/>
  <c r="U88" i="42"/>
  <c r="Y88" i="42" s="1"/>
  <c r="Z88" i="42" s="1"/>
  <c r="T88" i="42"/>
  <c r="Y87" i="42"/>
  <c r="Z87" i="42" s="1"/>
  <c r="X87" i="42"/>
  <c r="W87" i="42"/>
  <c r="V87" i="42"/>
  <c r="U87" i="42"/>
  <c r="T87" i="42"/>
  <c r="X86" i="42"/>
  <c r="W86" i="42"/>
  <c r="V86" i="42"/>
  <c r="U86" i="42"/>
  <c r="Y86" i="42" s="1"/>
  <c r="Z86" i="42" s="1"/>
  <c r="T86" i="42"/>
  <c r="X85" i="42"/>
  <c r="W85" i="42"/>
  <c r="V85" i="42"/>
  <c r="U85" i="42"/>
  <c r="Y85" i="42" s="1"/>
  <c r="Z85" i="42" s="1"/>
  <c r="T85" i="42"/>
  <c r="X84" i="42"/>
  <c r="W84" i="42"/>
  <c r="V84" i="42"/>
  <c r="Y84" i="42" s="1"/>
  <c r="Z84" i="42" s="1"/>
  <c r="U84" i="42"/>
  <c r="T84" i="42"/>
  <c r="X83" i="42"/>
  <c r="W83" i="42"/>
  <c r="V83" i="42"/>
  <c r="U83" i="42"/>
  <c r="Y83" i="42" s="1"/>
  <c r="Y82" i="42"/>
  <c r="Z82" i="42" s="1"/>
  <c r="X82" i="42"/>
  <c r="W82" i="42"/>
  <c r="V82" i="42"/>
  <c r="U82" i="42"/>
  <c r="T82" i="42"/>
  <c r="Z81" i="42"/>
  <c r="T81" i="42"/>
  <c r="X80" i="42"/>
  <c r="W80" i="42"/>
  <c r="V80" i="42"/>
  <c r="U80" i="42"/>
  <c r="X79" i="42"/>
  <c r="W79" i="42"/>
  <c r="V79" i="42"/>
  <c r="Y79" i="42" s="1"/>
  <c r="Z79" i="42" s="1"/>
  <c r="U79" i="42"/>
  <c r="X78" i="42"/>
  <c r="W78" i="42"/>
  <c r="V78" i="42"/>
  <c r="Y78" i="42" s="1"/>
  <c r="Z78" i="42" s="1"/>
  <c r="U78" i="42"/>
  <c r="X77" i="42"/>
  <c r="W77" i="42"/>
  <c r="V77" i="42"/>
  <c r="Y77" i="42" s="1"/>
  <c r="U77" i="42"/>
  <c r="X76" i="42"/>
  <c r="W76" i="42"/>
  <c r="V76" i="42"/>
  <c r="U76" i="42"/>
  <c r="Y76" i="42" s="1"/>
  <c r="Z76" i="42" s="1"/>
  <c r="T76" i="42"/>
  <c r="X75" i="42"/>
  <c r="W75" i="42"/>
  <c r="V75" i="42"/>
  <c r="U75" i="42"/>
  <c r="T75" i="42"/>
  <c r="X74" i="42"/>
  <c r="W74" i="42"/>
  <c r="V74" i="42"/>
  <c r="Y74" i="42" s="1"/>
  <c r="Z74" i="42" s="1"/>
  <c r="U74" i="42"/>
  <c r="T74" i="42"/>
  <c r="Y73" i="42"/>
  <c r="Z73" i="42" s="1"/>
  <c r="X73" i="42"/>
  <c r="W73" i="42"/>
  <c r="V73" i="42"/>
  <c r="U73" i="42"/>
  <c r="T73" i="42"/>
  <c r="X72" i="42"/>
  <c r="W72" i="42"/>
  <c r="V72" i="42"/>
  <c r="Y72" i="42" s="1"/>
  <c r="Z72" i="42" s="1"/>
  <c r="U72" i="42"/>
  <c r="T72" i="42"/>
  <c r="Y71" i="42"/>
  <c r="Z71" i="42" s="1"/>
  <c r="X71" i="42"/>
  <c r="W71" i="42"/>
  <c r="V71" i="42"/>
  <c r="U71" i="42"/>
  <c r="T71" i="42"/>
  <c r="X70" i="42"/>
  <c r="W70" i="42"/>
  <c r="V70" i="42"/>
  <c r="U70" i="42"/>
  <c r="T70" i="42"/>
  <c r="Y69" i="42"/>
  <c r="Z69" i="42" s="1"/>
  <c r="X69" i="42"/>
  <c r="W69" i="42"/>
  <c r="V69" i="42"/>
  <c r="U69" i="42"/>
  <c r="T69" i="42"/>
  <c r="X68" i="42"/>
  <c r="W68" i="42"/>
  <c r="V68" i="42"/>
  <c r="U68" i="42"/>
  <c r="Y68" i="42" s="1"/>
  <c r="Z68" i="42" s="1"/>
  <c r="T68" i="42"/>
  <c r="X67" i="42"/>
  <c r="W67" i="42"/>
  <c r="V67" i="42"/>
  <c r="U67" i="42"/>
  <c r="Y67" i="42" s="1"/>
  <c r="Z67" i="42" s="1"/>
  <c r="T67" i="42"/>
  <c r="X66" i="42"/>
  <c r="W66" i="42"/>
  <c r="V66" i="42"/>
  <c r="U66" i="42"/>
  <c r="T66" i="42"/>
  <c r="X65" i="42"/>
  <c r="W65" i="42"/>
  <c r="V65" i="42"/>
  <c r="U65" i="42"/>
  <c r="Y65" i="42" s="1"/>
  <c r="Z65" i="42" s="1"/>
  <c r="T65" i="42"/>
  <c r="Z64" i="42"/>
  <c r="X64" i="42"/>
  <c r="W64" i="42"/>
  <c r="V64" i="42"/>
  <c r="U64" i="42"/>
  <c r="Y64" i="42" s="1"/>
  <c r="T64" i="42"/>
  <c r="X63" i="42"/>
  <c r="W63" i="42"/>
  <c r="V63" i="42"/>
  <c r="U63" i="42"/>
  <c r="X62" i="42"/>
  <c r="W62" i="42"/>
  <c r="V62" i="42"/>
  <c r="U62" i="42"/>
  <c r="Y62" i="42" s="1"/>
  <c r="Z62" i="42" s="1"/>
  <c r="T62" i="42"/>
  <c r="Z61" i="42"/>
  <c r="T61" i="42"/>
  <c r="X60" i="42"/>
  <c r="W60" i="42"/>
  <c r="V60" i="42"/>
  <c r="U60" i="42"/>
  <c r="Y60" i="42" s="1"/>
  <c r="Z60" i="42" s="1"/>
  <c r="X59" i="42"/>
  <c r="W59" i="42"/>
  <c r="V59" i="42"/>
  <c r="U59" i="42"/>
  <c r="Z58" i="42"/>
  <c r="X58" i="42"/>
  <c r="W58" i="42"/>
  <c r="V58" i="42"/>
  <c r="U58" i="42"/>
  <c r="Y58" i="42" s="1"/>
  <c r="X57" i="42"/>
  <c r="W57" i="42"/>
  <c r="V57" i="42"/>
  <c r="U57" i="42"/>
  <c r="Y57" i="42" s="1"/>
  <c r="X56" i="42"/>
  <c r="W56" i="42"/>
  <c r="V56" i="42"/>
  <c r="Y56" i="42" s="1"/>
  <c r="Z56" i="42" s="1"/>
  <c r="U56" i="42"/>
  <c r="T56" i="42"/>
  <c r="X55" i="42"/>
  <c r="W55" i="42"/>
  <c r="Y55" i="42" s="1"/>
  <c r="Z55" i="42" s="1"/>
  <c r="V55" i="42"/>
  <c r="U55" i="42"/>
  <c r="T55" i="42"/>
  <c r="X54" i="42"/>
  <c r="W54" i="42"/>
  <c r="V54" i="42"/>
  <c r="Y54" i="42" s="1"/>
  <c r="Z54" i="42" s="1"/>
  <c r="U54" i="42"/>
  <c r="T54" i="42"/>
  <c r="Y53" i="42"/>
  <c r="Z53" i="42" s="1"/>
  <c r="X53" i="42"/>
  <c r="W53" i="42"/>
  <c r="V53" i="42"/>
  <c r="U53" i="42"/>
  <c r="T53" i="42"/>
  <c r="X52" i="42"/>
  <c r="W52" i="42"/>
  <c r="V52" i="42"/>
  <c r="U52" i="42"/>
  <c r="T52" i="42"/>
  <c r="Y51" i="42"/>
  <c r="Z51" i="42" s="1"/>
  <c r="X51" i="42"/>
  <c r="W51" i="42"/>
  <c r="V51" i="42"/>
  <c r="U51" i="42"/>
  <c r="T51" i="42"/>
  <c r="X50" i="42"/>
  <c r="W50" i="42"/>
  <c r="V50" i="42"/>
  <c r="U50" i="42"/>
  <c r="Y50" i="42" s="1"/>
  <c r="Z50" i="42" s="1"/>
  <c r="T50" i="42"/>
  <c r="X49" i="42"/>
  <c r="W49" i="42"/>
  <c r="V49" i="42"/>
  <c r="U49" i="42"/>
  <c r="Y49" i="42" s="1"/>
  <c r="Z49" i="42" s="1"/>
  <c r="T49" i="42"/>
  <c r="X48" i="42"/>
  <c r="W48" i="42"/>
  <c r="V48" i="42"/>
  <c r="U48" i="42"/>
  <c r="T48" i="42"/>
  <c r="X47" i="42"/>
  <c r="W47" i="42"/>
  <c r="V47" i="42"/>
  <c r="U47" i="42"/>
  <c r="Y47" i="42" s="1"/>
  <c r="Z47" i="42" s="1"/>
  <c r="T47" i="42"/>
  <c r="Z46" i="42"/>
  <c r="X46" i="42"/>
  <c r="W46" i="42"/>
  <c r="V46" i="42"/>
  <c r="U46" i="42"/>
  <c r="Y46" i="42" s="1"/>
  <c r="T46" i="42"/>
  <c r="X45" i="42"/>
  <c r="W45" i="42"/>
  <c r="V45" i="42"/>
  <c r="U45" i="42"/>
  <c r="T45" i="42"/>
  <c r="X44" i="42"/>
  <c r="W44" i="42"/>
  <c r="V44" i="42"/>
  <c r="Y44" i="42" s="1"/>
  <c r="U44" i="42"/>
  <c r="T44" i="42"/>
  <c r="P44" i="42"/>
  <c r="Q44" i="42" s="1"/>
  <c r="I44" i="42"/>
  <c r="Y43" i="42"/>
  <c r="X43" i="42"/>
  <c r="W43" i="42"/>
  <c r="V43" i="42"/>
  <c r="U43" i="42"/>
  <c r="T43" i="42"/>
  <c r="Q43" i="42"/>
  <c r="Z43" i="42" s="1"/>
  <c r="P43" i="42"/>
  <c r="K43" i="42"/>
  <c r="T31" i="42" s="1"/>
  <c r="I43" i="42"/>
  <c r="X42" i="42"/>
  <c r="W42" i="42"/>
  <c r="V42" i="42"/>
  <c r="U42" i="42"/>
  <c r="Y42" i="42" s="1"/>
  <c r="Z42" i="42" s="1"/>
  <c r="T42" i="42"/>
  <c r="P42" i="42"/>
  <c r="Q42" i="42" s="1"/>
  <c r="K42" i="42" s="1"/>
  <c r="I42" i="42"/>
  <c r="Y41" i="42"/>
  <c r="Z41" i="42" s="1"/>
  <c r="X41" i="42"/>
  <c r="W41" i="42"/>
  <c r="V41" i="42"/>
  <c r="U41" i="42"/>
  <c r="T41" i="42"/>
  <c r="Q41" i="42"/>
  <c r="P41" i="42"/>
  <c r="K41" i="42"/>
  <c r="T37" i="42" s="1"/>
  <c r="I41" i="42"/>
  <c r="X40" i="42"/>
  <c r="W40" i="42"/>
  <c r="V40" i="42"/>
  <c r="Y40" i="42" s="1"/>
  <c r="U40" i="42"/>
  <c r="T40" i="42"/>
  <c r="P40" i="42"/>
  <c r="Q40" i="42" s="1"/>
  <c r="K40" i="42" s="1"/>
  <c r="T28" i="42" s="1"/>
  <c r="I40" i="42"/>
  <c r="Y39" i="42"/>
  <c r="X39" i="42"/>
  <c r="W39" i="42"/>
  <c r="V39" i="42"/>
  <c r="U39" i="42"/>
  <c r="X38" i="42"/>
  <c r="W38" i="42"/>
  <c r="V38" i="42"/>
  <c r="U38" i="42"/>
  <c r="Y38" i="42" s="1"/>
  <c r="Z38" i="42" s="1"/>
  <c r="Z37" i="42"/>
  <c r="X36" i="42"/>
  <c r="W36" i="42"/>
  <c r="V36" i="42"/>
  <c r="Y36" i="42" s="1"/>
  <c r="Z36" i="42" s="1"/>
  <c r="U36" i="42"/>
  <c r="X35" i="42"/>
  <c r="W35" i="42"/>
  <c r="V35" i="42"/>
  <c r="U35" i="42"/>
  <c r="X34" i="42"/>
  <c r="W34" i="42"/>
  <c r="V34" i="42"/>
  <c r="Y34" i="42" s="1"/>
  <c r="Z34" i="42" s="1"/>
  <c r="U34" i="42"/>
  <c r="X33" i="42"/>
  <c r="W33" i="42"/>
  <c r="V33" i="42"/>
  <c r="U33" i="42"/>
  <c r="X32" i="42"/>
  <c r="W32" i="42"/>
  <c r="V32" i="42"/>
  <c r="Y32" i="42" s="1"/>
  <c r="U32" i="42"/>
  <c r="P32" i="42"/>
  <c r="Q32" i="42" s="1"/>
  <c r="I32" i="42"/>
  <c r="X31" i="42"/>
  <c r="W31" i="42"/>
  <c r="V31" i="42"/>
  <c r="U31" i="42"/>
  <c r="Y31" i="42" s="1"/>
  <c r="Q31" i="42"/>
  <c r="P31" i="42"/>
  <c r="I31" i="42"/>
  <c r="X30" i="42"/>
  <c r="W30" i="42"/>
  <c r="V30" i="42"/>
  <c r="Y30" i="42" s="1"/>
  <c r="U30" i="42"/>
  <c r="P30" i="42"/>
  <c r="Q30" i="42" s="1"/>
  <c r="I30" i="42"/>
  <c r="Y29" i="42"/>
  <c r="X29" i="42"/>
  <c r="W29" i="42"/>
  <c r="V29" i="42"/>
  <c r="U29" i="42"/>
  <c r="Q29" i="42"/>
  <c r="Z29" i="42" s="1"/>
  <c r="P29" i="42"/>
  <c r="K29" i="42"/>
  <c r="T24" i="42" s="1"/>
  <c r="I29" i="42"/>
  <c r="X28" i="42"/>
  <c r="W28" i="42"/>
  <c r="V28" i="42"/>
  <c r="U28" i="42"/>
  <c r="Y28" i="42" s="1"/>
  <c r="Z28" i="42" s="1"/>
  <c r="P28" i="42"/>
  <c r="Q28" i="42" s="1"/>
  <c r="K28" i="42" s="1"/>
  <c r="T23" i="42" s="1"/>
  <c r="I28" i="42"/>
  <c r="Y27" i="42"/>
  <c r="Z27" i="42" s="1"/>
  <c r="X27" i="42"/>
  <c r="W27" i="42"/>
  <c r="V27" i="42"/>
  <c r="U27" i="42"/>
  <c r="Q27" i="42"/>
  <c r="P27" i="42"/>
  <c r="K27" i="42"/>
  <c r="I27" i="42"/>
  <c r="X26" i="42"/>
  <c r="W26" i="42"/>
  <c r="V26" i="42"/>
  <c r="U26" i="42"/>
  <c r="P26" i="42"/>
  <c r="Q26" i="42" s="1"/>
  <c r="K26" i="42" s="1"/>
  <c r="I26" i="42"/>
  <c r="Y25" i="42"/>
  <c r="X25" i="42"/>
  <c r="W25" i="42"/>
  <c r="V25" i="42"/>
  <c r="U25" i="42"/>
  <c r="Q25" i="42"/>
  <c r="K25" i="42" s="1"/>
  <c r="T21" i="42" s="1"/>
  <c r="P25" i="42"/>
  <c r="I25" i="42"/>
  <c r="X24" i="42"/>
  <c r="W24" i="42"/>
  <c r="V24" i="42"/>
  <c r="U24" i="42"/>
  <c r="Y24" i="42" s="1"/>
  <c r="P24" i="42"/>
  <c r="Q24" i="42" s="1"/>
  <c r="I24" i="42"/>
  <c r="X23" i="42"/>
  <c r="W23" i="42"/>
  <c r="V23" i="42"/>
  <c r="U23" i="42"/>
  <c r="Y23" i="42" s="1"/>
  <c r="Q23" i="42"/>
  <c r="K23" i="42" s="1"/>
  <c r="T19" i="42" s="1"/>
  <c r="P23" i="42"/>
  <c r="I23" i="42"/>
  <c r="X22" i="42"/>
  <c r="W22" i="42"/>
  <c r="V22" i="42"/>
  <c r="U22" i="42"/>
  <c r="X21" i="42"/>
  <c r="W21" i="42"/>
  <c r="V21" i="42"/>
  <c r="Y21" i="42" s="1"/>
  <c r="Z21" i="42" s="1"/>
  <c r="U21" i="42"/>
  <c r="Z20" i="42"/>
  <c r="Y19" i="42"/>
  <c r="Z19" i="42" s="1"/>
  <c r="X19" i="42"/>
  <c r="W19" i="42"/>
  <c r="V19" i="42"/>
  <c r="U19" i="42"/>
  <c r="X18" i="42"/>
  <c r="W18" i="42"/>
  <c r="V18" i="42"/>
  <c r="U18" i="42"/>
  <c r="Y18" i="42" s="1"/>
  <c r="Z18" i="42" s="1"/>
  <c r="T18" i="42"/>
  <c r="Y17" i="42"/>
  <c r="Z17" i="42" s="1"/>
  <c r="X17" i="42"/>
  <c r="W17" i="42"/>
  <c r="V17" i="42"/>
  <c r="U17" i="42"/>
  <c r="T17" i="42"/>
  <c r="X16" i="42"/>
  <c r="W16" i="42"/>
  <c r="V16" i="42"/>
  <c r="U16" i="42"/>
  <c r="Y16" i="42" s="1"/>
  <c r="X15" i="42"/>
  <c r="W15" i="42"/>
  <c r="V15" i="42"/>
  <c r="Y15" i="42" s="1"/>
  <c r="U15" i="42"/>
  <c r="T15" i="42"/>
  <c r="P15" i="42"/>
  <c r="Q15" i="42" s="1"/>
  <c r="I15" i="42"/>
  <c r="X14" i="42"/>
  <c r="W14" i="42"/>
  <c r="V14" i="42"/>
  <c r="U14" i="42"/>
  <c r="Y14" i="42" s="1"/>
  <c r="T14" i="42"/>
  <c r="Q14" i="42"/>
  <c r="Z14" i="42" s="1"/>
  <c r="P14" i="42"/>
  <c r="I14" i="42"/>
  <c r="X13" i="42"/>
  <c r="W13" i="42"/>
  <c r="V13" i="42"/>
  <c r="Y13" i="42" s="1"/>
  <c r="U13" i="42"/>
  <c r="P13" i="42"/>
  <c r="Q13" i="42" s="1"/>
  <c r="I13" i="42"/>
  <c r="Y12" i="42"/>
  <c r="X12" i="42"/>
  <c r="W12" i="42"/>
  <c r="V12" i="42"/>
  <c r="U12" i="42"/>
  <c r="Q12" i="42"/>
  <c r="Z12" i="42" s="1"/>
  <c r="P12" i="42"/>
  <c r="K12" i="42"/>
  <c r="T12" i="42" s="1"/>
  <c r="I12" i="42"/>
  <c r="X11" i="42"/>
  <c r="W11" i="42"/>
  <c r="V11" i="42"/>
  <c r="U11" i="42"/>
  <c r="Y11" i="42" s="1"/>
  <c r="P11" i="42"/>
  <c r="Q11" i="42" s="1"/>
  <c r="K11" i="42" s="1"/>
  <c r="T11" i="42" s="1"/>
  <c r="I11" i="42"/>
  <c r="Y10" i="42"/>
  <c r="Z10" i="42" s="1"/>
  <c r="X10" i="42"/>
  <c r="W10" i="42"/>
  <c r="V10" i="42"/>
  <c r="U10" i="42"/>
  <c r="Q10" i="42"/>
  <c r="P10" i="42"/>
  <c r="K10" i="42"/>
  <c r="T10" i="42" s="1"/>
  <c r="I10" i="42"/>
  <c r="X9" i="42"/>
  <c r="W9" i="42"/>
  <c r="V9" i="42"/>
  <c r="U9" i="42"/>
  <c r="P9" i="42"/>
  <c r="Q9" i="42" s="1"/>
  <c r="K9" i="42" s="1"/>
  <c r="T9" i="42" s="1"/>
  <c r="I9" i="42"/>
  <c r="X8" i="42"/>
  <c r="W8" i="42"/>
  <c r="Y8" i="42" s="1"/>
  <c r="V8" i="42"/>
  <c r="U8" i="42"/>
  <c r="Q8" i="42"/>
  <c r="K8" i="42" s="1"/>
  <c r="T8" i="42" s="1"/>
  <c r="P8" i="42"/>
  <c r="I8" i="42"/>
  <c r="X7" i="42"/>
  <c r="W7" i="42"/>
  <c r="V7" i="42"/>
  <c r="U7" i="42"/>
  <c r="P7" i="42"/>
  <c r="Q7" i="42" s="1"/>
  <c r="K7" i="42" s="1"/>
  <c r="T7" i="42" s="1"/>
  <c r="I7" i="42"/>
  <c r="X6" i="42"/>
  <c r="W6" i="42"/>
  <c r="V6" i="42"/>
  <c r="U6" i="42"/>
  <c r="Q6" i="42"/>
  <c r="P6" i="42"/>
  <c r="I6" i="42"/>
  <c r="V8" i="41"/>
  <c r="U8" i="41"/>
  <c r="Q8" i="41"/>
  <c r="K8" i="41"/>
  <c r="X7" i="41"/>
  <c r="W7" i="41"/>
  <c r="V7" i="41"/>
  <c r="Y7" i="41" s="1"/>
  <c r="Z7" i="41" s="1"/>
  <c r="U7" i="41"/>
  <c r="T7" i="41"/>
  <c r="Y6" i="41"/>
  <c r="X6" i="41"/>
  <c r="W6" i="41"/>
  <c r="V6" i="41"/>
  <c r="U6" i="41"/>
  <c r="T6" i="41"/>
  <c r="X27" i="40"/>
  <c r="W27" i="40"/>
  <c r="V27" i="40"/>
  <c r="U27" i="40"/>
  <c r="Y27" i="40" s="1"/>
  <c r="Z27" i="40" s="1"/>
  <c r="P27" i="40"/>
  <c r="I27" i="40"/>
  <c r="X26" i="40"/>
  <c r="W26" i="40"/>
  <c r="V26" i="40"/>
  <c r="U26" i="40"/>
  <c r="Y26" i="40" s="1"/>
  <c r="Z26" i="40" s="1"/>
  <c r="P26" i="40"/>
  <c r="I26" i="40"/>
  <c r="Y25" i="40"/>
  <c r="X25" i="40"/>
  <c r="W25" i="40"/>
  <c r="V25" i="40"/>
  <c r="U25" i="40"/>
  <c r="P25" i="40"/>
  <c r="Q25" i="40" s="1"/>
  <c r="I25" i="40"/>
  <c r="X24" i="40"/>
  <c r="W24" i="40"/>
  <c r="Y24" i="40" s="1"/>
  <c r="V24" i="40"/>
  <c r="U24" i="40"/>
  <c r="Y23" i="40"/>
  <c r="Z23" i="40" s="1"/>
  <c r="X23" i="40"/>
  <c r="W23" i="40"/>
  <c r="V23" i="40"/>
  <c r="U23" i="40"/>
  <c r="X21" i="40"/>
  <c r="W21" i="40"/>
  <c r="V21" i="40"/>
  <c r="Y21" i="40" s="1"/>
  <c r="Z21" i="40" s="1"/>
  <c r="U21" i="40"/>
  <c r="T21" i="40"/>
  <c r="X20" i="40"/>
  <c r="W20" i="40"/>
  <c r="V20" i="40"/>
  <c r="U20" i="40"/>
  <c r="T20" i="40"/>
  <c r="X19" i="40"/>
  <c r="W19" i="40"/>
  <c r="V19" i="40"/>
  <c r="Y19" i="40" s="1"/>
  <c r="Z19" i="40" s="1"/>
  <c r="U19" i="40"/>
  <c r="X18" i="40"/>
  <c r="W18" i="40"/>
  <c r="Y18" i="40" s="1"/>
  <c r="Z18" i="40" s="1"/>
  <c r="V18" i="40"/>
  <c r="U18" i="40"/>
  <c r="Y17" i="40"/>
  <c r="Z17" i="40" s="1"/>
  <c r="X17" i="40"/>
  <c r="W17" i="40"/>
  <c r="V17" i="40"/>
  <c r="U17" i="40"/>
  <c r="Y16" i="40"/>
  <c r="X16" i="40"/>
  <c r="W16" i="40"/>
  <c r="V16" i="40"/>
  <c r="U16" i="40"/>
  <c r="Y15" i="40"/>
  <c r="X15" i="40"/>
  <c r="W15" i="40"/>
  <c r="V15" i="40"/>
  <c r="U15" i="40"/>
  <c r="Q15" i="40"/>
  <c r="P15" i="40"/>
  <c r="I15" i="40"/>
  <c r="X14" i="40"/>
  <c r="W14" i="40"/>
  <c r="V14" i="40"/>
  <c r="U14" i="40"/>
  <c r="T14" i="40"/>
  <c r="P14" i="40"/>
  <c r="Q14" i="40" s="1"/>
  <c r="K14" i="40" s="1"/>
  <c r="I14" i="40"/>
  <c r="X13" i="40"/>
  <c r="W13" i="40"/>
  <c r="V13" i="40"/>
  <c r="U13" i="40"/>
  <c r="Y13" i="40" s="1"/>
  <c r="Q13" i="40"/>
  <c r="K13" i="40" s="1"/>
  <c r="T13" i="40" s="1"/>
  <c r="P13" i="40"/>
  <c r="I13" i="40"/>
  <c r="X12" i="40"/>
  <c r="W12" i="40"/>
  <c r="V12" i="40"/>
  <c r="Y12" i="40" s="1"/>
  <c r="U12" i="40"/>
  <c r="P12" i="40"/>
  <c r="Q12" i="40" s="1"/>
  <c r="I12" i="40"/>
  <c r="X11" i="40"/>
  <c r="W11" i="40"/>
  <c r="Y11" i="40" s="1"/>
  <c r="V11" i="40"/>
  <c r="U11" i="40"/>
  <c r="P11" i="40"/>
  <c r="Q11" i="40" s="1"/>
  <c r="I11" i="40"/>
  <c r="X10" i="40"/>
  <c r="W10" i="40"/>
  <c r="V10" i="40"/>
  <c r="Y10" i="40" s="1"/>
  <c r="U10" i="40"/>
  <c r="T10" i="40"/>
  <c r="P10" i="40"/>
  <c r="Q10" i="40" s="1"/>
  <c r="K10" i="40" s="1"/>
  <c r="I10" i="40"/>
  <c r="X9" i="40"/>
  <c r="W9" i="40"/>
  <c r="V9" i="40"/>
  <c r="U9" i="40"/>
  <c r="Y9" i="40" s="1"/>
  <c r="Q9" i="40"/>
  <c r="Z9" i="40" s="1"/>
  <c r="P9" i="40"/>
  <c r="K9" i="40"/>
  <c r="T9" i="40" s="1"/>
  <c r="I9" i="40"/>
  <c r="X8" i="40"/>
  <c r="W8" i="40"/>
  <c r="V8" i="40"/>
  <c r="Y8" i="40" s="1"/>
  <c r="U8" i="40"/>
  <c r="P8" i="40"/>
  <c r="Q8" i="40" s="1"/>
  <c r="K8" i="40" s="1"/>
  <c r="T8" i="40" s="1"/>
  <c r="I8" i="40"/>
  <c r="Y7" i="40"/>
  <c r="Z7" i="40" s="1"/>
  <c r="X7" i="40"/>
  <c r="W7" i="40"/>
  <c r="V7" i="40"/>
  <c r="U7" i="40"/>
  <c r="Q7" i="40"/>
  <c r="K7" i="40" s="1"/>
  <c r="T7" i="40" s="1"/>
  <c r="P7" i="40"/>
  <c r="I7" i="40"/>
  <c r="X6" i="40"/>
  <c r="W6" i="40"/>
  <c r="W28" i="40" s="1"/>
  <c r="V6" i="40"/>
  <c r="U6" i="40"/>
  <c r="P6" i="40"/>
  <c r="Q6" i="40" s="1"/>
  <c r="I6" i="40"/>
  <c r="Y135" i="39"/>
  <c r="X135" i="39"/>
  <c r="W135" i="39"/>
  <c r="V135" i="39"/>
  <c r="U135" i="39"/>
  <c r="P135" i="39"/>
  <c r="Q135" i="39" s="1"/>
  <c r="X134" i="39"/>
  <c r="W134" i="39"/>
  <c r="V134" i="39"/>
  <c r="Y134" i="39" s="1"/>
  <c r="Z134" i="39" s="1"/>
  <c r="U134" i="39"/>
  <c r="P134" i="39"/>
  <c r="Q134" i="39" s="1"/>
  <c r="K134" i="39" s="1"/>
  <c r="I134" i="39"/>
  <c r="X133" i="39"/>
  <c r="W133" i="39"/>
  <c r="V133" i="39"/>
  <c r="U133" i="39"/>
  <c r="Y133" i="39" s="1"/>
  <c r="Q133" i="39"/>
  <c r="P133" i="39"/>
  <c r="I133" i="39"/>
  <c r="X132" i="39"/>
  <c r="W132" i="39"/>
  <c r="V132" i="39"/>
  <c r="Y132" i="39" s="1"/>
  <c r="U132" i="39"/>
  <c r="P132" i="39"/>
  <c r="Q132" i="39" s="1"/>
  <c r="K132" i="39" s="1"/>
  <c r="I132" i="39"/>
  <c r="X131" i="39"/>
  <c r="W131" i="39"/>
  <c r="V131" i="39"/>
  <c r="Y131" i="39" s="1"/>
  <c r="U131" i="39"/>
  <c r="Q131" i="39"/>
  <c r="P131" i="39"/>
  <c r="I131" i="39"/>
  <c r="X130" i="39"/>
  <c r="W130" i="39"/>
  <c r="V130" i="39"/>
  <c r="U130" i="39"/>
  <c r="Y130" i="39" s="1"/>
  <c r="P130" i="39"/>
  <c r="Q130" i="39" s="1"/>
  <c r="I130" i="39"/>
  <c r="X129" i="39"/>
  <c r="W129" i="39"/>
  <c r="V129" i="39"/>
  <c r="U129" i="39"/>
  <c r="Y129" i="39" s="1"/>
  <c r="P129" i="39"/>
  <c r="Q129" i="39" s="1"/>
  <c r="K129" i="39"/>
  <c r="X128" i="39"/>
  <c r="Y128" i="39" s="1"/>
  <c r="W128" i="39"/>
  <c r="V128" i="39"/>
  <c r="U128" i="39"/>
  <c r="X127" i="39"/>
  <c r="W127" i="39"/>
  <c r="V127" i="39"/>
  <c r="U127" i="39"/>
  <c r="Y127" i="39" s="1"/>
  <c r="Z127" i="39" s="1"/>
  <c r="X125" i="39"/>
  <c r="W125" i="39"/>
  <c r="V125" i="39"/>
  <c r="U125" i="39"/>
  <c r="X124" i="39"/>
  <c r="W124" i="39"/>
  <c r="V124" i="39"/>
  <c r="U124" i="39"/>
  <c r="X123" i="39"/>
  <c r="W123" i="39"/>
  <c r="V123" i="39"/>
  <c r="U123" i="39"/>
  <c r="X122" i="39"/>
  <c r="W122" i="39"/>
  <c r="V122" i="39"/>
  <c r="U122" i="39"/>
  <c r="X121" i="39"/>
  <c r="W121" i="39"/>
  <c r="V121" i="39"/>
  <c r="Y121" i="39" s="1"/>
  <c r="Z121" i="39" s="1"/>
  <c r="U121" i="39"/>
  <c r="X120" i="39"/>
  <c r="W120" i="39"/>
  <c r="V120" i="39"/>
  <c r="U120" i="39"/>
  <c r="X119" i="39"/>
  <c r="W119" i="39"/>
  <c r="V119" i="39"/>
  <c r="U119" i="39"/>
  <c r="Z118" i="39"/>
  <c r="X118" i="39"/>
  <c r="Y118" i="39" s="1"/>
  <c r="W118" i="39"/>
  <c r="V118" i="39"/>
  <c r="U118" i="39"/>
  <c r="Q118" i="39"/>
  <c r="P118" i="39"/>
  <c r="K118" i="39"/>
  <c r="X117" i="39"/>
  <c r="W117" i="39"/>
  <c r="V117" i="39"/>
  <c r="U117" i="39"/>
  <c r="Y117" i="39" s="1"/>
  <c r="Q117" i="39"/>
  <c r="P117" i="39"/>
  <c r="X116" i="39"/>
  <c r="W116" i="39"/>
  <c r="V116" i="39"/>
  <c r="Y116" i="39" s="1"/>
  <c r="U116" i="39"/>
  <c r="P116" i="39"/>
  <c r="Q116" i="39" s="1"/>
  <c r="K116" i="39" s="1"/>
  <c r="Y115" i="39"/>
  <c r="Z115" i="39" s="1"/>
  <c r="X115" i="39"/>
  <c r="W115" i="39"/>
  <c r="V115" i="39"/>
  <c r="U115" i="39"/>
  <c r="P115" i="39"/>
  <c r="Q115" i="39" s="1"/>
  <c r="K115" i="39" s="1"/>
  <c r="I115" i="39"/>
  <c r="X114" i="39"/>
  <c r="W114" i="39"/>
  <c r="V114" i="39"/>
  <c r="U114" i="39"/>
  <c r="Q114" i="39"/>
  <c r="K114" i="39" s="1"/>
  <c r="P114" i="39"/>
  <c r="I114" i="39"/>
  <c r="X113" i="39"/>
  <c r="W113" i="39"/>
  <c r="Y113" i="39" s="1"/>
  <c r="V113" i="39"/>
  <c r="U113" i="39"/>
  <c r="P113" i="39"/>
  <c r="Q113" i="39" s="1"/>
  <c r="K113" i="39"/>
  <c r="I113" i="39"/>
  <c r="Y112" i="39"/>
  <c r="X112" i="39"/>
  <c r="W112" i="39"/>
  <c r="V112" i="39"/>
  <c r="U112" i="39"/>
  <c r="P112" i="39"/>
  <c r="Q112" i="39" s="1"/>
  <c r="I112" i="39"/>
  <c r="Y111" i="39"/>
  <c r="Z111" i="39" s="1"/>
  <c r="X111" i="39"/>
  <c r="W111" i="39"/>
  <c r="V111" i="39"/>
  <c r="U111" i="39"/>
  <c r="Q111" i="39"/>
  <c r="P111" i="39"/>
  <c r="K111" i="39"/>
  <c r="I111" i="39"/>
  <c r="X110" i="39"/>
  <c r="W110" i="39"/>
  <c r="V110" i="39"/>
  <c r="U110" i="39"/>
  <c r="Y110" i="39" s="1"/>
  <c r="P110" i="39"/>
  <c r="Q110" i="39" s="1"/>
  <c r="K110" i="39"/>
  <c r="I110" i="39"/>
  <c r="X109" i="39"/>
  <c r="W109" i="39"/>
  <c r="V109" i="39"/>
  <c r="U109" i="39"/>
  <c r="Y109" i="39" s="1"/>
  <c r="P109" i="39"/>
  <c r="Q109" i="39" s="1"/>
  <c r="Z109" i="39" s="1"/>
  <c r="I109" i="39"/>
  <c r="K109" i="39" s="1"/>
  <c r="T104" i="39" s="1"/>
  <c r="X108" i="39"/>
  <c r="Y108" i="39" s="1"/>
  <c r="Z108" i="39" s="1"/>
  <c r="W108" i="39"/>
  <c r="V108" i="39"/>
  <c r="U108" i="39"/>
  <c r="Q108" i="39"/>
  <c r="P108" i="39"/>
  <c r="I108" i="39"/>
  <c r="K108" i="39" s="1"/>
  <c r="T93" i="39" s="1"/>
  <c r="X107" i="39"/>
  <c r="W107" i="39"/>
  <c r="V107" i="39"/>
  <c r="U107" i="39"/>
  <c r="P107" i="39"/>
  <c r="Q107" i="39" s="1"/>
  <c r="K107" i="39"/>
  <c r="I107" i="39"/>
  <c r="X106" i="39"/>
  <c r="W106" i="39"/>
  <c r="V106" i="39"/>
  <c r="U106" i="39"/>
  <c r="Y106" i="39" s="1"/>
  <c r="P106" i="39"/>
  <c r="Q106" i="39" s="1"/>
  <c r="I106" i="39"/>
  <c r="K106" i="39" s="1"/>
  <c r="T91" i="39" s="1"/>
  <c r="Y105" i="39"/>
  <c r="X105" i="39"/>
  <c r="W105" i="39"/>
  <c r="V105" i="39"/>
  <c r="U105" i="39"/>
  <c r="P105" i="39"/>
  <c r="Q105" i="39" s="1"/>
  <c r="Z105" i="39" s="1"/>
  <c r="I105" i="39"/>
  <c r="K105" i="39" s="1"/>
  <c r="X104" i="39"/>
  <c r="Y104" i="39" s="1"/>
  <c r="W104" i="39"/>
  <c r="V104" i="39"/>
  <c r="U104" i="39"/>
  <c r="Q104" i="39"/>
  <c r="P104" i="39"/>
  <c r="K104" i="39"/>
  <c r="T89" i="39" s="1"/>
  <c r="I104" i="39"/>
  <c r="X103" i="39"/>
  <c r="W103" i="39"/>
  <c r="V103" i="39"/>
  <c r="Y103" i="39" s="1"/>
  <c r="U103" i="39"/>
  <c r="Z102" i="39"/>
  <c r="X102" i="39"/>
  <c r="W102" i="39"/>
  <c r="V102" i="39"/>
  <c r="Y102" i="39" s="1"/>
  <c r="U102" i="39"/>
  <c r="X100" i="39"/>
  <c r="W100" i="39"/>
  <c r="V100" i="39"/>
  <c r="Y100" i="39" s="1"/>
  <c r="Z100" i="39" s="1"/>
  <c r="U100" i="39"/>
  <c r="X99" i="39"/>
  <c r="W99" i="39"/>
  <c r="V99" i="39"/>
  <c r="Y99" i="39" s="1"/>
  <c r="Z99" i="39" s="1"/>
  <c r="U99" i="39"/>
  <c r="X98" i="39"/>
  <c r="W98" i="39"/>
  <c r="V98" i="39"/>
  <c r="Y98" i="39" s="1"/>
  <c r="Z98" i="39" s="1"/>
  <c r="U98" i="39"/>
  <c r="Z97" i="39"/>
  <c r="X97" i="39"/>
  <c r="W97" i="39"/>
  <c r="V97" i="39"/>
  <c r="Y97" i="39" s="1"/>
  <c r="U97" i="39"/>
  <c r="X96" i="39"/>
  <c r="W96" i="39"/>
  <c r="V96" i="39"/>
  <c r="Y96" i="39" s="1"/>
  <c r="Z96" i="39" s="1"/>
  <c r="U96" i="39"/>
  <c r="X95" i="39"/>
  <c r="W95" i="39"/>
  <c r="V95" i="39"/>
  <c r="Y95" i="39" s="1"/>
  <c r="Z95" i="39" s="1"/>
  <c r="U95" i="39"/>
  <c r="X94" i="39"/>
  <c r="W94" i="39"/>
  <c r="V94" i="39"/>
  <c r="Y94" i="39" s="1"/>
  <c r="U94" i="39"/>
  <c r="X93" i="39"/>
  <c r="W93" i="39"/>
  <c r="V93" i="39"/>
  <c r="U93" i="39"/>
  <c r="Y93" i="39" s="1"/>
  <c r="P93" i="39"/>
  <c r="Q93" i="39" s="1"/>
  <c r="I93" i="39"/>
  <c r="K93" i="39" s="1"/>
  <c r="T88" i="39" s="1"/>
  <c r="Y92" i="39"/>
  <c r="X92" i="39"/>
  <c r="W92" i="39"/>
  <c r="V92" i="39"/>
  <c r="U92" i="39"/>
  <c r="Q92" i="39"/>
  <c r="Z92" i="39" s="1"/>
  <c r="P92" i="39"/>
  <c r="I92" i="39"/>
  <c r="K92" i="39" s="1"/>
  <c r="T87" i="39" s="1"/>
  <c r="X91" i="39"/>
  <c r="W91" i="39"/>
  <c r="V91" i="39"/>
  <c r="U91" i="39"/>
  <c r="P91" i="39"/>
  <c r="Q91" i="39" s="1"/>
  <c r="I91" i="39"/>
  <c r="K91" i="39" s="1"/>
  <c r="T86" i="39" s="1"/>
  <c r="X90" i="39"/>
  <c r="W90" i="39"/>
  <c r="Y90" i="39" s="1"/>
  <c r="Z90" i="39" s="1"/>
  <c r="V90" i="39"/>
  <c r="U90" i="39"/>
  <c r="Q90" i="39"/>
  <c r="P90" i="39"/>
  <c r="K90" i="39"/>
  <c r="I90" i="39"/>
  <c r="X89" i="39"/>
  <c r="W89" i="39"/>
  <c r="V89" i="39"/>
  <c r="Y89" i="39" s="1"/>
  <c r="U89" i="39"/>
  <c r="P89" i="39"/>
  <c r="Q89" i="39" s="1"/>
  <c r="I89" i="39"/>
  <c r="K89" i="39" s="1"/>
  <c r="T84" i="39" s="1"/>
  <c r="X88" i="39"/>
  <c r="W88" i="39"/>
  <c r="V88" i="39"/>
  <c r="U88" i="39"/>
  <c r="Q88" i="39"/>
  <c r="P88" i="39"/>
  <c r="K88" i="39"/>
  <c r="T83" i="39" s="1"/>
  <c r="I88" i="39"/>
  <c r="X87" i="39"/>
  <c r="W87" i="39"/>
  <c r="V87" i="39"/>
  <c r="U87" i="39"/>
  <c r="Y87" i="39" s="1"/>
  <c r="Z87" i="39" s="1"/>
  <c r="Q87" i="39"/>
  <c r="P87" i="39"/>
  <c r="I87" i="39"/>
  <c r="K87" i="39" s="1"/>
  <c r="T82" i="39" s="1"/>
  <c r="X86" i="39"/>
  <c r="W86" i="39"/>
  <c r="V86" i="39"/>
  <c r="U86" i="39"/>
  <c r="Y86" i="39" s="1"/>
  <c r="Q86" i="39"/>
  <c r="P86" i="39"/>
  <c r="K86" i="39"/>
  <c r="I86" i="39"/>
  <c r="X85" i="39"/>
  <c r="W85" i="39"/>
  <c r="V85" i="39"/>
  <c r="U85" i="39"/>
  <c r="Y85" i="39" s="1"/>
  <c r="T85" i="39"/>
  <c r="P85" i="39"/>
  <c r="Q85" i="39" s="1"/>
  <c r="Z85" i="39" s="1"/>
  <c r="K85" i="39"/>
  <c r="I85" i="39"/>
  <c r="X84" i="39"/>
  <c r="W84" i="39"/>
  <c r="Y84" i="39" s="1"/>
  <c r="V84" i="39"/>
  <c r="U84" i="39"/>
  <c r="Q84" i="39"/>
  <c r="P84" i="39"/>
  <c r="K84" i="39"/>
  <c r="I84" i="39"/>
  <c r="X83" i="39"/>
  <c r="W83" i="39"/>
  <c r="V83" i="39"/>
  <c r="U83" i="39"/>
  <c r="Y83" i="39" s="1"/>
  <c r="P83" i="39"/>
  <c r="Q83" i="39" s="1"/>
  <c r="Z83" i="39" s="1"/>
  <c r="I83" i="39"/>
  <c r="K83" i="39" s="1"/>
  <c r="T68" i="39" s="1"/>
  <c r="X82" i="39"/>
  <c r="W82" i="39"/>
  <c r="V82" i="39"/>
  <c r="U82" i="39"/>
  <c r="Y82" i="39" s="1"/>
  <c r="P82" i="39"/>
  <c r="Q82" i="39" s="1"/>
  <c r="K82" i="39"/>
  <c r="T67" i="39" s="1"/>
  <c r="I82" i="39"/>
  <c r="Z81" i="39"/>
  <c r="X81" i="39"/>
  <c r="W81" i="39"/>
  <c r="V81" i="39"/>
  <c r="Y81" i="39" s="1"/>
  <c r="U81" i="39"/>
  <c r="P81" i="39"/>
  <c r="Q81" i="39" s="1"/>
  <c r="I81" i="39"/>
  <c r="K81" i="39" s="1"/>
  <c r="T66" i="39" s="1"/>
  <c r="Y80" i="39"/>
  <c r="X80" i="39"/>
  <c r="W80" i="39"/>
  <c r="V80" i="39"/>
  <c r="U80" i="39"/>
  <c r="Q80" i="39"/>
  <c r="Z80" i="39" s="1"/>
  <c r="P80" i="39"/>
  <c r="I80" i="39"/>
  <c r="K80" i="39" s="1"/>
  <c r="T65" i="39" s="1"/>
  <c r="X79" i="39"/>
  <c r="W79" i="39"/>
  <c r="V79" i="39"/>
  <c r="U79" i="39"/>
  <c r="P79" i="39"/>
  <c r="Q79" i="39" s="1"/>
  <c r="I79" i="39"/>
  <c r="K79" i="39" s="1"/>
  <c r="X78" i="39"/>
  <c r="W78" i="39"/>
  <c r="Y78" i="39" s="1"/>
  <c r="V78" i="39"/>
  <c r="U78" i="39"/>
  <c r="X77" i="39"/>
  <c r="W77" i="39"/>
  <c r="V77" i="39"/>
  <c r="U77" i="39"/>
  <c r="Y77" i="39" s="1"/>
  <c r="Z77" i="39" s="1"/>
  <c r="Z76" i="39"/>
  <c r="Z75" i="39"/>
  <c r="X75" i="39"/>
  <c r="W75" i="39"/>
  <c r="V75" i="39"/>
  <c r="Y75" i="39" s="1"/>
  <c r="U75" i="39"/>
  <c r="X74" i="39"/>
  <c r="W74" i="39"/>
  <c r="V74" i="39"/>
  <c r="U74" i="39"/>
  <c r="Y74" i="39" s="1"/>
  <c r="Z74" i="39" s="1"/>
  <c r="X73" i="39"/>
  <c r="W73" i="39"/>
  <c r="V73" i="39"/>
  <c r="Y73" i="39" s="1"/>
  <c r="Z73" i="39" s="1"/>
  <c r="U73" i="39"/>
  <c r="X72" i="39"/>
  <c r="W72" i="39"/>
  <c r="V72" i="39"/>
  <c r="U72" i="39"/>
  <c r="Z71" i="39"/>
  <c r="X71" i="39"/>
  <c r="W71" i="39"/>
  <c r="V71" i="39"/>
  <c r="Y71" i="39" s="1"/>
  <c r="U71" i="39"/>
  <c r="X70" i="39"/>
  <c r="W70" i="39"/>
  <c r="V70" i="39"/>
  <c r="U70" i="39"/>
  <c r="Y70" i="39" s="1"/>
  <c r="Z70" i="39" s="1"/>
  <c r="X69" i="39"/>
  <c r="W69" i="39"/>
  <c r="V69" i="39"/>
  <c r="Y69" i="39" s="1"/>
  <c r="U69" i="39"/>
  <c r="X68" i="39"/>
  <c r="W68" i="39"/>
  <c r="V68" i="39"/>
  <c r="Y68" i="39" s="1"/>
  <c r="U68" i="39"/>
  <c r="P68" i="39"/>
  <c r="Q68" i="39" s="1"/>
  <c r="Z68" i="39" s="1"/>
  <c r="I68" i="39"/>
  <c r="K68" i="39" s="1"/>
  <c r="X67" i="39"/>
  <c r="W67" i="39"/>
  <c r="V67" i="39"/>
  <c r="U67" i="39"/>
  <c r="Y67" i="39" s="1"/>
  <c r="Q67" i="39"/>
  <c r="Z67" i="39" s="1"/>
  <c r="P67" i="39"/>
  <c r="K67" i="39"/>
  <c r="T62" i="39" s="1"/>
  <c r="I67" i="39"/>
  <c r="X66" i="39"/>
  <c r="W66" i="39"/>
  <c r="V66" i="39"/>
  <c r="U66" i="39"/>
  <c r="Q66" i="39"/>
  <c r="P66" i="39"/>
  <c r="I66" i="39"/>
  <c r="K66" i="39" s="1"/>
  <c r="T61" i="39" s="1"/>
  <c r="X65" i="39"/>
  <c r="W65" i="39"/>
  <c r="V65" i="39"/>
  <c r="U65" i="39"/>
  <c r="Y65" i="39" s="1"/>
  <c r="Q65" i="39"/>
  <c r="P65" i="39"/>
  <c r="K65" i="39"/>
  <c r="I65" i="39"/>
  <c r="X64" i="39"/>
  <c r="W64" i="39"/>
  <c r="V64" i="39"/>
  <c r="U64" i="39"/>
  <c r="Y64" i="39" s="1"/>
  <c r="P64" i="39"/>
  <c r="Q64" i="39" s="1"/>
  <c r="Z64" i="39" s="1"/>
  <c r="K64" i="39"/>
  <c r="T59" i="39" s="1"/>
  <c r="I64" i="39"/>
  <c r="X63" i="39"/>
  <c r="W63" i="39"/>
  <c r="Y63" i="39" s="1"/>
  <c r="V63" i="39"/>
  <c r="U63" i="39"/>
  <c r="Q63" i="39"/>
  <c r="Z63" i="39" s="1"/>
  <c r="P63" i="39"/>
  <c r="K63" i="39"/>
  <c r="T58" i="39" s="1"/>
  <c r="I63" i="39"/>
  <c r="X62" i="39"/>
  <c r="W62" i="39"/>
  <c r="V62" i="39"/>
  <c r="U62" i="39"/>
  <c r="Y62" i="39" s="1"/>
  <c r="P62" i="39"/>
  <c r="Q62" i="39" s="1"/>
  <c r="Z62" i="39" s="1"/>
  <c r="I62" i="39"/>
  <c r="K62" i="39" s="1"/>
  <c r="X61" i="39"/>
  <c r="W61" i="39"/>
  <c r="V61" i="39"/>
  <c r="U61" i="39"/>
  <c r="Y61" i="39" s="1"/>
  <c r="P61" i="39"/>
  <c r="Q61" i="39" s="1"/>
  <c r="Z61" i="39" s="1"/>
  <c r="K61" i="39"/>
  <c r="I61" i="39"/>
  <c r="X60" i="39"/>
  <c r="W60" i="39"/>
  <c r="V60" i="39"/>
  <c r="Y60" i="39" s="1"/>
  <c r="U60" i="39"/>
  <c r="P60" i="39"/>
  <c r="Q60" i="39" s="1"/>
  <c r="I60" i="39"/>
  <c r="K60" i="39" s="1"/>
  <c r="Y59" i="39"/>
  <c r="X59" i="39"/>
  <c r="W59" i="39"/>
  <c r="V59" i="39"/>
  <c r="U59" i="39"/>
  <c r="Q59" i="39"/>
  <c r="P59" i="39"/>
  <c r="I59" i="39"/>
  <c r="K59" i="39" s="1"/>
  <c r="Z58" i="39"/>
  <c r="X58" i="39"/>
  <c r="W58" i="39"/>
  <c r="Y58" i="39" s="1"/>
  <c r="V58" i="39"/>
  <c r="U58" i="39"/>
  <c r="P58" i="39"/>
  <c r="Q58" i="39" s="1"/>
  <c r="I58" i="39"/>
  <c r="K58" i="39" s="1"/>
  <c r="X57" i="39"/>
  <c r="W57" i="39"/>
  <c r="Y57" i="39" s="1"/>
  <c r="Z57" i="39" s="1"/>
  <c r="V57" i="39"/>
  <c r="U57" i="39"/>
  <c r="Q57" i="39"/>
  <c r="P57" i="39"/>
  <c r="K57" i="39"/>
  <c r="I57" i="39"/>
  <c r="X56" i="39"/>
  <c r="W56" i="39"/>
  <c r="V56" i="39"/>
  <c r="Y56" i="39" s="1"/>
  <c r="U56" i="39"/>
  <c r="P56" i="39"/>
  <c r="Q56" i="39" s="1"/>
  <c r="I56" i="39"/>
  <c r="K56" i="39" s="1"/>
  <c r="T43" i="39" s="1"/>
  <c r="X55" i="39"/>
  <c r="W55" i="39"/>
  <c r="V55" i="39"/>
  <c r="U55" i="39"/>
  <c r="Y55" i="39" s="1"/>
  <c r="Q55" i="39"/>
  <c r="Z55" i="39" s="1"/>
  <c r="P55" i="39"/>
  <c r="K55" i="39"/>
  <c r="T42" i="39" s="1"/>
  <c r="I55" i="39"/>
  <c r="X54" i="39"/>
  <c r="W54" i="39"/>
  <c r="V54" i="39"/>
  <c r="U54" i="39"/>
  <c r="Y54" i="39" s="1"/>
  <c r="Z54" i="39" s="1"/>
  <c r="T54" i="39"/>
  <c r="Q54" i="39"/>
  <c r="P54" i="39"/>
  <c r="I54" i="39"/>
  <c r="K54" i="39" s="1"/>
  <c r="T41" i="39" s="1"/>
  <c r="X53" i="39"/>
  <c r="W53" i="39"/>
  <c r="V53" i="39"/>
  <c r="U53" i="39"/>
  <c r="Y53" i="39" s="1"/>
  <c r="X52" i="39"/>
  <c r="W52" i="39"/>
  <c r="V52" i="39"/>
  <c r="U52" i="39"/>
  <c r="Y52" i="39" s="1"/>
  <c r="Z52" i="39" s="1"/>
  <c r="Z51" i="39"/>
  <c r="X50" i="39"/>
  <c r="W50" i="39"/>
  <c r="V50" i="39"/>
  <c r="Y50" i="39" s="1"/>
  <c r="Z50" i="39" s="1"/>
  <c r="U50" i="39"/>
  <c r="X49" i="39"/>
  <c r="W49" i="39"/>
  <c r="V49" i="39"/>
  <c r="U49" i="39"/>
  <c r="Y49" i="39" s="1"/>
  <c r="Z49" i="39" s="1"/>
  <c r="X48" i="39"/>
  <c r="W48" i="39"/>
  <c r="V48" i="39"/>
  <c r="Y48" i="39" s="1"/>
  <c r="Z48" i="39" s="1"/>
  <c r="U48" i="39"/>
  <c r="X47" i="39"/>
  <c r="W47" i="39"/>
  <c r="V47" i="39"/>
  <c r="U47" i="39"/>
  <c r="Y47" i="39" s="1"/>
  <c r="Z47" i="39" s="1"/>
  <c r="X46" i="39"/>
  <c r="W46" i="39"/>
  <c r="V46" i="39"/>
  <c r="Y46" i="39" s="1"/>
  <c r="U46" i="39"/>
  <c r="X45" i="39"/>
  <c r="W45" i="39"/>
  <c r="V45" i="39"/>
  <c r="U45" i="39"/>
  <c r="Y45" i="39" s="1"/>
  <c r="T45" i="39"/>
  <c r="P45" i="39"/>
  <c r="Q45" i="39" s="1"/>
  <c r="Z45" i="39" s="1"/>
  <c r="K45" i="39"/>
  <c r="T40" i="39" s="1"/>
  <c r="I45" i="39"/>
  <c r="X44" i="39"/>
  <c r="W44" i="39"/>
  <c r="Y44" i="39" s="1"/>
  <c r="V44" i="39"/>
  <c r="U44" i="39"/>
  <c r="T44" i="39"/>
  <c r="Q44" i="39"/>
  <c r="Z44" i="39" s="1"/>
  <c r="P44" i="39"/>
  <c r="K44" i="39"/>
  <c r="I44" i="39"/>
  <c r="X43" i="39"/>
  <c r="W43" i="39"/>
  <c r="V43" i="39"/>
  <c r="U43" i="39"/>
  <c r="Y43" i="39" s="1"/>
  <c r="P43" i="39"/>
  <c r="Q43" i="39" s="1"/>
  <c r="I43" i="39"/>
  <c r="K43" i="39" s="1"/>
  <c r="T38" i="39" s="1"/>
  <c r="X42" i="39"/>
  <c r="W42" i="39"/>
  <c r="V42" i="39"/>
  <c r="U42" i="39"/>
  <c r="Y42" i="39" s="1"/>
  <c r="P42" i="39"/>
  <c r="Q42" i="39" s="1"/>
  <c r="K42" i="39"/>
  <c r="T37" i="39" s="1"/>
  <c r="I42" i="39"/>
  <c r="Z41" i="39"/>
  <c r="X41" i="39"/>
  <c r="W41" i="39"/>
  <c r="V41" i="39"/>
  <c r="Y41" i="39" s="1"/>
  <c r="U41" i="39"/>
  <c r="P41" i="39"/>
  <c r="Q41" i="39" s="1"/>
  <c r="I41" i="39"/>
  <c r="K41" i="39" s="1"/>
  <c r="T36" i="39" s="1"/>
  <c r="Y40" i="39"/>
  <c r="X40" i="39"/>
  <c r="W40" i="39"/>
  <c r="V40" i="39"/>
  <c r="U40" i="39"/>
  <c r="Q40" i="39"/>
  <c r="Z40" i="39" s="1"/>
  <c r="P40" i="39"/>
  <c r="I40" i="39"/>
  <c r="K40" i="39" s="1"/>
  <c r="T35" i="39" s="1"/>
  <c r="X39" i="39"/>
  <c r="W39" i="39"/>
  <c r="V39" i="39"/>
  <c r="U39" i="39"/>
  <c r="P39" i="39"/>
  <c r="Q39" i="39" s="1"/>
  <c r="I39" i="39"/>
  <c r="K39" i="39" s="1"/>
  <c r="X38" i="39"/>
  <c r="W38" i="39"/>
  <c r="Y38" i="39" s="1"/>
  <c r="Z38" i="39" s="1"/>
  <c r="V38" i="39"/>
  <c r="U38" i="39"/>
  <c r="Q38" i="39"/>
  <c r="P38" i="39"/>
  <c r="K38" i="39"/>
  <c r="I38" i="39"/>
  <c r="X37" i="39"/>
  <c r="W37" i="39"/>
  <c r="V37" i="39"/>
  <c r="U37" i="39"/>
  <c r="P37" i="39"/>
  <c r="Q37" i="39" s="1"/>
  <c r="K37" i="39"/>
  <c r="X36" i="39"/>
  <c r="W36" i="39"/>
  <c r="V36" i="39"/>
  <c r="U36" i="39"/>
  <c r="Y36" i="39" s="1"/>
  <c r="Z36" i="39" s="1"/>
  <c r="Q36" i="39"/>
  <c r="P36" i="39"/>
  <c r="I36" i="39"/>
  <c r="K36" i="39" s="1"/>
  <c r="T31" i="39" s="1"/>
  <c r="X35" i="39"/>
  <c r="W35" i="39"/>
  <c r="V35" i="39"/>
  <c r="U35" i="39"/>
  <c r="Y35" i="39" s="1"/>
  <c r="Q35" i="39"/>
  <c r="P35" i="39"/>
  <c r="K35" i="39"/>
  <c r="I35" i="39"/>
  <c r="X34" i="39"/>
  <c r="W34" i="39"/>
  <c r="V34" i="39"/>
  <c r="U34" i="39"/>
  <c r="Y34" i="39" s="1"/>
  <c r="P34" i="39"/>
  <c r="Q34" i="39" s="1"/>
  <c r="Z34" i="39" s="1"/>
  <c r="K34" i="39"/>
  <c r="I34" i="39"/>
  <c r="X33" i="39"/>
  <c r="W33" i="39"/>
  <c r="Y33" i="39" s="1"/>
  <c r="V33" i="39"/>
  <c r="U33" i="39"/>
  <c r="T33" i="39"/>
  <c r="Q33" i="39"/>
  <c r="P33" i="39"/>
  <c r="K33" i="39"/>
  <c r="I33" i="39"/>
  <c r="X32" i="39"/>
  <c r="W32" i="39"/>
  <c r="V32" i="39"/>
  <c r="U32" i="39"/>
  <c r="Y32" i="39" s="1"/>
  <c r="P32" i="39"/>
  <c r="Q32" i="39" s="1"/>
  <c r="Z32" i="39" s="1"/>
  <c r="I32" i="39"/>
  <c r="K32" i="39" s="1"/>
  <c r="X31" i="39"/>
  <c r="W31" i="39"/>
  <c r="V31" i="39"/>
  <c r="U31" i="39"/>
  <c r="Y31" i="39" s="1"/>
  <c r="P31" i="39"/>
  <c r="Q31" i="39" s="1"/>
  <c r="Z31" i="39" s="1"/>
  <c r="K31" i="39"/>
  <c r="I31" i="39"/>
  <c r="X30" i="39"/>
  <c r="W30" i="39"/>
  <c r="V30" i="39"/>
  <c r="Y30" i="39" s="1"/>
  <c r="U30" i="39"/>
  <c r="X29" i="39"/>
  <c r="W29" i="39"/>
  <c r="V29" i="39"/>
  <c r="U29" i="39"/>
  <c r="Z28" i="39"/>
  <c r="X27" i="39"/>
  <c r="W27" i="39"/>
  <c r="Y27" i="39" s="1"/>
  <c r="Z27" i="39" s="1"/>
  <c r="V27" i="39"/>
  <c r="U27" i="39"/>
  <c r="Y26" i="39"/>
  <c r="Z26" i="39" s="1"/>
  <c r="X26" i="39"/>
  <c r="W26" i="39"/>
  <c r="V26" i="39"/>
  <c r="U26" i="39"/>
  <c r="X25" i="39"/>
  <c r="W25" i="39"/>
  <c r="Y25" i="39" s="1"/>
  <c r="Z25" i="39" s="1"/>
  <c r="V25" i="39"/>
  <c r="U25" i="39"/>
  <c r="Y24" i="39"/>
  <c r="Z24" i="39" s="1"/>
  <c r="X24" i="39"/>
  <c r="W24" i="39"/>
  <c r="V24" i="39"/>
  <c r="U24" i="39"/>
  <c r="X23" i="39"/>
  <c r="W23" i="39"/>
  <c r="Y23" i="39" s="1"/>
  <c r="Z23" i="39" s="1"/>
  <c r="V23" i="39"/>
  <c r="U23" i="39"/>
  <c r="Y22" i="39"/>
  <c r="Z22" i="39" s="1"/>
  <c r="X22" i="39"/>
  <c r="W22" i="39"/>
  <c r="V22" i="39"/>
  <c r="U22" i="39"/>
  <c r="X21" i="39"/>
  <c r="W21" i="39"/>
  <c r="Y21" i="39" s="1"/>
  <c r="Z21" i="39" s="1"/>
  <c r="V21" i="39"/>
  <c r="U21" i="39"/>
  <c r="Y20" i="39"/>
  <c r="X20" i="39"/>
  <c r="W20" i="39"/>
  <c r="V20" i="39"/>
  <c r="U20" i="39"/>
  <c r="X19" i="39"/>
  <c r="W19" i="39"/>
  <c r="V19" i="39"/>
  <c r="U19" i="39"/>
  <c r="Y19" i="39" s="1"/>
  <c r="Z19" i="39" s="1"/>
  <c r="Q19" i="39"/>
  <c r="P19" i="39"/>
  <c r="I19" i="39"/>
  <c r="K19" i="39" s="1"/>
  <c r="T19" i="39" s="1"/>
  <c r="X18" i="39"/>
  <c r="W18" i="39"/>
  <c r="V18" i="39"/>
  <c r="U18" i="39"/>
  <c r="Y18" i="39" s="1"/>
  <c r="Q18" i="39"/>
  <c r="P18" i="39"/>
  <c r="K18" i="39"/>
  <c r="I18" i="39"/>
  <c r="X17" i="39"/>
  <c r="W17" i="39"/>
  <c r="V17" i="39"/>
  <c r="U17" i="39"/>
  <c r="Y17" i="39" s="1"/>
  <c r="P17" i="39"/>
  <c r="Q17" i="39" s="1"/>
  <c r="K17" i="39"/>
  <c r="I17" i="39"/>
  <c r="X16" i="39"/>
  <c r="W16" i="39"/>
  <c r="Y16" i="39" s="1"/>
  <c r="V16" i="39"/>
  <c r="U16" i="39"/>
  <c r="Q16" i="39"/>
  <c r="P16" i="39"/>
  <c r="K16" i="39"/>
  <c r="I16" i="39"/>
  <c r="X15" i="39"/>
  <c r="W15" i="39"/>
  <c r="V15" i="39"/>
  <c r="U15" i="39"/>
  <c r="Y15" i="39" s="1"/>
  <c r="P15" i="39"/>
  <c r="Q15" i="39" s="1"/>
  <c r="I15" i="39"/>
  <c r="K15" i="39" s="1"/>
  <c r="T15" i="39" s="1"/>
  <c r="X14" i="39"/>
  <c r="W14" i="39"/>
  <c r="V14" i="39"/>
  <c r="U14" i="39"/>
  <c r="Y14" i="39" s="1"/>
  <c r="P14" i="39"/>
  <c r="Q14" i="39" s="1"/>
  <c r="K14" i="39"/>
  <c r="T14" i="39" s="1"/>
  <c r="I14" i="39"/>
  <c r="X13" i="39"/>
  <c r="W13" i="39"/>
  <c r="V13" i="39"/>
  <c r="Y13" i="39" s="1"/>
  <c r="U13" i="39"/>
  <c r="P13" i="39"/>
  <c r="Q13" i="39" s="1"/>
  <c r="Z13" i="39" s="1"/>
  <c r="I13" i="39"/>
  <c r="K13" i="39" s="1"/>
  <c r="T13" i="39" s="1"/>
  <c r="Y12" i="39"/>
  <c r="X12" i="39"/>
  <c r="W12" i="39"/>
  <c r="V12" i="39"/>
  <c r="U12" i="39"/>
  <c r="Q12" i="39"/>
  <c r="Z12" i="39" s="1"/>
  <c r="P12" i="39"/>
  <c r="I12" i="39"/>
  <c r="K12" i="39" s="1"/>
  <c r="T12" i="39" s="1"/>
  <c r="X11" i="39"/>
  <c r="W11" i="39"/>
  <c r="V11" i="39"/>
  <c r="U11" i="39"/>
  <c r="P11" i="39"/>
  <c r="Q11" i="39" s="1"/>
  <c r="I11" i="39"/>
  <c r="K11" i="39" s="1"/>
  <c r="Y10" i="39"/>
  <c r="Z10" i="39" s="1"/>
  <c r="X10" i="39"/>
  <c r="W10" i="39"/>
  <c r="V10" i="39"/>
  <c r="U10" i="39"/>
  <c r="Q10" i="39"/>
  <c r="P10" i="39"/>
  <c r="K10" i="39"/>
  <c r="T10" i="39" s="1"/>
  <c r="I10" i="39"/>
  <c r="X9" i="39"/>
  <c r="W9" i="39"/>
  <c r="V9" i="39"/>
  <c r="U9" i="39"/>
  <c r="P9" i="39"/>
  <c r="Q9" i="39" s="1"/>
  <c r="K9" i="39"/>
  <c r="T9" i="39" s="1"/>
  <c r="X8" i="39"/>
  <c r="W8" i="39"/>
  <c r="V8" i="39"/>
  <c r="U8" i="39"/>
  <c r="Y8" i="39" s="1"/>
  <c r="Z8" i="39" s="1"/>
  <c r="Q8" i="39"/>
  <c r="P8" i="39"/>
  <c r="I8" i="39"/>
  <c r="K8" i="39" s="1"/>
  <c r="T8" i="39" s="1"/>
  <c r="X7" i="39"/>
  <c r="W7" i="39"/>
  <c r="V7" i="39"/>
  <c r="U7" i="39"/>
  <c r="Y7" i="39" s="1"/>
  <c r="Q7" i="39"/>
  <c r="P7" i="39"/>
  <c r="K7" i="39"/>
  <c r="I7" i="39"/>
  <c r="X6" i="39"/>
  <c r="W6" i="39"/>
  <c r="V6" i="39"/>
  <c r="U6" i="39"/>
  <c r="P6" i="39"/>
  <c r="Q6" i="39" s="1"/>
  <c r="K6" i="39"/>
  <c r="I6" i="39"/>
  <c r="X30" i="38"/>
  <c r="W30" i="38"/>
  <c r="Y30" i="38" s="1"/>
  <c r="Z30" i="38" s="1"/>
  <c r="V30" i="38"/>
  <c r="U30" i="38"/>
  <c r="Q30" i="38"/>
  <c r="K30" i="38"/>
  <c r="T30" i="38" s="1"/>
  <c r="X29" i="38"/>
  <c r="W29" i="38"/>
  <c r="V29" i="38"/>
  <c r="U29" i="38"/>
  <c r="T29" i="38"/>
  <c r="Q29" i="38"/>
  <c r="K29" i="38"/>
  <c r="X28" i="38"/>
  <c r="W28" i="38"/>
  <c r="V28" i="38"/>
  <c r="U28" i="38"/>
  <c r="Y28" i="38" s="1"/>
  <c r="P28" i="38"/>
  <c r="Q28" i="38" s="1"/>
  <c r="X27" i="38"/>
  <c r="W27" i="38"/>
  <c r="V27" i="38"/>
  <c r="U27" i="38"/>
  <c r="Y27" i="38" s="1"/>
  <c r="X26" i="38"/>
  <c r="W26" i="38"/>
  <c r="V26" i="38"/>
  <c r="U26" i="38"/>
  <c r="X24" i="38"/>
  <c r="W24" i="38"/>
  <c r="V24" i="38"/>
  <c r="U24" i="38"/>
  <c r="X23" i="38"/>
  <c r="W23" i="38"/>
  <c r="Y23" i="38" s="1"/>
  <c r="Z23" i="38" s="1"/>
  <c r="V23" i="38"/>
  <c r="U23" i="38"/>
  <c r="X22" i="38"/>
  <c r="W22" i="38"/>
  <c r="V22" i="38"/>
  <c r="U22" i="38"/>
  <c r="Y22" i="38" s="1"/>
  <c r="Z22" i="38" s="1"/>
  <c r="X21" i="38"/>
  <c r="W21" i="38"/>
  <c r="V21" i="38"/>
  <c r="U21" i="38"/>
  <c r="X20" i="38"/>
  <c r="W20" i="38"/>
  <c r="V20" i="38"/>
  <c r="U20" i="38"/>
  <c r="Z19" i="38"/>
  <c r="X19" i="38"/>
  <c r="W19" i="38"/>
  <c r="Y19" i="38" s="1"/>
  <c r="V19" i="38"/>
  <c r="U19" i="38"/>
  <c r="X18" i="38"/>
  <c r="W18" i="38"/>
  <c r="V18" i="38"/>
  <c r="U18" i="38"/>
  <c r="Y18" i="38" s="1"/>
  <c r="Z18" i="38" s="1"/>
  <c r="X17" i="38"/>
  <c r="W17" i="38"/>
  <c r="V17" i="38"/>
  <c r="U17" i="38"/>
  <c r="X16" i="38"/>
  <c r="W16" i="38"/>
  <c r="V16" i="38"/>
  <c r="U16" i="38"/>
  <c r="X15" i="38"/>
  <c r="W15" i="38"/>
  <c r="V15" i="38"/>
  <c r="Y15" i="38" s="1"/>
  <c r="Z15" i="38" s="1"/>
  <c r="U15" i="38"/>
  <c r="T15" i="38"/>
  <c r="P15" i="38"/>
  <c r="Q15" i="38" s="1"/>
  <c r="K15" i="38"/>
  <c r="X14" i="38"/>
  <c r="W14" i="38"/>
  <c r="V14" i="38"/>
  <c r="U14" i="38"/>
  <c r="P14" i="38"/>
  <c r="Q14" i="38" s="1"/>
  <c r="T14" i="38" s="1"/>
  <c r="K14" i="38"/>
  <c r="I14" i="38"/>
  <c r="Y13" i="38"/>
  <c r="Z13" i="38" s="1"/>
  <c r="X13" i="38"/>
  <c r="W13" i="38"/>
  <c r="V13" i="38"/>
  <c r="U13" i="38"/>
  <c r="Q13" i="38"/>
  <c r="P13" i="38"/>
  <c r="K13" i="38"/>
  <c r="T13" i="38" s="1"/>
  <c r="I13" i="38"/>
  <c r="X12" i="38"/>
  <c r="W12" i="38"/>
  <c r="V12" i="38"/>
  <c r="U12" i="38"/>
  <c r="P12" i="38"/>
  <c r="Q12" i="38" s="1"/>
  <c r="K12" i="38"/>
  <c r="I12" i="38"/>
  <c r="X11" i="38"/>
  <c r="W11" i="38"/>
  <c r="V11" i="38"/>
  <c r="U11" i="38"/>
  <c r="Y11" i="38" s="1"/>
  <c r="Q11" i="38"/>
  <c r="Z11" i="38" s="1"/>
  <c r="P11" i="38"/>
  <c r="K11" i="38"/>
  <c r="T11" i="38" s="1"/>
  <c r="I11" i="38"/>
  <c r="X10" i="38"/>
  <c r="W10" i="38"/>
  <c r="V10" i="38"/>
  <c r="U10" i="38"/>
  <c r="Q10" i="38"/>
  <c r="P10" i="38"/>
  <c r="K10" i="38"/>
  <c r="I10" i="38"/>
  <c r="Y9" i="38"/>
  <c r="X9" i="38"/>
  <c r="W9" i="38"/>
  <c r="V9" i="38"/>
  <c r="U9" i="38"/>
  <c r="P9" i="38"/>
  <c r="Q9" i="38" s="1"/>
  <c r="K9" i="38"/>
  <c r="I9" i="38"/>
  <c r="X8" i="38"/>
  <c r="W8" i="38"/>
  <c r="V8" i="38"/>
  <c r="U8" i="38"/>
  <c r="P8" i="38"/>
  <c r="Q8" i="38" s="1"/>
  <c r="K8" i="38"/>
  <c r="I8" i="38"/>
  <c r="Y7" i="38"/>
  <c r="X7" i="38"/>
  <c r="W7" i="38"/>
  <c r="V7" i="38"/>
  <c r="U7" i="38"/>
  <c r="T7" i="38"/>
  <c r="P7" i="38"/>
  <c r="Q7" i="38" s="1"/>
  <c r="K7" i="38"/>
  <c r="I7" i="38"/>
  <c r="X6" i="38"/>
  <c r="W6" i="38"/>
  <c r="V6" i="38"/>
  <c r="U6" i="38"/>
  <c r="T6" i="38"/>
  <c r="X146" i="37"/>
  <c r="W146" i="37"/>
  <c r="V146" i="37"/>
  <c r="U146" i="37"/>
  <c r="P146" i="37"/>
  <c r="Q146" i="37" s="1"/>
  <c r="K146" i="37"/>
  <c r="X145" i="37"/>
  <c r="W145" i="37"/>
  <c r="V145" i="37"/>
  <c r="U145" i="37"/>
  <c r="P145" i="37"/>
  <c r="Q145" i="37" s="1"/>
  <c r="K145" i="37"/>
  <c r="X144" i="37"/>
  <c r="W144" i="37"/>
  <c r="V144" i="37"/>
  <c r="Y144" i="37" s="1"/>
  <c r="Z144" i="37" s="1"/>
  <c r="U144" i="37"/>
  <c r="P144" i="37"/>
  <c r="Q144" i="37" s="1"/>
  <c r="K144" i="37"/>
  <c r="T144" i="37" s="1"/>
  <c r="X143" i="37"/>
  <c r="W143" i="37"/>
  <c r="Y143" i="37" s="1"/>
  <c r="V143" i="37"/>
  <c r="U143" i="37"/>
  <c r="P143" i="37"/>
  <c r="Q143" i="37" s="1"/>
  <c r="K143" i="37"/>
  <c r="X142" i="37"/>
  <c r="W142" i="37"/>
  <c r="V142" i="37"/>
  <c r="U142" i="37"/>
  <c r="Y142" i="37" s="1"/>
  <c r="P142" i="37"/>
  <c r="Q142" i="37" s="1"/>
  <c r="K142" i="37"/>
  <c r="X141" i="37"/>
  <c r="W141" i="37"/>
  <c r="V141" i="37"/>
  <c r="U141" i="37"/>
  <c r="X140" i="37"/>
  <c r="W140" i="37"/>
  <c r="V140" i="37"/>
  <c r="U140" i="37"/>
  <c r="X138" i="37"/>
  <c r="W138" i="37"/>
  <c r="Y138" i="37" s="1"/>
  <c r="Z138" i="37" s="1"/>
  <c r="V138" i="37"/>
  <c r="U138" i="37"/>
  <c r="X137" i="37"/>
  <c r="W137" i="37"/>
  <c r="V137" i="37"/>
  <c r="U137" i="37"/>
  <c r="X136" i="37"/>
  <c r="W136" i="37"/>
  <c r="V136" i="37"/>
  <c r="U136" i="37"/>
  <c r="X135" i="37"/>
  <c r="W135" i="37"/>
  <c r="V135" i="37"/>
  <c r="U135" i="37"/>
  <c r="Y135" i="37" s="1"/>
  <c r="Z135" i="37" s="1"/>
  <c r="X134" i="37"/>
  <c r="W134" i="37"/>
  <c r="V134" i="37"/>
  <c r="U134" i="37"/>
  <c r="Y134" i="37" s="1"/>
  <c r="Z134" i="37" s="1"/>
  <c r="X133" i="37"/>
  <c r="W133" i="37"/>
  <c r="V133" i="37"/>
  <c r="U133" i="37"/>
  <c r="Y132" i="37"/>
  <c r="Z132" i="37" s="1"/>
  <c r="X132" i="37"/>
  <c r="W132" i="37"/>
  <c r="V132" i="37"/>
  <c r="U132" i="37"/>
  <c r="X131" i="37"/>
  <c r="W131" i="37"/>
  <c r="V131" i="37"/>
  <c r="U131" i="37"/>
  <c r="X130" i="37"/>
  <c r="W130" i="37"/>
  <c r="Y130" i="37" s="1"/>
  <c r="V130" i="37"/>
  <c r="U130" i="37"/>
  <c r="X129" i="37"/>
  <c r="W129" i="37"/>
  <c r="V129" i="37"/>
  <c r="U129" i="37"/>
  <c r="Y129" i="37" s="1"/>
  <c r="Q129" i="37"/>
  <c r="P129" i="37"/>
  <c r="K129" i="37"/>
  <c r="T129" i="37" s="1"/>
  <c r="X128" i="37"/>
  <c r="W128" i="37"/>
  <c r="V128" i="37"/>
  <c r="U128" i="37"/>
  <c r="Q128" i="37"/>
  <c r="P128" i="37"/>
  <c r="K128" i="37"/>
  <c r="T128" i="37" s="1"/>
  <c r="Y127" i="37"/>
  <c r="X127" i="37"/>
  <c r="W127" i="37"/>
  <c r="V127" i="37"/>
  <c r="U127" i="37"/>
  <c r="P127" i="37"/>
  <c r="Q127" i="37" s="1"/>
  <c r="Z127" i="37" s="1"/>
  <c r="K127" i="37"/>
  <c r="X126" i="37"/>
  <c r="Y126" i="37" s="1"/>
  <c r="W126" i="37"/>
  <c r="V126" i="37"/>
  <c r="U126" i="37"/>
  <c r="P126" i="37"/>
  <c r="Q126" i="37" s="1"/>
  <c r="T126" i="37" s="1"/>
  <c r="K126" i="37"/>
  <c r="X125" i="37"/>
  <c r="W125" i="37"/>
  <c r="V125" i="37"/>
  <c r="U125" i="37"/>
  <c r="Y125" i="37" s="1"/>
  <c r="Z125" i="37" s="1"/>
  <c r="P125" i="37"/>
  <c r="Q125" i="37" s="1"/>
  <c r="K125" i="37"/>
  <c r="X124" i="37"/>
  <c r="W124" i="37"/>
  <c r="V124" i="37"/>
  <c r="U124" i="37"/>
  <c r="Y124" i="37" s="1"/>
  <c r="Q124" i="37"/>
  <c r="P124" i="37"/>
  <c r="K124" i="37"/>
  <c r="Y123" i="37"/>
  <c r="X123" i="37"/>
  <c r="W123" i="37"/>
  <c r="V123" i="37"/>
  <c r="U123" i="37"/>
  <c r="Q123" i="37"/>
  <c r="Z123" i="37" s="1"/>
  <c r="P123" i="37"/>
  <c r="K123" i="37"/>
  <c r="T123" i="37" s="1"/>
  <c r="X122" i="37"/>
  <c r="W122" i="37"/>
  <c r="V122" i="37"/>
  <c r="U122" i="37"/>
  <c r="Q122" i="37"/>
  <c r="P122" i="37"/>
  <c r="K122" i="37"/>
  <c r="T122" i="37" s="1"/>
  <c r="X121" i="37"/>
  <c r="W121" i="37"/>
  <c r="V121" i="37"/>
  <c r="U121" i="37"/>
  <c r="Y121" i="37" s="1"/>
  <c r="P121" i="37"/>
  <c r="Q121" i="37" s="1"/>
  <c r="T121" i="37" s="1"/>
  <c r="K121" i="37"/>
  <c r="X120" i="37"/>
  <c r="W120" i="37"/>
  <c r="Y120" i="37" s="1"/>
  <c r="V120" i="37"/>
  <c r="U120" i="37"/>
  <c r="P120" i="37"/>
  <c r="Q120" i="37" s="1"/>
  <c r="K120" i="37"/>
  <c r="X119" i="37"/>
  <c r="W119" i="37"/>
  <c r="V119" i="37"/>
  <c r="U119" i="37"/>
  <c r="Y119" i="37" s="1"/>
  <c r="P119" i="37"/>
  <c r="Q119" i="37" s="1"/>
  <c r="K119" i="37"/>
  <c r="X118" i="37"/>
  <c r="W118" i="37"/>
  <c r="V118" i="37"/>
  <c r="U118" i="37"/>
  <c r="Q118" i="37"/>
  <c r="T118" i="37" s="1"/>
  <c r="P118" i="37"/>
  <c r="K118" i="37"/>
  <c r="X117" i="37"/>
  <c r="W117" i="37"/>
  <c r="V117" i="37"/>
  <c r="U117" i="37"/>
  <c r="Y117" i="37" s="1"/>
  <c r="Q117" i="37"/>
  <c r="P117" i="37"/>
  <c r="K117" i="37"/>
  <c r="T117" i="37" s="1"/>
  <c r="X116" i="37"/>
  <c r="W116" i="37"/>
  <c r="V116" i="37"/>
  <c r="U116" i="37"/>
  <c r="Q116" i="37"/>
  <c r="P116" i="37"/>
  <c r="K116" i="37"/>
  <c r="T116" i="37" s="1"/>
  <c r="Y115" i="37"/>
  <c r="X115" i="37"/>
  <c r="W115" i="37"/>
  <c r="V115" i="37"/>
  <c r="U115" i="37"/>
  <c r="P115" i="37"/>
  <c r="Q115" i="37" s="1"/>
  <c r="Z115" i="37" s="1"/>
  <c r="K115" i="37"/>
  <c r="X114" i="37"/>
  <c r="Y114" i="37" s="1"/>
  <c r="W114" i="37"/>
  <c r="V114" i="37"/>
  <c r="U114" i="37"/>
  <c r="X113" i="37"/>
  <c r="W113" i="37"/>
  <c r="V113" i="37"/>
  <c r="U113" i="37"/>
  <c r="Y113" i="37" s="1"/>
  <c r="Z113" i="37" s="1"/>
  <c r="Y111" i="37"/>
  <c r="Z111" i="37" s="1"/>
  <c r="X111" i="37"/>
  <c r="W111" i="37"/>
  <c r="V111" i="37"/>
  <c r="U111" i="37"/>
  <c r="X110" i="37"/>
  <c r="W110" i="37"/>
  <c r="V110" i="37"/>
  <c r="U110" i="37"/>
  <c r="Z109" i="37"/>
  <c r="X109" i="37"/>
  <c r="W109" i="37"/>
  <c r="V109" i="37"/>
  <c r="Y109" i="37" s="1"/>
  <c r="U109" i="37"/>
  <c r="X108" i="37"/>
  <c r="W108" i="37"/>
  <c r="V108" i="37"/>
  <c r="U108" i="37"/>
  <c r="Y108" i="37" s="1"/>
  <c r="X107" i="37"/>
  <c r="W107" i="37"/>
  <c r="V107" i="37"/>
  <c r="U107" i="37"/>
  <c r="Q107" i="37"/>
  <c r="P107" i="37"/>
  <c r="K107" i="37"/>
  <c r="T107" i="37" s="1"/>
  <c r="X106" i="37"/>
  <c r="W106" i="37"/>
  <c r="V106" i="37"/>
  <c r="U106" i="37"/>
  <c r="Y106" i="37" s="1"/>
  <c r="P106" i="37"/>
  <c r="Q106" i="37" s="1"/>
  <c r="T106" i="37" s="1"/>
  <c r="K106" i="37"/>
  <c r="X105" i="37"/>
  <c r="W105" i="37"/>
  <c r="Y105" i="37" s="1"/>
  <c r="V105" i="37"/>
  <c r="U105" i="37"/>
  <c r="P105" i="37"/>
  <c r="Q105" i="37" s="1"/>
  <c r="Z105" i="37" s="1"/>
  <c r="K105" i="37"/>
  <c r="X104" i="37"/>
  <c r="W104" i="37"/>
  <c r="V104" i="37"/>
  <c r="U104" i="37"/>
  <c r="Y104" i="37" s="1"/>
  <c r="P104" i="37"/>
  <c r="Q104" i="37" s="1"/>
  <c r="Z104" i="37" s="1"/>
  <c r="K104" i="37"/>
  <c r="X103" i="37"/>
  <c r="W103" i="37"/>
  <c r="V103" i="37"/>
  <c r="U103" i="37"/>
  <c r="Q103" i="37"/>
  <c r="T103" i="37" s="1"/>
  <c r="P103" i="37"/>
  <c r="K103" i="37"/>
  <c r="X102" i="37"/>
  <c r="W102" i="37"/>
  <c r="V102" i="37"/>
  <c r="U102" i="37"/>
  <c r="Y102" i="37" s="1"/>
  <c r="Q102" i="37"/>
  <c r="Z102" i="37" s="1"/>
  <c r="P102" i="37"/>
  <c r="K102" i="37"/>
  <c r="T102" i="37" s="1"/>
  <c r="X101" i="37"/>
  <c r="W101" i="37"/>
  <c r="V101" i="37"/>
  <c r="U101" i="37"/>
  <c r="Q101" i="37"/>
  <c r="P101" i="37"/>
  <c r="K101" i="37"/>
  <c r="Y100" i="37"/>
  <c r="X100" i="37"/>
  <c r="W100" i="37"/>
  <c r="V100" i="37"/>
  <c r="U100" i="37"/>
  <c r="P100" i="37"/>
  <c r="Q100" i="37" s="1"/>
  <c r="Z100" i="37" s="1"/>
  <c r="K100" i="37"/>
  <c r="X99" i="37"/>
  <c r="Y99" i="37" s="1"/>
  <c r="Z99" i="37" s="1"/>
  <c r="W99" i="37"/>
  <c r="V99" i="37"/>
  <c r="U99" i="37"/>
  <c r="P99" i="37"/>
  <c r="Q99" i="37" s="1"/>
  <c r="T99" i="37" s="1"/>
  <c r="K99" i="37"/>
  <c r="X98" i="37"/>
  <c r="W98" i="37"/>
  <c r="V98" i="37"/>
  <c r="U98" i="37"/>
  <c r="P98" i="37"/>
  <c r="Q98" i="37" s="1"/>
  <c r="K98" i="37"/>
  <c r="X97" i="37"/>
  <c r="W97" i="37"/>
  <c r="V97" i="37"/>
  <c r="U97" i="37"/>
  <c r="Y97" i="37" s="1"/>
  <c r="Q97" i="37"/>
  <c r="P97" i="37"/>
  <c r="K97" i="37"/>
  <c r="Y96" i="37"/>
  <c r="X96" i="37"/>
  <c r="W96" i="37"/>
  <c r="V96" i="37"/>
  <c r="U96" i="37"/>
  <c r="Q96" i="37"/>
  <c r="Z96" i="37" s="1"/>
  <c r="P96" i="37"/>
  <c r="K96" i="37"/>
  <c r="T96" i="37" s="1"/>
  <c r="X95" i="37"/>
  <c r="W95" i="37"/>
  <c r="V95" i="37"/>
  <c r="U95" i="37"/>
  <c r="Q95" i="37"/>
  <c r="P95" i="37"/>
  <c r="K95" i="37"/>
  <c r="T95" i="37" s="1"/>
  <c r="X94" i="37"/>
  <c r="W94" i="37"/>
  <c r="V94" i="37"/>
  <c r="U94" i="37"/>
  <c r="Y94" i="37" s="1"/>
  <c r="P94" i="37"/>
  <c r="Q94" i="37" s="1"/>
  <c r="T94" i="37" s="1"/>
  <c r="K94" i="37"/>
  <c r="X93" i="37"/>
  <c r="W93" i="37"/>
  <c r="Y93" i="37" s="1"/>
  <c r="V93" i="37"/>
  <c r="U93" i="37"/>
  <c r="P93" i="37"/>
  <c r="Q93" i="37" s="1"/>
  <c r="Z93" i="37" s="1"/>
  <c r="K93" i="37"/>
  <c r="X92" i="37"/>
  <c r="W92" i="37"/>
  <c r="V92" i="37"/>
  <c r="U92" i="37"/>
  <c r="Y92" i="37" s="1"/>
  <c r="P92" i="37"/>
  <c r="Q92" i="37" s="1"/>
  <c r="K92" i="37"/>
  <c r="X91" i="37"/>
  <c r="W91" i="37"/>
  <c r="V91" i="37"/>
  <c r="U91" i="37"/>
  <c r="Q91" i="37"/>
  <c r="T91" i="37" s="1"/>
  <c r="P91" i="37"/>
  <c r="K91" i="37"/>
  <c r="X90" i="37"/>
  <c r="W90" i="37"/>
  <c r="V90" i="37"/>
  <c r="U90" i="37"/>
  <c r="Y90" i="37" s="1"/>
  <c r="Q90" i="37"/>
  <c r="P90" i="37"/>
  <c r="K90" i="37"/>
  <c r="T90" i="37" s="1"/>
  <c r="X89" i="37"/>
  <c r="W89" i="37"/>
  <c r="V89" i="37"/>
  <c r="U89" i="37"/>
  <c r="Y89" i="37" s="1"/>
  <c r="Q89" i="37"/>
  <c r="Z89" i="37" s="1"/>
  <c r="P89" i="37"/>
  <c r="K89" i="37"/>
  <c r="Y88" i="37"/>
  <c r="X88" i="37"/>
  <c r="W88" i="37"/>
  <c r="V88" i="37"/>
  <c r="U88" i="37"/>
  <c r="P88" i="37"/>
  <c r="Q88" i="37" s="1"/>
  <c r="Z88" i="37" s="1"/>
  <c r="K88" i="37"/>
  <c r="X87" i="37"/>
  <c r="Y87" i="37" s="1"/>
  <c r="W87" i="37"/>
  <c r="V87" i="37"/>
  <c r="U87" i="37"/>
  <c r="X86" i="37"/>
  <c r="W86" i="37"/>
  <c r="V86" i="37"/>
  <c r="U86" i="37"/>
  <c r="Y86" i="37" s="1"/>
  <c r="Z86" i="37" s="1"/>
  <c r="Y84" i="37"/>
  <c r="Z84" i="37" s="1"/>
  <c r="X84" i="37"/>
  <c r="W84" i="37"/>
  <c r="V84" i="37"/>
  <c r="U84" i="37"/>
  <c r="X83" i="37"/>
  <c r="W83" i="37"/>
  <c r="V83" i="37"/>
  <c r="U83" i="37"/>
  <c r="Z82" i="37"/>
  <c r="X82" i="37"/>
  <c r="W82" i="37"/>
  <c r="V82" i="37"/>
  <c r="Y82" i="37" s="1"/>
  <c r="U82" i="37"/>
  <c r="X81" i="37"/>
  <c r="W81" i="37"/>
  <c r="V81" i="37"/>
  <c r="U81" i="37"/>
  <c r="Y81" i="37" s="1"/>
  <c r="X80" i="37"/>
  <c r="W80" i="37"/>
  <c r="V80" i="37"/>
  <c r="U80" i="37"/>
  <c r="P80" i="37"/>
  <c r="Q80" i="37" s="1"/>
  <c r="K80" i="37"/>
  <c r="X79" i="37"/>
  <c r="W79" i="37"/>
  <c r="V79" i="37"/>
  <c r="U79" i="37"/>
  <c r="Y79" i="37" s="1"/>
  <c r="Z79" i="37" s="1"/>
  <c r="P79" i="37"/>
  <c r="Q79" i="37" s="1"/>
  <c r="K79" i="37"/>
  <c r="T79" i="37" s="1"/>
  <c r="X78" i="37"/>
  <c r="W78" i="37"/>
  <c r="Y78" i="37" s="1"/>
  <c r="V78" i="37"/>
  <c r="U78" i="37"/>
  <c r="Q78" i="37"/>
  <c r="P78" i="37"/>
  <c r="K78" i="37"/>
  <c r="Y77" i="37"/>
  <c r="X77" i="37"/>
  <c r="W77" i="37"/>
  <c r="V77" i="37"/>
  <c r="U77" i="37"/>
  <c r="P77" i="37"/>
  <c r="Q77" i="37" s="1"/>
  <c r="Z77" i="37" s="1"/>
  <c r="K77" i="37"/>
  <c r="Z76" i="37"/>
  <c r="X76" i="37"/>
  <c r="W76" i="37"/>
  <c r="V76" i="37"/>
  <c r="U76" i="37"/>
  <c r="Y76" i="37" s="1"/>
  <c r="Q76" i="37"/>
  <c r="T76" i="37" s="1"/>
  <c r="P76" i="37"/>
  <c r="K76" i="37"/>
  <c r="Y75" i="37"/>
  <c r="X75" i="37"/>
  <c r="W75" i="37"/>
  <c r="V75" i="37"/>
  <c r="U75" i="37"/>
  <c r="Q75" i="37"/>
  <c r="P75" i="37"/>
  <c r="K75" i="37"/>
  <c r="T75" i="37" s="1"/>
  <c r="X74" i="37"/>
  <c r="W74" i="37"/>
  <c r="V74" i="37"/>
  <c r="U74" i="37"/>
  <c r="T74" i="37"/>
  <c r="P74" i="37"/>
  <c r="Q74" i="37" s="1"/>
  <c r="K74" i="37"/>
  <c r="X73" i="37"/>
  <c r="W73" i="37"/>
  <c r="V73" i="37"/>
  <c r="Y73" i="37" s="1"/>
  <c r="Z73" i="37" s="1"/>
  <c r="U73" i="37"/>
  <c r="P73" i="37"/>
  <c r="Q73" i="37" s="1"/>
  <c r="K73" i="37"/>
  <c r="T73" i="37" s="1"/>
  <c r="X72" i="37"/>
  <c r="W72" i="37"/>
  <c r="Y72" i="37" s="1"/>
  <c r="V72" i="37"/>
  <c r="U72" i="37"/>
  <c r="Q72" i="37"/>
  <c r="P72" i="37"/>
  <c r="K72" i="37"/>
  <c r="T72" i="37" s="1"/>
  <c r="Y71" i="37"/>
  <c r="Z71" i="37" s="1"/>
  <c r="X71" i="37"/>
  <c r="W71" i="37"/>
  <c r="V71" i="37"/>
  <c r="U71" i="37"/>
  <c r="Q71" i="37"/>
  <c r="P71" i="37"/>
  <c r="K71" i="37"/>
  <c r="T71" i="37" s="1"/>
  <c r="Y70" i="37"/>
  <c r="X70" i="37"/>
  <c r="W70" i="37"/>
  <c r="V70" i="37"/>
  <c r="U70" i="37"/>
  <c r="Q70" i="37"/>
  <c r="Z70" i="37" s="1"/>
  <c r="P70" i="37"/>
  <c r="K70" i="37"/>
  <c r="T70" i="37" s="1"/>
  <c r="X69" i="37"/>
  <c r="W69" i="37"/>
  <c r="V69" i="37"/>
  <c r="U69" i="37"/>
  <c r="Y69" i="37" s="1"/>
  <c r="Q69" i="37"/>
  <c r="P69" i="37"/>
  <c r="K69" i="37"/>
  <c r="T69" i="37" s="1"/>
  <c r="X68" i="37"/>
  <c r="W68" i="37"/>
  <c r="V68" i="37"/>
  <c r="U68" i="37"/>
  <c r="Y68" i="37" s="1"/>
  <c r="Q68" i="37"/>
  <c r="P68" i="37"/>
  <c r="K68" i="37"/>
  <c r="T68" i="37" s="1"/>
  <c r="Y67" i="37"/>
  <c r="X67" i="37"/>
  <c r="W67" i="37"/>
  <c r="V67" i="37"/>
  <c r="U67" i="37"/>
  <c r="Q67" i="37"/>
  <c r="Z67" i="37" s="1"/>
  <c r="P67" i="37"/>
  <c r="K67" i="37"/>
  <c r="T67" i="37" s="1"/>
  <c r="X66" i="37"/>
  <c r="W66" i="37"/>
  <c r="Y66" i="37" s="1"/>
  <c r="V66" i="37"/>
  <c r="U66" i="37"/>
  <c r="Q66" i="37"/>
  <c r="Z66" i="37" s="1"/>
  <c r="P66" i="37"/>
  <c r="K66" i="37"/>
  <c r="T66" i="37" s="1"/>
  <c r="Y65" i="37"/>
  <c r="Z65" i="37" s="1"/>
  <c r="X65" i="37"/>
  <c r="W65" i="37"/>
  <c r="V65" i="37"/>
  <c r="U65" i="37"/>
  <c r="Q65" i="37"/>
  <c r="P65" i="37"/>
  <c r="K65" i="37"/>
  <c r="T65" i="37" s="1"/>
  <c r="X64" i="37"/>
  <c r="W64" i="37"/>
  <c r="Y64" i="37" s="1"/>
  <c r="V64" i="37"/>
  <c r="U64" i="37"/>
  <c r="Q64" i="37"/>
  <c r="P64" i="37"/>
  <c r="K64" i="37"/>
  <c r="T64" i="37" s="1"/>
  <c r="X63" i="37"/>
  <c r="W63" i="37"/>
  <c r="V63" i="37"/>
  <c r="U63" i="37"/>
  <c r="Y63" i="37" s="1"/>
  <c r="Q63" i="37"/>
  <c r="Z63" i="37" s="1"/>
  <c r="P63" i="37"/>
  <c r="K63" i="37"/>
  <c r="T63" i="37" s="1"/>
  <c r="X62" i="37"/>
  <c r="W62" i="37"/>
  <c r="V62" i="37"/>
  <c r="U62" i="37"/>
  <c r="Y62" i="37" s="1"/>
  <c r="Q62" i="37"/>
  <c r="P62" i="37"/>
  <c r="K62" i="37"/>
  <c r="Y61" i="37"/>
  <c r="X61" i="37"/>
  <c r="W61" i="37"/>
  <c r="V61" i="37"/>
  <c r="U61" i="37"/>
  <c r="Q61" i="37"/>
  <c r="Z61" i="37" s="1"/>
  <c r="P61" i="37"/>
  <c r="K61" i="37"/>
  <c r="X60" i="37"/>
  <c r="W60" i="37"/>
  <c r="Y60" i="37" s="1"/>
  <c r="V60" i="37"/>
  <c r="U60" i="37"/>
  <c r="X59" i="37"/>
  <c r="W59" i="37"/>
  <c r="Y59" i="37" s="1"/>
  <c r="Z59" i="37" s="1"/>
  <c r="V59" i="37"/>
  <c r="U59" i="37"/>
  <c r="Y57" i="37"/>
  <c r="Z57" i="37" s="1"/>
  <c r="X57" i="37"/>
  <c r="W57" i="37"/>
  <c r="V57" i="37"/>
  <c r="U57" i="37"/>
  <c r="Y56" i="37"/>
  <c r="Z56" i="37" s="1"/>
  <c r="X56" i="37"/>
  <c r="W56" i="37"/>
  <c r="V56" i="37"/>
  <c r="U56" i="37"/>
  <c r="Y55" i="37"/>
  <c r="Z55" i="37" s="1"/>
  <c r="X55" i="37"/>
  <c r="W55" i="37"/>
  <c r="V55" i="37"/>
  <c r="U55" i="37"/>
  <c r="X54" i="37"/>
  <c r="W54" i="37"/>
  <c r="Y54" i="37" s="1"/>
  <c r="V54" i="37"/>
  <c r="U54" i="37"/>
  <c r="X53" i="37"/>
  <c r="W53" i="37"/>
  <c r="V53" i="37"/>
  <c r="U53" i="37"/>
  <c r="Y53" i="37" s="1"/>
  <c r="Q53" i="37"/>
  <c r="P53" i="37"/>
  <c r="K53" i="37"/>
  <c r="Y52" i="37"/>
  <c r="X52" i="37"/>
  <c r="W52" i="37"/>
  <c r="V52" i="37"/>
  <c r="U52" i="37"/>
  <c r="Q52" i="37"/>
  <c r="Z52" i="37" s="1"/>
  <c r="P52" i="37"/>
  <c r="K52" i="37"/>
  <c r="T52" i="37" s="1"/>
  <c r="X51" i="37"/>
  <c r="W51" i="37"/>
  <c r="Y51" i="37" s="1"/>
  <c r="V51" i="37"/>
  <c r="U51" i="37"/>
  <c r="Q51" i="37"/>
  <c r="Z51" i="37" s="1"/>
  <c r="P51" i="37"/>
  <c r="K51" i="37"/>
  <c r="T51" i="37" s="1"/>
  <c r="Y50" i="37"/>
  <c r="X50" i="37"/>
  <c r="W50" i="37"/>
  <c r="V50" i="37"/>
  <c r="U50" i="37"/>
  <c r="Q50" i="37"/>
  <c r="Z50" i="37" s="1"/>
  <c r="P50" i="37"/>
  <c r="K50" i="37"/>
  <c r="T50" i="37" s="1"/>
  <c r="X49" i="37"/>
  <c r="W49" i="37"/>
  <c r="Y49" i="37" s="1"/>
  <c r="V49" i="37"/>
  <c r="U49" i="37"/>
  <c r="Q49" i="37"/>
  <c r="P49" i="37"/>
  <c r="K49" i="37"/>
  <c r="T49" i="37" s="1"/>
  <c r="X48" i="37"/>
  <c r="W48" i="37"/>
  <c r="V48" i="37"/>
  <c r="U48" i="37"/>
  <c r="Q48" i="37"/>
  <c r="P48" i="37"/>
  <c r="K48" i="37"/>
  <c r="T48" i="37" s="1"/>
  <c r="X47" i="37"/>
  <c r="W47" i="37"/>
  <c r="V47" i="37"/>
  <c r="U47" i="37"/>
  <c r="Y47" i="37" s="1"/>
  <c r="Q47" i="37"/>
  <c r="Z47" i="37" s="1"/>
  <c r="P47" i="37"/>
  <c r="K47" i="37"/>
  <c r="T47" i="37" s="1"/>
  <c r="Y46" i="37"/>
  <c r="X46" i="37"/>
  <c r="W46" i="37"/>
  <c r="V46" i="37"/>
  <c r="U46" i="37"/>
  <c r="Q46" i="37"/>
  <c r="Z46" i="37" s="1"/>
  <c r="P46" i="37"/>
  <c r="K46" i="37"/>
  <c r="X45" i="37"/>
  <c r="W45" i="37"/>
  <c r="Y45" i="37" s="1"/>
  <c r="V45" i="37"/>
  <c r="U45" i="37"/>
  <c r="Q45" i="37"/>
  <c r="P45" i="37"/>
  <c r="K45" i="37"/>
  <c r="T45" i="37" s="1"/>
  <c r="Y44" i="37"/>
  <c r="X44" i="37"/>
  <c r="W44" i="37"/>
  <c r="V44" i="37"/>
  <c r="U44" i="37"/>
  <c r="Q44" i="37"/>
  <c r="P44" i="37"/>
  <c r="K44" i="37"/>
  <c r="T44" i="37" s="1"/>
  <c r="Y43" i="37"/>
  <c r="X43" i="37"/>
  <c r="W43" i="37"/>
  <c r="V43" i="37"/>
  <c r="U43" i="37"/>
  <c r="Q43" i="37"/>
  <c r="P43" i="37"/>
  <c r="K43" i="37"/>
  <c r="T43" i="37" s="1"/>
  <c r="X42" i="37"/>
  <c r="W42" i="37"/>
  <c r="V42" i="37"/>
  <c r="U42" i="37"/>
  <c r="Y42" i="37" s="1"/>
  <c r="Q42" i="37"/>
  <c r="Z42" i="37" s="1"/>
  <c r="P42" i="37"/>
  <c r="K42" i="37"/>
  <c r="T42" i="37" s="1"/>
  <c r="X41" i="37"/>
  <c r="W41" i="37"/>
  <c r="V41" i="37"/>
  <c r="U41" i="37"/>
  <c r="Y41" i="37" s="1"/>
  <c r="Q41" i="37"/>
  <c r="P41" i="37"/>
  <c r="K41" i="37"/>
  <c r="T41" i="37" s="1"/>
  <c r="Y40" i="37"/>
  <c r="X40" i="37"/>
  <c r="W40" i="37"/>
  <c r="V40" i="37"/>
  <c r="U40" i="37"/>
  <c r="Q40" i="37"/>
  <c r="Z40" i="37" s="1"/>
  <c r="P40" i="37"/>
  <c r="K40" i="37"/>
  <c r="T40" i="37" s="1"/>
  <c r="X39" i="37"/>
  <c r="W39" i="37"/>
  <c r="Y39" i="37" s="1"/>
  <c r="V39" i="37"/>
  <c r="U39" i="37"/>
  <c r="Q39" i="37"/>
  <c r="Z39" i="37" s="1"/>
  <c r="P39" i="37"/>
  <c r="K39" i="37"/>
  <c r="T39" i="37" s="1"/>
  <c r="Y38" i="37"/>
  <c r="X38" i="37"/>
  <c r="W38" i="37"/>
  <c r="V38" i="37"/>
  <c r="U38" i="37"/>
  <c r="Q38" i="37"/>
  <c r="Z38" i="37" s="1"/>
  <c r="P38" i="37"/>
  <c r="K38" i="37"/>
  <c r="T38" i="37" s="1"/>
  <c r="X37" i="37"/>
  <c r="W37" i="37"/>
  <c r="Y37" i="37" s="1"/>
  <c r="V37" i="37"/>
  <c r="U37" i="37"/>
  <c r="Q37" i="37"/>
  <c r="P37" i="37"/>
  <c r="K37" i="37"/>
  <c r="T37" i="37" s="1"/>
  <c r="X36" i="37"/>
  <c r="W36" i="37"/>
  <c r="V36" i="37"/>
  <c r="U36" i="37"/>
  <c r="Q36" i="37"/>
  <c r="P36" i="37"/>
  <c r="K36" i="37"/>
  <c r="T36" i="37" s="1"/>
  <c r="X35" i="37"/>
  <c r="W35" i="37"/>
  <c r="V35" i="37"/>
  <c r="U35" i="37"/>
  <c r="Y35" i="37" s="1"/>
  <c r="Q35" i="37"/>
  <c r="Z35" i="37" s="1"/>
  <c r="P35" i="37"/>
  <c r="K35" i="37"/>
  <c r="T35" i="37" s="1"/>
  <c r="Y34" i="37"/>
  <c r="X34" i="37"/>
  <c r="W34" i="37"/>
  <c r="V34" i="37"/>
  <c r="U34" i="37"/>
  <c r="Q34" i="37"/>
  <c r="Z34" i="37" s="1"/>
  <c r="P34" i="37"/>
  <c r="K34" i="37"/>
  <c r="X33" i="37"/>
  <c r="W33" i="37"/>
  <c r="Y33" i="37" s="1"/>
  <c r="V33" i="37"/>
  <c r="U33" i="37"/>
  <c r="X32" i="37"/>
  <c r="W32" i="37"/>
  <c r="Y32" i="37" s="1"/>
  <c r="Z32" i="37" s="1"/>
  <c r="V32" i="37"/>
  <c r="U32" i="37"/>
  <c r="Y30" i="37"/>
  <c r="Z30" i="37" s="1"/>
  <c r="X30" i="37"/>
  <c r="W30" i="37"/>
  <c r="V30" i="37"/>
  <c r="U30" i="37"/>
  <c r="Y29" i="37"/>
  <c r="Z29" i="37" s="1"/>
  <c r="X29" i="37"/>
  <c r="W29" i="37"/>
  <c r="V29" i="37"/>
  <c r="U29" i="37"/>
  <c r="Y28" i="37"/>
  <c r="Z28" i="37" s="1"/>
  <c r="X28" i="37"/>
  <c r="W28" i="37"/>
  <c r="V28" i="37"/>
  <c r="U28" i="37"/>
  <c r="X27" i="37"/>
  <c r="W27" i="37"/>
  <c r="Y27" i="37" s="1"/>
  <c r="Z27" i="37" s="1"/>
  <c r="V27" i="37"/>
  <c r="U27" i="37"/>
  <c r="Y26" i="37"/>
  <c r="X26" i="37"/>
  <c r="W26" i="37"/>
  <c r="V26" i="37"/>
  <c r="U26" i="37"/>
  <c r="Y25" i="37"/>
  <c r="X25" i="37"/>
  <c r="W25" i="37"/>
  <c r="V25" i="37"/>
  <c r="U25" i="37"/>
  <c r="Q25" i="37"/>
  <c r="P25" i="37"/>
  <c r="K25" i="37"/>
  <c r="T25" i="37" s="1"/>
  <c r="X24" i="37"/>
  <c r="W24" i="37"/>
  <c r="Y24" i="37" s="1"/>
  <c r="V24" i="37"/>
  <c r="U24" i="37"/>
  <c r="Q24" i="37"/>
  <c r="P24" i="37"/>
  <c r="K24" i="37"/>
  <c r="T24" i="37" s="1"/>
  <c r="X23" i="37"/>
  <c r="W23" i="37"/>
  <c r="V23" i="37"/>
  <c r="U23" i="37"/>
  <c r="Y23" i="37" s="1"/>
  <c r="Q23" i="37"/>
  <c r="Z23" i="37" s="1"/>
  <c r="P23" i="37"/>
  <c r="K23" i="37"/>
  <c r="T23" i="37" s="1"/>
  <c r="X22" i="37"/>
  <c r="W22" i="37"/>
  <c r="V22" i="37"/>
  <c r="U22" i="37"/>
  <c r="Y22" i="37" s="1"/>
  <c r="Q22" i="37"/>
  <c r="P22" i="37"/>
  <c r="K22" i="37"/>
  <c r="Y21" i="37"/>
  <c r="X21" i="37"/>
  <c r="W21" i="37"/>
  <c r="V21" i="37"/>
  <c r="U21" i="37"/>
  <c r="Q21" i="37"/>
  <c r="Z21" i="37" s="1"/>
  <c r="P21" i="37"/>
  <c r="K21" i="37"/>
  <c r="X20" i="37"/>
  <c r="W20" i="37"/>
  <c r="Y20" i="37" s="1"/>
  <c r="V20" i="37"/>
  <c r="U20" i="37"/>
  <c r="Q20" i="37"/>
  <c r="P20" i="37"/>
  <c r="K20" i="37"/>
  <c r="T20" i="37" s="1"/>
  <c r="Y19" i="37"/>
  <c r="X19" i="37"/>
  <c r="W19" i="37"/>
  <c r="V19" i="37"/>
  <c r="U19" i="37"/>
  <c r="Q19" i="37"/>
  <c r="P19" i="37"/>
  <c r="K19" i="37"/>
  <c r="T19" i="37" s="1"/>
  <c r="X18" i="37"/>
  <c r="W18" i="37"/>
  <c r="Y18" i="37" s="1"/>
  <c r="V18" i="37"/>
  <c r="U18" i="37"/>
  <c r="Q18" i="37"/>
  <c r="Z18" i="37" s="1"/>
  <c r="P18" i="37"/>
  <c r="K18" i="37"/>
  <c r="T18" i="37" s="1"/>
  <c r="X17" i="37"/>
  <c r="W17" i="37"/>
  <c r="V17" i="37"/>
  <c r="U17" i="37"/>
  <c r="Y17" i="37" s="1"/>
  <c r="Q17" i="37"/>
  <c r="P17" i="37"/>
  <c r="K17" i="37"/>
  <c r="T17" i="37" s="1"/>
  <c r="X16" i="37"/>
  <c r="W16" i="37"/>
  <c r="V16" i="37"/>
  <c r="U16" i="37"/>
  <c r="Y16" i="37" s="1"/>
  <c r="Q16" i="37"/>
  <c r="P16" i="37"/>
  <c r="K16" i="37"/>
  <c r="T16" i="37" s="1"/>
  <c r="Y15" i="37"/>
  <c r="X15" i="37"/>
  <c r="W15" i="37"/>
  <c r="V15" i="37"/>
  <c r="U15" i="37"/>
  <c r="Q15" i="37"/>
  <c r="Z15" i="37" s="1"/>
  <c r="P15" i="37"/>
  <c r="K15" i="37"/>
  <c r="T15" i="37" s="1"/>
  <c r="X14" i="37"/>
  <c r="W14" i="37"/>
  <c r="Y14" i="37" s="1"/>
  <c r="V14" i="37"/>
  <c r="U14" i="37"/>
  <c r="Q14" i="37"/>
  <c r="P14" i="37"/>
  <c r="K14" i="37"/>
  <c r="T14" i="37" s="1"/>
  <c r="Y13" i="37"/>
  <c r="X13" i="37"/>
  <c r="W13" i="37"/>
  <c r="V13" i="37"/>
  <c r="U13" i="37"/>
  <c r="Q13" i="37"/>
  <c r="Z13" i="37" s="1"/>
  <c r="P13" i="37"/>
  <c r="K13" i="37"/>
  <c r="T13" i="37" s="1"/>
  <c r="X12" i="37"/>
  <c r="W12" i="37"/>
  <c r="Y12" i="37" s="1"/>
  <c r="V12" i="37"/>
  <c r="U12" i="37"/>
  <c r="Q12" i="37"/>
  <c r="P12" i="37"/>
  <c r="K12" i="37"/>
  <c r="T12" i="37" s="1"/>
  <c r="X11" i="37"/>
  <c r="W11" i="37"/>
  <c r="V11" i="37"/>
  <c r="U11" i="37"/>
  <c r="Q11" i="37"/>
  <c r="P11" i="37"/>
  <c r="K11" i="37"/>
  <c r="T11" i="37" s="1"/>
  <c r="X10" i="37"/>
  <c r="W10" i="37"/>
  <c r="V10" i="37"/>
  <c r="U10" i="37"/>
  <c r="Y10" i="37" s="1"/>
  <c r="Q10" i="37"/>
  <c r="Z10" i="37" s="1"/>
  <c r="P10" i="37"/>
  <c r="K10" i="37"/>
  <c r="Y9" i="37"/>
  <c r="X9" i="37"/>
  <c r="W9" i="37"/>
  <c r="V9" i="37"/>
  <c r="U9" i="37"/>
  <c r="Q9" i="37"/>
  <c r="Z9" i="37" s="1"/>
  <c r="P9" i="37"/>
  <c r="K9" i="37"/>
  <c r="T9" i="37" s="1"/>
  <c r="X8" i="37"/>
  <c r="W8" i="37"/>
  <c r="Y8" i="37" s="1"/>
  <c r="V8" i="37"/>
  <c r="U8" i="37"/>
  <c r="Q8" i="37"/>
  <c r="P8" i="37"/>
  <c r="K8" i="37"/>
  <c r="T8" i="37" s="1"/>
  <c r="Y7" i="37"/>
  <c r="X7" i="37"/>
  <c r="W7" i="37"/>
  <c r="V7" i="37"/>
  <c r="U7" i="37"/>
  <c r="Q7" i="37"/>
  <c r="Z7" i="37" s="1"/>
  <c r="P7" i="37"/>
  <c r="K7" i="37"/>
  <c r="T7" i="37" s="1"/>
  <c r="Y6" i="37"/>
  <c r="X6" i="37"/>
  <c r="W6" i="37"/>
  <c r="V6" i="37"/>
  <c r="V147" i="37" s="1"/>
  <c r="U6" i="37"/>
  <c r="Q6" i="37"/>
  <c r="P6" i="37"/>
  <c r="K6" i="37"/>
  <c r="T6" i="37" s="1"/>
  <c r="I6" i="37"/>
  <c r="Y261" i="36"/>
  <c r="X261" i="36"/>
  <c r="W261" i="36"/>
  <c r="V261" i="36"/>
  <c r="U261" i="36"/>
  <c r="P261" i="36"/>
  <c r="Q261" i="36" s="1"/>
  <c r="I261" i="36"/>
  <c r="X260" i="36"/>
  <c r="W260" i="36"/>
  <c r="Y260" i="36" s="1"/>
  <c r="V260" i="36"/>
  <c r="U260" i="36"/>
  <c r="P260" i="36"/>
  <c r="Q260" i="36" s="1"/>
  <c r="X259" i="36"/>
  <c r="W259" i="36"/>
  <c r="V259" i="36"/>
  <c r="U259" i="36"/>
  <c r="Q259" i="36"/>
  <c r="K259" i="36" s="1"/>
  <c r="P259" i="36"/>
  <c r="X258" i="36"/>
  <c r="W258" i="36"/>
  <c r="V258" i="36"/>
  <c r="U258" i="36"/>
  <c r="Y258" i="36" s="1"/>
  <c r="Y257" i="36"/>
  <c r="Z257" i="36" s="1"/>
  <c r="X257" i="36"/>
  <c r="W257" i="36"/>
  <c r="V257" i="36"/>
  <c r="U257" i="36"/>
  <c r="Y255" i="36"/>
  <c r="Z255" i="36" s="1"/>
  <c r="X255" i="36"/>
  <c r="W255" i="36"/>
  <c r="V255" i="36"/>
  <c r="U255" i="36"/>
  <c r="Y254" i="36"/>
  <c r="Z254" i="36" s="1"/>
  <c r="X254" i="36"/>
  <c r="W254" i="36"/>
  <c r="V254" i="36"/>
  <c r="U254" i="36"/>
  <c r="X253" i="36"/>
  <c r="W253" i="36"/>
  <c r="Y253" i="36" s="1"/>
  <c r="Z253" i="36" s="1"/>
  <c r="V253" i="36"/>
  <c r="U253" i="36"/>
  <c r="Y252" i="36"/>
  <c r="Z252" i="36" s="1"/>
  <c r="X252" i="36"/>
  <c r="W252" i="36"/>
  <c r="V252" i="36"/>
  <c r="U252" i="36"/>
  <c r="Y251" i="36"/>
  <c r="Z251" i="36" s="1"/>
  <c r="X251" i="36"/>
  <c r="W251" i="36"/>
  <c r="V251" i="36"/>
  <c r="U251" i="36"/>
  <c r="Y250" i="36"/>
  <c r="X250" i="36"/>
  <c r="W250" i="36"/>
  <c r="V250" i="36"/>
  <c r="U250" i="36"/>
  <c r="Y249" i="36"/>
  <c r="Z249" i="36" s="1"/>
  <c r="X249" i="36"/>
  <c r="W249" i="36"/>
  <c r="V249" i="36"/>
  <c r="U249" i="36"/>
  <c r="Q249" i="36"/>
  <c r="K249" i="36"/>
  <c r="X248" i="36"/>
  <c r="W248" i="36"/>
  <c r="V248" i="36"/>
  <c r="U248" i="36"/>
  <c r="Y248" i="36" s="1"/>
  <c r="P248" i="36"/>
  <c r="Q248" i="36" s="1"/>
  <c r="X247" i="36"/>
  <c r="W247" i="36"/>
  <c r="V247" i="36"/>
  <c r="Y247" i="36" s="1"/>
  <c r="U247" i="36"/>
  <c r="Q247" i="36"/>
  <c r="P247" i="36"/>
  <c r="K247" i="36"/>
  <c r="X246" i="36"/>
  <c r="W246" i="36"/>
  <c r="Y246" i="36" s="1"/>
  <c r="V246" i="36"/>
  <c r="U246" i="36"/>
  <c r="P246" i="36"/>
  <c r="Q246" i="36" s="1"/>
  <c r="X245" i="36"/>
  <c r="W245" i="36"/>
  <c r="V245" i="36"/>
  <c r="U245" i="36"/>
  <c r="Q245" i="36"/>
  <c r="K245" i="36" s="1"/>
  <c r="P245" i="36"/>
  <c r="X244" i="36"/>
  <c r="W244" i="36"/>
  <c r="V244" i="36"/>
  <c r="U244" i="36"/>
  <c r="Y244" i="36" s="1"/>
  <c r="P244" i="36"/>
  <c r="Q244" i="36" s="1"/>
  <c r="Z244" i="36" s="1"/>
  <c r="K244" i="36"/>
  <c r="X243" i="36"/>
  <c r="W243" i="36"/>
  <c r="U243" i="36"/>
  <c r="M243" i="36"/>
  <c r="K243" i="36"/>
  <c r="X242" i="36"/>
  <c r="W242" i="36"/>
  <c r="U242" i="36"/>
  <c r="M242" i="36"/>
  <c r="K242" i="36"/>
  <c r="Z241" i="36"/>
  <c r="X241" i="36"/>
  <c r="W241" i="36"/>
  <c r="V241" i="36"/>
  <c r="Y241" i="36" s="1"/>
  <c r="U241" i="36"/>
  <c r="Q241" i="36"/>
  <c r="P241" i="36"/>
  <c r="K241" i="36"/>
  <c r="X240" i="36"/>
  <c r="W240" i="36"/>
  <c r="Y240" i="36" s="1"/>
  <c r="V240" i="36"/>
  <c r="U240" i="36"/>
  <c r="P240" i="36"/>
  <c r="Q240" i="36" s="1"/>
  <c r="K240" i="36"/>
  <c r="X239" i="36"/>
  <c r="W239" i="36"/>
  <c r="V239" i="36"/>
  <c r="U239" i="36"/>
  <c r="Q239" i="36"/>
  <c r="K239" i="36"/>
  <c r="X238" i="36"/>
  <c r="W238" i="36"/>
  <c r="V238" i="36"/>
  <c r="U238" i="36"/>
  <c r="Y238" i="36" s="1"/>
  <c r="X237" i="36"/>
  <c r="W237" i="36"/>
  <c r="V237" i="36"/>
  <c r="U237" i="36"/>
  <c r="X235" i="36"/>
  <c r="W235" i="36"/>
  <c r="V235" i="36"/>
  <c r="Y235" i="36" s="1"/>
  <c r="Z235" i="36" s="1"/>
  <c r="U235" i="36"/>
  <c r="X234" i="36"/>
  <c r="W234" i="36"/>
  <c r="V234" i="36"/>
  <c r="Y234" i="36" s="1"/>
  <c r="Z234" i="36" s="1"/>
  <c r="U234" i="36"/>
  <c r="X233" i="36"/>
  <c r="W233" i="36"/>
  <c r="V233" i="36"/>
  <c r="Y233" i="36" s="1"/>
  <c r="Z233" i="36" s="1"/>
  <c r="U233" i="36"/>
  <c r="Z232" i="36"/>
  <c r="X232" i="36"/>
  <c r="W232" i="36"/>
  <c r="V232" i="36"/>
  <c r="Y232" i="36" s="1"/>
  <c r="U232" i="36"/>
  <c r="X231" i="36"/>
  <c r="W231" i="36"/>
  <c r="V231" i="36"/>
  <c r="Y231" i="36" s="1"/>
  <c r="U231" i="36"/>
  <c r="Z230" i="36"/>
  <c r="X230" i="36"/>
  <c r="W230" i="36"/>
  <c r="V230" i="36"/>
  <c r="Y230" i="36" s="1"/>
  <c r="U230" i="36"/>
  <c r="Q230" i="36"/>
  <c r="K230" i="36"/>
  <c r="X229" i="36"/>
  <c r="W229" i="36"/>
  <c r="V229" i="36"/>
  <c r="U229" i="36"/>
  <c r="Q229" i="36"/>
  <c r="K229" i="36"/>
  <c r="X228" i="36"/>
  <c r="W228" i="36"/>
  <c r="V228" i="36"/>
  <c r="Y228" i="36" s="1"/>
  <c r="U228" i="36"/>
  <c r="Q228" i="36"/>
  <c r="Z228" i="36" s="1"/>
  <c r="K228" i="36"/>
  <c r="Z227" i="36"/>
  <c r="X227" i="36"/>
  <c r="W227" i="36"/>
  <c r="V227" i="36"/>
  <c r="Y227" i="36" s="1"/>
  <c r="U227" i="36"/>
  <c r="Q227" i="36"/>
  <c r="P227" i="36"/>
  <c r="K227" i="36"/>
  <c r="X226" i="36"/>
  <c r="W226" i="36"/>
  <c r="Y226" i="36" s="1"/>
  <c r="V226" i="36"/>
  <c r="U226" i="36"/>
  <c r="P226" i="36"/>
  <c r="Q226" i="36" s="1"/>
  <c r="Z226" i="36" s="1"/>
  <c r="K226" i="36"/>
  <c r="X225" i="36"/>
  <c r="W225" i="36"/>
  <c r="V225" i="36"/>
  <c r="U225" i="36"/>
  <c r="Q225" i="36"/>
  <c r="P225" i="36"/>
  <c r="K225" i="36"/>
  <c r="Y224" i="36"/>
  <c r="X224" i="36"/>
  <c r="W224" i="36"/>
  <c r="V224" i="36"/>
  <c r="U224" i="36"/>
  <c r="P224" i="36"/>
  <c r="Q224" i="36" s="1"/>
  <c r="Z224" i="36" s="1"/>
  <c r="K224" i="36"/>
  <c r="Z223" i="36"/>
  <c r="X223" i="36"/>
  <c r="W223" i="36"/>
  <c r="V223" i="36"/>
  <c r="Y223" i="36" s="1"/>
  <c r="U223" i="36"/>
  <c r="Q223" i="36"/>
  <c r="P223" i="36"/>
  <c r="K223" i="36"/>
  <c r="Y222" i="36"/>
  <c r="X222" i="36"/>
  <c r="W222" i="36"/>
  <c r="V222" i="36"/>
  <c r="U222" i="36"/>
  <c r="P222" i="36"/>
  <c r="Q222" i="36" s="1"/>
  <c r="K222" i="36"/>
  <c r="X221" i="36"/>
  <c r="W221" i="36"/>
  <c r="V221" i="36"/>
  <c r="U221" i="36"/>
  <c r="Y221" i="36" s="1"/>
  <c r="Q221" i="36"/>
  <c r="Z221" i="36" s="1"/>
  <c r="P221" i="36"/>
  <c r="K221" i="36"/>
  <c r="Y220" i="36"/>
  <c r="X220" i="36"/>
  <c r="W220" i="36"/>
  <c r="V220" i="36"/>
  <c r="U220" i="36"/>
  <c r="Y219" i="36"/>
  <c r="Z219" i="36" s="1"/>
  <c r="X219" i="36"/>
  <c r="W219" i="36"/>
  <c r="V219" i="36"/>
  <c r="U219" i="36"/>
  <c r="X217" i="36"/>
  <c r="W217" i="36"/>
  <c r="V217" i="36"/>
  <c r="U217" i="36"/>
  <c r="Y217" i="36" s="1"/>
  <c r="Z217" i="36" s="1"/>
  <c r="Y216" i="36"/>
  <c r="Z216" i="36" s="1"/>
  <c r="X216" i="36"/>
  <c r="W216" i="36"/>
  <c r="V216" i="36"/>
  <c r="U216" i="36"/>
  <c r="X215" i="36"/>
  <c r="W215" i="36"/>
  <c r="V215" i="36"/>
  <c r="U215" i="36"/>
  <c r="Y215" i="36" s="1"/>
  <c r="Z215" i="36" s="1"/>
  <c r="Y214" i="36"/>
  <c r="X214" i="36"/>
  <c r="W214" i="36"/>
  <c r="V214" i="36"/>
  <c r="U214" i="36"/>
  <c r="X213" i="36"/>
  <c r="W213" i="36"/>
  <c r="V213" i="36"/>
  <c r="U213" i="36"/>
  <c r="Y213" i="36" s="1"/>
  <c r="P213" i="36"/>
  <c r="Q213" i="36" s="1"/>
  <c r="Z213" i="36" s="1"/>
  <c r="K213" i="36"/>
  <c r="X212" i="36"/>
  <c r="W212" i="36"/>
  <c r="V212" i="36"/>
  <c r="Y212" i="36" s="1"/>
  <c r="U212" i="36"/>
  <c r="Q212" i="36"/>
  <c r="Z212" i="36" s="1"/>
  <c r="P212" i="36"/>
  <c r="K212" i="36"/>
  <c r="X211" i="36"/>
  <c r="W211" i="36"/>
  <c r="Y211" i="36" s="1"/>
  <c r="V211" i="36"/>
  <c r="U211" i="36"/>
  <c r="P211" i="36"/>
  <c r="Q211" i="36" s="1"/>
  <c r="I211" i="36"/>
  <c r="Y210" i="36"/>
  <c r="X210" i="36"/>
  <c r="W210" i="36"/>
  <c r="V210" i="36"/>
  <c r="U210" i="36"/>
  <c r="P210" i="36"/>
  <c r="Q210" i="36" s="1"/>
  <c r="I210" i="36"/>
  <c r="X209" i="36"/>
  <c r="W209" i="36"/>
  <c r="Y209" i="36" s="1"/>
  <c r="V209" i="36"/>
  <c r="U209" i="36"/>
  <c r="P209" i="36"/>
  <c r="Q209" i="36" s="1"/>
  <c r="I209" i="36"/>
  <c r="X208" i="36"/>
  <c r="W208" i="36"/>
  <c r="V208" i="36"/>
  <c r="U208" i="36"/>
  <c r="Y208" i="36" s="1"/>
  <c r="P208" i="36"/>
  <c r="Q208" i="36" s="1"/>
  <c r="I208" i="36"/>
  <c r="X207" i="36"/>
  <c r="W207" i="36"/>
  <c r="V207" i="36"/>
  <c r="U207" i="36"/>
  <c r="Y207" i="36" s="1"/>
  <c r="P207" i="36"/>
  <c r="Q207" i="36" s="1"/>
  <c r="I207" i="36"/>
  <c r="Y206" i="36"/>
  <c r="X206" i="36"/>
  <c r="W206" i="36"/>
  <c r="V206" i="36"/>
  <c r="U206" i="36"/>
  <c r="P206" i="36"/>
  <c r="Q206" i="36" s="1"/>
  <c r="I206" i="36"/>
  <c r="X205" i="36"/>
  <c r="W205" i="36"/>
  <c r="Y205" i="36" s="1"/>
  <c r="V205" i="36"/>
  <c r="U205" i="36"/>
  <c r="P205" i="36"/>
  <c r="Q205" i="36" s="1"/>
  <c r="I205" i="36"/>
  <c r="Y204" i="36"/>
  <c r="X204" i="36"/>
  <c r="W204" i="36"/>
  <c r="V204" i="36"/>
  <c r="U204" i="36"/>
  <c r="P204" i="36"/>
  <c r="Q204" i="36" s="1"/>
  <c r="I204" i="36"/>
  <c r="Y203" i="36"/>
  <c r="X203" i="36"/>
  <c r="W203" i="36"/>
  <c r="V203" i="36"/>
  <c r="U203" i="36"/>
  <c r="P203" i="36"/>
  <c r="Q203" i="36" s="1"/>
  <c r="I203" i="36"/>
  <c r="X202" i="36"/>
  <c r="W202" i="36"/>
  <c r="V202" i="36"/>
  <c r="U202" i="36"/>
  <c r="Y202" i="36" s="1"/>
  <c r="P202" i="36"/>
  <c r="Q202" i="36" s="1"/>
  <c r="I202" i="36"/>
  <c r="X201" i="36"/>
  <c r="W201" i="36"/>
  <c r="V201" i="36"/>
  <c r="U201" i="36"/>
  <c r="Y201" i="36" s="1"/>
  <c r="P201" i="36"/>
  <c r="Q201" i="36" s="1"/>
  <c r="I201" i="36"/>
  <c r="Y200" i="36"/>
  <c r="X200" i="36"/>
  <c r="W200" i="36"/>
  <c r="V200" i="36"/>
  <c r="U200" i="36"/>
  <c r="Y199" i="36"/>
  <c r="Z199" i="36" s="1"/>
  <c r="X199" i="36"/>
  <c r="W199" i="36"/>
  <c r="V199" i="36"/>
  <c r="U199" i="36"/>
  <c r="X197" i="36"/>
  <c r="W197" i="36"/>
  <c r="V197" i="36"/>
  <c r="U197" i="36"/>
  <c r="Y197" i="36" s="1"/>
  <c r="Z197" i="36" s="1"/>
  <c r="Y196" i="36"/>
  <c r="Z196" i="36" s="1"/>
  <c r="X196" i="36"/>
  <c r="W196" i="36"/>
  <c r="V196" i="36"/>
  <c r="U196" i="36"/>
  <c r="X195" i="36"/>
  <c r="W195" i="36"/>
  <c r="V195" i="36"/>
  <c r="U195" i="36"/>
  <c r="Y195" i="36" s="1"/>
  <c r="Z195" i="36" s="1"/>
  <c r="Y194" i="36"/>
  <c r="Z194" i="36" s="1"/>
  <c r="X194" i="36"/>
  <c r="W194" i="36"/>
  <c r="V194" i="36"/>
  <c r="U194" i="36"/>
  <c r="X193" i="36"/>
  <c r="W193" i="36"/>
  <c r="V193" i="36"/>
  <c r="U193" i="36"/>
  <c r="Y193" i="36" s="1"/>
  <c r="X192" i="36"/>
  <c r="W192" i="36"/>
  <c r="Y192" i="36" s="1"/>
  <c r="V192" i="36"/>
  <c r="U192" i="36"/>
  <c r="P192" i="36"/>
  <c r="Q192" i="36" s="1"/>
  <c r="I192" i="36"/>
  <c r="Y191" i="36"/>
  <c r="X191" i="36"/>
  <c r="W191" i="36"/>
  <c r="V191" i="36"/>
  <c r="U191" i="36"/>
  <c r="P191" i="36"/>
  <c r="Q191" i="36" s="1"/>
  <c r="I191" i="36"/>
  <c r="X190" i="36"/>
  <c r="W190" i="36"/>
  <c r="Y190" i="36" s="1"/>
  <c r="V190" i="36"/>
  <c r="U190" i="36"/>
  <c r="P190" i="36"/>
  <c r="Q190" i="36" s="1"/>
  <c r="I190" i="36"/>
  <c r="X189" i="36"/>
  <c r="W189" i="36"/>
  <c r="V189" i="36"/>
  <c r="U189" i="36"/>
  <c r="Y189" i="36" s="1"/>
  <c r="P189" i="36"/>
  <c r="Q189" i="36" s="1"/>
  <c r="I189" i="36"/>
  <c r="X188" i="36"/>
  <c r="W188" i="36"/>
  <c r="V188" i="36"/>
  <c r="U188" i="36"/>
  <c r="Y188" i="36" s="1"/>
  <c r="P188" i="36"/>
  <c r="Q188" i="36" s="1"/>
  <c r="I188" i="36"/>
  <c r="Y187" i="36"/>
  <c r="X187" i="36"/>
  <c r="W187" i="36"/>
  <c r="V187" i="36"/>
  <c r="U187" i="36"/>
  <c r="P187" i="36"/>
  <c r="Q187" i="36" s="1"/>
  <c r="I187" i="36"/>
  <c r="X186" i="36"/>
  <c r="W186" i="36"/>
  <c r="Y186" i="36" s="1"/>
  <c r="V186" i="36"/>
  <c r="U186" i="36"/>
  <c r="P186" i="36"/>
  <c r="Q186" i="36" s="1"/>
  <c r="I186" i="36"/>
  <c r="X185" i="36"/>
  <c r="W185" i="36"/>
  <c r="V185" i="36"/>
  <c r="U185" i="36"/>
  <c r="Y185" i="36" s="1"/>
  <c r="P185" i="36"/>
  <c r="Q185" i="36" s="1"/>
  <c r="I185" i="36"/>
  <c r="X184" i="36"/>
  <c r="W184" i="36"/>
  <c r="Y184" i="36" s="1"/>
  <c r="V184" i="36"/>
  <c r="U184" i="36"/>
  <c r="P184" i="36"/>
  <c r="Q184" i="36" s="1"/>
  <c r="I184" i="36"/>
  <c r="X183" i="36"/>
  <c r="W183" i="36"/>
  <c r="V183" i="36"/>
  <c r="U183" i="36"/>
  <c r="Y183" i="36" s="1"/>
  <c r="P183" i="36"/>
  <c r="Q183" i="36" s="1"/>
  <c r="I183" i="36"/>
  <c r="X182" i="36"/>
  <c r="W182" i="36"/>
  <c r="V182" i="36"/>
  <c r="U182" i="36"/>
  <c r="Y182" i="36" s="1"/>
  <c r="P182" i="36"/>
  <c r="Q182" i="36" s="1"/>
  <c r="I182" i="36"/>
  <c r="Y181" i="36"/>
  <c r="X181" i="36"/>
  <c r="W181" i="36"/>
  <c r="V181" i="36"/>
  <c r="U181" i="36"/>
  <c r="P181" i="36"/>
  <c r="Q181" i="36" s="1"/>
  <c r="I181" i="36"/>
  <c r="X180" i="36"/>
  <c r="W180" i="36"/>
  <c r="Y180" i="36" s="1"/>
  <c r="V180" i="36"/>
  <c r="U180" i="36"/>
  <c r="X179" i="36"/>
  <c r="W179" i="36"/>
  <c r="Y179" i="36" s="1"/>
  <c r="Z179" i="36" s="1"/>
  <c r="V179" i="36"/>
  <c r="U179" i="36"/>
  <c r="X177" i="36"/>
  <c r="W177" i="36"/>
  <c r="V177" i="36"/>
  <c r="U177" i="36"/>
  <c r="Y177" i="36" s="1"/>
  <c r="Z177" i="36" s="1"/>
  <c r="Y176" i="36"/>
  <c r="Z176" i="36" s="1"/>
  <c r="X176" i="36"/>
  <c r="W176" i="36"/>
  <c r="V176" i="36"/>
  <c r="U176" i="36"/>
  <c r="X175" i="36"/>
  <c r="W175" i="36"/>
  <c r="V175" i="36"/>
  <c r="U175" i="36"/>
  <c r="Y175" i="36" s="1"/>
  <c r="Z175" i="36" s="1"/>
  <c r="Y174" i="36"/>
  <c r="Z174" i="36" s="1"/>
  <c r="X174" i="36"/>
  <c r="W174" i="36"/>
  <c r="V174" i="36"/>
  <c r="U174" i="36"/>
  <c r="X173" i="36"/>
  <c r="W173" i="36"/>
  <c r="V173" i="36"/>
  <c r="U173" i="36"/>
  <c r="Y173" i="36" s="1"/>
  <c r="Y172" i="36"/>
  <c r="X172" i="36"/>
  <c r="W172" i="36"/>
  <c r="V172" i="36"/>
  <c r="U172" i="36"/>
  <c r="P172" i="36"/>
  <c r="Q172" i="36" s="1"/>
  <c r="I172" i="36"/>
  <c r="X171" i="36"/>
  <c r="W171" i="36"/>
  <c r="Y171" i="36" s="1"/>
  <c r="V171" i="36"/>
  <c r="U171" i="36"/>
  <c r="P171" i="36"/>
  <c r="Q171" i="36" s="1"/>
  <c r="I171" i="36"/>
  <c r="Y170" i="36"/>
  <c r="X170" i="36"/>
  <c r="W170" i="36"/>
  <c r="V170" i="36"/>
  <c r="U170" i="36"/>
  <c r="P170" i="36"/>
  <c r="Q170" i="36" s="1"/>
  <c r="I170" i="36"/>
  <c r="X169" i="36"/>
  <c r="W169" i="36"/>
  <c r="V169" i="36"/>
  <c r="U169" i="36"/>
  <c r="Y169" i="36" s="1"/>
  <c r="Z169" i="36" s="1"/>
  <c r="Y168" i="36"/>
  <c r="Z168" i="36" s="1"/>
  <c r="X168" i="36"/>
  <c r="W168" i="36"/>
  <c r="V168" i="36"/>
  <c r="U168" i="36"/>
  <c r="X167" i="36"/>
  <c r="W167" i="36"/>
  <c r="V167" i="36"/>
  <c r="U167" i="36"/>
  <c r="Y167" i="36" s="1"/>
  <c r="Z167" i="36" s="1"/>
  <c r="X166" i="36"/>
  <c r="W166" i="36"/>
  <c r="V166" i="36"/>
  <c r="U166" i="36"/>
  <c r="Y166" i="36" s="1"/>
  <c r="Z166" i="36" s="1"/>
  <c r="X165" i="36"/>
  <c r="W165" i="36"/>
  <c r="V165" i="36"/>
  <c r="U165" i="36"/>
  <c r="Y165" i="36" s="1"/>
  <c r="Z165" i="36" s="1"/>
  <c r="X164" i="36"/>
  <c r="W164" i="36"/>
  <c r="V164" i="36"/>
  <c r="U164" i="36"/>
  <c r="Y164" i="36" s="1"/>
  <c r="Z164" i="36" s="1"/>
  <c r="X163" i="36"/>
  <c r="W163" i="36"/>
  <c r="V163" i="36"/>
  <c r="U163" i="36"/>
  <c r="X162" i="36"/>
  <c r="W162" i="36"/>
  <c r="V162" i="36"/>
  <c r="U162" i="36"/>
  <c r="Y162" i="36" s="1"/>
  <c r="Z162" i="36" s="1"/>
  <c r="X161" i="36"/>
  <c r="W161" i="36"/>
  <c r="V161" i="36"/>
  <c r="U161" i="36"/>
  <c r="Y161" i="36" s="1"/>
  <c r="Z161" i="36" s="1"/>
  <c r="Y160" i="36"/>
  <c r="Z160" i="36" s="1"/>
  <c r="X160" i="36"/>
  <c r="W160" i="36"/>
  <c r="V160" i="36"/>
  <c r="U160" i="36"/>
  <c r="X159" i="36"/>
  <c r="W159" i="36"/>
  <c r="V159" i="36"/>
  <c r="U159" i="36"/>
  <c r="Y159" i="36" s="1"/>
  <c r="X158" i="36"/>
  <c r="W158" i="36"/>
  <c r="Y158" i="36" s="1"/>
  <c r="Z158" i="36" s="1"/>
  <c r="V158" i="36"/>
  <c r="U158" i="36"/>
  <c r="X156" i="36"/>
  <c r="W156" i="36"/>
  <c r="V156" i="36"/>
  <c r="U156" i="36"/>
  <c r="Y156" i="36" s="1"/>
  <c r="Z156" i="36" s="1"/>
  <c r="X155" i="36"/>
  <c r="W155" i="36"/>
  <c r="Y155" i="36" s="1"/>
  <c r="Z155" i="36" s="1"/>
  <c r="V155" i="36"/>
  <c r="U155" i="36"/>
  <c r="Y154" i="36"/>
  <c r="Z154" i="36" s="1"/>
  <c r="X154" i="36"/>
  <c r="W154" i="36"/>
  <c r="V154" i="36"/>
  <c r="U154" i="36"/>
  <c r="X153" i="36"/>
  <c r="W153" i="36"/>
  <c r="Y153" i="36" s="1"/>
  <c r="Z153" i="36" s="1"/>
  <c r="V153" i="36"/>
  <c r="U153" i="36"/>
  <c r="X152" i="36"/>
  <c r="W152" i="36"/>
  <c r="Y152" i="36" s="1"/>
  <c r="Z152" i="36" s="1"/>
  <c r="V152" i="36"/>
  <c r="U152" i="36"/>
  <c r="X151" i="36"/>
  <c r="W151" i="36"/>
  <c r="Y151" i="36" s="1"/>
  <c r="V151" i="36"/>
  <c r="U151" i="36"/>
  <c r="X150" i="36"/>
  <c r="W150" i="36"/>
  <c r="Y150" i="36" s="1"/>
  <c r="Z150" i="36" s="1"/>
  <c r="V150" i="36"/>
  <c r="U150" i="36"/>
  <c r="X149" i="36"/>
  <c r="W149" i="36"/>
  <c r="V149" i="36"/>
  <c r="U149" i="36"/>
  <c r="Y149" i="36" s="1"/>
  <c r="Z149" i="36" s="1"/>
  <c r="X148" i="36"/>
  <c r="W148" i="36"/>
  <c r="V148" i="36"/>
  <c r="U148" i="36"/>
  <c r="Y148" i="36" s="1"/>
  <c r="Z148" i="36" s="1"/>
  <c r="X147" i="36"/>
  <c r="W147" i="36"/>
  <c r="V147" i="36"/>
  <c r="U147" i="36"/>
  <c r="Y147" i="36" s="1"/>
  <c r="Z147" i="36" s="1"/>
  <c r="X146" i="36"/>
  <c r="W146" i="36"/>
  <c r="V146" i="36"/>
  <c r="U146" i="36"/>
  <c r="Y146" i="36" s="1"/>
  <c r="Z146" i="36" s="1"/>
  <c r="X145" i="36"/>
  <c r="W145" i="36"/>
  <c r="V145" i="36"/>
  <c r="U145" i="36"/>
  <c r="Y145" i="36" s="1"/>
  <c r="Z145" i="36" s="1"/>
  <c r="X144" i="36"/>
  <c r="W144" i="36"/>
  <c r="V144" i="36"/>
  <c r="U144" i="36"/>
  <c r="Y144" i="36" s="1"/>
  <c r="Z144" i="36" s="1"/>
  <c r="Z143" i="36"/>
  <c r="Y143" i="36"/>
  <c r="X143" i="36"/>
  <c r="W143" i="36"/>
  <c r="V143" i="36"/>
  <c r="U143" i="36"/>
  <c r="X142" i="36"/>
  <c r="W142" i="36"/>
  <c r="V142" i="36"/>
  <c r="U142" i="36"/>
  <c r="Y142" i="36" s="1"/>
  <c r="Z142" i="36" s="1"/>
  <c r="Y141" i="36"/>
  <c r="Z141" i="36" s="1"/>
  <c r="X141" i="36"/>
  <c r="W141" i="36"/>
  <c r="V141" i="36"/>
  <c r="U141" i="36"/>
  <c r="X140" i="36"/>
  <c r="W140" i="36"/>
  <c r="V140" i="36"/>
  <c r="U140" i="36"/>
  <c r="Y140" i="36" s="1"/>
  <c r="Z140" i="36" s="1"/>
  <c r="X139" i="36"/>
  <c r="W139" i="36"/>
  <c r="Y139" i="36" s="1"/>
  <c r="Z139" i="36" s="1"/>
  <c r="V139" i="36"/>
  <c r="U139" i="36"/>
  <c r="X138" i="36"/>
  <c r="W138" i="36"/>
  <c r="V138" i="36"/>
  <c r="U138" i="36"/>
  <c r="Y138" i="36" s="1"/>
  <c r="Z138" i="36" s="1"/>
  <c r="X137" i="36"/>
  <c r="W137" i="36"/>
  <c r="Y137" i="36" s="1"/>
  <c r="Z137" i="36" s="1"/>
  <c r="V137" i="36"/>
  <c r="U137" i="36"/>
  <c r="X136" i="36"/>
  <c r="W136" i="36"/>
  <c r="V136" i="36"/>
  <c r="U136" i="36"/>
  <c r="Y136" i="36" s="1"/>
  <c r="Z136" i="36" s="1"/>
  <c r="X135" i="36"/>
  <c r="W135" i="36"/>
  <c r="V135" i="36"/>
  <c r="U135" i="36"/>
  <c r="Y135" i="36" s="1"/>
  <c r="X134" i="36"/>
  <c r="W134" i="36"/>
  <c r="V134" i="36"/>
  <c r="U134" i="36"/>
  <c r="Y134" i="36" s="1"/>
  <c r="Z134" i="36" s="1"/>
  <c r="X132" i="36"/>
  <c r="W132" i="36"/>
  <c r="V132" i="36"/>
  <c r="U132" i="36"/>
  <c r="Y132" i="36" s="1"/>
  <c r="Z132" i="36" s="1"/>
  <c r="Y131" i="36"/>
  <c r="Z131" i="36" s="1"/>
  <c r="X131" i="36"/>
  <c r="W131" i="36"/>
  <c r="V131" i="36"/>
  <c r="U131" i="36"/>
  <c r="X130" i="36"/>
  <c r="W130" i="36"/>
  <c r="V130" i="36"/>
  <c r="U130" i="36"/>
  <c r="Y130" i="36" s="1"/>
  <c r="Z130" i="36" s="1"/>
  <c r="X129" i="36"/>
  <c r="W129" i="36"/>
  <c r="Y129" i="36" s="1"/>
  <c r="Z129" i="36" s="1"/>
  <c r="V129" i="36"/>
  <c r="U129" i="36"/>
  <c r="X128" i="36"/>
  <c r="W128" i="36"/>
  <c r="V128" i="36"/>
  <c r="U128" i="36"/>
  <c r="Y128" i="36" s="1"/>
  <c r="Y127" i="36"/>
  <c r="Z127" i="36" s="1"/>
  <c r="X127" i="36"/>
  <c r="W127" i="36"/>
  <c r="V127" i="36"/>
  <c r="U127" i="36"/>
  <c r="X126" i="36"/>
  <c r="W126" i="36"/>
  <c r="V126" i="36"/>
  <c r="U126" i="36"/>
  <c r="Y126" i="36" s="1"/>
  <c r="Z126" i="36" s="1"/>
  <c r="X125" i="36"/>
  <c r="W125" i="36"/>
  <c r="V125" i="36"/>
  <c r="U125" i="36"/>
  <c r="X124" i="36"/>
  <c r="W124" i="36"/>
  <c r="V124" i="36"/>
  <c r="U124" i="36"/>
  <c r="Y124" i="36" s="1"/>
  <c r="Z124" i="36" s="1"/>
  <c r="X123" i="36"/>
  <c r="W123" i="36"/>
  <c r="Y123" i="36" s="1"/>
  <c r="Z123" i="36" s="1"/>
  <c r="V123" i="36"/>
  <c r="U123" i="36"/>
  <c r="X122" i="36"/>
  <c r="W122" i="36"/>
  <c r="V122" i="36"/>
  <c r="U122" i="36"/>
  <c r="Y122" i="36" s="1"/>
  <c r="Z122" i="36" s="1"/>
  <c r="X121" i="36"/>
  <c r="W121" i="36"/>
  <c r="V121" i="36"/>
  <c r="U121" i="36"/>
  <c r="Y121" i="36" s="1"/>
  <c r="Z121" i="36" s="1"/>
  <c r="X120" i="36"/>
  <c r="W120" i="36"/>
  <c r="V120" i="36"/>
  <c r="U120" i="36"/>
  <c r="Y120" i="36" s="1"/>
  <c r="Z120" i="36" s="1"/>
  <c r="X119" i="36"/>
  <c r="W119" i="36"/>
  <c r="V119" i="36"/>
  <c r="U119" i="36"/>
  <c r="Y119" i="36" s="1"/>
  <c r="Z119" i="36" s="1"/>
  <c r="Y118" i="36"/>
  <c r="Z118" i="36" s="1"/>
  <c r="X118" i="36"/>
  <c r="W118" i="36"/>
  <c r="V118" i="36"/>
  <c r="U118" i="36"/>
  <c r="X117" i="36"/>
  <c r="W117" i="36"/>
  <c r="V117" i="36"/>
  <c r="U117" i="36"/>
  <c r="Y117" i="36" s="1"/>
  <c r="Z117" i="36" s="1"/>
  <c r="Y116" i="36"/>
  <c r="Z116" i="36" s="1"/>
  <c r="X116" i="36"/>
  <c r="W116" i="36"/>
  <c r="V116" i="36"/>
  <c r="U116" i="36"/>
  <c r="X115" i="36"/>
  <c r="W115" i="36"/>
  <c r="V115" i="36"/>
  <c r="U115" i="36"/>
  <c r="Y115" i="36" s="1"/>
  <c r="Z115" i="36" s="1"/>
  <c r="X114" i="36"/>
  <c r="W114" i="36"/>
  <c r="Y114" i="36" s="1"/>
  <c r="Z114" i="36" s="1"/>
  <c r="V114" i="36"/>
  <c r="U114" i="36"/>
  <c r="X113" i="36"/>
  <c r="W113" i="36"/>
  <c r="V113" i="36"/>
  <c r="U113" i="36"/>
  <c r="Y113" i="36" s="1"/>
  <c r="Z113" i="36" s="1"/>
  <c r="X112" i="36"/>
  <c r="W112" i="36"/>
  <c r="V112" i="36"/>
  <c r="Y112" i="36" s="1"/>
  <c r="Z112" i="36" s="1"/>
  <c r="U112" i="36"/>
  <c r="X111" i="36"/>
  <c r="W111" i="36"/>
  <c r="V111" i="36"/>
  <c r="U111" i="36"/>
  <c r="Y111" i="36" s="1"/>
  <c r="Z111" i="36" s="1"/>
  <c r="X110" i="36"/>
  <c r="W110" i="36"/>
  <c r="V110" i="36"/>
  <c r="U110" i="36"/>
  <c r="Y110" i="36" s="1"/>
  <c r="X109" i="36"/>
  <c r="W109" i="36"/>
  <c r="V109" i="36"/>
  <c r="U109" i="36"/>
  <c r="Y109" i="36" s="1"/>
  <c r="Z109" i="36" s="1"/>
  <c r="X107" i="36"/>
  <c r="W107" i="36"/>
  <c r="V107" i="36"/>
  <c r="U107" i="36"/>
  <c r="X106" i="36"/>
  <c r="W106" i="36"/>
  <c r="V106" i="36"/>
  <c r="U106" i="36"/>
  <c r="Y106" i="36" s="1"/>
  <c r="Z106" i="36" s="1"/>
  <c r="X105" i="36"/>
  <c r="W105" i="36"/>
  <c r="V105" i="36"/>
  <c r="U105" i="36"/>
  <c r="X104" i="36"/>
  <c r="W104" i="36"/>
  <c r="V104" i="36"/>
  <c r="U104" i="36"/>
  <c r="Y104" i="36" s="1"/>
  <c r="Z104" i="36" s="1"/>
  <c r="X103" i="36"/>
  <c r="W103" i="36"/>
  <c r="V103" i="36"/>
  <c r="U103" i="36"/>
  <c r="Y103" i="36" s="1"/>
  <c r="X102" i="36"/>
  <c r="W102" i="36"/>
  <c r="V102" i="36"/>
  <c r="U102" i="36"/>
  <c r="Y102" i="36" s="1"/>
  <c r="Z102" i="36" s="1"/>
  <c r="X101" i="36"/>
  <c r="W101" i="36"/>
  <c r="V101" i="36"/>
  <c r="U101" i="36"/>
  <c r="X100" i="36"/>
  <c r="W100" i="36"/>
  <c r="V100" i="36"/>
  <c r="U100" i="36"/>
  <c r="Y100" i="36" s="1"/>
  <c r="Z100" i="36" s="1"/>
  <c r="X99" i="36"/>
  <c r="W99" i="36"/>
  <c r="V99" i="36"/>
  <c r="U99" i="36"/>
  <c r="X98" i="36"/>
  <c r="W98" i="36"/>
  <c r="V98" i="36"/>
  <c r="U98" i="36"/>
  <c r="Y98" i="36" s="1"/>
  <c r="Z98" i="36" s="1"/>
  <c r="X97" i="36"/>
  <c r="W97" i="36"/>
  <c r="V97" i="36"/>
  <c r="U97" i="36"/>
  <c r="Y97" i="36" s="1"/>
  <c r="Z97" i="36" s="1"/>
  <c r="X96" i="36"/>
  <c r="W96" i="36"/>
  <c r="V96" i="36"/>
  <c r="U96" i="36"/>
  <c r="Y96" i="36" s="1"/>
  <c r="Z96" i="36" s="1"/>
  <c r="X95" i="36"/>
  <c r="W95" i="36"/>
  <c r="V95" i="36"/>
  <c r="U95" i="36"/>
  <c r="X94" i="36"/>
  <c r="W94" i="36"/>
  <c r="V94" i="36"/>
  <c r="U94" i="36"/>
  <c r="Y94" i="36" s="1"/>
  <c r="Z94" i="36" s="1"/>
  <c r="X93" i="36"/>
  <c r="W93" i="36"/>
  <c r="V93" i="36"/>
  <c r="U93" i="36"/>
  <c r="X92" i="36"/>
  <c r="W92" i="36"/>
  <c r="V92" i="36"/>
  <c r="U92" i="36"/>
  <c r="Y92" i="36" s="1"/>
  <c r="Z92" i="36" s="1"/>
  <c r="X91" i="36"/>
  <c r="W91" i="36"/>
  <c r="V91" i="36"/>
  <c r="U91" i="36"/>
  <c r="Y91" i="36" s="1"/>
  <c r="Z91" i="36" s="1"/>
  <c r="X90" i="36"/>
  <c r="W90" i="36"/>
  <c r="V90" i="36"/>
  <c r="U90" i="36"/>
  <c r="Y90" i="36" s="1"/>
  <c r="Z90" i="36" s="1"/>
  <c r="X89" i="36"/>
  <c r="W89" i="36"/>
  <c r="V89" i="36"/>
  <c r="U89" i="36"/>
  <c r="X88" i="36"/>
  <c r="W88" i="36"/>
  <c r="V88" i="36"/>
  <c r="U88" i="36"/>
  <c r="Y88" i="36" s="1"/>
  <c r="Z88" i="36" s="1"/>
  <c r="X87" i="36"/>
  <c r="W87" i="36"/>
  <c r="V87" i="36"/>
  <c r="U87" i="36"/>
  <c r="X86" i="36"/>
  <c r="W86" i="36"/>
  <c r="V86" i="36"/>
  <c r="U86" i="36"/>
  <c r="Y86" i="36" s="1"/>
  <c r="Z86" i="36" s="1"/>
  <c r="X84" i="36"/>
  <c r="W84" i="36"/>
  <c r="V84" i="36"/>
  <c r="U84" i="36"/>
  <c r="X83" i="36"/>
  <c r="W83" i="36"/>
  <c r="V83" i="36"/>
  <c r="U83" i="36"/>
  <c r="Y83" i="36" s="1"/>
  <c r="Z83" i="36" s="1"/>
  <c r="X82" i="36"/>
  <c r="W82" i="36"/>
  <c r="V82" i="36"/>
  <c r="U82" i="36"/>
  <c r="X81" i="36"/>
  <c r="W81" i="36"/>
  <c r="V81" i="36"/>
  <c r="U81" i="36"/>
  <c r="Y81" i="36" s="1"/>
  <c r="Z81" i="36" s="1"/>
  <c r="X80" i="36"/>
  <c r="W80" i="36"/>
  <c r="V80" i="36"/>
  <c r="U80" i="36"/>
  <c r="Y79" i="36"/>
  <c r="X79" i="36"/>
  <c r="W79" i="36"/>
  <c r="V79" i="36"/>
  <c r="U79" i="36"/>
  <c r="X78" i="36"/>
  <c r="W78" i="36"/>
  <c r="V78" i="36"/>
  <c r="U78" i="36"/>
  <c r="Y78" i="36" s="1"/>
  <c r="Z78" i="36" s="1"/>
  <c r="X77" i="36"/>
  <c r="W77" i="36"/>
  <c r="V77" i="36"/>
  <c r="U77" i="36"/>
  <c r="Y77" i="36" s="1"/>
  <c r="Z77" i="36" s="1"/>
  <c r="X76" i="36"/>
  <c r="W76" i="36"/>
  <c r="V76" i="36"/>
  <c r="U76" i="36"/>
  <c r="Y76" i="36" s="1"/>
  <c r="Z76" i="36" s="1"/>
  <c r="Y75" i="36"/>
  <c r="Z75" i="36" s="1"/>
  <c r="X75" i="36"/>
  <c r="W75" i="36"/>
  <c r="V75" i="36"/>
  <c r="U75" i="36"/>
  <c r="X74" i="36"/>
  <c r="W74" i="36"/>
  <c r="V74" i="36"/>
  <c r="U74" i="36"/>
  <c r="Y74" i="36" s="1"/>
  <c r="Z74" i="36" s="1"/>
  <c r="Y73" i="36"/>
  <c r="Z73" i="36" s="1"/>
  <c r="X73" i="36"/>
  <c r="W73" i="36"/>
  <c r="V73" i="36"/>
  <c r="U73" i="36"/>
  <c r="X72" i="36"/>
  <c r="W72" i="36"/>
  <c r="V72" i="36"/>
  <c r="U72" i="36"/>
  <c r="Y72" i="36" s="1"/>
  <c r="Z72" i="36" s="1"/>
  <c r="X71" i="36"/>
  <c r="Y71" i="36" s="1"/>
  <c r="Z71" i="36" s="1"/>
  <c r="W71" i="36"/>
  <c r="V71" i="36"/>
  <c r="U71" i="36"/>
  <c r="X70" i="36"/>
  <c r="W70" i="36"/>
  <c r="V70" i="36"/>
  <c r="U70" i="36"/>
  <c r="Y70" i="36" s="1"/>
  <c r="Z70" i="36" s="1"/>
  <c r="X69" i="36"/>
  <c r="W69" i="36"/>
  <c r="V69" i="36"/>
  <c r="U69" i="36"/>
  <c r="X68" i="36"/>
  <c r="W68" i="36"/>
  <c r="V68" i="36"/>
  <c r="U68" i="36"/>
  <c r="Y68" i="36" s="1"/>
  <c r="Z68" i="36" s="1"/>
  <c r="X67" i="36"/>
  <c r="W67" i="36"/>
  <c r="V67" i="36"/>
  <c r="U67" i="36"/>
  <c r="Y67" i="36" s="1"/>
  <c r="Z67" i="36" s="1"/>
  <c r="X66" i="36"/>
  <c r="W66" i="36"/>
  <c r="V66" i="36"/>
  <c r="U66" i="36"/>
  <c r="Y66" i="36" s="1"/>
  <c r="X65" i="36"/>
  <c r="W65" i="36"/>
  <c r="V65" i="36"/>
  <c r="U65" i="36"/>
  <c r="X63" i="36"/>
  <c r="W63" i="36"/>
  <c r="V63" i="36"/>
  <c r="U63" i="36"/>
  <c r="Y63" i="36" s="1"/>
  <c r="Z63" i="36" s="1"/>
  <c r="X62" i="36"/>
  <c r="W62" i="36"/>
  <c r="V62" i="36"/>
  <c r="U62" i="36"/>
  <c r="X61" i="36"/>
  <c r="W61" i="36"/>
  <c r="V61" i="36"/>
  <c r="U61" i="36"/>
  <c r="Y61" i="36" s="1"/>
  <c r="Z61" i="36" s="1"/>
  <c r="X60" i="36"/>
  <c r="W60" i="36"/>
  <c r="V60" i="36"/>
  <c r="U60" i="36"/>
  <c r="X59" i="36"/>
  <c r="W59" i="36"/>
  <c r="V59" i="36"/>
  <c r="U59" i="36"/>
  <c r="Y59" i="36" s="1"/>
  <c r="Z59" i="36" s="1"/>
  <c r="X58" i="36"/>
  <c r="W58" i="36"/>
  <c r="V58" i="36"/>
  <c r="U58" i="36"/>
  <c r="X57" i="36"/>
  <c r="W57" i="36"/>
  <c r="V57" i="36"/>
  <c r="U57" i="36"/>
  <c r="Y57" i="36" s="1"/>
  <c r="Z57" i="36" s="1"/>
  <c r="Y56" i="36"/>
  <c r="Z56" i="36" s="1"/>
  <c r="X56" i="36"/>
  <c r="W56" i="36"/>
  <c r="V56" i="36"/>
  <c r="U56" i="36"/>
  <c r="X55" i="36"/>
  <c r="W55" i="36"/>
  <c r="V55" i="36"/>
  <c r="U55" i="36"/>
  <c r="Y55" i="36" s="1"/>
  <c r="Z55" i="36" s="1"/>
  <c r="Y54" i="36"/>
  <c r="Z54" i="36" s="1"/>
  <c r="X54" i="36"/>
  <c r="W54" i="36"/>
  <c r="V54" i="36"/>
  <c r="U54" i="36"/>
  <c r="X53" i="36"/>
  <c r="W53" i="36"/>
  <c r="V53" i="36"/>
  <c r="U53" i="36"/>
  <c r="Y53" i="36" s="1"/>
  <c r="Z53" i="36" s="1"/>
  <c r="T53" i="36"/>
  <c r="Z52" i="36"/>
  <c r="Y52" i="36"/>
  <c r="X52" i="36"/>
  <c r="W52" i="36"/>
  <c r="V52" i="36"/>
  <c r="U52" i="36"/>
  <c r="T52" i="36"/>
  <c r="X51" i="36"/>
  <c r="W51" i="36"/>
  <c r="V51" i="36"/>
  <c r="U51" i="36"/>
  <c r="T51" i="36"/>
  <c r="X50" i="36"/>
  <c r="W50" i="36"/>
  <c r="V50" i="36"/>
  <c r="U50" i="36"/>
  <c r="Y50" i="36" s="1"/>
  <c r="P50" i="36"/>
  <c r="Q50" i="36" s="1"/>
  <c r="K50" i="36"/>
  <c r="I50" i="36"/>
  <c r="X49" i="36"/>
  <c r="W49" i="36"/>
  <c r="V49" i="36"/>
  <c r="U49" i="36"/>
  <c r="Y49" i="36" s="1"/>
  <c r="Z49" i="36" s="1"/>
  <c r="Q49" i="36"/>
  <c r="P49" i="36"/>
  <c r="I49" i="36"/>
  <c r="K49" i="36" s="1"/>
  <c r="T49" i="36" s="1"/>
  <c r="Z48" i="36"/>
  <c r="Y48" i="36"/>
  <c r="X48" i="36"/>
  <c r="W48" i="36"/>
  <c r="V48" i="36"/>
  <c r="U48" i="36"/>
  <c r="P48" i="36"/>
  <c r="Q48" i="36" s="1"/>
  <c r="I48" i="36"/>
  <c r="K48" i="36" s="1"/>
  <c r="Y47" i="36"/>
  <c r="Z47" i="36" s="1"/>
  <c r="X47" i="36"/>
  <c r="W47" i="36"/>
  <c r="V47" i="36"/>
  <c r="U47" i="36"/>
  <c r="T47" i="36"/>
  <c r="X46" i="36"/>
  <c r="W46" i="36"/>
  <c r="V46" i="36"/>
  <c r="U46" i="36"/>
  <c r="Y46" i="36" s="1"/>
  <c r="X45" i="36"/>
  <c r="W45" i="36"/>
  <c r="V45" i="36"/>
  <c r="U45" i="36"/>
  <c r="Y45" i="36" s="1"/>
  <c r="Z45" i="36" s="1"/>
  <c r="X43" i="36"/>
  <c r="W43" i="36"/>
  <c r="V43" i="36"/>
  <c r="U43" i="36"/>
  <c r="X42" i="36"/>
  <c r="W42" i="36"/>
  <c r="V42" i="36"/>
  <c r="U42" i="36"/>
  <c r="Y42" i="36" s="1"/>
  <c r="Z42" i="36" s="1"/>
  <c r="X41" i="36"/>
  <c r="W41" i="36"/>
  <c r="V41" i="36"/>
  <c r="U41" i="36"/>
  <c r="X40" i="36"/>
  <c r="W40" i="36"/>
  <c r="V40" i="36"/>
  <c r="U40" i="36"/>
  <c r="Y40" i="36" s="1"/>
  <c r="X39" i="36"/>
  <c r="Y39" i="36" s="1"/>
  <c r="Z39" i="36" s="1"/>
  <c r="W39" i="36"/>
  <c r="V39" i="36"/>
  <c r="U39" i="36"/>
  <c r="T39" i="36"/>
  <c r="X38" i="36"/>
  <c r="W38" i="36"/>
  <c r="V38" i="36"/>
  <c r="U38" i="36"/>
  <c r="Y38" i="36" s="1"/>
  <c r="T38" i="36"/>
  <c r="Q38" i="36"/>
  <c r="K38" i="36"/>
  <c r="X37" i="36"/>
  <c r="W37" i="36"/>
  <c r="V37" i="36"/>
  <c r="U37" i="36"/>
  <c r="Y37" i="36" s="1"/>
  <c r="Q37" i="36"/>
  <c r="Z37" i="36" s="1"/>
  <c r="K37" i="36"/>
  <c r="T37" i="36" s="1"/>
  <c r="Y36" i="36"/>
  <c r="Z36" i="36" s="1"/>
  <c r="X36" i="36"/>
  <c r="W36" i="36"/>
  <c r="V36" i="36"/>
  <c r="U36" i="36"/>
  <c r="Q36" i="36"/>
  <c r="K36" i="36"/>
  <c r="T36" i="36" s="1"/>
  <c r="X35" i="36"/>
  <c r="W35" i="36"/>
  <c r="V35" i="36"/>
  <c r="U35" i="36"/>
  <c r="Q35" i="36"/>
  <c r="K35" i="36"/>
  <c r="T35" i="36" s="1"/>
  <c r="X34" i="36"/>
  <c r="W34" i="36"/>
  <c r="V34" i="36"/>
  <c r="U34" i="36"/>
  <c r="Y34" i="36" s="1"/>
  <c r="T34" i="36"/>
  <c r="Q34" i="36"/>
  <c r="Z34" i="36" s="1"/>
  <c r="K34" i="36"/>
  <c r="X33" i="36"/>
  <c r="W33" i="36"/>
  <c r="V33" i="36"/>
  <c r="U33" i="36"/>
  <c r="Y33" i="36" s="1"/>
  <c r="Q33" i="36"/>
  <c r="Z33" i="36" s="1"/>
  <c r="K33" i="36"/>
  <c r="T33" i="36" s="1"/>
  <c r="Z32" i="36"/>
  <c r="Y32" i="36"/>
  <c r="X32" i="36"/>
  <c r="W32" i="36"/>
  <c r="V32" i="36"/>
  <c r="U32" i="36"/>
  <c r="Q32" i="36"/>
  <c r="K32" i="36"/>
  <c r="T32" i="36" s="1"/>
  <c r="X31" i="36"/>
  <c r="W31" i="36"/>
  <c r="V31" i="36"/>
  <c r="U31" i="36"/>
  <c r="Y31" i="36" s="1"/>
  <c r="Z31" i="36" s="1"/>
  <c r="Q31" i="36"/>
  <c r="K31" i="36"/>
  <c r="T31" i="36" s="1"/>
  <c r="X30" i="36"/>
  <c r="W30" i="36"/>
  <c r="V30" i="36"/>
  <c r="U30" i="36"/>
  <c r="Y30" i="36" s="1"/>
  <c r="X29" i="36"/>
  <c r="W29" i="36"/>
  <c r="V29" i="36"/>
  <c r="U29" i="36"/>
  <c r="Y29" i="36" s="1"/>
  <c r="Z29" i="36" s="1"/>
  <c r="X27" i="36"/>
  <c r="W27" i="36"/>
  <c r="V27" i="36"/>
  <c r="U27" i="36"/>
  <c r="Y27" i="36" s="1"/>
  <c r="Z27" i="36" s="1"/>
  <c r="X26" i="36"/>
  <c r="W26" i="36"/>
  <c r="V26" i="36"/>
  <c r="U26" i="36"/>
  <c r="Y26" i="36" s="1"/>
  <c r="Z26" i="36" s="1"/>
  <c r="X25" i="36"/>
  <c r="W25" i="36"/>
  <c r="V25" i="36"/>
  <c r="U25" i="36"/>
  <c r="Y25" i="36" s="1"/>
  <c r="Z25" i="36" s="1"/>
  <c r="X24" i="36"/>
  <c r="W24" i="36"/>
  <c r="V24" i="36"/>
  <c r="U24" i="36"/>
  <c r="Y24" i="36" s="1"/>
  <c r="Z24" i="36" s="1"/>
  <c r="X23" i="36"/>
  <c r="W23" i="36"/>
  <c r="V23" i="36"/>
  <c r="U23" i="36"/>
  <c r="Y23" i="36" s="1"/>
  <c r="Z23" i="36" s="1"/>
  <c r="X22" i="36"/>
  <c r="W22" i="36"/>
  <c r="V22" i="36"/>
  <c r="U22" i="36"/>
  <c r="Y22" i="36" s="1"/>
  <c r="Z22" i="36" s="1"/>
  <c r="X21" i="36"/>
  <c r="W21" i="36"/>
  <c r="V21" i="36"/>
  <c r="U21" i="36"/>
  <c r="Y21" i="36" s="1"/>
  <c r="Z21" i="36" s="1"/>
  <c r="X20" i="36"/>
  <c r="W20" i="36"/>
  <c r="V20" i="36"/>
  <c r="U20" i="36"/>
  <c r="Y20" i="36" s="1"/>
  <c r="Z20" i="36" s="1"/>
  <c r="X19" i="36"/>
  <c r="W19" i="36"/>
  <c r="V19" i="36"/>
  <c r="U19" i="36"/>
  <c r="Y19" i="36" s="1"/>
  <c r="X18" i="36"/>
  <c r="W18" i="36"/>
  <c r="V18" i="36"/>
  <c r="U18" i="36"/>
  <c r="Y18" i="36" s="1"/>
  <c r="P18" i="36"/>
  <c r="Q18" i="36" s="1"/>
  <c r="K18" i="36"/>
  <c r="I18" i="36"/>
  <c r="X17" i="36"/>
  <c r="W17" i="36"/>
  <c r="V17" i="36"/>
  <c r="U17" i="36"/>
  <c r="Y17" i="36" s="1"/>
  <c r="P17" i="36"/>
  <c r="Q17" i="36" s="1"/>
  <c r="Z17" i="36" s="1"/>
  <c r="K17" i="36"/>
  <c r="I17" i="36"/>
  <c r="X16" i="36"/>
  <c r="W16" i="36"/>
  <c r="V16" i="36"/>
  <c r="U16" i="36"/>
  <c r="Y16" i="36" s="1"/>
  <c r="Z16" i="36" s="1"/>
  <c r="Q16" i="36"/>
  <c r="P16" i="36"/>
  <c r="I16" i="36"/>
  <c r="K16" i="36" s="1"/>
  <c r="T16" i="36" s="1"/>
  <c r="Y15" i="36"/>
  <c r="X15" i="36"/>
  <c r="W15" i="36"/>
  <c r="V15" i="36"/>
  <c r="U15" i="36"/>
  <c r="P15" i="36"/>
  <c r="Q15" i="36" s="1"/>
  <c r="Z15" i="36" s="1"/>
  <c r="I15" i="36"/>
  <c r="K15" i="36" s="1"/>
  <c r="L14" i="36"/>
  <c r="K14" i="36"/>
  <c r="I14" i="36"/>
  <c r="X13" i="36"/>
  <c r="U13" i="36"/>
  <c r="N13" i="36"/>
  <c r="W13" i="36" s="1"/>
  <c r="M13" i="36"/>
  <c r="K13" i="36"/>
  <c r="I13" i="36"/>
  <c r="X12" i="36"/>
  <c r="W12" i="36"/>
  <c r="V12" i="36"/>
  <c r="U12" i="36"/>
  <c r="Y12" i="36" s="1"/>
  <c r="P12" i="36"/>
  <c r="Q12" i="36" s="1"/>
  <c r="K12" i="36"/>
  <c r="I12" i="36"/>
  <c r="X11" i="36"/>
  <c r="W11" i="36"/>
  <c r="V11" i="36"/>
  <c r="U11" i="36"/>
  <c r="Y11" i="36" s="1"/>
  <c r="P11" i="36"/>
  <c r="Q11" i="36" s="1"/>
  <c r="Z11" i="36" s="1"/>
  <c r="K11" i="36"/>
  <c r="I11" i="36"/>
  <c r="X10" i="36"/>
  <c r="W10" i="36"/>
  <c r="V10" i="36"/>
  <c r="U10" i="36"/>
  <c r="Y10" i="36" s="1"/>
  <c r="Z10" i="36" s="1"/>
  <c r="Q10" i="36"/>
  <c r="P10" i="36"/>
  <c r="I10" i="36"/>
  <c r="K10" i="36" s="1"/>
  <c r="Y9" i="36"/>
  <c r="X9" i="36"/>
  <c r="W9" i="36"/>
  <c r="V9" i="36"/>
  <c r="U9" i="36"/>
  <c r="T9" i="36"/>
  <c r="P9" i="36"/>
  <c r="Q9" i="36" s="1"/>
  <c r="Z9" i="36" s="1"/>
  <c r="I9" i="36"/>
  <c r="K9" i="36" s="1"/>
  <c r="T13" i="36" s="1"/>
  <c r="Y8" i="36"/>
  <c r="Z8" i="36" s="1"/>
  <c r="X8" i="36"/>
  <c r="W8" i="36"/>
  <c r="V8" i="36"/>
  <c r="U8" i="36"/>
  <c r="T8" i="36"/>
  <c r="Q8" i="36"/>
  <c r="P8" i="36"/>
  <c r="K8" i="36"/>
  <c r="T12" i="36" s="1"/>
  <c r="I8" i="36"/>
  <c r="X7" i="36"/>
  <c r="Y7" i="36" s="1"/>
  <c r="W7" i="36"/>
  <c r="V7" i="36"/>
  <c r="U7" i="36"/>
  <c r="T7" i="36"/>
  <c r="P7" i="36"/>
  <c r="Q7" i="36" s="1"/>
  <c r="I7" i="36"/>
  <c r="K7" i="36" s="1"/>
  <c r="X6" i="36"/>
  <c r="W6" i="36"/>
  <c r="V6" i="36"/>
  <c r="Y6" i="36" s="1"/>
  <c r="U6" i="36"/>
  <c r="T6" i="36"/>
  <c r="Q6" i="36"/>
  <c r="Z6" i="36" s="1"/>
  <c r="P6" i="36"/>
  <c r="K6" i="36"/>
  <c r="I6" i="36"/>
  <c r="X40" i="35"/>
  <c r="W40" i="35"/>
  <c r="V40" i="35"/>
  <c r="U40" i="35"/>
  <c r="Y40" i="35" s="1"/>
  <c r="P40" i="35"/>
  <c r="Q40" i="35" s="1"/>
  <c r="K40" i="35"/>
  <c r="T40" i="35" s="1"/>
  <c r="X39" i="35"/>
  <c r="W39" i="35"/>
  <c r="V39" i="35"/>
  <c r="U39" i="35"/>
  <c r="Y39" i="35" s="1"/>
  <c r="P39" i="35"/>
  <c r="Q39" i="35" s="1"/>
  <c r="I39" i="35"/>
  <c r="K39" i="35" s="1"/>
  <c r="T39" i="35" s="1"/>
  <c r="Y38" i="35"/>
  <c r="X38" i="35"/>
  <c r="W38" i="35"/>
  <c r="V38" i="35"/>
  <c r="U38" i="35"/>
  <c r="P38" i="35"/>
  <c r="Q38" i="35" s="1"/>
  <c r="Z38" i="35" s="1"/>
  <c r="I38" i="35"/>
  <c r="K38" i="35" s="1"/>
  <c r="T38" i="35" s="1"/>
  <c r="Z37" i="35"/>
  <c r="Y37" i="35"/>
  <c r="X37" i="35"/>
  <c r="W37" i="35"/>
  <c r="V37" i="35"/>
  <c r="U37" i="35"/>
  <c r="Q37" i="35"/>
  <c r="P37" i="35"/>
  <c r="I37" i="35"/>
  <c r="K37" i="35" s="1"/>
  <c r="T37" i="35" s="1"/>
  <c r="X36" i="35"/>
  <c r="Y36" i="35" s="1"/>
  <c r="W36" i="35"/>
  <c r="V36" i="35"/>
  <c r="U36" i="35"/>
  <c r="P36" i="35"/>
  <c r="Q36" i="35" s="1"/>
  <c r="I36" i="35"/>
  <c r="K36" i="35" s="1"/>
  <c r="T36" i="35" s="1"/>
  <c r="X35" i="35"/>
  <c r="W35" i="35"/>
  <c r="V35" i="35"/>
  <c r="U35" i="35"/>
  <c r="Q35" i="35"/>
  <c r="P35" i="35"/>
  <c r="K35" i="35"/>
  <c r="T35" i="35" s="1"/>
  <c r="I35" i="35"/>
  <c r="X34" i="35"/>
  <c r="W34" i="35"/>
  <c r="V34" i="35"/>
  <c r="U34" i="35"/>
  <c r="Y34" i="35" s="1"/>
  <c r="P34" i="35"/>
  <c r="Q34" i="35" s="1"/>
  <c r="I34" i="35"/>
  <c r="K34" i="35" s="1"/>
  <c r="X33" i="35"/>
  <c r="W33" i="35"/>
  <c r="V33" i="35"/>
  <c r="U33" i="35"/>
  <c r="Y33" i="35" s="1"/>
  <c r="Z33" i="35" s="1"/>
  <c r="T33" i="35"/>
  <c r="Q33" i="35"/>
  <c r="P33" i="35"/>
  <c r="K33" i="35"/>
  <c r="I33" i="35"/>
  <c r="X32" i="35"/>
  <c r="W32" i="35"/>
  <c r="V32" i="35"/>
  <c r="U32" i="35"/>
  <c r="Y32" i="35" s="1"/>
  <c r="Q32" i="35"/>
  <c r="Z32" i="35" s="1"/>
  <c r="P32" i="35"/>
  <c r="I32" i="35"/>
  <c r="K32" i="35" s="1"/>
  <c r="T32" i="35" s="1"/>
  <c r="X31" i="35"/>
  <c r="W31" i="35"/>
  <c r="V31" i="35"/>
  <c r="U31" i="35"/>
  <c r="Y31" i="35" s="1"/>
  <c r="X30" i="35"/>
  <c r="W30" i="35"/>
  <c r="V30" i="35"/>
  <c r="U30" i="35"/>
  <c r="Y30" i="35" s="1"/>
  <c r="Z30" i="35" s="1"/>
  <c r="X28" i="35"/>
  <c r="W28" i="35"/>
  <c r="V28" i="35"/>
  <c r="U28" i="35"/>
  <c r="Y28" i="35" s="1"/>
  <c r="Z28" i="35" s="1"/>
  <c r="X27" i="35"/>
  <c r="W27" i="35"/>
  <c r="V27" i="35"/>
  <c r="U27" i="35"/>
  <c r="Y27" i="35" s="1"/>
  <c r="Z27" i="35" s="1"/>
  <c r="X26" i="35"/>
  <c r="W26" i="35"/>
  <c r="V26" i="35"/>
  <c r="U26" i="35"/>
  <c r="X25" i="35"/>
  <c r="W25" i="35"/>
  <c r="V25" i="35"/>
  <c r="U25" i="35"/>
  <c r="Y25" i="35" s="1"/>
  <c r="Z25" i="35" s="1"/>
  <c r="X24" i="35"/>
  <c r="W24" i="35"/>
  <c r="V24" i="35"/>
  <c r="U24" i="35"/>
  <c r="X23" i="35"/>
  <c r="W23" i="35"/>
  <c r="V23" i="35"/>
  <c r="U23" i="35"/>
  <c r="Y23" i="35" s="1"/>
  <c r="Z23" i="35" s="1"/>
  <c r="X22" i="35"/>
  <c r="W22" i="35"/>
  <c r="V22" i="35"/>
  <c r="U22" i="35"/>
  <c r="Y22" i="35" s="1"/>
  <c r="Z22" i="35" s="1"/>
  <c r="X21" i="35"/>
  <c r="W21" i="35"/>
  <c r="V21" i="35"/>
  <c r="U21" i="35"/>
  <c r="Y21" i="35" s="1"/>
  <c r="X20" i="35"/>
  <c r="W20" i="35"/>
  <c r="V20" i="35"/>
  <c r="Y20" i="35" s="1"/>
  <c r="Z20" i="35" s="1"/>
  <c r="U20" i="35"/>
  <c r="Q20" i="35"/>
  <c r="P20" i="35"/>
  <c r="I20" i="35"/>
  <c r="K20" i="35" s="1"/>
  <c r="T20" i="35" s="1"/>
  <c r="X19" i="35"/>
  <c r="W19" i="35"/>
  <c r="V19" i="35"/>
  <c r="U19" i="35"/>
  <c r="Y19" i="35" s="1"/>
  <c r="P19" i="35"/>
  <c r="Q19" i="35" s="1"/>
  <c r="I19" i="35"/>
  <c r="K19" i="35" s="1"/>
  <c r="X18" i="35"/>
  <c r="W18" i="35"/>
  <c r="V18" i="35"/>
  <c r="U18" i="35"/>
  <c r="Y18" i="35" s="1"/>
  <c r="Z18" i="35" s="1"/>
  <c r="T18" i="35"/>
  <c r="Q18" i="35"/>
  <c r="P18" i="35"/>
  <c r="K18" i="35"/>
  <c r="I18" i="35"/>
  <c r="X17" i="35"/>
  <c r="W17" i="35"/>
  <c r="V17" i="35"/>
  <c r="U17" i="35"/>
  <c r="Y17" i="35" s="1"/>
  <c r="Q17" i="35"/>
  <c r="Z17" i="35" s="1"/>
  <c r="P17" i="35"/>
  <c r="I17" i="35"/>
  <c r="K17" i="35" s="1"/>
  <c r="T17" i="35" s="1"/>
  <c r="X16" i="35"/>
  <c r="W16" i="35"/>
  <c r="V16" i="35"/>
  <c r="U16" i="35"/>
  <c r="Y16" i="35" s="1"/>
  <c r="T16" i="35"/>
  <c r="Q16" i="35"/>
  <c r="Z16" i="35" s="1"/>
  <c r="P16" i="35"/>
  <c r="K16" i="35"/>
  <c r="I16" i="35"/>
  <c r="X15" i="35"/>
  <c r="W15" i="35"/>
  <c r="V15" i="35"/>
  <c r="U15" i="35"/>
  <c r="Y15" i="35" s="1"/>
  <c r="Q15" i="35"/>
  <c r="P15" i="35"/>
  <c r="K15" i="35"/>
  <c r="I15" i="35"/>
  <c r="Y14" i="35"/>
  <c r="X14" i="35"/>
  <c r="W14" i="35"/>
  <c r="V14" i="35"/>
  <c r="U14" i="35"/>
  <c r="P14" i="35"/>
  <c r="Q14" i="35" s="1"/>
  <c r="Z14" i="35" s="1"/>
  <c r="I14" i="35"/>
  <c r="K14" i="35" s="1"/>
  <c r="T14" i="35" s="1"/>
  <c r="X13" i="35"/>
  <c r="W13" i="35"/>
  <c r="V13" i="35"/>
  <c r="U13" i="35"/>
  <c r="Y13" i="35" s="1"/>
  <c r="P13" i="35"/>
  <c r="Q13" i="35" s="1"/>
  <c r="K13" i="35"/>
  <c r="I13" i="35"/>
  <c r="X12" i="35"/>
  <c r="W12" i="35"/>
  <c r="V12" i="35"/>
  <c r="U12" i="35"/>
  <c r="Y12" i="35" s="1"/>
  <c r="P12" i="35"/>
  <c r="Q12" i="35" s="1"/>
  <c r="Z12" i="35" s="1"/>
  <c r="I12" i="35"/>
  <c r="K12" i="35" s="1"/>
  <c r="Y11" i="35"/>
  <c r="X11" i="35"/>
  <c r="W11" i="35"/>
  <c r="V11" i="35"/>
  <c r="U11" i="35"/>
  <c r="P11" i="35"/>
  <c r="Q11" i="35" s="1"/>
  <c r="Z11" i="35" s="1"/>
  <c r="I11" i="35"/>
  <c r="K11" i="35" s="1"/>
  <c r="T11" i="35" s="1"/>
  <c r="X10" i="35"/>
  <c r="Y10" i="35" s="1"/>
  <c r="Z10" i="35" s="1"/>
  <c r="W10" i="35"/>
  <c r="V10" i="35"/>
  <c r="U10" i="35"/>
  <c r="P10" i="35"/>
  <c r="Q10" i="35" s="1"/>
  <c r="I10" i="35"/>
  <c r="K10" i="35" s="1"/>
  <c r="X9" i="35"/>
  <c r="W9" i="35"/>
  <c r="Y9" i="35" s="1"/>
  <c r="V9" i="35"/>
  <c r="U9" i="35"/>
  <c r="P9" i="35"/>
  <c r="Q9" i="35" s="1"/>
  <c r="Z9" i="35" s="1"/>
  <c r="I9" i="35"/>
  <c r="K9" i="35" s="1"/>
  <c r="X8" i="35"/>
  <c r="W8" i="35"/>
  <c r="V8" i="35"/>
  <c r="Y8" i="35" s="1"/>
  <c r="Z8" i="35" s="1"/>
  <c r="U8" i="35"/>
  <c r="Q8" i="35"/>
  <c r="P8" i="35"/>
  <c r="I8" i="35"/>
  <c r="K8" i="35" s="1"/>
  <c r="T8" i="35" s="1"/>
  <c r="X7" i="35"/>
  <c r="W7" i="35"/>
  <c r="V7" i="35"/>
  <c r="U7" i="35"/>
  <c r="P7" i="35"/>
  <c r="Q7" i="35" s="1"/>
  <c r="I7" i="35"/>
  <c r="K7" i="35" s="1"/>
  <c r="X6" i="35"/>
  <c r="W6" i="35"/>
  <c r="W41" i="35" s="1"/>
  <c r="V6" i="35"/>
  <c r="V41" i="35" s="1"/>
  <c r="U6" i="35"/>
  <c r="T6" i="35"/>
  <c r="Q6" i="35"/>
  <c r="P6" i="35"/>
  <c r="K6" i="35"/>
  <c r="I6" i="35"/>
  <c r="X28" i="34"/>
  <c r="W28" i="34"/>
  <c r="V28" i="34"/>
  <c r="U28" i="34"/>
  <c r="Y28" i="34" s="1"/>
  <c r="Z28" i="34" s="1"/>
  <c r="P28" i="34"/>
  <c r="Q28" i="34" s="1"/>
  <c r="K28" i="34" s="1"/>
  <c r="T28" i="34" s="1"/>
  <c r="I28" i="34"/>
  <c r="Y27" i="34"/>
  <c r="Z27" i="34" s="1"/>
  <c r="X27" i="34"/>
  <c r="W27" i="34"/>
  <c r="V27" i="34"/>
  <c r="U27" i="34"/>
  <c r="P27" i="34"/>
  <c r="Q27" i="34" s="1"/>
  <c r="K27" i="34" s="1"/>
  <c r="T27" i="34" s="1"/>
  <c r="I27" i="34"/>
  <c r="Y26" i="34"/>
  <c r="X26" i="34"/>
  <c r="W26" i="34"/>
  <c r="V26" i="34"/>
  <c r="U26" i="34"/>
  <c r="P26" i="34"/>
  <c r="Q26" i="34" s="1"/>
  <c r="K26" i="34" s="1"/>
  <c r="T26" i="34" s="1"/>
  <c r="I26" i="34"/>
  <c r="Y25" i="34"/>
  <c r="X25" i="34"/>
  <c r="W25" i="34"/>
  <c r="V25" i="34"/>
  <c r="U25" i="34"/>
  <c r="P25" i="34"/>
  <c r="Q25" i="34" s="1"/>
  <c r="I25" i="34"/>
  <c r="X24" i="34"/>
  <c r="W24" i="34"/>
  <c r="V24" i="34"/>
  <c r="U24" i="34"/>
  <c r="Q24" i="34"/>
  <c r="K24" i="34" s="1"/>
  <c r="T24" i="34" s="1"/>
  <c r="P24" i="34"/>
  <c r="I24" i="34"/>
  <c r="X23" i="34"/>
  <c r="W23" i="34"/>
  <c r="V23" i="34"/>
  <c r="U23" i="34"/>
  <c r="P23" i="34"/>
  <c r="Q23" i="34" s="1"/>
  <c r="I23" i="34"/>
  <c r="X22" i="34"/>
  <c r="W22" i="34"/>
  <c r="V22" i="34"/>
  <c r="U22" i="34"/>
  <c r="Y22" i="34" s="1"/>
  <c r="Y21" i="34"/>
  <c r="Z21" i="34" s="1"/>
  <c r="X21" i="34"/>
  <c r="W21" i="34"/>
  <c r="V21" i="34"/>
  <c r="U21" i="34"/>
  <c r="X19" i="34"/>
  <c r="W19" i="34"/>
  <c r="V19" i="34"/>
  <c r="U19" i="34"/>
  <c r="Y18" i="34"/>
  <c r="Z18" i="34" s="1"/>
  <c r="X18" i="34"/>
  <c r="W18" i="34"/>
  <c r="V18" i="34"/>
  <c r="U18" i="34"/>
  <c r="X17" i="34"/>
  <c r="W17" i="34"/>
  <c r="V17" i="34"/>
  <c r="U17" i="34"/>
  <c r="Y16" i="34"/>
  <c r="X16" i="34"/>
  <c r="W16" i="34"/>
  <c r="V16" i="34"/>
  <c r="U16" i="34"/>
  <c r="Z15" i="34"/>
  <c r="Y15" i="34"/>
  <c r="X15" i="34"/>
  <c r="W15" i="34"/>
  <c r="V15" i="34"/>
  <c r="U15" i="34"/>
  <c r="P15" i="34"/>
  <c r="Q15" i="34" s="1"/>
  <c r="K15" i="34" s="1"/>
  <c r="T15" i="34" s="1"/>
  <c r="I15" i="34"/>
  <c r="X14" i="34"/>
  <c r="W14" i="34"/>
  <c r="Y14" i="34" s="1"/>
  <c r="V14" i="34"/>
  <c r="U14" i="34"/>
  <c r="P14" i="34"/>
  <c r="Q14" i="34" s="1"/>
  <c r="I14" i="34"/>
  <c r="X13" i="34"/>
  <c r="W13" i="34"/>
  <c r="V13" i="34"/>
  <c r="U13" i="34"/>
  <c r="Q13" i="34"/>
  <c r="K13" i="34" s="1"/>
  <c r="T13" i="34" s="1"/>
  <c r="P13" i="34"/>
  <c r="I13" i="34"/>
  <c r="X12" i="34"/>
  <c r="W12" i="34"/>
  <c r="V12" i="34"/>
  <c r="U12" i="34"/>
  <c r="P12" i="34"/>
  <c r="Q12" i="34" s="1"/>
  <c r="I12" i="34"/>
  <c r="X11" i="34"/>
  <c r="W11" i="34"/>
  <c r="V11" i="34"/>
  <c r="U11" i="34"/>
  <c r="Y11" i="34" s="1"/>
  <c r="Z11" i="34" s="1"/>
  <c r="T11" i="34"/>
  <c r="Q11" i="34"/>
  <c r="P11" i="34"/>
  <c r="K11" i="34"/>
  <c r="I11" i="34"/>
  <c r="X10" i="34"/>
  <c r="W10" i="34"/>
  <c r="V10" i="34"/>
  <c r="U10" i="34"/>
  <c r="Y10" i="34" s="1"/>
  <c r="Q10" i="34"/>
  <c r="P10" i="34"/>
  <c r="I10" i="34"/>
  <c r="X9" i="34"/>
  <c r="W9" i="34"/>
  <c r="V9" i="34"/>
  <c r="U9" i="34"/>
  <c r="Y9" i="34" s="1"/>
  <c r="P9" i="34"/>
  <c r="Q9" i="34" s="1"/>
  <c r="I9" i="34"/>
  <c r="X8" i="34"/>
  <c r="W8" i="34"/>
  <c r="V8" i="34"/>
  <c r="U8" i="34"/>
  <c r="Y8" i="34" s="1"/>
  <c r="P8" i="34"/>
  <c r="Q8" i="34" s="1"/>
  <c r="Z8" i="34" s="1"/>
  <c r="K8" i="34"/>
  <c r="T8" i="34" s="1"/>
  <c r="I8" i="34"/>
  <c r="Y7" i="34"/>
  <c r="X7" i="34"/>
  <c r="W7" i="34"/>
  <c r="V7" i="34"/>
  <c r="U7" i="34"/>
  <c r="P7" i="34"/>
  <c r="Q7" i="34" s="1"/>
  <c r="Z7" i="34" s="1"/>
  <c r="K7" i="34"/>
  <c r="T7" i="34" s="1"/>
  <c r="I7" i="34"/>
  <c r="X6" i="34"/>
  <c r="W6" i="34"/>
  <c r="V6" i="34"/>
  <c r="U6" i="34"/>
  <c r="Y6" i="34" s="1"/>
  <c r="P6" i="34"/>
  <c r="Q6" i="34" s="1"/>
  <c r="K6" i="34" s="1"/>
  <c r="I6" i="34"/>
  <c r="X244" i="33"/>
  <c r="W244" i="33"/>
  <c r="V244" i="33"/>
  <c r="U244" i="33"/>
  <c r="X243" i="33"/>
  <c r="W243" i="33"/>
  <c r="V243" i="33"/>
  <c r="U243" i="33"/>
  <c r="Y243" i="33" s="1"/>
  <c r="Z243" i="33" s="1"/>
  <c r="X242" i="33"/>
  <c r="W242" i="33"/>
  <c r="V242" i="33"/>
  <c r="U242" i="33"/>
  <c r="T242" i="33"/>
  <c r="Y241" i="33"/>
  <c r="Z241" i="33" s="1"/>
  <c r="X241" i="33"/>
  <c r="W241" i="33"/>
  <c r="V241" i="33"/>
  <c r="U241" i="33"/>
  <c r="T241" i="33"/>
  <c r="Y240" i="33"/>
  <c r="Z240" i="33" s="1"/>
  <c r="X240" i="33"/>
  <c r="W240" i="33"/>
  <c r="V240" i="33"/>
  <c r="U240" i="33"/>
  <c r="T240" i="33"/>
  <c r="X239" i="33"/>
  <c r="W239" i="33"/>
  <c r="V239" i="33"/>
  <c r="U239" i="33"/>
  <c r="Y239" i="33" s="1"/>
  <c r="T239" i="33"/>
  <c r="Q239" i="33"/>
  <c r="P239" i="33"/>
  <c r="K239" i="33"/>
  <c r="Y238" i="33"/>
  <c r="X238" i="33"/>
  <c r="W238" i="33"/>
  <c r="V238" i="33"/>
  <c r="U238" i="33"/>
  <c r="P238" i="33"/>
  <c r="Q238" i="33" s="1"/>
  <c r="Z238" i="33" s="1"/>
  <c r="K238" i="33"/>
  <c r="Y237" i="33"/>
  <c r="X237" i="33"/>
  <c r="W237" i="33"/>
  <c r="V237" i="33"/>
  <c r="U237" i="33"/>
  <c r="X233" i="33"/>
  <c r="W233" i="33"/>
  <c r="V233" i="33"/>
  <c r="U233" i="33"/>
  <c r="X232" i="33"/>
  <c r="W232" i="33"/>
  <c r="V232" i="33"/>
  <c r="U232" i="33"/>
  <c r="Y232" i="33" s="1"/>
  <c r="Z232" i="33" s="1"/>
  <c r="X231" i="33"/>
  <c r="W231" i="33"/>
  <c r="V231" i="33"/>
  <c r="U231" i="33"/>
  <c r="X230" i="33"/>
  <c r="W230" i="33"/>
  <c r="V230" i="33"/>
  <c r="U230" i="33"/>
  <c r="Y230" i="33" s="1"/>
  <c r="Z230" i="33" s="1"/>
  <c r="X229" i="33"/>
  <c r="W229" i="33"/>
  <c r="V229" i="33"/>
  <c r="U229" i="33"/>
  <c r="Y229" i="33" s="1"/>
  <c r="Z229" i="33" s="1"/>
  <c r="X228" i="33"/>
  <c r="W228" i="33"/>
  <c r="V228" i="33"/>
  <c r="U228" i="33"/>
  <c r="Y228" i="33" s="1"/>
  <c r="T228" i="33"/>
  <c r="Y227" i="33"/>
  <c r="X227" i="33"/>
  <c r="W227" i="33"/>
  <c r="V227" i="33"/>
  <c r="U227" i="33"/>
  <c r="T227" i="33"/>
  <c r="P227" i="33"/>
  <c r="Q227" i="33" s="1"/>
  <c r="Z227" i="33" s="1"/>
  <c r="I227" i="33"/>
  <c r="K227" i="33" s="1"/>
  <c r="X226" i="33"/>
  <c r="W226" i="33"/>
  <c r="Y226" i="33" s="1"/>
  <c r="Z226" i="33" s="1"/>
  <c r="V226" i="33"/>
  <c r="U226" i="33"/>
  <c r="T226" i="33"/>
  <c r="Q226" i="33"/>
  <c r="P226" i="33"/>
  <c r="I226" i="33"/>
  <c r="K226" i="33" s="1"/>
  <c r="T219" i="33" s="1"/>
  <c r="X225" i="33"/>
  <c r="W225" i="33"/>
  <c r="V225" i="33"/>
  <c r="Y225" i="33" s="1"/>
  <c r="U225" i="33"/>
  <c r="T225" i="33"/>
  <c r="Q225" i="33"/>
  <c r="P225" i="33"/>
  <c r="I225" i="33"/>
  <c r="K225" i="33" s="1"/>
  <c r="T218" i="33" s="1"/>
  <c r="X224" i="33"/>
  <c r="W224" i="33"/>
  <c r="V224" i="33"/>
  <c r="U224" i="33"/>
  <c r="T224" i="33"/>
  <c r="P224" i="33"/>
  <c r="Q224" i="33" s="1"/>
  <c r="K224" i="33"/>
  <c r="T217" i="33" s="1"/>
  <c r="I224" i="33"/>
  <c r="X223" i="33"/>
  <c r="W223" i="33"/>
  <c r="V223" i="33"/>
  <c r="U223" i="33"/>
  <c r="T223" i="33"/>
  <c r="Q223" i="33"/>
  <c r="P223" i="33"/>
  <c r="K223" i="33"/>
  <c r="T216" i="33" s="1"/>
  <c r="I223" i="33"/>
  <c r="X222" i="33"/>
  <c r="W222" i="33"/>
  <c r="V222" i="33"/>
  <c r="U222" i="33"/>
  <c r="Y222" i="33" s="1"/>
  <c r="Q222" i="33"/>
  <c r="Z222" i="33" s="1"/>
  <c r="P222" i="33"/>
  <c r="I222" i="33"/>
  <c r="K222" i="33" s="1"/>
  <c r="X221" i="33"/>
  <c r="W221" i="33"/>
  <c r="V221" i="33"/>
  <c r="U221" i="33"/>
  <c r="Y221" i="33" s="1"/>
  <c r="T221" i="33"/>
  <c r="Q221" i="33"/>
  <c r="P221" i="33"/>
  <c r="K221" i="33"/>
  <c r="I221" i="33"/>
  <c r="X220" i="33"/>
  <c r="W220" i="33"/>
  <c r="V220" i="33"/>
  <c r="U220" i="33"/>
  <c r="Y220" i="33" s="1"/>
  <c r="P220" i="33"/>
  <c r="Q220" i="33" s="1"/>
  <c r="Z220" i="33" s="1"/>
  <c r="K220" i="33"/>
  <c r="I220" i="33"/>
  <c r="Y219" i="33"/>
  <c r="X219" i="33"/>
  <c r="W219" i="33"/>
  <c r="V219" i="33"/>
  <c r="U219" i="33"/>
  <c r="P219" i="33"/>
  <c r="Q219" i="33" s="1"/>
  <c r="Z219" i="33" s="1"/>
  <c r="I219" i="33"/>
  <c r="K219" i="33" s="1"/>
  <c r="T212" i="33" s="1"/>
  <c r="X218" i="33"/>
  <c r="W218" i="33"/>
  <c r="V218" i="33"/>
  <c r="U218" i="33"/>
  <c r="Y218" i="33" s="1"/>
  <c r="P218" i="33"/>
  <c r="Q218" i="33" s="1"/>
  <c r="K218" i="33"/>
  <c r="I218" i="33"/>
  <c r="X217" i="33"/>
  <c r="W217" i="33"/>
  <c r="V217" i="33"/>
  <c r="U217" i="33"/>
  <c r="Y217" i="33" s="1"/>
  <c r="Z217" i="33" s="1"/>
  <c r="P217" i="33"/>
  <c r="Q217" i="33" s="1"/>
  <c r="I217" i="33"/>
  <c r="K217" i="33" s="1"/>
  <c r="Y216" i="33"/>
  <c r="Z216" i="33" s="1"/>
  <c r="X216" i="33"/>
  <c r="W216" i="33"/>
  <c r="V216" i="33"/>
  <c r="U216" i="33"/>
  <c r="P216" i="33"/>
  <c r="Q216" i="33" s="1"/>
  <c r="I216" i="33"/>
  <c r="K216" i="33" s="1"/>
  <c r="Y215" i="33"/>
  <c r="X215" i="33"/>
  <c r="W215" i="33"/>
  <c r="V215" i="33"/>
  <c r="U215" i="33"/>
  <c r="P215" i="33"/>
  <c r="Q215" i="33" s="1"/>
  <c r="Z215" i="33" s="1"/>
  <c r="I215" i="33"/>
  <c r="K215" i="33" s="1"/>
  <c r="X214" i="33"/>
  <c r="W214" i="33"/>
  <c r="Y214" i="33" s="1"/>
  <c r="Z214" i="33" s="1"/>
  <c r="V214" i="33"/>
  <c r="U214" i="33"/>
  <c r="Q214" i="33"/>
  <c r="P214" i="33"/>
  <c r="I214" i="33"/>
  <c r="K214" i="33" s="1"/>
  <c r="X213" i="33"/>
  <c r="W213" i="33"/>
  <c r="V213" i="33"/>
  <c r="Y213" i="33" s="1"/>
  <c r="U213" i="33"/>
  <c r="Q213" i="33"/>
  <c r="P213" i="33"/>
  <c r="I213" i="33"/>
  <c r="K213" i="33" s="1"/>
  <c r="X212" i="33"/>
  <c r="W212" i="33"/>
  <c r="V212" i="33"/>
  <c r="U212" i="33"/>
  <c r="X209" i="33"/>
  <c r="W209" i="33"/>
  <c r="V209" i="33"/>
  <c r="U209" i="33"/>
  <c r="Y209" i="33" s="1"/>
  <c r="Z209" i="33" s="1"/>
  <c r="X208" i="33"/>
  <c r="W208" i="33"/>
  <c r="V208" i="33"/>
  <c r="U208" i="33"/>
  <c r="Y208" i="33" s="1"/>
  <c r="Z208" i="33" s="1"/>
  <c r="X207" i="33"/>
  <c r="W207" i="33"/>
  <c r="V207" i="33"/>
  <c r="U207" i="33"/>
  <c r="Y207" i="33" s="1"/>
  <c r="Z207" i="33" s="1"/>
  <c r="Y206" i="33"/>
  <c r="Z206" i="33" s="1"/>
  <c r="X206" i="33"/>
  <c r="W206" i="33"/>
  <c r="V206" i="33"/>
  <c r="U206" i="33"/>
  <c r="X205" i="33"/>
  <c r="W205" i="33"/>
  <c r="V205" i="33"/>
  <c r="U205" i="33"/>
  <c r="X204" i="33"/>
  <c r="W204" i="33"/>
  <c r="V204" i="33"/>
  <c r="U204" i="33"/>
  <c r="Y204" i="33" s="1"/>
  <c r="Q204" i="33"/>
  <c r="P204" i="33"/>
  <c r="I204" i="33"/>
  <c r="K204" i="33" s="1"/>
  <c r="T197" i="33" s="1"/>
  <c r="X203" i="33"/>
  <c r="W203" i="33"/>
  <c r="V203" i="33"/>
  <c r="U203" i="33"/>
  <c r="Y203" i="33" s="1"/>
  <c r="P203" i="33"/>
  <c r="Q203" i="33" s="1"/>
  <c r="K203" i="33"/>
  <c r="I203" i="33"/>
  <c r="X202" i="33"/>
  <c r="W202" i="33"/>
  <c r="V202" i="33"/>
  <c r="U202" i="33"/>
  <c r="Y202" i="33" s="1"/>
  <c r="Q202" i="33"/>
  <c r="P202" i="33"/>
  <c r="K202" i="33"/>
  <c r="T195" i="33" s="1"/>
  <c r="I202" i="33"/>
  <c r="Y201" i="33"/>
  <c r="X201" i="33"/>
  <c r="W201" i="33"/>
  <c r="V201" i="33"/>
  <c r="U201" i="33"/>
  <c r="P201" i="33"/>
  <c r="Q201" i="33" s="1"/>
  <c r="Z201" i="33" s="1"/>
  <c r="K201" i="33"/>
  <c r="T194" i="33" s="1"/>
  <c r="I201" i="33"/>
  <c r="X200" i="33"/>
  <c r="W200" i="33"/>
  <c r="V200" i="33"/>
  <c r="U200" i="33"/>
  <c r="Y200" i="33" s="1"/>
  <c r="P200" i="33"/>
  <c r="Q200" i="33" s="1"/>
  <c r="Z200" i="33" s="1"/>
  <c r="I200" i="33"/>
  <c r="K200" i="33" s="1"/>
  <c r="T193" i="33" s="1"/>
  <c r="Z199" i="33"/>
  <c r="X199" i="33"/>
  <c r="W199" i="33"/>
  <c r="V199" i="33"/>
  <c r="U199" i="33"/>
  <c r="Y199" i="33" s="1"/>
  <c r="P199" i="33"/>
  <c r="Q199" i="33" s="1"/>
  <c r="I199" i="33"/>
  <c r="K199" i="33" s="1"/>
  <c r="Z198" i="33"/>
  <c r="Y198" i="33"/>
  <c r="X198" i="33"/>
  <c r="W198" i="33"/>
  <c r="V198" i="33"/>
  <c r="U198" i="33"/>
  <c r="P198" i="33"/>
  <c r="Q198" i="33" s="1"/>
  <c r="I198" i="33"/>
  <c r="K198" i="33" s="1"/>
  <c r="Y197" i="33"/>
  <c r="X197" i="33"/>
  <c r="W197" i="33"/>
  <c r="V197" i="33"/>
  <c r="U197" i="33"/>
  <c r="P197" i="33"/>
  <c r="Q197" i="33" s="1"/>
  <c r="Z197" i="33" s="1"/>
  <c r="I197" i="33"/>
  <c r="K197" i="33" s="1"/>
  <c r="T190" i="33" s="1"/>
  <c r="X196" i="33"/>
  <c r="Y196" i="33" s="1"/>
  <c r="Z196" i="33" s="1"/>
  <c r="W196" i="33"/>
  <c r="V196" i="33"/>
  <c r="U196" i="33"/>
  <c r="Q196" i="33"/>
  <c r="P196" i="33"/>
  <c r="I196" i="33"/>
  <c r="K196" i="33" s="1"/>
  <c r="T189" i="33" s="1"/>
  <c r="X195" i="33"/>
  <c r="W195" i="33"/>
  <c r="V195" i="33"/>
  <c r="U195" i="33"/>
  <c r="Q195" i="33"/>
  <c r="P195" i="33"/>
  <c r="I195" i="33"/>
  <c r="K195" i="33" s="1"/>
  <c r="T188" i="33" s="1"/>
  <c r="X194" i="33"/>
  <c r="W194" i="33"/>
  <c r="V194" i="33"/>
  <c r="U194" i="33"/>
  <c r="P194" i="33"/>
  <c r="Q194" i="33" s="1"/>
  <c r="K194" i="33"/>
  <c r="I194" i="33"/>
  <c r="X193" i="33"/>
  <c r="W193" i="33"/>
  <c r="V193" i="33"/>
  <c r="U193" i="33"/>
  <c r="Y193" i="33" s="1"/>
  <c r="Z193" i="33" s="1"/>
  <c r="Q193" i="33"/>
  <c r="P193" i="33"/>
  <c r="K193" i="33"/>
  <c r="I193" i="33"/>
  <c r="X192" i="33"/>
  <c r="W192" i="33"/>
  <c r="V192" i="33"/>
  <c r="U192" i="33"/>
  <c r="Y192" i="33" s="1"/>
  <c r="T192" i="33"/>
  <c r="Q192" i="33"/>
  <c r="P192" i="33"/>
  <c r="I192" i="33"/>
  <c r="K192" i="33" s="1"/>
  <c r="X191" i="33"/>
  <c r="W191" i="33"/>
  <c r="V191" i="33"/>
  <c r="U191" i="33"/>
  <c r="Y191" i="33" s="1"/>
  <c r="Z191" i="33" s="1"/>
  <c r="T191" i="33"/>
  <c r="K191" i="33"/>
  <c r="T187" i="33" s="1"/>
  <c r="I191" i="33"/>
  <c r="X190" i="33"/>
  <c r="W190" i="33"/>
  <c r="V190" i="33"/>
  <c r="U190" i="33"/>
  <c r="Y190" i="33" s="1"/>
  <c r="P190" i="33"/>
  <c r="Q190" i="33" s="1"/>
  <c r="I190" i="33"/>
  <c r="K190" i="33" s="1"/>
  <c r="X189" i="33"/>
  <c r="W189" i="33"/>
  <c r="V189" i="33"/>
  <c r="U189" i="33"/>
  <c r="Y189" i="33" s="1"/>
  <c r="P189" i="33"/>
  <c r="Q189" i="33" s="1"/>
  <c r="Z189" i="33" s="1"/>
  <c r="I189" i="33"/>
  <c r="K189" i="33" s="1"/>
  <c r="Y188" i="33"/>
  <c r="Z188" i="33" s="1"/>
  <c r="X188" i="33"/>
  <c r="W188" i="33"/>
  <c r="V188" i="33"/>
  <c r="U188" i="33"/>
  <c r="I188" i="33"/>
  <c r="K188" i="33" s="1"/>
  <c r="T184" i="33" s="1"/>
  <c r="X187" i="33"/>
  <c r="W187" i="33"/>
  <c r="V187" i="33"/>
  <c r="U187" i="33"/>
  <c r="X184" i="33"/>
  <c r="W184" i="33"/>
  <c r="V184" i="33"/>
  <c r="U184" i="33"/>
  <c r="X183" i="33"/>
  <c r="W183" i="33"/>
  <c r="V183" i="33"/>
  <c r="U183" i="33"/>
  <c r="Y183" i="33" s="1"/>
  <c r="Z183" i="33" s="1"/>
  <c r="X182" i="33"/>
  <c r="W182" i="33"/>
  <c r="Y182" i="33" s="1"/>
  <c r="Z182" i="33" s="1"/>
  <c r="V182" i="33"/>
  <c r="U182" i="33"/>
  <c r="X181" i="33"/>
  <c r="W181" i="33"/>
  <c r="V181" i="33"/>
  <c r="U181" i="33"/>
  <c r="Y180" i="33"/>
  <c r="X180" i="33"/>
  <c r="W180" i="33"/>
  <c r="V180" i="33"/>
  <c r="U180" i="33"/>
  <c r="X179" i="33"/>
  <c r="W179" i="33"/>
  <c r="V179" i="33"/>
  <c r="U179" i="33"/>
  <c r="P179" i="33"/>
  <c r="Q179" i="33" s="1"/>
  <c r="K179" i="33"/>
  <c r="I179" i="33"/>
  <c r="X178" i="33"/>
  <c r="W178" i="33"/>
  <c r="V178" i="33"/>
  <c r="U178" i="33"/>
  <c r="Y178" i="33" s="1"/>
  <c r="Z178" i="33" s="1"/>
  <c r="T178" i="33"/>
  <c r="Q178" i="33"/>
  <c r="P178" i="33"/>
  <c r="K178" i="33"/>
  <c r="T182" i="33" s="1"/>
  <c r="I178" i="33"/>
  <c r="X177" i="33"/>
  <c r="W177" i="33"/>
  <c r="V177" i="33"/>
  <c r="U177" i="33"/>
  <c r="Q177" i="33"/>
  <c r="P177" i="33"/>
  <c r="I177" i="33"/>
  <c r="K177" i="33" s="1"/>
  <c r="X176" i="33"/>
  <c r="W176" i="33"/>
  <c r="V176" i="33"/>
  <c r="U176" i="33"/>
  <c r="Q176" i="33"/>
  <c r="P176" i="33"/>
  <c r="K176" i="33"/>
  <c r="I176" i="33"/>
  <c r="X175" i="33"/>
  <c r="W175" i="33"/>
  <c r="V175" i="33"/>
  <c r="U175" i="33"/>
  <c r="Y175" i="33" s="1"/>
  <c r="Q175" i="33"/>
  <c r="Z175" i="33" s="1"/>
  <c r="P175" i="33"/>
  <c r="K175" i="33"/>
  <c r="I175" i="33"/>
  <c r="X174" i="33"/>
  <c r="W174" i="33"/>
  <c r="V174" i="33"/>
  <c r="U174" i="33"/>
  <c r="Y174" i="33" s="1"/>
  <c r="P174" i="33"/>
  <c r="Q174" i="33" s="1"/>
  <c r="I174" i="33"/>
  <c r="K174" i="33" s="1"/>
  <c r="T167" i="33" s="1"/>
  <c r="X173" i="33"/>
  <c r="W173" i="33"/>
  <c r="V173" i="33"/>
  <c r="U173" i="33"/>
  <c r="Y173" i="33" s="1"/>
  <c r="T173" i="33"/>
  <c r="P173" i="33"/>
  <c r="Q173" i="33" s="1"/>
  <c r="Z173" i="33" s="1"/>
  <c r="K173" i="33"/>
  <c r="I173" i="33"/>
  <c r="X172" i="33"/>
  <c r="W172" i="33"/>
  <c r="V172" i="33"/>
  <c r="U172" i="33"/>
  <c r="Y172" i="33" s="1"/>
  <c r="Q172" i="33"/>
  <c r="P172" i="33"/>
  <c r="I172" i="33"/>
  <c r="K172" i="33" s="1"/>
  <c r="Y171" i="33"/>
  <c r="X171" i="33"/>
  <c r="W171" i="33"/>
  <c r="V171" i="33"/>
  <c r="U171" i="33"/>
  <c r="P171" i="33"/>
  <c r="Q171" i="33" s="1"/>
  <c r="Z171" i="33" s="1"/>
  <c r="I171" i="33"/>
  <c r="K171" i="33" s="1"/>
  <c r="T164" i="33" s="1"/>
  <c r="Y170" i="33"/>
  <c r="Z170" i="33" s="1"/>
  <c r="X170" i="33"/>
  <c r="W170" i="33"/>
  <c r="V170" i="33"/>
  <c r="U170" i="33"/>
  <c r="P170" i="33"/>
  <c r="Q170" i="33" s="1"/>
  <c r="K170" i="33"/>
  <c r="I170" i="33"/>
  <c r="X169" i="33"/>
  <c r="W169" i="33"/>
  <c r="Y169" i="33" s="1"/>
  <c r="Z169" i="33" s="1"/>
  <c r="V169" i="33"/>
  <c r="U169" i="33"/>
  <c r="Q169" i="33"/>
  <c r="P169" i="33"/>
  <c r="I169" i="33"/>
  <c r="K169" i="33" s="1"/>
  <c r="T162" i="33" s="1"/>
  <c r="X168" i="33"/>
  <c r="W168" i="33"/>
  <c r="V168" i="33"/>
  <c r="U168" i="33"/>
  <c r="Q168" i="33"/>
  <c r="P168" i="33"/>
  <c r="I168" i="33"/>
  <c r="K168" i="33" s="1"/>
  <c r="T152" i="33" s="1"/>
  <c r="Z167" i="33"/>
  <c r="X167" i="33"/>
  <c r="W167" i="33"/>
  <c r="V167" i="33"/>
  <c r="U167" i="33"/>
  <c r="Y167" i="33" s="1"/>
  <c r="P167" i="33"/>
  <c r="Q167" i="33" s="1"/>
  <c r="T151" i="33" s="1"/>
  <c r="K167" i="33"/>
  <c r="I167" i="33"/>
  <c r="X166" i="33"/>
  <c r="W166" i="33"/>
  <c r="V166" i="33"/>
  <c r="U166" i="33"/>
  <c r="Y166" i="33" s="1"/>
  <c r="Z166" i="33" s="1"/>
  <c r="T166" i="33"/>
  <c r="Q166" i="33"/>
  <c r="P166" i="33"/>
  <c r="K166" i="33"/>
  <c r="I166" i="33"/>
  <c r="X165" i="33"/>
  <c r="W165" i="33"/>
  <c r="V165" i="33"/>
  <c r="U165" i="33"/>
  <c r="Y165" i="33" s="1"/>
  <c r="Q165" i="33"/>
  <c r="Z165" i="33" s="1"/>
  <c r="P165" i="33"/>
  <c r="I165" i="33"/>
  <c r="K165" i="33" s="1"/>
  <c r="T149" i="33" s="1"/>
  <c r="X164" i="33"/>
  <c r="W164" i="33"/>
  <c r="V164" i="33"/>
  <c r="U164" i="33"/>
  <c r="Y164" i="33" s="1"/>
  <c r="P164" i="33"/>
  <c r="Q164" i="33" s="1"/>
  <c r="K164" i="33"/>
  <c r="I164" i="33"/>
  <c r="X163" i="33"/>
  <c r="W163" i="33"/>
  <c r="V163" i="33"/>
  <c r="U163" i="33"/>
  <c r="P163" i="33"/>
  <c r="Q163" i="33" s="1"/>
  <c r="K163" i="33"/>
  <c r="I163" i="33"/>
  <c r="X162" i="33"/>
  <c r="W162" i="33"/>
  <c r="V162" i="33"/>
  <c r="U162" i="33"/>
  <c r="Y162" i="33" s="1"/>
  <c r="P162" i="33"/>
  <c r="Q162" i="33" s="1"/>
  <c r="Z162" i="33" s="1"/>
  <c r="I162" i="33"/>
  <c r="K162" i="33" s="1"/>
  <c r="X161" i="33"/>
  <c r="W161" i="33"/>
  <c r="V161" i="33"/>
  <c r="U161" i="33"/>
  <c r="Y161" i="33" s="1"/>
  <c r="T159" i="33"/>
  <c r="X158" i="33"/>
  <c r="W158" i="33"/>
  <c r="V158" i="33"/>
  <c r="U158" i="33"/>
  <c r="Y158" i="33" s="1"/>
  <c r="Z158" i="33" s="1"/>
  <c r="X157" i="33"/>
  <c r="W157" i="33"/>
  <c r="V157" i="33"/>
  <c r="U157" i="33"/>
  <c r="X156" i="33"/>
  <c r="W156" i="33"/>
  <c r="V156" i="33"/>
  <c r="U156" i="33"/>
  <c r="Y156" i="33" s="1"/>
  <c r="Z156" i="33" s="1"/>
  <c r="X155" i="33"/>
  <c r="W155" i="33"/>
  <c r="Y155" i="33" s="1"/>
  <c r="Z155" i="33" s="1"/>
  <c r="V155" i="33"/>
  <c r="U155" i="33"/>
  <c r="X154" i="33"/>
  <c r="W154" i="33"/>
  <c r="V154" i="33"/>
  <c r="U154" i="33"/>
  <c r="Y153" i="33"/>
  <c r="X153" i="33"/>
  <c r="W153" i="33"/>
  <c r="V153" i="33"/>
  <c r="U153" i="33"/>
  <c r="Y152" i="33"/>
  <c r="Z152" i="33" s="1"/>
  <c r="X152" i="33"/>
  <c r="W152" i="33"/>
  <c r="V152" i="33"/>
  <c r="U152" i="33"/>
  <c r="Q152" i="33"/>
  <c r="P152" i="33"/>
  <c r="K152" i="33"/>
  <c r="T145" i="33" s="1"/>
  <c r="I152" i="33"/>
  <c r="X151" i="33"/>
  <c r="W151" i="33"/>
  <c r="V151" i="33"/>
  <c r="U151" i="33"/>
  <c r="Q151" i="33"/>
  <c r="P151" i="33"/>
  <c r="I151" i="33"/>
  <c r="K151" i="33" s="1"/>
  <c r="X150" i="33"/>
  <c r="W150" i="33"/>
  <c r="V150" i="33"/>
  <c r="U150" i="33"/>
  <c r="T150" i="33"/>
  <c r="P150" i="33"/>
  <c r="Q150" i="33" s="1"/>
  <c r="K150" i="33"/>
  <c r="I150" i="33"/>
  <c r="X149" i="33"/>
  <c r="W149" i="33"/>
  <c r="V149" i="33"/>
  <c r="U149" i="33"/>
  <c r="Q149" i="33"/>
  <c r="P149" i="33"/>
  <c r="K149" i="33"/>
  <c r="I149" i="33"/>
  <c r="X148" i="33"/>
  <c r="W148" i="33"/>
  <c r="V148" i="33"/>
  <c r="U148" i="33"/>
  <c r="Y148" i="33" s="1"/>
  <c r="P148" i="33"/>
  <c r="Q148" i="33" s="1"/>
  <c r="Z148" i="33" s="1"/>
  <c r="K148" i="33"/>
  <c r="I148" i="33"/>
  <c r="X147" i="33"/>
  <c r="W147" i="33"/>
  <c r="V147" i="33"/>
  <c r="U147" i="33"/>
  <c r="Y147" i="33" s="1"/>
  <c r="P147" i="33"/>
  <c r="Q147" i="33" s="1"/>
  <c r="Z147" i="33" s="1"/>
  <c r="K147" i="33"/>
  <c r="I147" i="33"/>
  <c r="X146" i="33"/>
  <c r="W146" i="33"/>
  <c r="V146" i="33"/>
  <c r="U146" i="33"/>
  <c r="Y146" i="33" s="1"/>
  <c r="Q146" i="33"/>
  <c r="Z146" i="33" s="1"/>
  <c r="P146" i="33"/>
  <c r="I146" i="33"/>
  <c r="K146" i="33" s="1"/>
  <c r="T139" i="33" s="1"/>
  <c r="Y145" i="33"/>
  <c r="Z145" i="33" s="1"/>
  <c r="X145" i="33"/>
  <c r="W145" i="33"/>
  <c r="V145" i="33"/>
  <c r="U145" i="33"/>
  <c r="P145" i="33"/>
  <c r="Q145" i="33" s="1"/>
  <c r="I145" i="33"/>
  <c r="K145" i="33" s="1"/>
  <c r="T138" i="33" s="1"/>
  <c r="Y144" i="33"/>
  <c r="X144" i="33"/>
  <c r="W144" i="33"/>
  <c r="V144" i="33"/>
  <c r="U144" i="33"/>
  <c r="P144" i="33"/>
  <c r="Q144" i="33" s="1"/>
  <c r="Z144" i="33" s="1"/>
  <c r="K144" i="33"/>
  <c r="I144" i="33"/>
  <c r="Z143" i="33"/>
  <c r="Y143" i="33"/>
  <c r="X143" i="33"/>
  <c r="W143" i="33"/>
  <c r="V143" i="33"/>
  <c r="U143" i="33"/>
  <c r="Q143" i="33"/>
  <c r="P143" i="33"/>
  <c r="I143" i="33"/>
  <c r="K143" i="33" s="1"/>
  <c r="T129" i="33" s="1"/>
  <c r="Y142" i="33"/>
  <c r="X142" i="33"/>
  <c r="W142" i="33"/>
  <c r="V142" i="33"/>
  <c r="U142" i="33"/>
  <c r="Q142" i="33"/>
  <c r="P142" i="33"/>
  <c r="I142" i="33"/>
  <c r="K142" i="33" s="1"/>
  <c r="T128" i="33" s="1"/>
  <c r="X141" i="33"/>
  <c r="W141" i="33"/>
  <c r="V141" i="33"/>
  <c r="U141" i="33"/>
  <c r="Y141" i="33" s="1"/>
  <c r="Z141" i="33" s="1"/>
  <c r="P141" i="33"/>
  <c r="Q141" i="33" s="1"/>
  <c r="T127" i="33" s="1"/>
  <c r="K141" i="33"/>
  <c r="I141" i="33"/>
  <c r="X140" i="33"/>
  <c r="W140" i="33"/>
  <c r="V140" i="33"/>
  <c r="Y140" i="33" s="1"/>
  <c r="Z140" i="33" s="1"/>
  <c r="U140" i="33"/>
  <c r="Q140" i="33"/>
  <c r="P140" i="33"/>
  <c r="K140" i="33"/>
  <c r="T126" i="33" s="1"/>
  <c r="I140" i="33"/>
  <c r="X139" i="33"/>
  <c r="W139" i="33"/>
  <c r="V139" i="33"/>
  <c r="U139" i="33"/>
  <c r="Q139" i="33"/>
  <c r="P139" i="33"/>
  <c r="I139" i="33"/>
  <c r="K139" i="33" s="1"/>
  <c r="X138" i="33"/>
  <c r="W138" i="33"/>
  <c r="V138" i="33"/>
  <c r="U138" i="33"/>
  <c r="Q138" i="33"/>
  <c r="P138" i="33"/>
  <c r="K138" i="33"/>
  <c r="I138" i="33"/>
  <c r="X137" i="33"/>
  <c r="W137" i="33"/>
  <c r="V137" i="33"/>
  <c r="U137" i="33"/>
  <c r="Y137" i="33" s="1"/>
  <c r="T137" i="33"/>
  <c r="Q137" i="33"/>
  <c r="P137" i="33"/>
  <c r="K137" i="33"/>
  <c r="I137" i="33"/>
  <c r="X136" i="33"/>
  <c r="W136" i="33"/>
  <c r="V136" i="33"/>
  <c r="U136" i="33"/>
  <c r="Y136" i="33" s="1"/>
  <c r="Y135" i="33"/>
  <c r="Z135" i="33" s="1"/>
  <c r="X135" i="33"/>
  <c r="W135" i="33"/>
  <c r="V135" i="33"/>
  <c r="U135" i="33"/>
  <c r="X133" i="33"/>
  <c r="W133" i="33"/>
  <c r="V133" i="33"/>
  <c r="U133" i="33"/>
  <c r="X132" i="33"/>
  <c r="W132" i="33"/>
  <c r="V132" i="33"/>
  <c r="U132" i="33"/>
  <c r="Y132" i="33" s="1"/>
  <c r="Z132" i="33" s="1"/>
  <c r="X131" i="33"/>
  <c r="W131" i="33"/>
  <c r="Y131" i="33" s="1"/>
  <c r="Z131" i="33" s="1"/>
  <c r="V131" i="33"/>
  <c r="U131" i="33"/>
  <c r="X130" i="33"/>
  <c r="W130" i="33"/>
  <c r="V130" i="33"/>
  <c r="U130" i="33"/>
  <c r="Y130" i="33" s="1"/>
  <c r="T130" i="33"/>
  <c r="X129" i="33"/>
  <c r="W129" i="33"/>
  <c r="V129" i="33"/>
  <c r="U129" i="33"/>
  <c r="Y129" i="33" s="1"/>
  <c r="P129" i="33"/>
  <c r="Q129" i="33" s="1"/>
  <c r="Z129" i="33" s="1"/>
  <c r="I129" i="33"/>
  <c r="K129" i="33" s="1"/>
  <c r="T122" i="33" s="1"/>
  <c r="X128" i="33"/>
  <c r="W128" i="33"/>
  <c r="V128" i="33"/>
  <c r="U128" i="33"/>
  <c r="Q128" i="33"/>
  <c r="P128" i="33"/>
  <c r="K128" i="33"/>
  <c r="I128" i="33"/>
  <c r="X127" i="33"/>
  <c r="W127" i="33"/>
  <c r="V127" i="33"/>
  <c r="Y127" i="33" s="1"/>
  <c r="Z127" i="33" s="1"/>
  <c r="U127" i="33"/>
  <c r="P127" i="33"/>
  <c r="Q127" i="33" s="1"/>
  <c r="I127" i="33"/>
  <c r="K127" i="33" s="1"/>
  <c r="Z126" i="33"/>
  <c r="Y126" i="33"/>
  <c r="X126" i="33"/>
  <c r="W126" i="33"/>
  <c r="V126" i="33"/>
  <c r="U126" i="33"/>
  <c r="I126" i="33"/>
  <c r="K126" i="33" s="1"/>
  <c r="X125" i="33"/>
  <c r="W125" i="33"/>
  <c r="V125" i="33"/>
  <c r="U125" i="33"/>
  <c r="P125" i="33"/>
  <c r="Q125" i="33" s="1"/>
  <c r="T118" i="33" s="1"/>
  <c r="K125" i="33"/>
  <c r="X124" i="33"/>
  <c r="W124" i="33"/>
  <c r="V124" i="33"/>
  <c r="U124" i="33"/>
  <c r="T124" i="33"/>
  <c r="Q124" i="33"/>
  <c r="P124" i="33"/>
  <c r="I124" i="33"/>
  <c r="K124" i="33" s="1"/>
  <c r="X123" i="33"/>
  <c r="W123" i="33"/>
  <c r="V123" i="33"/>
  <c r="U123" i="33"/>
  <c r="Y123" i="33" s="1"/>
  <c r="P123" i="33"/>
  <c r="Q123" i="33" s="1"/>
  <c r="K123" i="33"/>
  <c r="I123" i="33"/>
  <c r="X122" i="33"/>
  <c r="W122" i="33"/>
  <c r="V122" i="33"/>
  <c r="U122" i="33"/>
  <c r="Q122" i="33"/>
  <c r="P122" i="33"/>
  <c r="K122" i="33"/>
  <c r="I122" i="33"/>
  <c r="X121" i="33"/>
  <c r="W121" i="33"/>
  <c r="V121" i="33"/>
  <c r="U121" i="33"/>
  <c r="Y121" i="33" s="1"/>
  <c r="Q121" i="33"/>
  <c r="P121" i="33"/>
  <c r="K121" i="33"/>
  <c r="T114" i="33" s="1"/>
  <c r="I121" i="33"/>
  <c r="X120" i="33"/>
  <c r="W120" i="33"/>
  <c r="V120" i="33"/>
  <c r="U120" i="33"/>
  <c r="Y120" i="33" s="1"/>
  <c r="T120" i="33"/>
  <c r="P120" i="33"/>
  <c r="Q120" i="33" s="1"/>
  <c r="Z120" i="33" s="1"/>
  <c r="I120" i="33"/>
  <c r="K120" i="33" s="1"/>
  <c r="T113" i="33" s="1"/>
  <c r="X119" i="33"/>
  <c r="W119" i="33"/>
  <c r="V119" i="33"/>
  <c r="U119" i="33"/>
  <c r="Q119" i="33"/>
  <c r="P119" i="33"/>
  <c r="I119" i="33"/>
  <c r="K119" i="33" s="1"/>
  <c r="T112" i="33" s="1"/>
  <c r="Y118" i="33"/>
  <c r="Z118" i="33" s="1"/>
  <c r="X118" i="33"/>
  <c r="W118" i="33"/>
  <c r="V118" i="33"/>
  <c r="U118" i="33"/>
  <c r="P118" i="33"/>
  <c r="Q118" i="33" s="1"/>
  <c r="K118" i="33"/>
  <c r="T111" i="33" s="1"/>
  <c r="I118" i="33"/>
  <c r="X117" i="33"/>
  <c r="W117" i="33"/>
  <c r="V117" i="33"/>
  <c r="U117" i="33"/>
  <c r="Y117" i="33" s="1"/>
  <c r="Z117" i="33" s="1"/>
  <c r="P117" i="33"/>
  <c r="Q117" i="33" s="1"/>
  <c r="I117" i="33"/>
  <c r="K117" i="33" s="1"/>
  <c r="T102" i="33" s="1"/>
  <c r="X116" i="33"/>
  <c r="W116" i="33"/>
  <c r="Y116" i="33" s="1"/>
  <c r="Z116" i="33" s="1"/>
  <c r="V116" i="33"/>
  <c r="U116" i="33"/>
  <c r="Q116" i="33"/>
  <c r="P116" i="33"/>
  <c r="I116" i="33"/>
  <c r="K116" i="33" s="1"/>
  <c r="T101" i="33" s="1"/>
  <c r="Y115" i="33"/>
  <c r="X115" i="33"/>
  <c r="W115" i="33"/>
  <c r="V115" i="33"/>
  <c r="U115" i="33"/>
  <c r="Q115" i="33"/>
  <c r="Z115" i="33" s="1"/>
  <c r="P115" i="33"/>
  <c r="I115" i="33"/>
  <c r="K115" i="33" s="1"/>
  <c r="T100" i="33" s="1"/>
  <c r="Z114" i="33"/>
  <c r="Y114" i="33"/>
  <c r="X114" i="33"/>
  <c r="W114" i="33"/>
  <c r="V114" i="33"/>
  <c r="U114" i="33"/>
  <c r="P114" i="33"/>
  <c r="Q114" i="33" s="1"/>
  <c r="T99" i="33" s="1"/>
  <c r="K114" i="33"/>
  <c r="I114" i="33"/>
  <c r="X113" i="33"/>
  <c r="W113" i="33"/>
  <c r="V113" i="33"/>
  <c r="U113" i="33"/>
  <c r="Y113" i="33" s="1"/>
  <c r="Z113" i="33" s="1"/>
  <c r="Q113" i="33"/>
  <c r="P113" i="33"/>
  <c r="K113" i="33"/>
  <c r="I113" i="33"/>
  <c r="X112" i="33"/>
  <c r="W112" i="33"/>
  <c r="V112" i="33"/>
  <c r="U112" i="33"/>
  <c r="Q112" i="33"/>
  <c r="P112" i="33"/>
  <c r="I112" i="33"/>
  <c r="K112" i="33" s="1"/>
  <c r="X111" i="33"/>
  <c r="W111" i="33"/>
  <c r="V111" i="33"/>
  <c r="U111" i="33"/>
  <c r="Q111" i="33"/>
  <c r="P111" i="33"/>
  <c r="K111" i="33"/>
  <c r="I111" i="33"/>
  <c r="X110" i="33"/>
  <c r="W110" i="33"/>
  <c r="V110" i="33"/>
  <c r="U110" i="33"/>
  <c r="Y110" i="33" s="1"/>
  <c r="X109" i="33"/>
  <c r="W109" i="33"/>
  <c r="V109" i="33"/>
  <c r="U109" i="33"/>
  <c r="Y109" i="33" s="1"/>
  <c r="Z109" i="33" s="1"/>
  <c r="X107" i="33"/>
  <c r="W107" i="33"/>
  <c r="V107" i="33"/>
  <c r="Y107" i="33" s="1"/>
  <c r="Z107" i="33" s="1"/>
  <c r="U107" i="33"/>
  <c r="X106" i="33"/>
  <c r="W106" i="33"/>
  <c r="V106" i="33"/>
  <c r="U106" i="33"/>
  <c r="Y106" i="33" s="1"/>
  <c r="Z106" i="33" s="1"/>
  <c r="T106" i="33"/>
  <c r="X105" i="33"/>
  <c r="W105" i="33"/>
  <c r="V105" i="33"/>
  <c r="U105" i="33"/>
  <c r="Y105" i="33" s="1"/>
  <c r="Z105" i="33" s="1"/>
  <c r="X104" i="33"/>
  <c r="W104" i="33"/>
  <c r="V104" i="33"/>
  <c r="U104" i="33"/>
  <c r="Y104" i="33" s="1"/>
  <c r="Z104" i="33" s="1"/>
  <c r="Y103" i="33"/>
  <c r="X103" i="33"/>
  <c r="W103" i="33"/>
  <c r="V103" i="33"/>
  <c r="U103" i="33"/>
  <c r="X102" i="33"/>
  <c r="W102" i="33"/>
  <c r="V102" i="33"/>
  <c r="Y102" i="33" s="1"/>
  <c r="U102" i="33"/>
  <c r="Q102" i="33"/>
  <c r="P102" i="33"/>
  <c r="I102" i="33"/>
  <c r="K102" i="33" s="1"/>
  <c r="X101" i="33"/>
  <c r="W101" i="33"/>
  <c r="V101" i="33"/>
  <c r="Y101" i="33" s="1"/>
  <c r="Z101" i="33" s="1"/>
  <c r="U101" i="33"/>
  <c r="P101" i="33"/>
  <c r="Q101" i="33" s="1"/>
  <c r="T94" i="33" s="1"/>
  <c r="K101" i="33"/>
  <c r="T107" i="33" s="1"/>
  <c r="I101" i="33"/>
  <c r="Y100" i="33"/>
  <c r="Z100" i="33" s="1"/>
  <c r="X100" i="33"/>
  <c r="W100" i="33"/>
  <c r="V100" i="33"/>
  <c r="U100" i="33"/>
  <c r="Q100" i="33"/>
  <c r="P100" i="33"/>
  <c r="K100" i="33"/>
  <c r="T93" i="33" s="1"/>
  <c r="I100" i="33"/>
  <c r="X99" i="33"/>
  <c r="W99" i="33"/>
  <c r="V99" i="33"/>
  <c r="U99" i="33"/>
  <c r="Q99" i="33"/>
  <c r="P99" i="33"/>
  <c r="I99" i="33"/>
  <c r="K99" i="33" s="1"/>
  <c r="X98" i="33"/>
  <c r="W98" i="33"/>
  <c r="V98" i="33"/>
  <c r="U98" i="33"/>
  <c r="T98" i="33"/>
  <c r="Q98" i="33"/>
  <c r="P98" i="33"/>
  <c r="K98" i="33"/>
  <c r="I98" i="33"/>
  <c r="X97" i="33"/>
  <c r="W97" i="33"/>
  <c r="V97" i="33"/>
  <c r="U97" i="33"/>
  <c r="Y97" i="33" s="1"/>
  <c r="P97" i="33"/>
  <c r="Q97" i="33" s="1"/>
  <c r="Z97" i="33" s="1"/>
  <c r="K97" i="33"/>
  <c r="I97" i="33"/>
  <c r="X96" i="33"/>
  <c r="W96" i="33"/>
  <c r="V96" i="33"/>
  <c r="U96" i="33"/>
  <c r="Y96" i="33" s="1"/>
  <c r="Q96" i="33"/>
  <c r="P96" i="33"/>
  <c r="I96" i="33"/>
  <c r="K96" i="33" s="1"/>
  <c r="T89" i="33" s="1"/>
  <c r="X95" i="33"/>
  <c r="W95" i="33"/>
  <c r="V95" i="33"/>
  <c r="U95" i="33"/>
  <c r="Q95" i="33"/>
  <c r="P95" i="33"/>
  <c r="I95" i="33"/>
  <c r="K95" i="33" s="1"/>
  <c r="T88" i="33" s="1"/>
  <c r="X94" i="33"/>
  <c r="W94" i="33"/>
  <c r="V94" i="33"/>
  <c r="U94" i="33"/>
  <c r="Y94" i="33" s="1"/>
  <c r="Z94" i="33" s="1"/>
  <c r="Q94" i="33"/>
  <c r="P94" i="33"/>
  <c r="K94" i="33"/>
  <c r="T87" i="33" s="1"/>
  <c r="I94" i="33"/>
  <c r="X93" i="33"/>
  <c r="W93" i="33"/>
  <c r="V93" i="33"/>
  <c r="Y93" i="33" s="1"/>
  <c r="U93" i="33"/>
  <c r="P93" i="33"/>
  <c r="Q93" i="33" s="1"/>
  <c r="K93" i="33"/>
  <c r="T86" i="33" s="1"/>
  <c r="I93" i="33"/>
  <c r="X92" i="33"/>
  <c r="W92" i="33"/>
  <c r="V92" i="33"/>
  <c r="U92" i="33"/>
  <c r="Y92" i="33" s="1"/>
  <c r="P92" i="33"/>
  <c r="Q92" i="33" s="1"/>
  <c r="Z92" i="33" s="1"/>
  <c r="I92" i="33"/>
  <c r="K92" i="33" s="1"/>
  <c r="Y91" i="33"/>
  <c r="Z91" i="33" s="1"/>
  <c r="X91" i="33"/>
  <c r="W91" i="33"/>
  <c r="V91" i="33"/>
  <c r="U91" i="33"/>
  <c r="Q91" i="33"/>
  <c r="P91" i="33"/>
  <c r="I91" i="33"/>
  <c r="K91" i="33" s="1"/>
  <c r="T76" i="33" s="1"/>
  <c r="X90" i="33"/>
  <c r="W90" i="33"/>
  <c r="Y90" i="33" s="1"/>
  <c r="V90" i="33"/>
  <c r="U90" i="33"/>
  <c r="Q90" i="33"/>
  <c r="Z90" i="33" s="1"/>
  <c r="P90" i="33"/>
  <c r="I90" i="33"/>
  <c r="K90" i="33" s="1"/>
  <c r="X89" i="33"/>
  <c r="W89" i="33"/>
  <c r="V89" i="33"/>
  <c r="U89" i="33"/>
  <c r="Y89" i="33" s="1"/>
  <c r="P89" i="33"/>
  <c r="Q89" i="33" s="1"/>
  <c r="K89" i="33"/>
  <c r="I89" i="33"/>
  <c r="X88" i="33"/>
  <c r="W88" i="33"/>
  <c r="V88" i="33"/>
  <c r="U88" i="33"/>
  <c r="Y88" i="33" s="1"/>
  <c r="Z88" i="33" s="1"/>
  <c r="Q88" i="33"/>
  <c r="P88" i="33"/>
  <c r="K88" i="33"/>
  <c r="T83" i="33" s="1"/>
  <c r="I88" i="33"/>
  <c r="X87" i="33"/>
  <c r="W87" i="33"/>
  <c r="V87" i="33"/>
  <c r="U87" i="33"/>
  <c r="Y87" i="33" s="1"/>
  <c r="Q87" i="33"/>
  <c r="P87" i="33"/>
  <c r="I87" i="33"/>
  <c r="K87" i="33" s="1"/>
  <c r="X86" i="33"/>
  <c r="W86" i="33"/>
  <c r="V86" i="33"/>
  <c r="U86" i="33"/>
  <c r="Q86" i="33"/>
  <c r="P86" i="33"/>
  <c r="K86" i="33"/>
  <c r="I86" i="33"/>
  <c r="X85" i="33"/>
  <c r="W85" i="33"/>
  <c r="V85" i="33"/>
  <c r="U85" i="33"/>
  <c r="Y85" i="33" s="1"/>
  <c r="Z85" i="33" s="1"/>
  <c r="T85" i="33"/>
  <c r="Q85" i="33"/>
  <c r="P85" i="33"/>
  <c r="K85" i="33"/>
  <c r="T80" i="33" s="1"/>
  <c r="I85" i="33"/>
  <c r="X84" i="33"/>
  <c r="W84" i="33"/>
  <c r="V84" i="33"/>
  <c r="U84" i="33"/>
  <c r="Y84" i="33" s="1"/>
  <c r="X83" i="33"/>
  <c r="W83" i="33"/>
  <c r="V83" i="33"/>
  <c r="U83" i="33"/>
  <c r="Y83" i="33" s="1"/>
  <c r="Z83" i="33" s="1"/>
  <c r="T82" i="33"/>
  <c r="X81" i="33"/>
  <c r="W81" i="33"/>
  <c r="V81" i="33"/>
  <c r="U81" i="33"/>
  <c r="X80" i="33"/>
  <c r="W80" i="33"/>
  <c r="V80" i="33"/>
  <c r="U80" i="33"/>
  <c r="Y80" i="33" s="1"/>
  <c r="Z80" i="33" s="1"/>
  <c r="X79" i="33"/>
  <c r="W79" i="33"/>
  <c r="V79" i="33"/>
  <c r="U79" i="33"/>
  <c r="X78" i="33"/>
  <c r="W78" i="33"/>
  <c r="V78" i="33"/>
  <c r="U78" i="33"/>
  <c r="Y78" i="33" s="1"/>
  <c r="Z78" i="33" s="1"/>
  <c r="Y77" i="33"/>
  <c r="X77" i="33"/>
  <c r="W77" i="33"/>
  <c r="V77" i="33"/>
  <c r="U77" i="33"/>
  <c r="X76" i="33"/>
  <c r="W76" i="33"/>
  <c r="V76" i="33"/>
  <c r="U76" i="33"/>
  <c r="Y76" i="33" s="1"/>
  <c r="Z76" i="33" s="1"/>
  <c r="P76" i="33"/>
  <c r="Q76" i="33" s="1"/>
  <c r="K76" i="33"/>
  <c r="T79" i="33" s="1"/>
  <c r="I76" i="33"/>
  <c r="X75" i="33"/>
  <c r="W75" i="33"/>
  <c r="V75" i="33"/>
  <c r="U75" i="33"/>
  <c r="Y75" i="33" s="1"/>
  <c r="T75" i="33"/>
  <c r="Q75" i="33"/>
  <c r="P75" i="33"/>
  <c r="I75" i="33"/>
  <c r="K75" i="33" s="1"/>
  <c r="T77" i="33" s="1"/>
  <c r="X74" i="33"/>
  <c r="W74" i="33"/>
  <c r="V74" i="33"/>
  <c r="U74" i="33"/>
  <c r="Y74" i="33" s="1"/>
  <c r="Q74" i="33"/>
  <c r="P74" i="33"/>
  <c r="I74" i="33"/>
  <c r="K74" i="33" s="1"/>
  <c r="X73" i="33"/>
  <c r="W73" i="33"/>
  <c r="V73" i="33"/>
  <c r="U73" i="33"/>
  <c r="Y73" i="33" s="1"/>
  <c r="P73" i="33"/>
  <c r="Q73" i="33" s="1"/>
  <c r="K73" i="33"/>
  <c r="T73" i="33" s="1"/>
  <c r="I73" i="33"/>
  <c r="X72" i="33"/>
  <c r="W72" i="33"/>
  <c r="V72" i="33"/>
  <c r="U72" i="33"/>
  <c r="Y72" i="33" s="1"/>
  <c r="Z72" i="33" s="1"/>
  <c r="T72" i="33"/>
  <c r="K72" i="33"/>
  <c r="X71" i="33"/>
  <c r="Y71" i="33" s="1"/>
  <c r="Z71" i="33" s="1"/>
  <c r="W71" i="33"/>
  <c r="V71" i="33"/>
  <c r="U71" i="33"/>
  <c r="T71" i="33"/>
  <c r="K71" i="33"/>
  <c r="X70" i="33"/>
  <c r="W70" i="33"/>
  <c r="V70" i="33"/>
  <c r="U70" i="33"/>
  <c r="Y70" i="33" s="1"/>
  <c r="Z70" i="33" s="1"/>
  <c r="T70" i="33"/>
  <c r="K70" i="33"/>
  <c r="X69" i="33"/>
  <c r="W69" i="33"/>
  <c r="V69" i="33"/>
  <c r="U69" i="33"/>
  <c r="Y69" i="33" s="1"/>
  <c r="Z69" i="33" s="1"/>
  <c r="T69" i="33"/>
  <c r="K69" i="33"/>
  <c r="X68" i="33"/>
  <c r="Y68" i="33" s="1"/>
  <c r="Z68" i="33" s="1"/>
  <c r="W68" i="33"/>
  <c r="V68" i="33"/>
  <c r="U68" i="33"/>
  <c r="T68" i="33"/>
  <c r="K68" i="33"/>
  <c r="X67" i="33"/>
  <c r="W67" i="33"/>
  <c r="V67" i="33"/>
  <c r="U67" i="33"/>
  <c r="Y67" i="33" s="1"/>
  <c r="Z67" i="33" s="1"/>
  <c r="T67" i="33"/>
  <c r="K67" i="33"/>
  <c r="X66" i="33"/>
  <c r="W66" i="33"/>
  <c r="V66" i="33"/>
  <c r="U66" i="33"/>
  <c r="Y66" i="33" s="1"/>
  <c r="Z66" i="33" s="1"/>
  <c r="T66" i="33"/>
  <c r="K66" i="33"/>
  <c r="X65" i="33"/>
  <c r="Y65" i="33" s="1"/>
  <c r="Z65" i="33" s="1"/>
  <c r="W65" i="33"/>
  <c r="V65" i="33"/>
  <c r="U65" i="33"/>
  <c r="T65" i="33"/>
  <c r="K65" i="33"/>
  <c r="X64" i="33"/>
  <c r="W64" i="33"/>
  <c r="V64" i="33"/>
  <c r="U64" i="33"/>
  <c r="Y64" i="33" s="1"/>
  <c r="Z64" i="33" s="1"/>
  <c r="T64" i="33"/>
  <c r="K64" i="33"/>
  <c r="X63" i="33"/>
  <c r="W63" i="33"/>
  <c r="V63" i="33"/>
  <c r="U63" i="33"/>
  <c r="Y63" i="33" s="1"/>
  <c r="Z63" i="33" s="1"/>
  <c r="I63" i="33"/>
  <c r="K63" i="33" s="1"/>
  <c r="T63" i="33" s="1"/>
  <c r="Y62" i="33"/>
  <c r="Z62" i="33" s="1"/>
  <c r="X62" i="33"/>
  <c r="W62" i="33"/>
  <c r="V62" i="33"/>
  <c r="U62" i="33"/>
  <c r="Q62" i="33"/>
  <c r="P62" i="33"/>
  <c r="K62" i="33"/>
  <c r="T62" i="33" s="1"/>
  <c r="I62" i="33"/>
  <c r="X61" i="33"/>
  <c r="Y61" i="33" s="1"/>
  <c r="W61" i="33"/>
  <c r="V61" i="33"/>
  <c r="U61" i="33"/>
  <c r="Q61" i="33"/>
  <c r="P61" i="33"/>
  <c r="I61" i="33"/>
  <c r="K61" i="33" s="1"/>
  <c r="T61" i="33" s="1"/>
  <c r="X60" i="33"/>
  <c r="W60" i="33"/>
  <c r="Y60" i="33" s="1"/>
  <c r="V60" i="33"/>
  <c r="U60" i="33"/>
  <c r="Q60" i="33"/>
  <c r="P60" i="33"/>
  <c r="K60" i="33"/>
  <c r="T60" i="33" s="1"/>
  <c r="I60" i="33"/>
  <c r="X59" i="33"/>
  <c r="W59" i="33"/>
  <c r="V59" i="33"/>
  <c r="Y59" i="33" s="1"/>
  <c r="U59" i="33"/>
  <c r="P59" i="33"/>
  <c r="Q59" i="33" s="1"/>
  <c r="K59" i="33"/>
  <c r="I59" i="33"/>
  <c r="X58" i="33"/>
  <c r="W58" i="33"/>
  <c r="V58" i="33"/>
  <c r="U58" i="33"/>
  <c r="Y58" i="33" s="1"/>
  <c r="X57" i="33"/>
  <c r="W57" i="33"/>
  <c r="V57" i="33"/>
  <c r="U57" i="33"/>
  <c r="Y57" i="33" s="1"/>
  <c r="Z57" i="33" s="1"/>
  <c r="X55" i="33"/>
  <c r="W55" i="33"/>
  <c r="V55" i="33"/>
  <c r="U55" i="33"/>
  <c r="Y55" i="33" s="1"/>
  <c r="Z55" i="33" s="1"/>
  <c r="X54" i="33"/>
  <c r="W54" i="33"/>
  <c r="V54" i="33"/>
  <c r="U54" i="33"/>
  <c r="Y54" i="33" s="1"/>
  <c r="Z54" i="33" s="1"/>
  <c r="X53" i="33"/>
  <c r="W53" i="33"/>
  <c r="V53" i="33"/>
  <c r="U53" i="33"/>
  <c r="Y53" i="33" s="1"/>
  <c r="Z53" i="33" s="1"/>
  <c r="X52" i="33"/>
  <c r="W52" i="33"/>
  <c r="V52" i="33"/>
  <c r="U52" i="33"/>
  <c r="Y52" i="33" s="1"/>
  <c r="X51" i="33"/>
  <c r="W51" i="33"/>
  <c r="Y51" i="33" s="1"/>
  <c r="V51" i="33"/>
  <c r="U51" i="33"/>
  <c r="Q51" i="33"/>
  <c r="Z51" i="33" s="1"/>
  <c r="P51" i="33"/>
  <c r="I51" i="33"/>
  <c r="K51" i="33" s="1"/>
  <c r="T51" i="33" s="1"/>
  <c r="X50" i="33"/>
  <c r="W50" i="33"/>
  <c r="V50" i="33"/>
  <c r="Y50" i="33" s="1"/>
  <c r="U50" i="33"/>
  <c r="Q50" i="33"/>
  <c r="Z50" i="33" s="1"/>
  <c r="P50" i="33"/>
  <c r="K50" i="33"/>
  <c r="T50" i="33" s="1"/>
  <c r="I50" i="33"/>
  <c r="X49" i="33"/>
  <c r="W49" i="33"/>
  <c r="V49" i="33"/>
  <c r="U49" i="33"/>
  <c r="Y49" i="33" s="1"/>
  <c r="P49" i="33"/>
  <c r="Q49" i="33" s="1"/>
  <c r="Z49" i="33" s="1"/>
  <c r="K49" i="33"/>
  <c r="I49" i="33"/>
  <c r="X48" i="33"/>
  <c r="W48" i="33"/>
  <c r="V48" i="33"/>
  <c r="Y48" i="33" s="1"/>
  <c r="Z48" i="33" s="1"/>
  <c r="U48" i="33"/>
  <c r="T48" i="33"/>
  <c r="Q48" i="33"/>
  <c r="P48" i="33"/>
  <c r="K48" i="33"/>
  <c r="I48" i="33"/>
  <c r="X47" i="33"/>
  <c r="W47" i="33"/>
  <c r="V47" i="33"/>
  <c r="U47" i="33"/>
  <c r="Y47" i="33" s="1"/>
  <c r="Q47" i="33"/>
  <c r="Z47" i="33" s="1"/>
  <c r="P47" i="33"/>
  <c r="K47" i="33"/>
  <c r="I47" i="33"/>
  <c r="X46" i="33"/>
  <c r="W46" i="33"/>
  <c r="V46" i="33"/>
  <c r="Y46" i="33" s="1"/>
  <c r="U46" i="33"/>
  <c r="P46" i="33"/>
  <c r="Q46" i="33" s="1"/>
  <c r="Z46" i="33" s="1"/>
  <c r="K46" i="33"/>
  <c r="T46" i="33" s="1"/>
  <c r="I46" i="33"/>
  <c r="X45" i="33"/>
  <c r="W45" i="33"/>
  <c r="V45" i="33"/>
  <c r="U45" i="33"/>
  <c r="Y45" i="33" s="1"/>
  <c r="Q45" i="33"/>
  <c r="P45" i="33"/>
  <c r="I45" i="33"/>
  <c r="K45" i="33" s="1"/>
  <c r="T45" i="33" s="1"/>
  <c r="X44" i="33"/>
  <c r="W44" i="33"/>
  <c r="V44" i="33"/>
  <c r="U44" i="33"/>
  <c r="Y44" i="33" s="1"/>
  <c r="Z44" i="33" s="1"/>
  <c r="Q44" i="33"/>
  <c r="P44" i="33"/>
  <c r="I44" i="33"/>
  <c r="K44" i="33" s="1"/>
  <c r="T44" i="33" s="1"/>
  <c r="Y43" i="33"/>
  <c r="Z43" i="33" s="1"/>
  <c r="X43" i="33"/>
  <c r="W43" i="33"/>
  <c r="V43" i="33"/>
  <c r="U43" i="33"/>
  <c r="Q43" i="33"/>
  <c r="P43" i="33"/>
  <c r="K43" i="33"/>
  <c r="T43" i="33" s="1"/>
  <c r="I43" i="33"/>
  <c r="X42" i="33"/>
  <c r="W42" i="33"/>
  <c r="Y42" i="33" s="1"/>
  <c r="V42" i="33"/>
  <c r="U42" i="33"/>
  <c r="Q42" i="33"/>
  <c r="P42" i="33"/>
  <c r="I42" i="33"/>
  <c r="K42" i="33" s="1"/>
  <c r="T42" i="33" s="1"/>
  <c r="X41" i="33"/>
  <c r="W41" i="33"/>
  <c r="V41" i="33"/>
  <c r="U41" i="33"/>
  <c r="P41" i="33"/>
  <c r="Q41" i="33" s="1"/>
  <c r="K41" i="33"/>
  <c r="T41" i="33" s="1"/>
  <c r="I41" i="33"/>
  <c r="X40" i="33"/>
  <c r="W40" i="33"/>
  <c r="V40" i="33"/>
  <c r="U40" i="33"/>
  <c r="Y40" i="33" s="1"/>
  <c r="Q40" i="33"/>
  <c r="Z40" i="33" s="1"/>
  <c r="P40" i="33"/>
  <c r="I40" i="33"/>
  <c r="K40" i="33" s="1"/>
  <c r="T40" i="33" s="1"/>
  <c r="X39" i="33"/>
  <c r="W39" i="33"/>
  <c r="V39" i="33"/>
  <c r="U39" i="33"/>
  <c r="Y39" i="33" s="1"/>
  <c r="P39" i="33"/>
  <c r="Q39" i="33" s="1"/>
  <c r="K39" i="33"/>
  <c r="I39" i="33"/>
  <c r="X38" i="33"/>
  <c r="W38" i="33"/>
  <c r="V38" i="33"/>
  <c r="Y38" i="33" s="1"/>
  <c r="U38" i="33"/>
  <c r="P38" i="33"/>
  <c r="Q38" i="33" s="1"/>
  <c r="Z38" i="33" s="1"/>
  <c r="K38" i="33"/>
  <c r="T38" i="33" s="1"/>
  <c r="I38" i="33"/>
  <c r="X37" i="33"/>
  <c r="W37" i="33"/>
  <c r="V37" i="33"/>
  <c r="U37" i="33"/>
  <c r="Y37" i="33" s="1"/>
  <c r="P37" i="33"/>
  <c r="Q37" i="33" s="1"/>
  <c r="K37" i="33"/>
  <c r="T37" i="33" s="1"/>
  <c r="I37" i="33"/>
  <c r="X36" i="33"/>
  <c r="W36" i="33"/>
  <c r="V36" i="33"/>
  <c r="Y36" i="33" s="1"/>
  <c r="U36" i="33"/>
  <c r="P36" i="33"/>
  <c r="Q36" i="33" s="1"/>
  <c r="Z36" i="33" s="1"/>
  <c r="I36" i="33"/>
  <c r="K36" i="33" s="1"/>
  <c r="T36" i="33" s="1"/>
  <c r="X35" i="33"/>
  <c r="W35" i="33"/>
  <c r="V35" i="33"/>
  <c r="U35" i="33"/>
  <c r="Y35" i="33" s="1"/>
  <c r="P35" i="33"/>
  <c r="Q35" i="33" s="1"/>
  <c r="Z35" i="33" s="1"/>
  <c r="I35" i="33"/>
  <c r="K35" i="33" s="1"/>
  <c r="T35" i="33" s="1"/>
  <c r="Y34" i="33"/>
  <c r="Z34" i="33" s="1"/>
  <c r="X34" i="33"/>
  <c r="W34" i="33"/>
  <c r="V34" i="33"/>
  <c r="U34" i="33"/>
  <c r="P34" i="33"/>
  <c r="Q34" i="33" s="1"/>
  <c r="I34" i="33"/>
  <c r="K34" i="33" s="1"/>
  <c r="T34" i="33" s="1"/>
  <c r="X33" i="33"/>
  <c r="W33" i="33"/>
  <c r="V33" i="33"/>
  <c r="Y33" i="33" s="1"/>
  <c r="U33" i="33"/>
  <c r="Q33" i="33"/>
  <c r="P33" i="33"/>
  <c r="K33" i="33"/>
  <c r="T33" i="33" s="1"/>
  <c r="I33" i="33"/>
  <c r="X32" i="33"/>
  <c r="W32" i="33"/>
  <c r="V32" i="33"/>
  <c r="U32" i="33"/>
  <c r="Y32" i="33" s="1"/>
  <c r="X31" i="33"/>
  <c r="W31" i="33"/>
  <c r="V31" i="33"/>
  <c r="U31" i="33"/>
  <c r="Y31" i="33" s="1"/>
  <c r="Z31" i="33" s="1"/>
  <c r="X29" i="33"/>
  <c r="W29" i="33"/>
  <c r="V29" i="33"/>
  <c r="U29" i="33"/>
  <c r="X28" i="33"/>
  <c r="W28" i="33"/>
  <c r="V28" i="33"/>
  <c r="U28" i="33"/>
  <c r="X27" i="33"/>
  <c r="W27" i="33"/>
  <c r="V27" i="33"/>
  <c r="U27" i="33"/>
  <c r="X26" i="33"/>
  <c r="W26" i="33"/>
  <c r="V26" i="33"/>
  <c r="U26" i="33"/>
  <c r="X25" i="33"/>
  <c r="W25" i="33"/>
  <c r="V25" i="33"/>
  <c r="U25" i="33"/>
  <c r="Y25" i="33" s="1"/>
  <c r="X24" i="33"/>
  <c r="W24" i="33"/>
  <c r="V24" i="33"/>
  <c r="U24" i="33"/>
  <c r="Y24" i="33" s="1"/>
  <c r="P24" i="33"/>
  <c r="Q24" i="33" s="1"/>
  <c r="Z24" i="33" s="1"/>
  <c r="I24" i="33"/>
  <c r="K24" i="33" s="1"/>
  <c r="Y23" i="33"/>
  <c r="X23" i="33"/>
  <c r="W23" i="33"/>
  <c r="V23" i="33"/>
  <c r="U23" i="33"/>
  <c r="P23" i="33"/>
  <c r="Q23" i="33" s="1"/>
  <c r="I23" i="33"/>
  <c r="K23" i="33" s="1"/>
  <c r="X22" i="33"/>
  <c r="W22" i="33"/>
  <c r="V22" i="33"/>
  <c r="U22" i="33"/>
  <c r="Q22" i="33"/>
  <c r="P22" i="33"/>
  <c r="I22" i="33"/>
  <c r="K22" i="33" s="1"/>
  <c r="T22" i="33" s="1"/>
  <c r="X21" i="33"/>
  <c r="W21" i="33"/>
  <c r="V21" i="33"/>
  <c r="Y21" i="33" s="1"/>
  <c r="U21" i="33"/>
  <c r="Q21" i="33"/>
  <c r="K21" i="33"/>
  <c r="T21" i="33" s="1"/>
  <c r="I21" i="33"/>
  <c r="X20" i="33"/>
  <c r="W20" i="33"/>
  <c r="V20" i="33"/>
  <c r="U20" i="33"/>
  <c r="Y20" i="33" s="1"/>
  <c r="Z20" i="33" s="1"/>
  <c r="T20" i="33"/>
  <c r="Q20" i="33"/>
  <c r="I20" i="33"/>
  <c r="K20" i="33" s="1"/>
  <c r="X19" i="33"/>
  <c r="W19" i="33"/>
  <c r="V19" i="33"/>
  <c r="U19" i="33"/>
  <c r="Y19" i="33" s="1"/>
  <c r="Q19" i="33"/>
  <c r="I19" i="33"/>
  <c r="K19" i="33" s="1"/>
  <c r="T19" i="33" s="1"/>
  <c r="X18" i="33"/>
  <c r="W18" i="33"/>
  <c r="V18" i="33"/>
  <c r="U18" i="33"/>
  <c r="Y18" i="33" s="1"/>
  <c r="Q18" i="33"/>
  <c r="P18" i="33"/>
  <c r="I18" i="33"/>
  <c r="K18" i="33" s="1"/>
  <c r="T18" i="33" s="1"/>
  <c r="X17" i="33"/>
  <c r="W17" i="33"/>
  <c r="V17" i="33"/>
  <c r="U17" i="33"/>
  <c r="Y17" i="33" s="1"/>
  <c r="Z17" i="33" s="1"/>
  <c r="Q17" i="33"/>
  <c r="K17" i="33"/>
  <c r="T17" i="33" s="1"/>
  <c r="I17" i="33"/>
  <c r="Y16" i="33"/>
  <c r="Z16" i="33" s="1"/>
  <c r="X16" i="33"/>
  <c r="W16" i="33"/>
  <c r="V16" i="33"/>
  <c r="U16" i="33"/>
  <c r="Q16" i="33"/>
  <c r="P16" i="33"/>
  <c r="K16" i="33"/>
  <c r="T16" i="33" s="1"/>
  <c r="I16" i="33"/>
  <c r="X15" i="33"/>
  <c r="W15" i="33"/>
  <c r="V15" i="33"/>
  <c r="Y15" i="33" s="1"/>
  <c r="U15" i="33"/>
  <c r="Q15" i="33"/>
  <c r="K15" i="33"/>
  <c r="T15" i="33" s="1"/>
  <c r="I15" i="33"/>
  <c r="X14" i="33"/>
  <c r="W14" i="33"/>
  <c r="V14" i="33"/>
  <c r="U14" i="33"/>
  <c r="Y14" i="33" s="1"/>
  <c r="P14" i="33"/>
  <c r="Q14" i="33" s="1"/>
  <c r="Z14" i="33" s="1"/>
  <c r="I14" i="33"/>
  <c r="K14" i="33" s="1"/>
  <c r="T14" i="33" s="1"/>
  <c r="X13" i="33"/>
  <c r="W13" i="33"/>
  <c r="V13" i="33"/>
  <c r="U13" i="33"/>
  <c r="Y13" i="33" s="1"/>
  <c r="T13" i="33"/>
  <c r="Q13" i="33"/>
  <c r="P13" i="33"/>
  <c r="I13" i="33"/>
  <c r="K13" i="33" s="1"/>
  <c r="X12" i="33"/>
  <c r="W12" i="33"/>
  <c r="V12" i="33"/>
  <c r="U12" i="33"/>
  <c r="Y12" i="33" s="1"/>
  <c r="P12" i="33"/>
  <c r="Q12" i="33" s="1"/>
  <c r="Z12" i="33" s="1"/>
  <c r="I12" i="33"/>
  <c r="K12" i="33" s="1"/>
  <c r="X11" i="33"/>
  <c r="W11" i="33"/>
  <c r="V11" i="33"/>
  <c r="Y11" i="33" s="1"/>
  <c r="U11" i="33"/>
  <c r="P11" i="33"/>
  <c r="Q11" i="33" s="1"/>
  <c r="K11" i="33"/>
  <c r="T11" i="33" s="1"/>
  <c r="I11" i="33"/>
  <c r="X10" i="33"/>
  <c r="W10" i="33"/>
  <c r="V10" i="33"/>
  <c r="U10" i="33"/>
  <c r="Y10" i="33" s="1"/>
  <c r="P10" i="33"/>
  <c r="Q10" i="33" s="1"/>
  <c r="K10" i="33"/>
  <c r="Z9" i="33"/>
  <c r="Y9" i="33"/>
  <c r="X9" i="33"/>
  <c r="W9" i="33"/>
  <c r="V9" i="33"/>
  <c r="U9" i="33"/>
  <c r="Q9" i="33"/>
  <c r="P9" i="33"/>
  <c r="I9" i="33"/>
  <c r="K9" i="33" s="1"/>
  <c r="T9" i="33" s="1"/>
  <c r="Y8" i="33"/>
  <c r="Z8" i="33" s="1"/>
  <c r="X8" i="33"/>
  <c r="W8" i="33"/>
  <c r="V8" i="33"/>
  <c r="U8" i="33"/>
  <c r="T8" i="33"/>
  <c r="Q8" i="33"/>
  <c r="K8" i="33"/>
  <c r="X7" i="33"/>
  <c r="W7" i="33"/>
  <c r="V7" i="33"/>
  <c r="U7" i="33"/>
  <c r="Y7" i="33" s="1"/>
  <c r="T7" i="33"/>
  <c r="P7" i="33"/>
  <c r="Q7" i="33" s="1"/>
  <c r="I7" i="33"/>
  <c r="K7" i="33" s="1"/>
  <c r="X6" i="33"/>
  <c r="W6" i="33"/>
  <c r="V6" i="33"/>
  <c r="U6" i="33"/>
  <c r="P6" i="33"/>
  <c r="Q6" i="33" s="1"/>
  <c r="I6" i="33"/>
  <c r="X40" i="32"/>
  <c r="W40" i="32"/>
  <c r="V40" i="32"/>
  <c r="U40" i="32"/>
  <c r="X39" i="32"/>
  <c r="W39" i="32"/>
  <c r="V39" i="32"/>
  <c r="U39" i="32"/>
  <c r="Y39" i="32" s="1"/>
  <c r="Z39" i="32" s="1"/>
  <c r="X38" i="32"/>
  <c r="W38" i="32"/>
  <c r="V38" i="32"/>
  <c r="U38" i="32"/>
  <c r="X37" i="32"/>
  <c r="W37" i="32"/>
  <c r="V37" i="32"/>
  <c r="U37" i="32"/>
  <c r="Y37" i="32" s="1"/>
  <c r="Z37" i="32" s="1"/>
  <c r="X36" i="32"/>
  <c r="W36" i="32"/>
  <c r="V36" i="32"/>
  <c r="U36" i="32"/>
  <c r="Y36" i="32" s="1"/>
  <c r="Z36" i="32" s="1"/>
  <c r="X35" i="32"/>
  <c r="W35" i="32"/>
  <c r="V35" i="32"/>
  <c r="U35" i="32"/>
  <c r="Y35" i="32" s="1"/>
  <c r="Z35" i="32" s="1"/>
  <c r="X34" i="32"/>
  <c r="W34" i="32"/>
  <c r="V34" i="32"/>
  <c r="U34" i="32"/>
  <c r="X33" i="32"/>
  <c r="W33" i="32"/>
  <c r="V33" i="32"/>
  <c r="U33" i="32"/>
  <c r="Y33" i="32" s="1"/>
  <c r="Z33" i="32" s="1"/>
  <c r="X32" i="32"/>
  <c r="W32" i="32"/>
  <c r="V32" i="32"/>
  <c r="U32" i="32"/>
  <c r="X31" i="32"/>
  <c r="W31" i="32"/>
  <c r="V31" i="32"/>
  <c r="U31" i="32"/>
  <c r="Y31" i="32" s="1"/>
  <c r="Z31" i="32" s="1"/>
  <c r="X30" i="32"/>
  <c r="W30" i="32"/>
  <c r="V30" i="32"/>
  <c r="U30" i="32"/>
  <c r="Y30" i="32" s="1"/>
  <c r="Z30" i="32" s="1"/>
  <c r="X28" i="32"/>
  <c r="W28" i="32"/>
  <c r="V28" i="32"/>
  <c r="U28" i="32"/>
  <c r="Y28" i="32" s="1"/>
  <c r="Z28" i="32" s="1"/>
  <c r="X27" i="32"/>
  <c r="W27" i="32"/>
  <c r="V27" i="32"/>
  <c r="Y27" i="32" s="1"/>
  <c r="Z27" i="32" s="1"/>
  <c r="U27" i="32"/>
  <c r="X26" i="32"/>
  <c r="W26" i="32"/>
  <c r="V26" i="32"/>
  <c r="U26" i="32"/>
  <c r="Y26" i="32" s="1"/>
  <c r="Z26" i="32" s="1"/>
  <c r="X25" i="32"/>
  <c r="W25" i="32"/>
  <c r="V25" i="32"/>
  <c r="Y25" i="32" s="1"/>
  <c r="Z25" i="32" s="1"/>
  <c r="U25" i="32"/>
  <c r="X24" i="32"/>
  <c r="W24" i="32"/>
  <c r="V24" i="32"/>
  <c r="U24" i="32"/>
  <c r="Y24" i="32" s="1"/>
  <c r="Z24" i="32" s="1"/>
  <c r="X23" i="32"/>
  <c r="W23" i="32"/>
  <c r="V23" i="32"/>
  <c r="U23" i="32"/>
  <c r="X22" i="32"/>
  <c r="W22" i="32"/>
  <c r="V22" i="32"/>
  <c r="U22" i="32"/>
  <c r="X21" i="32"/>
  <c r="W21" i="32"/>
  <c r="V21" i="32"/>
  <c r="U21" i="32"/>
  <c r="X20" i="32"/>
  <c r="W20" i="32"/>
  <c r="V20" i="32"/>
  <c r="U20" i="32"/>
  <c r="X19" i="32"/>
  <c r="W19" i="32"/>
  <c r="V19" i="32"/>
  <c r="U19" i="32"/>
  <c r="X18" i="32"/>
  <c r="W18" i="32"/>
  <c r="V18" i="32"/>
  <c r="U18" i="32"/>
  <c r="X17" i="32"/>
  <c r="W17" i="32"/>
  <c r="V17" i="32"/>
  <c r="U17" i="32"/>
  <c r="X16" i="32"/>
  <c r="W16" i="32"/>
  <c r="V16" i="32"/>
  <c r="U16" i="32"/>
  <c r="X15" i="32"/>
  <c r="W15" i="32"/>
  <c r="V15" i="32"/>
  <c r="U15" i="32"/>
  <c r="X14" i="32"/>
  <c r="W14" i="32"/>
  <c r="V14" i="32"/>
  <c r="U14" i="32"/>
  <c r="X13" i="32"/>
  <c r="W13" i="32"/>
  <c r="V13" i="32"/>
  <c r="U13" i="32"/>
  <c r="X12" i="32"/>
  <c r="W12" i="32"/>
  <c r="V12" i="32"/>
  <c r="U12" i="32"/>
  <c r="X11" i="32"/>
  <c r="W11" i="32"/>
  <c r="V11" i="32"/>
  <c r="U11" i="32"/>
  <c r="X10" i="32"/>
  <c r="W10" i="32"/>
  <c r="V10" i="32"/>
  <c r="U10" i="32"/>
  <c r="X9" i="32"/>
  <c r="U9" i="32"/>
  <c r="X8" i="32"/>
  <c r="X41" i="32" s="1"/>
  <c r="W8" i="32"/>
  <c r="V8" i="32"/>
  <c r="U8" i="32"/>
  <c r="Y8" i="32" s="1"/>
  <c r="I8" i="32"/>
  <c r="X7" i="32"/>
  <c r="W7" i="32"/>
  <c r="W9" i="32" s="1"/>
  <c r="V7" i="32"/>
  <c r="U7" i="32"/>
  <c r="U29" i="32" s="1"/>
  <c r="I7" i="32"/>
  <c r="P7" i="32" s="1"/>
  <c r="Q7" i="32" s="1"/>
  <c r="Y6" i="32"/>
  <c r="X6" i="32"/>
  <c r="W6" i="32"/>
  <c r="V6" i="32"/>
  <c r="U6" i="32"/>
  <c r="P6" i="32"/>
  <c r="Q6" i="32" s="1"/>
  <c r="Z6" i="32" s="1"/>
  <c r="I6" i="32"/>
  <c r="K6" i="32" s="1"/>
  <c r="T6" i="32" s="1"/>
  <c r="X7" i="31"/>
  <c r="W7" i="31"/>
  <c r="Y7" i="31" s="1"/>
  <c r="V7" i="31"/>
  <c r="U7" i="31"/>
  <c r="Q7" i="31"/>
  <c r="X6" i="31"/>
  <c r="W6" i="31"/>
  <c r="V6" i="31"/>
  <c r="Y6" i="31" s="1"/>
  <c r="U6" i="31"/>
  <c r="K6" i="31"/>
  <c r="K7" i="31" s="1"/>
  <c r="AA176" i="30"/>
  <c r="X171" i="30"/>
  <c r="W171" i="30"/>
  <c r="V171" i="30"/>
  <c r="U171" i="30"/>
  <c r="Y171" i="30" s="1"/>
  <c r="P171" i="30"/>
  <c r="Q171" i="30" s="1"/>
  <c r="X170" i="30"/>
  <c r="W170" i="30"/>
  <c r="V170" i="30"/>
  <c r="U170" i="30"/>
  <c r="Y170" i="30" s="1"/>
  <c r="Q170" i="30"/>
  <c r="P170" i="30"/>
  <c r="X169" i="30"/>
  <c r="W169" i="30"/>
  <c r="V169" i="30"/>
  <c r="Y169" i="30" s="1"/>
  <c r="U169" i="30"/>
  <c r="P169" i="30"/>
  <c r="Q169" i="30" s="1"/>
  <c r="K169" i="30"/>
  <c r="T169" i="30" s="1"/>
  <c r="X168" i="30"/>
  <c r="W168" i="30"/>
  <c r="V168" i="30"/>
  <c r="U168" i="30"/>
  <c r="Y168" i="30" s="1"/>
  <c r="P168" i="30"/>
  <c r="Q168" i="30" s="1"/>
  <c r="Z167" i="30"/>
  <c r="Y167" i="30"/>
  <c r="X167" i="30"/>
  <c r="W167" i="30"/>
  <c r="V167" i="30"/>
  <c r="U167" i="30"/>
  <c r="P167" i="30"/>
  <c r="Q167" i="30" s="1"/>
  <c r="K167" i="30" s="1"/>
  <c r="T167" i="30" s="1"/>
  <c r="X166" i="30"/>
  <c r="W166" i="30"/>
  <c r="Y166" i="30" s="1"/>
  <c r="V166" i="30"/>
  <c r="U166" i="30"/>
  <c r="Q166" i="30"/>
  <c r="K166" i="30" s="1"/>
  <c r="T166" i="30" s="1"/>
  <c r="P166" i="30"/>
  <c r="X165" i="30"/>
  <c r="W165" i="30"/>
  <c r="V165" i="30"/>
  <c r="U165" i="30"/>
  <c r="Y165" i="30" s="1"/>
  <c r="P165" i="30"/>
  <c r="Q165" i="30" s="1"/>
  <c r="X164" i="30"/>
  <c r="W164" i="30"/>
  <c r="V164" i="30"/>
  <c r="U164" i="30"/>
  <c r="Y164" i="30" s="1"/>
  <c r="Q164" i="30"/>
  <c r="P164" i="30"/>
  <c r="X163" i="30"/>
  <c r="W163" i="30"/>
  <c r="V163" i="30"/>
  <c r="Y163" i="30" s="1"/>
  <c r="U163" i="30"/>
  <c r="P163" i="30"/>
  <c r="Q163" i="30" s="1"/>
  <c r="K163" i="30"/>
  <c r="T163" i="30" s="1"/>
  <c r="X162" i="30"/>
  <c r="W162" i="30"/>
  <c r="V162" i="30"/>
  <c r="U162" i="30"/>
  <c r="Y162" i="30" s="1"/>
  <c r="P162" i="30"/>
  <c r="Q162" i="30" s="1"/>
  <c r="Z161" i="30"/>
  <c r="Y161" i="30"/>
  <c r="X161" i="30"/>
  <c r="W161" i="30"/>
  <c r="V161" i="30"/>
  <c r="U161" i="30"/>
  <c r="P161" i="30"/>
  <c r="Q161" i="30" s="1"/>
  <c r="K161" i="30" s="1"/>
  <c r="T161" i="30" s="1"/>
  <c r="X160" i="30"/>
  <c r="W160" i="30"/>
  <c r="V160" i="30"/>
  <c r="Y160" i="30" s="1"/>
  <c r="U160" i="30"/>
  <c r="Q160" i="30"/>
  <c r="K160" i="30" s="1"/>
  <c r="T160" i="30" s="1"/>
  <c r="P160" i="30"/>
  <c r="X159" i="30"/>
  <c r="W159" i="30"/>
  <c r="V159" i="30"/>
  <c r="U159" i="30"/>
  <c r="Y159" i="30" s="1"/>
  <c r="Q159" i="30"/>
  <c r="K159" i="30" s="1"/>
  <c r="T159" i="30" s="1"/>
  <c r="P159" i="30"/>
  <c r="X158" i="30"/>
  <c r="W158" i="30"/>
  <c r="V158" i="30"/>
  <c r="Y158" i="30" s="1"/>
  <c r="U158" i="30"/>
  <c r="P158" i="30"/>
  <c r="Q158" i="30" s="1"/>
  <c r="Z158" i="30" s="1"/>
  <c r="X157" i="30"/>
  <c r="W157" i="30"/>
  <c r="V157" i="30"/>
  <c r="U157" i="30"/>
  <c r="Y157" i="30" s="1"/>
  <c r="P157" i="30"/>
  <c r="Q157" i="30" s="1"/>
  <c r="I157" i="30"/>
  <c r="X156" i="30"/>
  <c r="W156" i="30"/>
  <c r="V156" i="30"/>
  <c r="U156" i="30"/>
  <c r="Y156" i="30" s="1"/>
  <c r="Z156" i="30" s="1"/>
  <c r="Q156" i="30"/>
  <c r="K156" i="30" s="1"/>
  <c r="T156" i="30" s="1"/>
  <c r="P156" i="30"/>
  <c r="I156" i="30"/>
  <c r="Y155" i="30"/>
  <c r="X155" i="30"/>
  <c r="W155" i="30"/>
  <c r="V155" i="30"/>
  <c r="U155" i="30"/>
  <c r="X154" i="30"/>
  <c r="W154" i="30"/>
  <c r="V154" i="30"/>
  <c r="U154" i="30"/>
  <c r="Y153" i="30"/>
  <c r="X152" i="30"/>
  <c r="W152" i="30"/>
  <c r="V152" i="30"/>
  <c r="U152" i="30"/>
  <c r="Y152" i="30" s="1"/>
  <c r="Z152" i="30" s="1"/>
  <c r="X151" i="30"/>
  <c r="W151" i="30"/>
  <c r="V151" i="30"/>
  <c r="Y151" i="30" s="1"/>
  <c r="Z151" i="30" s="1"/>
  <c r="U151" i="30"/>
  <c r="X150" i="30"/>
  <c r="W150" i="30"/>
  <c r="V150" i="30"/>
  <c r="U150" i="30"/>
  <c r="Y150" i="30" s="1"/>
  <c r="Z150" i="30" s="1"/>
  <c r="X149" i="30"/>
  <c r="W149" i="30"/>
  <c r="V149" i="30"/>
  <c r="U149" i="30"/>
  <c r="X148" i="30"/>
  <c r="W148" i="30"/>
  <c r="V148" i="30"/>
  <c r="U148" i="30"/>
  <c r="Y148" i="30" s="1"/>
  <c r="P148" i="30"/>
  <c r="Q148" i="30" s="1"/>
  <c r="I148" i="30"/>
  <c r="X147" i="30"/>
  <c r="W147" i="30"/>
  <c r="V147" i="30"/>
  <c r="Y147" i="30" s="1"/>
  <c r="U147" i="30"/>
  <c r="P147" i="30"/>
  <c r="Q147" i="30" s="1"/>
  <c r="K147" i="30" s="1"/>
  <c r="T147" i="30" s="1"/>
  <c r="I147" i="30"/>
  <c r="X146" i="30"/>
  <c r="W146" i="30"/>
  <c r="V146" i="30"/>
  <c r="U146" i="30"/>
  <c r="Y146" i="30" s="1"/>
  <c r="P146" i="30"/>
  <c r="Q146" i="30" s="1"/>
  <c r="K146" i="30"/>
  <c r="T146" i="30" s="1"/>
  <c r="I146" i="30"/>
  <c r="X145" i="30"/>
  <c r="W145" i="30"/>
  <c r="V145" i="30"/>
  <c r="U145" i="30"/>
  <c r="Y145" i="30" s="1"/>
  <c r="P145" i="30"/>
  <c r="Q145" i="30" s="1"/>
  <c r="I145" i="30"/>
  <c r="H145" i="30"/>
  <c r="G145" i="30"/>
  <c r="F145" i="30"/>
  <c r="X144" i="30"/>
  <c r="W144" i="30"/>
  <c r="V144" i="30"/>
  <c r="Y144" i="30" s="1"/>
  <c r="U144" i="30"/>
  <c r="P144" i="30"/>
  <c r="Q144" i="30" s="1"/>
  <c r="K144" i="30"/>
  <c r="T144" i="30" s="1"/>
  <c r="I144" i="30"/>
  <c r="X143" i="30"/>
  <c r="W143" i="30"/>
  <c r="V143" i="30"/>
  <c r="U143" i="30"/>
  <c r="Y143" i="30" s="1"/>
  <c r="P143" i="30"/>
  <c r="Q143" i="30" s="1"/>
  <c r="Z143" i="30" s="1"/>
  <c r="I143" i="30"/>
  <c r="G143" i="30"/>
  <c r="F143" i="30"/>
  <c r="X142" i="30"/>
  <c r="W142" i="30"/>
  <c r="V142" i="30"/>
  <c r="Y142" i="30" s="1"/>
  <c r="U142" i="30"/>
  <c r="P142" i="30"/>
  <c r="Q142" i="30" s="1"/>
  <c r="Z142" i="30" s="1"/>
  <c r="I142" i="30"/>
  <c r="G142" i="30"/>
  <c r="F142" i="30"/>
  <c r="X141" i="30"/>
  <c r="W141" i="30"/>
  <c r="V141" i="30"/>
  <c r="U141" i="30"/>
  <c r="Y141" i="30" s="1"/>
  <c r="Q141" i="30"/>
  <c r="P141" i="30"/>
  <c r="I141" i="30"/>
  <c r="X140" i="30"/>
  <c r="W140" i="30"/>
  <c r="V140" i="30"/>
  <c r="Y140" i="30" s="1"/>
  <c r="U140" i="30"/>
  <c r="P140" i="30"/>
  <c r="Q140" i="30" s="1"/>
  <c r="Z140" i="30" s="1"/>
  <c r="K140" i="30"/>
  <c r="T140" i="30" s="1"/>
  <c r="I140" i="30"/>
  <c r="G140" i="30"/>
  <c r="F140" i="30"/>
  <c r="X139" i="30"/>
  <c r="W139" i="30"/>
  <c r="V139" i="30"/>
  <c r="U139" i="30"/>
  <c r="Y139" i="30" s="1"/>
  <c r="P139" i="30"/>
  <c r="Q139" i="30" s="1"/>
  <c r="G139" i="30"/>
  <c r="I139" i="30" s="1"/>
  <c r="F139" i="30"/>
  <c r="X138" i="30"/>
  <c r="W138" i="30"/>
  <c r="V138" i="30"/>
  <c r="U138" i="30"/>
  <c r="Y138" i="30" s="1"/>
  <c r="Q138" i="30"/>
  <c r="P138" i="30"/>
  <c r="I138" i="30"/>
  <c r="X137" i="30"/>
  <c r="W137" i="30"/>
  <c r="V137" i="30"/>
  <c r="U137" i="30"/>
  <c r="Y137" i="30" s="1"/>
  <c r="P137" i="30"/>
  <c r="Q137" i="30" s="1"/>
  <c r="G137" i="30"/>
  <c r="I137" i="30" s="1"/>
  <c r="F137" i="30"/>
  <c r="X136" i="30"/>
  <c r="W136" i="30"/>
  <c r="V136" i="30"/>
  <c r="U136" i="30"/>
  <c r="Y136" i="30" s="1"/>
  <c r="Q136" i="30"/>
  <c r="P136" i="30"/>
  <c r="I136" i="30"/>
  <c r="G136" i="30"/>
  <c r="F136" i="30"/>
  <c r="X135" i="30"/>
  <c r="W135" i="30"/>
  <c r="V135" i="30"/>
  <c r="U135" i="30"/>
  <c r="Y135" i="30" s="1"/>
  <c r="Z135" i="30" s="1"/>
  <c r="T135" i="30"/>
  <c r="Q135" i="30"/>
  <c r="P135" i="30"/>
  <c r="K135" i="30"/>
  <c r="I135" i="30"/>
  <c r="X134" i="30"/>
  <c r="W134" i="30"/>
  <c r="V134" i="30"/>
  <c r="U134" i="30"/>
  <c r="Y134" i="30" s="1"/>
  <c r="P134" i="30"/>
  <c r="Q134" i="30" s="1"/>
  <c r="K134" i="30" s="1"/>
  <c r="T134" i="30" s="1"/>
  <c r="I134" i="30"/>
  <c r="X133" i="30"/>
  <c r="W133" i="30"/>
  <c r="V133" i="30"/>
  <c r="Y133" i="30" s="1"/>
  <c r="U133" i="30"/>
  <c r="P133" i="30"/>
  <c r="Q133" i="30" s="1"/>
  <c r="Z133" i="30" s="1"/>
  <c r="I133" i="30"/>
  <c r="G133" i="30"/>
  <c r="F133" i="30"/>
  <c r="X132" i="30"/>
  <c r="W132" i="30"/>
  <c r="V132" i="30"/>
  <c r="U132" i="30"/>
  <c r="Y132" i="30" s="1"/>
  <c r="Q132" i="30"/>
  <c r="P132" i="30"/>
  <c r="G132" i="30"/>
  <c r="I132" i="30" s="1"/>
  <c r="F132" i="30"/>
  <c r="X131" i="30"/>
  <c r="W131" i="30"/>
  <c r="V131" i="30"/>
  <c r="U131" i="30"/>
  <c r="Y131" i="30" s="1"/>
  <c r="Q131" i="30"/>
  <c r="P131" i="30"/>
  <c r="I131" i="30"/>
  <c r="G131" i="30"/>
  <c r="F131" i="30"/>
  <c r="X130" i="30"/>
  <c r="W130" i="30"/>
  <c r="V130" i="30"/>
  <c r="U130" i="30"/>
  <c r="Y130" i="30" s="1"/>
  <c r="Z130" i="30" s="1"/>
  <c r="T130" i="30"/>
  <c r="Q130" i="30"/>
  <c r="P130" i="30"/>
  <c r="K130" i="30"/>
  <c r="I130" i="30"/>
  <c r="X129" i="30"/>
  <c r="W129" i="30"/>
  <c r="V129" i="30"/>
  <c r="U129" i="30"/>
  <c r="Y129" i="30" s="1"/>
  <c r="Q129" i="30"/>
  <c r="P129" i="30"/>
  <c r="I129" i="30"/>
  <c r="G129" i="30"/>
  <c r="F129" i="30"/>
  <c r="X128" i="30"/>
  <c r="W128" i="30"/>
  <c r="V128" i="30"/>
  <c r="U128" i="30"/>
  <c r="Y128" i="30" s="1"/>
  <c r="X127" i="30"/>
  <c r="W127" i="30"/>
  <c r="V127" i="30"/>
  <c r="U127" i="30"/>
  <c r="Y127" i="30" s="1"/>
  <c r="Z127" i="30" s="1"/>
  <c r="Y126" i="30"/>
  <c r="X125" i="30"/>
  <c r="W125" i="30"/>
  <c r="V125" i="30"/>
  <c r="U125" i="30"/>
  <c r="X124" i="30"/>
  <c r="W124" i="30"/>
  <c r="V124" i="30"/>
  <c r="Y124" i="30" s="1"/>
  <c r="Z124" i="30" s="1"/>
  <c r="U124" i="30"/>
  <c r="X123" i="30"/>
  <c r="W123" i="30"/>
  <c r="V123" i="30"/>
  <c r="U123" i="30"/>
  <c r="X122" i="30"/>
  <c r="W122" i="30"/>
  <c r="V122" i="30"/>
  <c r="Y122" i="30" s="1"/>
  <c r="U122" i="30"/>
  <c r="Y121" i="30"/>
  <c r="X121" i="30"/>
  <c r="W121" i="30"/>
  <c r="V121" i="30"/>
  <c r="U121" i="30"/>
  <c r="P121" i="30"/>
  <c r="Q121" i="30" s="1"/>
  <c r="K121" i="30" s="1"/>
  <c r="T121" i="30" s="1"/>
  <c r="G121" i="30"/>
  <c r="I121" i="30" s="1"/>
  <c r="F121" i="30"/>
  <c r="X120" i="30"/>
  <c r="W120" i="30"/>
  <c r="V120" i="30"/>
  <c r="U120" i="30"/>
  <c r="Y120" i="30" s="1"/>
  <c r="Z120" i="30" s="1"/>
  <c r="Q120" i="30"/>
  <c r="K120" i="30" s="1"/>
  <c r="T120" i="30" s="1"/>
  <c r="P120" i="30"/>
  <c r="I120" i="30"/>
  <c r="Y119" i="30"/>
  <c r="Z119" i="30" s="1"/>
  <c r="X119" i="30"/>
  <c r="W119" i="30"/>
  <c r="V119" i="30"/>
  <c r="U119" i="30"/>
  <c r="P119" i="30"/>
  <c r="Q119" i="30" s="1"/>
  <c r="K119" i="30" s="1"/>
  <c r="T119" i="30" s="1"/>
  <c r="I119" i="30"/>
  <c r="Y118" i="30"/>
  <c r="X118" i="30"/>
  <c r="W118" i="30"/>
  <c r="V118" i="30"/>
  <c r="U118" i="30"/>
  <c r="P118" i="30"/>
  <c r="Q118" i="30" s="1"/>
  <c r="I118" i="30"/>
  <c r="X117" i="30"/>
  <c r="W117" i="30"/>
  <c r="V117" i="30"/>
  <c r="U117" i="30"/>
  <c r="Q117" i="30"/>
  <c r="K117" i="30" s="1"/>
  <c r="T117" i="30" s="1"/>
  <c r="P117" i="30"/>
  <c r="I117" i="30"/>
  <c r="X116" i="30"/>
  <c r="W116" i="30"/>
  <c r="V116" i="30"/>
  <c r="U116" i="30"/>
  <c r="P116" i="30"/>
  <c r="Q116" i="30" s="1"/>
  <c r="I116" i="30"/>
  <c r="X115" i="30"/>
  <c r="W115" i="30"/>
  <c r="V115" i="30"/>
  <c r="U115" i="30"/>
  <c r="P115" i="30"/>
  <c r="Q115" i="30" s="1"/>
  <c r="I115" i="30"/>
  <c r="X114" i="30"/>
  <c r="W114" i="30"/>
  <c r="V114" i="30"/>
  <c r="U114" i="30"/>
  <c r="Y114" i="30" s="1"/>
  <c r="P114" i="30"/>
  <c r="Q114" i="30" s="1"/>
  <c r="I114" i="30"/>
  <c r="X113" i="30"/>
  <c r="W113" i="30"/>
  <c r="V113" i="30"/>
  <c r="U113" i="30"/>
  <c r="Y113" i="30" s="1"/>
  <c r="Q113" i="30"/>
  <c r="P113" i="30"/>
  <c r="I113" i="30"/>
  <c r="X112" i="30"/>
  <c r="W112" i="30"/>
  <c r="V112" i="30"/>
  <c r="U112" i="30"/>
  <c r="Y112" i="30" s="1"/>
  <c r="Q112" i="30"/>
  <c r="P112" i="30"/>
  <c r="I112" i="30"/>
  <c r="X111" i="30"/>
  <c r="W111" i="30"/>
  <c r="V111" i="30"/>
  <c r="Y111" i="30" s="1"/>
  <c r="U111" i="30"/>
  <c r="P111" i="30"/>
  <c r="Q111" i="30" s="1"/>
  <c r="Z111" i="30" s="1"/>
  <c r="K111" i="30"/>
  <c r="T111" i="30" s="1"/>
  <c r="I111" i="30"/>
  <c r="X110" i="30"/>
  <c r="W110" i="30"/>
  <c r="V110" i="30"/>
  <c r="U110" i="30"/>
  <c r="Y110" i="30" s="1"/>
  <c r="P110" i="30"/>
  <c r="Q110" i="30" s="1"/>
  <c r="K110" i="30"/>
  <c r="T110" i="30" s="1"/>
  <c r="I110" i="30"/>
  <c r="X109" i="30"/>
  <c r="W109" i="30"/>
  <c r="V109" i="30"/>
  <c r="U109" i="30"/>
  <c r="Y109" i="30" s="1"/>
  <c r="P109" i="30"/>
  <c r="Q109" i="30" s="1"/>
  <c r="I109" i="30"/>
  <c r="X108" i="30"/>
  <c r="W108" i="30"/>
  <c r="V108" i="30"/>
  <c r="U108" i="30"/>
  <c r="Y108" i="30" s="1"/>
  <c r="Z108" i="30" s="1"/>
  <c r="Q108" i="30"/>
  <c r="K108" i="30" s="1"/>
  <c r="T108" i="30" s="1"/>
  <c r="P108" i="30"/>
  <c r="G108" i="30"/>
  <c r="I108" i="30" s="1"/>
  <c r="F108" i="30"/>
  <c r="X107" i="30"/>
  <c r="W107" i="30"/>
  <c r="V107" i="30"/>
  <c r="U107" i="30"/>
  <c r="Y107" i="30" s="1"/>
  <c r="P107" i="30"/>
  <c r="Q107" i="30" s="1"/>
  <c r="I107" i="30"/>
  <c r="X106" i="30"/>
  <c r="W106" i="30"/>
  <c r="V106" i="30"/>
  <c r="U106" i="30"/>
  <c r="Y106" i="30" s="1"/>
  <c r="Z106" i="30" s="1"/>
  <c r="Q106" i="30"/>
  <c r="K106" i="30" s="1"/>
  <c r="T106" i="30" s="1"/>
  <c r="P106" i="30"/>
  <c r="I106" i="30"/>
  <c r="Z105" i="30"/>
  <c r="Y105" i="30"/>
  <c r="X105" i="30"/>
  <c r="W105" i="30"/>
  <c r="V105" i="30"/>
  <c r="U105" i="30"/>
  <c r="P105" i="30"/>
  <c r="Q105" i="30" s="1"/>
  <c r="K105" i="30" s="1"/>
  <c r="T105" i="30" s="1"/>
  <c r="I105" i="30"/>
  <c r="Y104" i="30"/>
  <c r="X104" i="30"/>
  <c r="W104" i="30"/>
  <c r="V104" i="30"/>
  <c r="U104" i="30"/>
  <c r="P104" i="30"/>
  <c r="Q104" i="30" s="1"/>
  <c r="I104" i="30"/>
  <c r="X103" i="30"/>
  <c r="W103" i="30"/>
  <c r="Y103" i="30" s="1"/>
  <c r="V103" i="30"/>
  <c r="U103" i="30"/>
  <c r="Q103" i="30"/>
  <c r="K103" i="30" s="1"/>
  <c r="T103" i="30" s="1"/>
  <c r="P103" i="30"/>
  <c r="I103" i="30"/>
  <c r="X102" i="30"/>
  <c r="W102" i="30"/>
  <c r="V102" i="30"/>
  <c r="U102" i="30"/>
  <c r="P102" i="30"/>
  <c r="Q102" i="30" s="1"/>
  <c r="G102" i="30"/>
  <c r="I102" i="30" s="1"/>
  <c r="F102" i="30"/>
  <c r="X101" i="30"/>
  <c r="W101" i="30"/>
  <c r="Y101" i="30" s="1"/>
  <c r="V101" i="30"/>
  <c r="U101" i="30"/>
  <c r="X100" i="30"/>
  <c r="W100" i="30"/>
  <c r="V100" i="30"/>
  <c r="U100" i="30"/>
  <c r="Y100" i="30" s="1"/>
  <c r="Z100" i="30" s="1"/>
  <c r="Y99" i="30"/>
  <c r="X98" i="30"/>
  <c r="W98" i="30"/>
  <c r="V98" i="30"/>
  <c r="U98" i="30"/>
  <c r="Y98" i="30" s="1"/>
  <c r="Z98" i="30" s="1"/>
  <c r="X97" i="30"/>
  <c r="W97" i="30"/>
  <c r="V97" i="30"/>
  <c r="U97" i="30"/>
  <c r="Y97" i="30" s="1"/>
  <c r="Z97" i="30" s="1"/>
  <c r="X96" i="30"/>
  <c r="W96" i="30"/>
  <c r="V96" i="30"/>
  <c r="U96" i="30"/>
  <c r="Y96" i="30" s="1"/>
  <c r="Z96" i="30" s="1"/>
  <c r="X95" i="30"/>
  <c r="W95" i="30"/>
  <c r="V95" i="30"/>
  <c r="U95" i="30"/>
  <c r="X94" i="30"/>
  <c r="W94" i="30"/>
  <c r="V94" i="30"/>
  <c r="U94" i="30"/>
  <c r="Y94" i="30" s="1"/>
  <c r="P94" i="30"/>
  <c r="Q94" i="30" s="1"/>
  <c r="K94" i="30" s="1"/>
  <c r="T94" i="30" s="1"/>
  <c r="I94" i="30"/>
  <c r="X93" i="30"/>
  <c r="W93" i="30"/>
  <c r="V93" i="30"/>
  <c r="U93" i="30"/>
  <c r="Y93" i="30" s="1"/>
  <c r="P93" i="30"/>
  <c r="Q93" i="30" s="1"/>
  <c r="Z93" i="30" s="1"/>
  <c r="K93" i="30"/>
  <c r="T93" i="30" s="1"/>
  <c r="I93" i="30"/>
  <c r="Z92" i="30"/>
  <c r="X92" i="30"/>
  <c r="W92" i="30"/>
  <c r="V92" i="30"/>
  <c r="U92" i="30"/>
  <c r="Y92" i="30" s="1"/>
  <c r="Q92" i="30"/>
  <c r="K92" i="30" s="1"/>
  <c r="T92" i="30" s="1"/>
  <c r="P92" i="30"/>
  <c r="I92" i="30"/>
  <c r="Y91" i="30"/>
  <c r="Z91" i="30" s="1"/>
  <c r="X91" i="30"/>
  <c r="W91" i="30"/>
  <c r="V91" i="30"/>
  <c r="U91" i="30"/>
  <c r="P91" i="30"/>
  <c r="Q91" i="30" s="1"/>
  <c r="K91" i="30" s="1"/>
  <c r="T91" i="30" s="1"/>
  <c r="I91" i="30"/>
  <c r="X90" i="30"/>
  <c r="Y90" i="30" s="1"/>
  <c r="W90" i="30"/>
  <c r="V90" i="30"/>
  <c r="U90" i="30"/>
  <c r="P90" i="30"/>
  <c r="Q90" i="30" s="1"/>
  <c r="K90" i="30" s="1"/>
  <c r="T90" i="30" s="1"/>
  <c r="I90" i="30"/>
  <c r="X89" i="30"/>
  <c r="W89" i="30"/>
  <c r="Y89" i="30" s="1"/>
  <c r="V89" i="30"/>
  <c r="U89" i="30"/>
  <c r="Q89" i="30"/>
  <c r="K89" i="30" s="1"/>
  <c r="T89" i="30" s="1"/>
  <c r="P89" i="30"/>
  <c r="I89" i="30"/>
  <c r="X88" i="30"/>
  <c r="W88" i="30"/>
  <c r="V88" i="30"/>
  <c r="U88" i="30"/>
  <c r="P88" i="30"/>
  <c r="Q88" i="30" s="1"/>
  <c r="I88" i="30"/>
  <c r="X87" i="30"/>
  <c r="W87" i="30"/>
  <c r="V87" i="30"/>
  <c r="U87" i="30"/>
  <c r="P87" i="30"/>
  <c r="Q87" i="30" s="1"/>
  <c r="K87" i="30" s="1"/>
  <c r="T87" i="30" s="1"/>
  <c r="I87" i="30"/>
  <c r="Y86" i="30"/>
  <c r="Z86" i="30" s="1"/>
  <c r="X86" i="30"/>
  <c r="W86" i="30"/>
  <c r="V86" i="30"/>
  <c r="U86" i="30"/>
  <c r="T86" i="30"/>
  <c r="Q86" i="30"/>
  <c r="P86" i="30"/>
  <c r="K86" i="30"/>
  <c r="I86" i="30"/>
  <c r="X85" i="30"/>
  <c r="W85" i="30"/>
  <c r="V85" i="30"/>
  <c r="U85" i="30"/>
  <c r="Q85" i="30"/>
  <c r="P85" i="30"/>
  <c r="G85" i="30"/>
  <c r="I85" i="30" s="1"/>
  <c r="F85" i="30"/>
  <c r="X84" i="30"/>
  <c r="W84" i="30"/>
  <c r="V84" i="30"/>
  <c r="U84" i="30"/>
  <c r="Y84" i="30" s="1"/>
  <c r="Z84" i="30" s="1"/>
  <c r="T84" i="30"/>
  <c r="Q84" i="30"/>
  <c r="P84" i="30"/>
  <c r="K84" i="30"/>
  <c r="I84" i="30"/>
  <c r="X83" i="30"/>
  <c r="W83" i="30"/>
  <c r="V83" i="30"/>
  <c r="U83" i="30"/>
  <c r="Y83" i="30" s="1"/>
  <c r="Q83" i="30"/>
  <c r="P83" i="30"/>
  <c r="I83" i="30"/>
  <c r="X82" i="30"/>
  <c r="W82" i="30"/>
  <c r="V82" i="30"/>
  <c r="U82" i="30"/>
  <c r="P82" i="30"/>
  <c r="Q82" i="30" s="1"/>
  <c r="I82" i="30"/>
  <c r="X81" i="30"/>
  <c r="W81" i="30"/>
  <c r="V81" i="30"/>
  <c r="Y81" i="30" s="1"/>
  <c r="U81" i="30"/>
  <c r="P81" i="30"/>
  <c r="Q81" i="30" s="1"/>
  <c r="I81" i="30"/>
  <c r="G81" i="30"/>
  <c r="F81" i="30"/>
  <c r="X80" i="30"/>
  <c r="W80" i="30"/>
  <c r="V80" i="30"/>
  <c r="U80" i="30"/>
  <c r="Y80" i="30" s="1"/>
  <c r="Q80" i="30"/>
  <c r="P80" i="30"/>
  <c r="G80" i="30"/>
  <c r="I80" i="30" s="1"/>
  <c r="F80" i="30"/>
  <c r="X79" i="30"/>
  <c r="W79" i="30"/>
  <c r="V79" i="30"/>
  <c r="U79" i="30"/>
  <c r="Q79" i="30"/>
  <c r="P79" i="30"/>
  <c r="G79" i="30"/>
  <c r="I79" i="30" s="1"/>
  <c r="F79" i="30"/>
  <c r="X78" i="30"/>
  <c r="W78" i="30"/>
  <c r="V78" i="30"/>
  <c r="U78" i="30"/>
  <c r="Y78" i="30" s="1"/>
  <c r="Z78" i="30" s="1"/>
  <c r="T78" i="30"/>
  <c r="Q78" i="30"/>
  <c r="P78" i="30"/>
  <c r="K78" i="30"/>
  <c r="I78" i="30"/>
  <c r="G78" i="30"/>
  <c r="F78" i="30"/>
  <c r="X77" i="30"/>
  <c r="W77" i="30"/>
  <c r="V77" i="30"/>
  <c r="U77" i="30"/>
  <c r="Y77" i="30" s="1"/>
  <c r="Z77" i="30" s="1"/>
  <c r="P77" i="30"/>
  <c r="Q77" i="30" s="1"/>
  <c r="K77" i="30" s="1"/>
  <c r="T77" i="30" s="1"/>
  <c r="I77" i="30"/>
  <c r="X76" i="30"/>
  <c r="W76" i="30"/>
  <c r="V76" i="30"/>
  <c r="U76" i="30"/>
  <c r="Y76" i="30" s="1"/>
  <c r="P76" i="30"/>
  <c r="Q76" i="30" s="1"/>
  <c r="I76" i="30"/>
  <c r="G76" i="30"/>
  <c r="F76" i="30"/>
  <c r="X75" i="30"/>
  <c r="W75" i="30"/>
  <c r="V75" i="30"/>
  <c r="U75" i="30"/>
  <c r="Y75" i="30" s="1"/>
  <c r="P75" i="30"/>
  <c r="Q75" i="30" s="1"/>
  <c r="K75" i="30" s="1"/>
  <c r="T75" i="30" s="1"/>
  <c r="I75" i="30"/>
  <c r="X74" i="30"/>
  <c r="W74" i="30"/>
  <c r="V74" i="30"/>
  <c r="U74" i="30"/>
  <c r="Y74" i="30" s="1"/>
  <c r="X73" i="30"/>
  <c r="W73" i="30"/>
  <c r="V73" i="30"/>
  <c r="U73" i="30"/>
  <c r="Y73" i="30" s="1"/>
  <c r="Z73" i="30" s="1"/>
  <c r="Y72" i="30"/>
  <c r="Y71" i="30"/>
  <c r="Z71" i="30" s="1"/>
  <c r="X71" i="30"/>
  <c r="W71" i="30"/>
  <c r="V71" i="30"/>
  <c r="U71" i="30"/>
  <c r="X70" i="30"/>
  <c r="W70" i="30"/>
  <c r="V70" i="30"/>
  <c r="Y70" i="30" s="1"/>
  <c r="Z70" i="30" s="1"/>
  <c r="U70" i="30"/>
  <c r="X69" i="30"/>
  <c r="W69" i="30"/>
  <c r="Y69" i="30" s="1"/>
  <c r="Z69" i="30" s="1"/>
  <c r="V69" i="30"/>
  <c r="U69" i="30"/>
  <c r="X68" i="30"/>
  <c r="W68" i="30"/>
  <c r="V68" i="30"/>
  <c r="Y68" i="30" s="1"/>
  <c r="Z68" i="30" s="1"/>
  <c r="U68" i="30"/>
  <c r="X67" i="30"/>
  <c r="W67" i="30"/>
  <c r="Y67" i="30" s="1"/>
  <c r="Z67" i="30" s="1"/>
  <c r="V67" i="30"/>
  <c r="U67" i="30"/>
  <c r="X66" i="30"/>
  <c r="W66" i="30"/>
  <c r="V66" i="30"/>
  <c r="Y66" i="30" s="1"/>
  <c r="Z66" i="30" s="1"/>
  <c r="U66" i="30"/>
  <c r="X65" i="30"/>
  <c r="W65" i="30"/>
  <c r="Y65" i="30" s="1"/>
  <c r="Z65" i="30" s="1"/>
  <c r="V65" i="30"/>
  <c r="U65" i="30"/>
  <c r="X64" i="30"/>
  <c r="W64" i="30"/>
  <c r="V64" i="30"/>
  <c r="Y64" i="30" s="1"/>
  <c r="U64" i="30"/>
  <c r="Y63" i="30"/>
  <c r="X63" i="30"/>
  <c r="W63" i="30"/>
  <c r="V63" i="30"/>
  <c r="U63" i="30"/>
  <c r="P63" i="30"/>
  <c r="Q63" i="30" s="1"/>
  <c r="K63" i="30" s="1"/>
  <c r="T63" i="30" s="1"/>
  <c r="I63" i="30"/>
  <c r="X62" i="30"/>
  <c r="Y62" i="30" s="1"/>
  <c r="Z62" i="30" s="1"/>
  <c r="W62" i="30"/>
  <c r="V62" i="30"/>
  <c r="U62" i="30"/>
  <c r="P62" i="30"/>
  <c r="Q62" i="30" s="1"/>
  <c r="K62" i="30"/>
  <c r="T62" i="30" s="1"/>
  <c r="I62" i="30"/>
  <c r="X61" i="30"/>
  <c r="W61" i="30"/>
  <c r="Y61" i="30" s="1"/>
  <c r="V61" i="30"/>
  <c r="U61" i="30"/>
  <c r="Q61" i="30"/>
  <c r="K61" i="30" s="1"/>
  <c r="T61" i="30" s="1"/>
  <c r="P61" i="30"/>
  <c r="I61" i="30"/>
  <c r="H61" i="30"/>
  <c r="G61" i="30"/>
  <c r="F61" i="30"/>
  <c r="Y60" i="30"/>
  <c r="X60" i="30"/>
  <c r="W60" i="30"/>
  <c r="V60" i="30"/>
  <c r="U60" i="30"/>
  <c r="P60" i="30"/>
  <c r="Q60" i="30" s="1"/>
  <c r="K60" i="30" s="1"/>
  <c r="T60" i="30" s="1"/>
  <c r="I60" i="30"/>
  <c r="Y59" i="30"/>
  <c r="X59" i="30"/>
  <c r="W59" i="30"/>
  <c r="V59" i="30"/>
  <c r="U59" i="30"/>
  <c r="P59" i="30"/>
  <c r="Q59" i="30" s="1"/>
  <c r="Z59" i="30" s="1"/>
  <c r="K59" i="30"/>
  <c r="T59" i="30" s="1"/>
  <c r="I59" i="30"/>
  <c r="X58" i="30"/>
  <c r="W58" i="30"/>
  <c r="Y58" i="30" s="1"/>
  <c r="V58" i="30"/>
  <c r="U58" i="30"/>
  <c r="Q58" i="30"/>
  <c r="K58" i="30" s="1"/>
  <c r="T58" i="30" s="1"/>
  <c r="P58" i="30"/>
  <c r="I58" i="30"/>
  <c r="G58" i="30"/>
  <c r="F58" i="30"/>
  <c r="X57" i="30"/>
  <c r="Y57" i="30" s="1"/>
  <c r="Z57" i="30" s="1"/>
  <c r="W57" i="30"/>
  <c r="V57" i="30"/>
  <c r="U57" i="30"/>
  <c r="P57" i="30"/>
  <c r="Q57" i="30" s="1"/>
  <c r="K57" i="30" s="1"/>
  <c r="T57" i="30" s="1"/>
  <c r="G57" i="30"/>
  <c r="I57" i="30" s="1"/>
  <c r="F57" i="30"/>
  <c r="X56" i="30"/>
  <c r="Y56" i="30" s="1"/>
  <c r="W56" i="30"/>
  <c r="V56" i="30"/>
  <c r="U56" i="30"/>
  <c r="P56" i="30"/>
  <c r="Q56" i="30" s="1"/>
  <c r="K56" i="30"/>
  <c r="T56" i="30" s="1"/>
  <c r="I56" i="30"/>
  <c r="X55" i="30"/>
  <c r="W55" i="30"/>
  <c r="Y55" i="30" s="1"/>
  <c r="V55" i="30"/>
  <c r="U55" i="30"/>
  <c r="Q55" i="30"/>
  <c r="K55" i="30" s="1"/>
  <c r="T55" i="30" s="1"/>
  <c r="P55" i="30"/>
  <c r="I55" i="30"/>
  <c r="F55" i="30"/>
  <c r="X54" i="30"/>
  <c r="Y54" i="30" s="1"/>
  <c r="W54" i="30"/>
  <c r="V54" i="30"/>
  <c r="U54" i="30"/>
  <c r="Q54" i="30"/>
  <c r="K54" i="30" s="1"/>
  <c r="T54" i="30" s="1"/>
  <c r="P54" i="30"/>
  <c r="I54" i="30"/>
  <c r="F54" i="30"/>
  <c r="X53" i="30"/>
  <c r="W53" i="30"/>
  <c r="Y53" i="30" s="1"/>
  <c r="V53" i="30"/>
  <c r="U53" i="30"/>
  <c r="Q53" i="30"/>
  <c r="K53" i="30" s="1"/>
  <c r="T53" i="30" s="1"/>
  <c r="P53" i="30"/>
  <c r="I53" i="30"/>
  <c r="X52" i="30"/>
  <c r="W52" i="30"/>
  <c r="V52" i="30"/>
  <c r="U52" i="30"/>
  <c r="P52" i="30"/>
  <c r="Q52" i="30" s="1"/>
  <c r="I52" i="30"/>
  <c r="X51" i="30"/>
  <c r="W51" i="30"/>
  <c r="V51" i="30"/>
  <c r="U51" i="30"/>
  <c r="P51" i="30"/>
  <c r="Q51" i="30" s="1"/>
  <c r="K51" i="30" s="1"/>
  <c r="T51" i="30" s="1"/>
  <c r="I51" i="30"/>
  <c r="X50" i="30"/>
  <c r="W50" i="30"/>
  <c r="V50" i="30"/>
  <c r="U50" i="30"/>
  <c r="Y50" i="30" s="1"/>
  <c r="P50" i="30"/>
  <c r="Q50" i="30" s="1"/>
  <c r="I50" i="30"/>
  <c r="G50" i="30"/>
  <c r="F50" i="30"/>
  <c r="X49" i="30"/>
  <c r="W49" i="30"/>
  <c r="V49" i="30"/>
  <c r="U49" i="30"/>
  <c r="P49" i="30"/>
  <c r="Q49" i="30" s="1"/>
  <c r="K49" i="30" s="1"/>
  <c r="T49" i="30" s="1"/>
  <c r="I49" i="30"/>
  <c r="Y48" i="30"/>
  <c r="X48" i="30"/>
  <c r="W48" i="30"/>
  <c r="V48" i="30"/>
  <c r="U48" i="30"/>
  <c r="P48" i="30"/>
  <c r="Q48" i="30" s="1"/>
  <c r="I48" i="30"/>
  <c r="X47" i="30"/>
  <c r="W47" i="30"/>
  <c r="V47" i="30"/>
  <c r="U47" i="30"/>
  <c r="Y47" i="30" s="1"/>
  <c r="X46" i="30"/>
  <c r="W46" i="30"/>
  <c r="V46" i="30"/>
  <c r="U46" i="30"/>
  <c r="Y46" i="30" s="1"/>
  <c r="Z46" i="30" s="1"/>
  <c r="Y45" i="30"/>
  <c r="X44" i="30"/>
  <c r="W44" i="30"/>
  <c r="V44" i="30"/>
  <c r="U44" i="30"/>
  <c r="X43" i="30"/>
  <c r="W43" i="30"/>
  <c r="V43" i="30"/>
  <c r="U43" i="30"/>
  <c r="Y43" i="30" s="1"/>
  <c r="Z43" i="30" s="1"/>
  <c r="X42" i="30"/>
  <c r="W42" i="30"/>
  <c r="V42" i="30"/>
  <c r="Y42" i="30" s="1"/>
  <c r="Z42" i="30" s="1"/>
  <c r="U42" i="30"/>
  <c r="X41" i="30"/>
  <c r="W41" i="30"/>
  <c r="V41" i="30"/>
  <c r="U41" i="30"/>
  <c r="Y41" i="30" s="1"/>
  <c r="Z41" i="30" s="1"/>
  <c r="X40" i="30"/>
  <c r="W40" i="30"/>
  <c r="V40" i="30"/>
  <c r="Y40" i="30" s="1"/>
  <c r="Z40" i="30" s="1"/>
  <c r="U40" i="30"/>
  <c r="X39" i="30"/>
  <c r="W39" i="30"/>
  <c r="V39" i="30"/>
  <c r="U39" i="30"/>
  <c r="Y39" i="30" s="1"/>
  <c r="X38" i="30"/>
  <c r="Y38" i="30" s="1"/>
  <c r="Z38" i="30" s="1"/>
  <c r="W38" i="30"/>
  <c r="V38" i="30"/>
  <c r="U38" i="30"/>
  <c r="Q38" i="30"/>
  <c r="P38" i="30"/>
  <c r="K38" i="30"/>
  <c r="T38" i="30" s="1"/>
  <c r="I38" i="30"/>
  <c r="Y37" i="30"/>
  <c r="X37" i="30"/>
  <c r="W37" i="30"/>
  <c r="V37" i="30"/>
  <c r="U37" i="30"/>
  <c r="Q37" i="30"/>
  <c r="K37" i="30" s="1"/>
  <c r="T37" i="30" s="1"/>
  <c r="P37" i="30"/>
  <c r="I37" i="30"/>
  <c r="X36" i="30"/>
  <c r="W36" i="30"/>
  <c r="V36" i="30"/>
  <c r="U36" i="30"/>
  <c r="P36" i="30"/>
  <c r="Q36" i="30" s="1"/>
  <c r="I36" i="30"/>
  <c r="F36" i="30"/>
  <c r="X35" i="30"/>
  <c r="W35" i="30"/>
  <c r="V35" i="30"/>
  <c r="Y35" i="30" s="1"/>
  <c r="U35" i="30"/>
  <c r="P35" i="30"/>
  <c r="Q35" i="30" s="1"/>
  <c r="I35" i="30"/>
  <c r="X34" i="30"/>
  <c r="W34" i="30"/>
  <c r="V34" i="30"/>
  <c r="U34" i="30"/>
  <c r="P34" i="30"/>
  <c r="Q34" i="30" s="1"/>
  <c r="K34" i="30" s="1"/>
  <c r="T34" i="30" s="1"/>
  <c r="I34" i="30"/>
  <c r="X33" i="30"/>
  <c r="W33" i="30"/>
  <c r="V33" i="30"/>
  <c r="U33" i="30"/>
  <c r="Y33" i="30" s="1"/>
  <c r="P33" i="30"/>
  <c r="Q33" i="30" s="1"/>
  <c r="I33" i="30"/>
  <c r="X32" i="30"/>
  <c r="W32" i="30"/>
  <c r="V32" i="30"/>
  <c r="U32" i="30"/>
  <c r="Q32" i="30"/>
  <c r="P32" i="30"/>
  <c r="I32" i="30"/>
  <c r="X31" i="30"/>
  <c r="W31" i="30"/>
  <c r="V31" i="30"/>
  <c r="U31" i="30"/>
  <c r="Q31" i="30"/>
  <c r="P31" i="30"/>
  <c r="I31" i="30"/>
  <c r="X30" i="30"/>
  <c r="W30" i="30"/>
  <c r="V30" i="30"/>
  <c r="U30" i="30"/>
  <c r="Y30" i="30" s="1"/>
  <c r="P30" i="30"/>
  <c r="Q30" i="30" s="1"/>
  <c r="K30" i="30"/>
  <c r="T30" i="30" s="1"/>
  <c r="I30" i="30"/>
  <c r="X29" i="30"/>
  <c r="W29" i="30"/>
  <c r="V29" i="30"/>
  <c r="U29" i="30"/>
  <c r="Y29" i="30" s="1"/>
  <c r="P29" i="30"/>
  <c r="Q29" i="30" s="1"/>
  <c r="K29" i="30"/>
  <c r="T29" i="30" s="1"/>
  <c r="I29" i="30"/>
  <c r="Z28" i="30"/>
  <c r="X28" i="30"/>
  <c r="W28" i="30"/>
  <c r="V28" i="30"/>
  <c r="U28" i="30"/>
  <c r="Y28" i="30" s="1"/>
  <c r="Q28" i="30"/>
  <c r="K28" i="30" s="1"/>
  <c r="T28" i="30" s="1"/>
  <c r="P28" i="30"/>
  <c r="I28" i="30"/>
  <c r="Y27" i="30"/>
  <c r="X27" i="30"/>
  <c r="W27" i="30"/>
  <c r="V27" i="30"/>
  <c r="U27" i="30"/>
  <c r="P27" i="30"/>
  <c r="Q27" i="30" s="1"/>
  <c r="K27" i="30" s="1"/>
  <c r="T27" i="30" s="1"/>
  <c r="I27" i="30"/>
  <c r="Y26" i="30"/>
  <c r="X26" i="30"/>
  <c r="W26" i="30"/>
  <c r="V26" i="30"/>
  <c r="U26" i="30"/>
  <c r="X25" i="30"/>
  <c r="W25" i="30"/>
  <c r="V25" i="30"/>
  <c r="U25" i="30"/>
  <c r="Y25" i="30" s="1"/>
  <c r="Z25" i="30" s="1"/>
  <c r="Y24" i="30"/>
  <c r="X23" i="30"/>
  <c r="W23" i="30"/>
  <c r="V23" i="30"/>
  <c r="U23" i="30"/>
  <c r="Y23" i="30" s="1"/>
  <c r="Z23" i="30" s="1"/>
  <c r="X22" i="30"/>
  <c r="W22" i="30"/>
  <c r="V22" i="30"/>
  <c r="U22" i="30"/>
  <c r="Y22" i="30" s="1"/>
  <c r="Z22" i="30" s="1"/>
  <c r="X21" i="30"/>
  <c r="W21" i="30"/>
  <c r="V21" i="30"/>
  <c r="U21" i="30"/>
  <c r="Y21" i="30" s="1"/>
  <c r="Z21" i="30" s="1"/>
  <c r="X20" i="30"/>
  <c r="W20" i="30"/>
  <c r="V20" i="30"/>
  <c r="U20" i="30"/>
  <c r="X19" i="30"/>
  <c r="W19" i="30"/>
  <c r="V19" i="30"/>
  <c r="U19" i="30"/>
  <c r="Y19" i="30" s="1"/>
  <c r="Z19" i="30" s="1"/>
  <c r="X18" i="30"/>
  <c r="W18" i="30"/>
  <c r="V18" i="30"/>
  <c r="U18" i="30"/>
  <c r="X17" i="30"/>
  <c r="W17" i="30"/>
  <c r="V17" i="30"/>
  <c r="Y17" i="30" s="1"/>
  <c r="U17" i="30"/>
  <c r="P17" i="30"/>
  <c r="Q17" i="30" s="1"/>
  <c r="I17" i="30"/>
  <c r="X16" i="30"/>
  <c r="W16" i="30"/>
  <c r="V16" i="30"/>
  <c r="U16" i="30"/>
  <c r="Y16" i="30" s="1"/>
  <c r="P16" i="30"/>
  <c r="Q16" i="30" s="1"/>
  <c r="K16" i="30" s="1"/>
  <c r="T16" i="30" s="1"/>
  <c r="I16" i="30"/>
  <c r="X15" i="30"/>
  <c r="W15" i="30"/>
  <c r="V15" i="30"/>
  <c r="U15" i="30"/>
  <c r="Y15" i="30" s="1"/>
  <c r="T15" i="30"/>
  <c r="P15" i="30"/>
  <c r="Q15" i="30" s="1"/>
  <c r="K15" i="30"/>
  <c r="I15" i="30"/>
  <c r="X14" i="30"/>
  <c r="W14" i="30"/>
  <c r="V14" i="30"/>
  <c r="U14" i="30"/>
  <c r="Y14" i="30" s="1"/>
  <c r="Q14" i="30"/>
  <c r="K14" i="30" s="1"/>
  <c r="T14" i="30" s="1"/>
  <c r="P14" i="30"/>
  <c r="I14" i="30"/>
  <c r="X13" i="30"/>
  <c r="W13" i="30"/>
  <c r="V13" i="30"/>
  <c r="U13" i="30"/>
  <c r="Y13" i="30" s="1"/>
  <c r="Z13" i="30" s="1"/>
  <c r="P13" i="30"/>
  <c r="Q13" i="30" s="1"/>
  <c r="K13" i="30" s="1"/>
  <c r="T13" i="30" s="1"/>
  <c r="I13" i="30"/>
  <c r="X12" i="30"/>
  <c r="Y12" i="30" s="1"/>
  <c r="Z12" i="30" s="1"/>
  <c r="W12" i="30"/>
  <c r="V12" i="30"/>
  <c r="U12" i="30"/>
  <c r="Q12" i="30"/>
  <c r="P12" i="30"/>
  <c r="K12" i="30"/>
  <c r="T12" i="30" s="1"/>
  <c r="I12" i="30"/>
  <c r="X11" i="30"/>
  <c r="W11" i="30"/>
  <c r="Y11" i="30" s="1"/>
  <c r="V11" i="30"/>
  <c r="U11" i="30"/>
  <c r="Q11" i="30"/>
  <c r="P11" i="30"/>
  <c r="I11" i="30"/>
  <c r="X10" i="30"/>
  <c r="W10" i="30"/>
  <c r="V10" i="30"/>
  <c r="U10" i="30"/>
  <c r="P10" i="30"/>
  <c r="Q10" i="30" s="1"/>
  <c r="I10" i="30"/>
  <c r="X9" i="30"/>
  <c r="W9" i="30"/>
  <c r="V9" i="30"/>
  <c r="U9" i="30"/>
  <c r="P9" i="30"/>
  <c r="Q9" i="30" s="1"/>
  <c r="K9" i="30"/>
  <c r="T9" i="30" s="1"/>
  <c r="I9" i="30"/>
  <c r="X8" i="30"/>
  <c r="W8" i="30"/>
  <c r="V8" i="30"/>
  <c r="U8" i="30"/>
  <c r="Y8" i="30" s="1"/>
  <c r="T8" i="30"/>
  <c r="Q8" i="30"/>
  <c r="P8" i="30"/>
  <c r="K8" i="30"/>
  <c r="I8" i="30"/>
  <c r="X7" i="30"/>
  <c r="W7" i="30"/>
  <c r="V7" i="30"/>
  <c r="U7" i="30"/>
  <c r="Q7" i="30"/>
  <c r="P7" i="30"/>
  <c r="I7" i="30"/>
  <c r="X6" i="30"/>
  <c r="X172" i="30" s="1"/>
  <c r="W6" i="30"/>
  <c r="V6" i="30"/>
  <c r="U6" i="30"/>
  <c r="Q6" i="30"/>
  <c r="P6" i="30"/>
  <c r="I6" i="30"/>
  <c r="Q8" i="29"/>
  <c r="P8" i="29"/>
  <c r="K8" i="29"/>
  <c r="T8" i="29" s="1"/>
  <c r="P7" i="29"/>
  <c r="Q7" i="29" s="1"/>
  <c r="K7" i="29"/>
  <c r="P6" i="29"/>
  <c r="Q6" i="29" s="1"/>
  <c r="K6" i="29"/>
  <c r="V12" i="28"/>
  <c r="T12" i="28"/>
  <c r="P12" i="28"/>
  <c r="T11" i="28"/>
  <c r="Q11" i="28"/>
  <c r="P11" i="28"/>
  <c r="K11" i="28"/>
  <c r="I11" i="28"/>
  <c r="Q10" i="28"/>
  <c r="K10" i="28" s="1"/>
  <c r="P10" i="28"/>
  <c r="I10" i="28"/>
  <c r="V9" i="28"/>
  <c r="T9" i="28"/>
  <c r="Q9" i="28"/>
  <c r="P9" i="28"/>
  <c r="K9" i="28"/>
  <c r="I9" i="28"/>
  <c r="T8" i="28"/>
  <c r="Q7" i="28"/>
  <c r="K7" i="28"/>
  <c r="T7" i="28" s="1"/>
  <c r="Q6" i="28"/>
  <c r="Q13" i="28" s="1"/>
  <c r="P6" i="28"/>
  <c r="K6" i="28"/>
  <c r="K7" i="27"/>
  <c r="Q6" i="27"/>
  <c r="Q7" i="27" s="1"/>
  <c r="P6" i="27"/>
  <c r="K6" i="27"/>
  <c r="T62" i="26"/>
  <c r="K61" i="26"/>
  <c r="T60" i="26"/>
  <c r="T59" i="26"/>
  <c r="Q58" i="26"/>
  <c r="T58" i="26" s="1"/>
  <c r="Q57" i="26"/>
  <c r="T57" i="26" s="1"/>
  <c r="K57" i="26"/>
  <c r="T56" i="26"/>
  <c r="T55" i="26"/>
  <c r="T54" i="26"/>
  <c r="T45" i="26"/>
  <c r="P45" i="26"/>
  <c r="Q44" i="26"/>
  <c r="P44" i="26"/>
  <c r="K44" i="26"/>
  <c r="T44" i="26" s="1"/>
  <c r="T43" i="26"/>
  <c r="T42" i="26"/>
  <c r="P41" i="26"/>
  <c r="Q41" i="26" s="1"/>
  <c r="K41" i="26"/>
  <c r="T40" i="26"/>
  <c r="P39" i="26"/>
  <c r="Q39" i="26" s="1"/>
  <c r="T39" i="26" s="1"/>
  <c r="K39" i="26"/>
  <c r="T37" i="26"/>
  <c r="K37" i="26"/>
  <c r="T36" i="26"/>
  <c r="K36" i="26"/>
  <c r="K35" i="26"/>
  <c r="T34" i="26"/>
  <c r="Q33" i="26"/>
  <c r="P33" i="26"/>
  <c r="K33" i="26"/>
  <c r="Q32" i="26"/>
  <c r="K32" i="26"/>
  <c r="T32" i="26" s="1"/>
  <c r="K31" i="26"/>
  <c r="Q31" i="26" s="1"/>
  <c r="T31" i="26" s="1"/>
  <c r="T30" i="26"/>
  <c r="Q20" i="26"/>
  <c r="P20" i="26"/>
  <c r="K20" i="26"/>
  <c r="T19" i="26"/>
  <c r="Q19" i="26"/>
  <c r="P19" i="26"/>
  <c r="K19" i="26"/>
  <c r="Q18" i="26"/>
  <c r="P18" i="26"/>
  <c r="K18" i="26"/>
  <c r="T18" i="26" s="1"/>
  <c r="T17" i="26"/>
  <c r="T16" i="26"/>
  <c r="Q15" i="26"/>
  <c r="K15" i="26"/>
  <c r="T15" i="26" s="1"/>
  <c r="T14" i="26"/>
  <c r="Q14" i="26"/>
  <c r="K14" i="26"/>
  <c r="T13" i="26"/>
  <c r="T12" i="26"/>
  <c r="Q11" i="26"/>
  <c r="P11" i="26"/>
  <c r="K11" i="26"/>
  <c r="T11" i="26" s="1"/>
  <c r="Q10" i="26"/>
  <c r="P10" i="26"/>
  <c r="K10" i="26"/>
  <c r="T10" i="26" s="1"/>
  <c r="Q8" i="26"/>
  <c r="K8" i="26"/>
  <c r="T8" i="26" s="1"/>
  <c r="P7" i="26"/>
  <c r="Q7" i="26" s="1"/>
  <c r="K7" i="26"/>
  <c r="K21" i="26" s="1"/>
  <c r="K29" i="26" s="1"/>
  <c r="K46" i="26" s="1"/>
  <c r="K53" i="26" s="1"/>
  <c r="K63" i="26" s="1"/>
  <c r="T6" i="26"/>
  <c r="T8" i="25"/>
  <c r="P6" i="25"/>
  <c r="Q6" i="25" s="1"/>
  <c r="Q7" i="25" s="1"/>
  <c r="K6" i="25"/>
  <c r="V10" i="25" s="1"/>
  <c r="P11" i="24"/>
  <c r="Q11" i="24" s="1"/>
  <c r="K11" i="24"/>
  <c r="Q10" i="24"/>
  <c r="P10" i="24"/>
  <c r="K10" i="24"/>
  <c r="T10" i="24" s="1"/>
  <c r="Q9" i="24"/>
  <c r="P9" i="24"/>
  <c r="K9" i="24"/>
  <c r="V12" i="24" s="1"/>
  <c r="P8" i="24"/>
  <c r="Q8" i="24" s="1"/>
  <c r="K8" i="24"/>
  <c r="T8" i="24" s="1"/>
  <c r="Q7" i="24"/>
  <c r="K7" i="24" s="1"/>
  <c r="T7" i="24" s="1"/>
  <c r="P7" i="24"/>
  <c r="Q6" i="24"/>
  <c r="P6" i="24"/>
  <c r="K6" i="24"/>
  <c r="C41" i="23"/>
  <c r="N7" i="22"/>
  <c r="N6" i="22"/>
  <c r="N5" i="22"/>
  <c r="N8" i="22" s="1"/>
  <c r="N4" i="22"/>
  <c r="N3" i="22"/>
  <c r="M23" i="21"/>
  <c r="L23" i="21"/>
  <c r="K23" i="21"/>
  <c r="J23" i="21"/>
  <c r="I23" i="21"/>
  <c r="H23" i="21"/>
  <c r="G23" i="21"/>
  <c r="F23" i="21"/>
  <c r="E23" i="21"/>
  <c r="D23" i="21"/>
  <c r="C23" i="21"/>
  <c r="B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23" i="21" s="1"/>
  <c r="N3" i="21"/>
  <c r="L106" i="20"/>
  <c r="M106" i="20" s="1"/>
  <c r="M105" i="20"/>
  <c r="M104" i="20"/>
  <c r="M103" i="20"/>
  <c r="M102" i="20"/>
  <c r="M101" i="20"/>
  <c r="L101" i="20"/>
  <c r="M100" i="20"/>
  <c r="L100" i="20"/>
  <c r="M99" i="20"/>
  <c r="L99" i="20"/>
  <c r="L98" i="20"/>
  <c r="M98" i="20" s="1"/>
  <c r="L97" i="20"/>
  <c r="M97" i="20" s="1"/>
  <c r="L96" i="20"/>
  <c r="M96" i="20" s="1"/>
  <c r="M95" i="20"/>
  <c r="L95" i="20"/>
  <c r="M94" i="20"/>
  <c r="L94" i="20"/>
  <c r="M93" i="20"/>
  <c r="L93" i="20"/>
  <c r="L92" i="20"/>
  <c r="M92" i="20" s="1"/>
  <c r="L91" i="20"/>
  <c r="M91" i="20" s="1"/>
  <c r="L90" i="20"/>
  <c r="M90" i="20" s="1"/>
  <c r="M89" i="20"/>
  <c r="L89" i="20"/>
  <c r="M88" i="20"/>
  <c r="L88" i="20"/>
  <c r="M87" i="20"/>
  <c r="L87" i="20"/>
  <c r="L86" i="20"/>
  <c r="M86" i="20" s="1"/>
  <c r="L85" i="20"/>
  <c r="M85" i="20" s="1"/>
  <c r="L84" i="20"/>
  <c r="M84" i="20" s="1"/>
  <c r="M83" i="20"/>
  <c r="L83" i="20"/>
  <c r="M82" i="20"/>
  <c r="L82" i="20"/>
  <c r="M81" i="20"/>
  <c r="L81" i="20"/>
  <c r="L80" i="20"/>
  <c r="M80" i="20" s="1"/>
  <c r="L79" i="20"/>
  <c r="M79" i="20" s="1"/>
  <c r="L78" i="20"/>
  <c r="M78" i="20" s="1"/>
  <c r="M77" i="20"/>
  <c r="L77" i="20"/>
  <c r="M76" i="20"/>
  <c r="L76" i="20"/>
  <c r="M75" i="20"/>
  <c r="L75" i="20"/>
  <c r="L74" i="20"/>
  <c r="M74" i="20" s="1"/>
  <c r="L73" i="20"/>
  <c r="M73" i="20" s="1"/>
  <c r="L72" i="20"/>
  <c r="M72" i="20" s="1"/>
  <c r="M71" i="20"/>
  <c r="L71" i="20"/>
  <c r="M70" i="20"/>
  <c r="L70" i="20"/>
  <c r="M69" i="20"/>
  <c r="L69" i="20"/>
  <c r="L68" i="20"/>
  <c r="M68" i="20" s="1"/>
  <c r="L67" i="20"/>
  <c r="M67" i="20" s="1"/>
  <c r="L66" i="20"/>
  <c r="M66" i="20" s="1"/>
  <c r="M65" i="20"/>
  <c r="L65" i="20"/>
  <c r="M64" i="20"/>
  <c r="L64" i="20"/>
  <c r="M63" i="20"/>
  <c r="L63" i="20"/>
  <c r="L62" i="20"/>
  <c r="M62" i="20" s="1"/>
  <c r="L61" i="20"/>
  <c r="M61" i="20" s="1"/>
  <c r="L60" i="20"/>
  <c r="M60" i="20" s="1"/>
  <c r="M59" i="20"/>
  <c r="L59" i="20"/>
  <c r="M58" i="20"/>
  <c r="L58" i="20"/>
  <c r="M57" i="20"/>
  <c r="L57" i="20"/>
  <c r="L56" i="20"/>
  <c r="M56" i="20" s="1"/>
  <c r="L55" i="20"/>
  <c r="M55" i="20" s="1"/>
  <c r="L54" i="20"/>
  <c r="M54" i="20" s="1"/>
  <c r="M53" i="20"/>
  <c r="L53" i="20"/>
  <c r="M52" i="20"/>
  <c r="L52" i="20"/>
  <c r="M51" i="20"/>
  <c r="L51" i="20"/>
  <c r="L50" i="20"/>
  <c r="M50" i="20" s="1"/>
  <c r="L49" i="20"/>
  <c r="M49" i="20" s="1"/>
  <c r="L48" i="20"/>
  <c r="M48" i="20" s="1"/>
  <c r="M47" i="20"/>
  <c r="L47" i="20"/>
  <c r="M46" i="20"/>
  <c r="L46" i="20"/>
  <c r="M45" i="20"/>
  <c r="L45" i="20"/>
  <c r="L44" i="20"/>
  <c r="M44" i="20" s="1"/>
  <c r="L43" i="20"/>
  <c r="M43" i="20" s="1"/>
  <c r="L42" i="20"/>
  <c r="M42" i="20" s="1"/>
  <c r="M41" i="20"/>
  <c r="L41" i="20"/>
  <c r="M40" i="20"/>
  <c r="L40" i="20"/>
  <c r="M39" i="20"/>
  <c r="L39" i="20"/>
  <c r="L38" i="20"/>
  <c r="M38" i="20" s="1"/>
  <c r="L37" i="20"/>
  <c r="M37" i="20" s="1"/>
  <c r="L36" i="20"/>
  <c r="M36" i="20" s="1"/>
  <c r="M35" i="20"/>
  <c r="L35" i="20"/>
  <c r="M34" i="20"/>
  <c r="L34" i="20"/>
  <c r="M33" i="20"/>
  <c r="L33" i="20"/>
  <c r="L32" i="20"/>
  <c r="M32" i="20" s="1"/>
  <c r="L31" i="20"/>
  <c r="M31" i="20" s="1"/>
  <c r="L30" i="20"/>
  <c r="M30" i="20" s="1"/>
  <c r="M29" i="20"/>
  <c r="L29" i="20"/>
  <c r="M28" i="20"/>
  <c r="L28" i="20"/>
  <c r="M27" i="20"/>
  <c r="L27" i="20"/>
  <c r="L26" i="20"/>
  <c r="M26" i="20" s="1"/>
  <c r="L25" i="20"/>
  <c r="M25" i="20" s="1"/>
  <c r="L24" i="20"/>
  <c r="M24" i="20" s="1"/>
  <c r="M23" i="20"/>
  <c r="L23" i="20"/>
  <c r="M22" i="20"/>
  <c r="L22" i="20"/>
  <c r="M21" i="20"/>
  <c r="L21" i="20"/>
  <c r="L20" i="20"/>
  <c r="M20" i="20" s="1"/>
  <c r="L19" i="20"/>
  <c r="M19" i="20" s="1"/>
  <c r="L18" i="20"/>
  <c r="M18" i="20" s="1"/>
  <c r="M17" i="20"/>
  <c r="L17" i="20"/>
  <c r="M16" i="20"/>
  <c r="L16" i="20"/>
  <c r="M15" i="20"/>
  <c r="L15" i="20"/>
  <c r="L14" i="20"/>
  <c r="M14" i="20" s="1"/>
  <c r="L13" i="20"/>
  <c r="M13" i="20" s="1"/>
  <c r="L12" i="20"/>
  <c r="M12" i="20" s="1"/>
  <c r="M11" i="20"/>
  <c r="L11" i="20"/>
  <c r="M10" i="20"/>
  <c r="L10" i="20"/>
  <c r="M9" i="20"/>
  <c r="L9" i="20"/>
  <c r="L107" i="20" s="1"/>
  <c r="M8" i="20"/>
  <c r="M7" i="20"/>
  <c r="C8" i="19"/>
  <c r="D7" i="19"/>
  <c r="D6" i="19"/>
  <c r="D5" i="19"/>
  <c r="D4" i="19"/>
  <c r="D3" i="19"/>
  <c r="D8" i="19" s="1"/>
  <c r="P256" i="18"/>
  <c r="O256" i="18"/>
  <c r="N256" i="18"/>
  <c r="M256" i="18"/>
  <c r="L256" i="18"/>
  <c r="K256" i="18"/>
  <c r="J256" i="18"/>
  <c r="I256" i="18"/>
  <c r="H256" i="18"/>
  <c r="G256" i="18"/>
  <c r="F256" i="18"/>
  <c r="E256" i="18"/>
  <c r="Q255" i="18"/>
  <c r="Q254" i="18"/>
  <c r="Q253" i="18"/>
  <c r="Q252" i="18"/>
  <c r="Q251" i="18"/>
  <c r="Q250" i="18"/>
  <c r="Q249" i="18"/>
  <c r="Q248" i="18"/>
  <c r="Q247" i="18"/>
  <c r="Q246" i="18"/>
  <c r="Q245" i="18"/>
  <c r="Q244" i="18"/>
  <c r="Q243" i="18"/>
  <c r="Q242" i="18"/>
  <c r="Q241" i="18"/>
  <c r="Q240" i="18"/>
  <c r="Q239" i="18"/>
  <c r="Q238" i="18"/>
  <c r="Q237" i="18"/>
  <c r="Q236" i="18"/>
  <c r="Q235" i="18"/>
  <c r="Q234" i="18"/>
  <c r="Q233" i="18"/>
  <c r="Q232" i="18"/>
  <c r="Q231" i="18"/>
  <c r="Q230" i="18"/>
  <c r="Q229" i="18"/>
  <c r="Q228" i="18"/>
  <c r="Q227" i="18"/>
  <c r="Q226" i="18"/>
  <c r="Q225" i="18"/>
  <c r="Q224" i="18"/>
  <c r="Q223" i="18"/>
  <c r="Q222" i="18"/>
  <c r="Q221" i="18"/>
  <c r="Q220" i="18"/>
  <c r="Q219" i="18"/>
  <c r="Q218" i="18"/>
  <c r="Q217" i="18"/>
  <c r="Q216" i="18"/>
  <c r="Q215" i="18"/>
  <c r="Q214" i="18"/>
  <c r="Q213" i="18"/>
  <c r="Q212" i="18"/>
  <c r="Q211" i="18"/>
  <c r="Q210" i="18"/>
  <c r="Q209" i="18"/>
  <c r="Q208" i="18"/>
  <c r="Q207" i="18"/>
  <c r="Q206" i="18"/>
  <c r="Q205" i="18"/>
  <c r="Q204" i="18"/>
  <c r="Q203" i="18"/>
  <c r="Q202" i="18"/>
  <c r="Q201" i="18"/>
  <c r="Q200" i="18"/>
  <c r="Q199" i="18"/>
  <c r="Q198" i="18"/>
  <c r="Q197" i="18"/>
  <c r="Q196" i="18"/>
  <c r="Q195" i="18"/>
  <c r="Q194" i="18"/>
  <c r="Q193" i="18"/>
  <c r="Q192" i="18"/>
  <c r="Q191" i="18"/>
  <c r="Q190" i="18"/>
  <c r="Q189" i="18"/>
  <c r="Q188" i="18"/>
  <c r="Q187" i="18"/>
  <c r="Q186" i="18"/>
  <c r="Q185" i="18"/>
  <c r="Q184" i="18"/>
  <c r="Q183" i="18"/>
  <c r="Q182" i="18"/>
  <c r="Q181" i="18"/>
  <c r="Q180" i="18"/>
  <c r="Q179" i="18"/>
  <c r="Q178" i="18"/>
  <c r="Q177" i="18"/>
  <c r="Q176" i="18"/>
  <c r="Q175" i="18"/>
  <c r="Q174" i="18"/>
  <c r="Q173" i="18"/>
  <c r="Q172" i="18"/>
  <c r="Q171" i="18"/>
  <c r="Q170" i="18"/>
  <c r="Q169" i="18"/>
  <c r="Q168" i="18"/>
  <c r="Q167" i="18"/>
  <c r="Q166" i="18"/>
  <c r="Q165" i="18"/>
  <c r="Q164" i="18"/>
  <c r="Q163" i="18"/>
  <c r="Q162" i="18"/>
  <c r="Q161" i="18"/>
  <c r="Q160" i="18"/>
  <c r="Q159" i="18"/>
  <c r="Q158" i="18"/>
  <c r="Q157" i="18"/>
  <c r="Q156" i="18"/>
  <c r="Q155" i="18"/>
  <c r="Q154" i="18"/>
  <c r="Q153" i="18"/>
  <c r="Q152" i="18"/>
  <c r="Q151" i="18"/>
  <c r="Q150" i="18"/>
  <c r="Q149" i="18"/>
  <c r="Q148" i="18"/>
  <c r="Q147" i="18"/>
  <c r="Q146" i="18"/>
  <c r="Q145" i="18"/>
  <c r="Q144" i="18"/>
  <c r="Q143" i="18"/>
  <c r="Q142" i="18"/>
  <c r="Q141" i="18"/>
  <c r="Q140" i="18"/>
  <c r="Q139" i="18"/>
  <c r="Q138" i="18"/>
  <c r="Q137" i="18"/>
  <c r="Q136" i="18"/>
  <c r="Q135" i="18"/>
  <c r="Q134" i="18"/>
  <c r="Q133" i="18"/>
  <c r="Q132" i="18"/>
  <c r="Q131" i="18"/>
  <c r="Q130" i="18"/>
  <c r="Q129" i="18"/>
  <c r="Q128" i="18"/>
  <c r="Q127" i="18"/>
  <c r="Q126" i="18"/>
  <c r="Q125" i="18"/>
  <c r="Q124" i="18"/>
  <c r="Q123" i="18"/>
  <c r="Q122" i="18"/>
  <c r="Q121" i="18"/>
  <c r="Q120" i="18"/>
  <c r="Q119" i="18"/>
  <c r="Q118" i="18"/>
  <c r="Q117" i="18"/>
  <c r="Q116" i="18"/>
  <c r="Q115" i="18"/>
  <c r="Q114" i="18"/>
  <c r="Q113" i="18"/>
  <c r="Q112" i="18"/>
  <c r="Q111" i="18"/>
  <c r="Q110" i="18"/>
  <c r="Q109" i="18"/>
  <c r="Q108" i="18"/>
  <c r="Q107" i="18"/>
  <c r="Q106" i="18"/>
  <c r="Q105" i="18"/>
  <c r="Q104" i="18"/>
  <c r="Q103" i="18"/>
  <c r="Q102" i="18"/>
  <c r="Q101" i="18"/>
  <c r="Q100" i="18"/>
  <c r="Q99" i="18"/>
  <c r="Q98" i="18"/>
  <c r="Q97" i="18"/>
  <c r="Q96" i="18"/>
  <c r="Q95" i="18"/>
  <c r="Q94" i="18"/>
  <c r="Q93" i="18"/>
  <c r="Q92" i="18"/>
  <c r="Q91" i="18"/>
  <c r="Q90" i="18"/>
  <c r="Q89" i="18"/>
  <c r="Q88" i="18"/>
  <c r="Q87" i="18"/>
  <c r="Q86" i="18"/>
  <c r="Q85" i="18"/>
  <c r="Q84" i="18"/>
  <c r="Q83" i="18"/>
  <c r="Q82" i="18"/>
  <c r="Q81" i="18"/>
  <c r="Q80" i="18"/>
  <c r="Q79" i="18"/>
  <c r="Q78" i="18"/>
  <c r="Q77" i="18"/>
  <c r="Q76" i="18"/>
  <c r="Q75" i="18"/>
  <c r="Q74" i="18"/>
  <c r="Q73" i="18"/>
  <c r="Q72" i="18"/>
  <c r="Q71" i="18"/>
  <c r="Q70" i="18"/>
  <c r="Q69" i="18"/>
  <c r="Q68" i="18"/>
  <c r="Q67" i="18"/>
  <c r="Q66" i="18"/>
  <c r="Q65" i="18"/>
  <c r="Q64" i="18"/>
  <c r="Q63" i="18"/>
  <c r="Q62" i="18"/>
  <c r="Q61" i="18"/>
  <c r="Q60" i="18"/>
  <c r="Q59" i="18"/>
  <c r="Q58" i="18"/>
  <c r="Q57" i="18"/>
  <c r="Q56" i="18"/>
  <c r="Q55" i="18"/>
  <c r="Q54" i="18"/>
  <c r="Q53" i="18"/>
  <c r="Q52" i="18"/>
  <c r="Q51" i="18"/>
  <c r="Q50" i="18"/>
  <c r="Q49" i="18"/>
  <c r="Q48" i="18"/>
  <c r="Q47" i="18"/>
  <c r="Q46" i="18"/>
  <c r="Q45" i="18"/>
  <c r="Q44" i="18"/>
  <c r="Q43" i="18"/>
  <c r="Q42" i="18"/>
  <c r="Q41" i="18"/>
  <c r="Q40" i="18"/>
  <c r="Q39" i="18"/>
  <c r="Q38" i="18"/>
  <c r="Q37" i="18"/>
  <c r="Q36" i="18"/>
  <c r="Q35" i="18"/>
  <c r="Q34" i="18"/>
  <c r="Q33" i="18"/>
  <c r="Q32" i="18"/>
  <c r="Q31" i="18"/>
  <c r="Q30" i="18"/>
  <c r="Q29" i="18"/>
  <c r="Q28" i="18"/>
  <c r="Q27" i="18"/>
  <c r="Q26" i="18"/>
  <c r="Q25" i="18"/>
  <c r="Q24" i="18"/>
  <c r="Q23" i="18"/>
  <c r="Q22" i="18"/>
  <c r="Q21" i="18"/>
  <c r="Q20" i="18"/>
  <c r="Q19" i="18"/>
  <c r="Q18" i="18"/>
  <c r="Q17" i="18"/>
  <c r="Q16" i="18"/>
  <c r="Q15" i="18"/>
  <c r="Q14" i="18"/>
  <c r="Q13" i="18"/>
  <c r="Q12" i="18"/>
  <c r="Q11" i="18"/>
  <c r="Q10" i="18"/>
  <c r="Q9" i="18"/>
  <c r="Q8" i="18"/>
  <c r="Q7" i="18"/>
  <c r="Q6" i="18"/>
  <c r="Q5" i="18"/>
  <c r="Q256" i="18" s="1"/>
  <c r="E18" i="17"/>
  <c r="D18" i="17"/>
  <c r="E17" i="17"/>
  <c r="E16" i="17"/>
  <c r="E15" i="17"/>
  <c r="E14" i="17"/>
  <c r="E13" i="17"/>
  <c r="E12" i="17"/>
  <c r="E11" i="17"/>
  <c r="D10" i="17"/>
  <c r="E10" i="17" s="1"/>
  <c r="E19" i="17" s="1"/>
  <c r="E9" i="17"/>
  <c r="E8" i="17"/>
  <c r="E7" i="17"/>
  <c r="E6" i="17"/>
  <c r="E5" i="17"/>
  <c r="E4" i="17"/>
  <c r="E3" i="17"/>
  <c r="C39" i="16"/>
  <c r="F38" i="16"/>
  <c r="G38" i="16" s="1"/>
  <c r="E37" i="16"/>
  <c r="D37" i="16"/>
  <c r="F37" i="16" s="1"/>
  <c r="G37" i="16" s="1"/>
  <c r="D36" i="16"/>
  <c r="F36" i="16" s="1"/>
  <c r="G36" i="16" s="1"/>
  <c r="F35" i="16"/>
  <c r="G35" i="16" s="1"/>
  <c r="E35" i="16"/>
  <c r="G34" i="16"/>
  <c r="F34" i="16"/>
  <c r="E34" i="16"/>
  <c r="G33" i="16"/>
  <c r="F33" i="16"/>
  <c r="E33" i="16"/>
  <c r="F32" i="16"/>
  <c r="G32" i="16" s="1"/>
  <c r="E32" i="16"/>
  <c r="D31" i="16"/>
  <c r="E31" i="16" s="1"/>
  <c r="E30" i="16"/>
  <c r="D30" i="16"/>
  <c r="F30" i="16" s="1"/>
  <c r="G30" i="16" s="1"/>
  <c r="D29" i="16"/>
  <c r="F29" i="16" s="1"/>
  <c r="G29" i="16" s="1"/>
  <c r="D28" i="16"/>
  <c r="F28" i="16" s="1"/>
  <c r="G28" i="16" s="1"/>
  <c r="E27" i="16"/>
  <c r="D27" i="16"/>
  <c r="F27" i="16" s="1"/>
  <c r="G27" i="16" s="1"/>
  <c r="D26" i="16"/>
  <c r="F26" i="16" s="1"/>
  <c r="G26" i="16" s="1"/>
  <c r="D25" i="16"/>
  <c r="E25" i="16" s="1"/>
  <c r="E24" i="16"/>
  <c r="D24" i="16"/>
  <c r="F24" i="16" s="1"/>
  <c r="G24" i="16" s="1"/>
  <c r="D23" i="16"/>
  <c r="F23" i="16" s="1"/>
  <c r="G23" i="16" s="1"/>
  <c r="D22" i="16"/>
  <c r="E22" i="16" s="1"/>
  <c r="E21" i="16"/>
  <c r="D21" i="16"/>
  <c r="F21" i="16" s="1"/>
  <c r="G21" i="16" s="1"/>
  <c r="D20" i="16"/>
  <c r="F20" i="16" s="1"/>
  <c r="G20" i="16" s="1"/>
  <c r="D19" i="16"/>
  <c r="E19" i="16" s="1"/>
  <c r="E18" i="16"/>
  <c r="D18" i="16"/>
  <c r="F18" i="16" s="1"/>
  <c r="G18" i="16" s="1"/>
  <c r="D17" i="16"/>
  <c r="F17" i="16" s="1"/>
  <c r="G17" i="16" s="1"/>
  <c r="D16" i="16"/>
  <c r="E16" i="16" s="1"/>
  <c r="E15" i="16"/>
  <c r="D15" i="16"/>
  <c r="F15" i="16" s="1"/>
  <c r="G15" i="16" s="1"/>
  <c r="D14" i="16"/>
  <c r="F14" i="16" s="1"/>
  <c r="G14" i="16" s="1"/>
  <c r="D13" i="16"/>
  <c r="E13" i="16" s="1"/>
  <c r="E12" i="16"/>
  <c r="D12" i="16"/>
  <c r="F12" i="16" s="1"/>
  <c r="G12" i="16" s="1"/>
  <c r="D11" i="16"/>
  <c r="F11" i="16" s="1"/>
  <c r="G11" i="16" s="1"/>
  <c r="D10" i="16"/>
  <c r="E10" i="16" s="1"/>
  <c r="E9" i="16"/>
  <c r="D9" i="16"/>
  <c r="F9" i="16" s="1"/>
  <c r="G9" i="16" s="1"/>
  <c r="D8" i="16"/>
  <c r="F8" i="16" s="1"/>
  <c r="G8" i="16" s="1"/>
  <c r="D7" i="16"/>
  <c r="F7" i="16" s="1"/>
  <c r="G7" i="16" s="1"/>
  <c r="E6" i="16"/>
  <c r="D6" i="16"/>
  <c r="F6" i="16" s="1"/>
  <c r="G6" i="16" s="1"/>
  <c r="D5" i="16"/>
  <c r="F5" i="16" s="1"/>
  <c r="G5" i="16" s="1"/>
  <c r="D4" i="16"/>
  <c r="D39" i="16" s="1"/>
  <c r="E3" i="16"/>
  <c r="D3" i="16"/>
  <c r="F3" i="16" s="1"/>
  <c r="C81" i="14"/>
  <c r="D80" i="14"/>
  <c r="F80" i="14" s="1"/>
  <c r="G80" i="14" s="1"/>
  <c r="F79" i="14"/>
  <c r="G79" i="14" s="1"/>
  <c r="E79" i="14"/>
  <c r="D79" i="14"/>
  <c r="D78" i="14"/>
  <c r="F78" i="14" s="1"/>
  <c r="G78" i="14" s="1"/>
  <c r="D77" i="14"/>
  <c r="F77" i="14" s="1"/>
  <c r="G77" i="14" s="1"/>
  <c r="F76" i="14"/>
  <c r="G76" i="14" s="1"/>
  <c r="E76" i="14"/>
  <c r="D76" i="14"/>
  <c r="D75" i="14"/>
  <c r="F75" i="14" s="1"/>
  <c r="G75" i="14" s="1"/>
  <c r="D74" i="14"/>
  <c r="F74" i="14" s="1"/>
  <c r="G74" i="14" s="1"/>
  <c r="F73" i="14"/>
  <c r="G73" i="14" s="1"/>
  <c r="E73" i="14"/>
  <c r="D73" i="14"/>
  <c r="D72" i="14"/>
  <c r="F72" i="14" s="1"/>
  <c r="G72" i="14" s="1"/>
  <c r="D71" i="14"/>
  <c r="F71" i="14" s="1"/>
  <c r="G71" i="14" s="1"/>
  <c r="F70" i="14"/>
  <c r="G70" i="14" s="1"/>
  <c r="E70" i="14"/>
  <c r="D70" i="14"/>
  <c r="D69" i="14"/>
  <c r="F69" i="14" s="1"/>
  <c r="G69" i="14" s="1"/>
  <c r="D68" i="14"/>
  <c r="F68" i="14" s="1"/>
  <c r="G68" i="14" s="1"/>
  <c r="F67" i="14"/>
  <c r="G67" i="14" s="1"/>
  <c r="E67" i="14"/>
  <c r="D67" i="14"/>
  <c r="D66" i="14"/>
  <c r="F66" i="14" s="1"/>
  <c r="G66" i="14" s="1"/>
  <c r="D65" i="14"/>
  <c r="F65" i="14" s="1"/>
  <c r="G65" i="14" s="1"/>
  <c r="F64" i="14"/>
  <c r="G64" i="14" s="1"/>
  <c r="E64" i="14"/>
  <c r="D64" i="14"/>
  <c r="D63" i="14"/>
  <c r="F63" i="14" s="1"/>
  <c r="G63" i="14" s="1"/>
  <c r="D62" i="14"/>
  <c r="F62" i="14" s="1"/>
  <c r="G62" i="14" s="1"/>
  <c r="F61" i="14"/>
  <c r="G61" i="14" s="1"/>
  <c r="E61" i="14"/>
  <c r="D61" i="14"/>
  <c r="D60" i="14"/>
  <c r="F60" i="14" s="1"/>
  <c r="G60" i="14" s="1"/>
  <c r="D59" i="14"/>
  <c r="F59" i="14" s="1"/>
  <c r="G59" i="14" s="1"/>
  <c r="F58" i="14"/>
  <c r="G58" i="14" s="1"/>
  <c r="E58" i="14"/>
  <c r="D58" i="14"/>
  <c r="D57" i="14"/>
  <c r="F57" i="14" s="1"/>
  <c r="G57" i="14" s="1"/>
  <c r="D56" i="14"/>
  <c r="F56" i="14" s="1"/>
  <c r="G56" i="14" s="1"/>
  <c r="F55" i="14"/>
  <c r="G55" i="14" s="1"/>
  <c r="E55" i="14"/>
  <c r="D55" i="14"/>
  <c r="D54" i="14"/>
  <c r="F54" i="14" s="1"/>
  <c r="G54" i="14" s="1"/>
  <c r="D53" i="14"/>
  <c r="F53" i="14" s="1"/>
  <c r="G53" i="14" s="1"/>
  <c r="F52" i="14"/>
  <c r="G52" i="14" s="1"/>
  <c r="E52" i="14"/>
  <c r="D52" i="14"/>
  <c r="D51" i="14"/>
  <c r="F51" i="14" s="1"/>
  <c r="G51" i="14" s="1"/>
  <c r="D50" i="14"/>
  <c r="F50" i="14" s="1"/>
  <c r="G50" i="14" s="1"/>
  <c r="F49" i="14"/>
  <c r="G49" i="14" s="1"/>
  <c r="E49" i="14"/>
  <c r="D49" i="14"/>
  <c r="D48" i="14"/>
  <c r="F48" i="14" s="1"/>
  <c r="G48" i="14" s="1"/>
  <c r="D47" i="14"/>
  <c r="F47" i="14" s="1"/>
  <c r="G47" i="14" s="1"/>
  <c r="F46" i="14"/>
  <c r="G46" i="14" s="1"/>
  <c r="E46" i="14"/>
  <c r="D46" i="14"/>
  <c r="D45" i="14"/>
  <c r="F45" i="14" s="1"/>
  <c r="G45" i="14" s="1"/>
  <c r="D44" i="14"/>
  <c r="F44" i="14" s="1"/>
  <c r="G44" i="14" s="1"/>
  <c r="F43" i="14"/>
  <c r="G43" i="14" s="1"/>
  <c r="E43" i="14"/>
  <c r="D43" i="14"/>
  <c r="D42" i="14"/>
  <c r="F42" i="14" s="1"/>
  <c r="G42" i="14" s="1"/>
  <c r="D41" i="14"/>
  <c r="F41" i="14" s="1"/>
  <c r="G41" i="14" s="1"/>
  <c r="F40" i="14"/>
  <c r="G40" i="14" s="1"/>
  <c r="E40" i="14"/>
  <c r="D40" i="14"/>
  <c r="D39" i="14"/>
  <c r="F39" i="14" s="1"/>
  <c r="G39" i="14" s="1"/>
  <c r="D38" i="14"/>
  <c r="F38" i="14" s="1"/>
  <c r="G38" i="14" s="1"/>
  <c r="F37" i="14"/>
  <c r="G37" i="14" s="1"/>
  <c r="E37" i="14"/>
  <c r="D37" i="14"/>
  <c r="D36" i="14"/>
  <c r="F36" i="14" s="1"/>
  <c r="G36" i="14" s="1"/>
  <c r="D35" i="14"/>
  <c r="F35" i="14" s="1"/>
  <c r="G35" i="14" s="1"/>
  <c r="F34" i="14"/>
  <c r="G34" i="14" s="1"/>
  <c r="E34" i="14"/>
  <c r="D34" i="14"/>
  <c r="D33" i="14"/>
  <c r="F33" i="14" s="1"/>
  <c r="G33" i="14" s="1"/>
  <c r="D32" i="14"/>
  <c r="F32" i="14" s="1"/>
  <c r="G32" i="14" s="1"/>
  <c r="F31" i="14"/>
  <c r="G31" i="14" s="1"/>
  <c r="E31" i="14"/>
  <c r="D31" i="14"/>
  <c r="D30" i="14"/>
  <c r="F30" i="14" s="1"/>
  <c r="G30" i="14" s="1"/>
  <c r="D29" i="14"/>
  <c r="F29" i="14" s="1"/>
  <c r="G29" i="14" s="1"/>
  <c r="F28" i="14"/>
  <c r="G28" i="14" s="1"/>
  <c r="E28" i="14"/>
  <c r="D28" i="14"/>
  <c r="D27" i="14"/>
  <c r="F27" i="14" s="1"/>
  <c r="G27" i="14" s="1"/>
  <c r="D26" i="14"/>
  <c r="F26" i="14" s="1"/>
  <c r="G26" i="14" s="1"/>
  <c r="E25" i="14"/>
  <c r="D25" i="14"/>
  <c r="F25" i="14" s="1"/>
  <c r="G25" i="14" s="1"/>
  <c r="D24" i="14"/>
  <c r="F24" i="14" s="1"/>
  <c r="G24" i="14" s="1"/>
  <c r="D23" i="14"/>
  <c r="F23" i="14" s="1"/>
  <c r="G23" i="14" s="1"/>
  <c r="E22" i="14"/>
  <c r="D22" i="14"/>
  <c r="F22" i="14" s="1"/>
  <c r="G22" i="14" s="1"/>
  <c r="D21" i="14"/>
  <c r="F21" i="14" s="1"/>
  <c r="G21" i="14" s="1"/>
  <c r="D20" i="14"/>
  <c r="F20" i="14" s="1"/>
  <c r="G20" i="14" s="1"/>
  <c r="E19" i="14"/>
  <c r="D19" i="14"/>
  <c r="F19" i="14" s="1"/>
  <c r="G19" i="14" s="1"/>
  <c r="D18" i="14"/>
  <c r="F18" i="14" s="1"/>
  <c r="G18" i="14" s="1"/>
  <c r="D17" i="14"/>
  <c r="F17" i="14" s="1"/>
  <c r="G17" i="14" s="1"/>
  <c r="E16" i="14"/>
  <c r="D16" i="14"/>
  <c r="F16" i="14" s="1"/>
  <c r="G16" i="14" s="1"/>
  <c r="D15" i="14"/>
  <c r="F15" i="14" s="1"/>
  <c r="G15" i="14" s="1"/>
  <c r="D14" i="14"/>
  <c r="F14" i="14" s="1"/>
  <c r="G14" i="14" s="1"/>
  <c r="E13" i="14"/>
  <c r="D13" i="14"/>
  <c r="F13" i="14" s="1"/>
  <c r="G13" i="14" s="1"/>
  <c r="D12" i="14"/>
  <c r="F12" i="14" s="1"/>
  <c r="G12" i="14" s="1"/>
  <c r="D11" i="14"/>
  <c r="F11" i="14" s="1"/>
  <c r="G11" i="14" s="1"/>
  <c r="E10" i="14"/>
  <c r="D10" i="14"/>
  <c r="F10" i="14" s="1"/>
  <c r="G10" i="14" s="1"/>
  <c r="D9" i="14"/>
  <c r="F9" i="14" s="1"/>
  <c r="G9" i="14" s="1"/>
  <c r="D8" i="14"/>
  <c r="F8" i="14" s="1"/>
  <c r="G8" i="14" s="1"/>
  <c r="E7" i="14"/>
  <c r="D7" i="14"/>
  <c r="F7" i="14" s="1"/>
  <c r="G7" i="14" s="1"/>
  <c r="D6" i="14"/>
  <c r="F6" i="14" s="1"/>
  <c r="G6" i="14" s="1"/>
  <c r="D5" i="14"/>
  <c r="F5" i="14" s="1"/>
  <c r="G5" i="14" s="1"/>
  <c r="E4" i="14"/>
  <c r="D4" i="14"/>
  <c r="F4" i="14" s="1"/>
  <c r="G4" i="14" s="1"/>
  <c r="D3" i="14"/>
  <c r="F3" i="14" s="1"/>
  <c r="I77" i="13"/>
  <c r="H77" i="13"/>
  <c r="G77" i="13"/>
  <c r="F77" i="13"/>
  <c r="I63" i="13"/>
  <c r="I82" i="13" s="1"/>
  <c r="H63" i="13"/>
  <c r="G63" i="13"/>
  <c r="F63" i="13"/>
  <c r="I24" i="13"/>
  <c r="I64" i="13" s="1"/>
  <c r="I66" i="13" s="1"/>
  <c r="I69" i="13" s="1"/>
  <c r="H24" i="13"/>
  <c r="G64" i="13"/>
  <c r="G66" i="13" s="1"/>
  <c r="G69" i="13" s="1"/>
  <c r="F64" i="13"/>
  <c r="F66" i="13" s="1"/>
  <c r="F69" i="13" s="1"/>
  <c r="E288" i="12"/>
  <c r="E293" i="12" s="1"/>
  <c r="D288" i="12"/>
  <c r="D293" i="12" s="1"/>
  <c r="E260" i="12"/>
  <c r="E237" i="12"/>
  <c r="E240" i="12" s="1"/>
  <c r="D237" i="12"/>
  <c r="D240" i="12" s="1"/>
  <c r="E232" i="12"/>
  <c r="D232" i="12"/>
  <c r="E202" i="12"/>
  <c r="E156" i="12"/>
  <c r="E162" i="12" s="1"/>
  <c r="D156" i="12"/>
  <c r="D162" i="12" s="1"/>
  <c r="E152" i="12"/>
  <c r="D152" i="12"/>
  <c r="E148" i="12"/>
  <c r="D148" i="12"/>
  <c r="E134" i="12"/>
  <c r="D134" i="12"/>
  <c r="E63" i="12"/>
  <c r="D63" i="12"/>
  <c r="E61" i="12"/>
  <c r="D61" i="12"/>
  <c r="E20" i="12"/>
  <c r="D20" i="12"/>
  <c r="H66" i="4"/>
  <c r="T10" i="28" l="1"/>
  <c r="K13" i="28"/>
  <c r="T7" i="29"/>
  <c r="Q9" i="29"/>
  <c r="K137" i="30"/>
  <c r="T137" i="30" s="1"/>
  <c r="Z137" i="30"/>
  <c r="T143" i="33"/>
  <c r="K139" i="30"/>
  <c r="T139" i="30" s="1"/>
  <c r="Z139" i="30"/>
  <c r="Z17" i="30"/>
  <c r="K17" i="30"/>
  <c r="T17" i="30" s="1"/>
  <c r="T146" i="33"/>
  <c r="T160" i="33"/>
  <c r="Z81" i="30"/>
  <c r="K81" i="30"/>
  <c r="T81" i="30" s="1"/>
  <c r="Z39" i="33"/>
  <c r="T39" i="33"/>
  <c r="K82" i="30"/>
  <c r="T82" i="30" s="1"/>
  <c r="Z82" i="30"/>
  <c r="K148" i="30"/>
  <c r="T148" i="30" s="1"/>
  <c r="Z148" i="30"/>
  <c r="K6" i="33"/>
  <c r="Q25" i="33"/>
  <c r="Z172" i="33"/>
  <c r="T165" i="33"/>
  <c r="K118" i="30"/>
  <c r="T118" i="30" s="1"/>
  <c r="Z118" i="30"/>
  <c r="T59" i="33"/>
  <c r="Z98" i="33"/>
  <c r="T91" i="33"/>
  <c r="T133" i="33"/>
  <c r="T117" i="33"/>
  <c r="T186" i="33"/>
  <c r="T175" i="33"/>
  <c r="K116" i="30"/>
  <c r="T116" i="30" s="1"/>
  <c r="K79" i="30"/>
  <c r="T79" i="30" s="1"/>
  <c r="Z79" i="30"/>
  <c r="Y87" i="30"/>
  <c r="Y95" i="30"/>
  <c r="Y116" i="30"/>
  <c r="Z116" i="30" s="1"/>
  <c r="Y123" i="30"/>
  <c r="Z123" i="30" s="1"/>
  <c r="K129" i="30"/>
  <c r="T129" i="30" s="1"/>
  <c r="Z129" i="30"/>
  <c r="K133" i="30"/>
  <c r="T133" i="30" s="1"/>
  <c r="K143" i="30"/>
  <c r="T143" i="30" s="1"/>
  <c r="Z146" i="30"/>
  <c r="Y154" i="30"/>
  <c r="Z154" i="30" s="1"/>
  <c r="K158" i="30"/>
  <c r="T158" i="30" s="1"/>
  <c r="Y32" i="32"/>
  <c r="Z32" i="32" s="1"/>
  <c r="Y38" i="32"/>
  <c r="Z38" i="32" s="1"/>
  <c r="T24" i="33"/>
  <c r="Y29" i="33"/>
  <c r="Z29" i="33" s="1"/>
  <c r="Y41" i="33"/>
  <c r="Z41" i="33" s="1"/>
  <c r="T49" i="33"/>
  <c r="Z59" i="33"/>
  <c r="T90" i="33"/>
  <c r="T140" i="33"/>
  <c r="T161" i="33"/>
  <c r="Z192" i="33"/>
  <c r="T177" i="33"/>
  <c r="Z218" i="33"/>
  <c r="T203" i="33"/>
  <c r="K9" i="34"/>
  <c r="T9" i="34" s="1"/>
  <c r="Z9" i="34"/>
  <c r="K11" i="30"/>
  <c r="T11" i="30" s="1"/>
  <c r="Z11" i="30"/>
  <c r="K50" i="30"/>
  <c r="T50" i="30" s="1"/>
  <c r="Z50" i="30"/>
  <c r="K7" i="30"/>
  <c r="T7" i="30" s="1"/>
  <c r="Z7" i="30"/>
  <c r="Z74" i="33"/>
  <c r="T74" i="33"/>
  <c r="T147" i="33"/>
  <c r="T17" i="36"/>
  <c r="K83" i="30"/>
  <c r="T83" i="30" s="1"/>
  <c r="Z83" i="30"/>
  <c r="Y49" i="30"/>
  <c r="Y79" i="30"/>
  <c r="K113" i="30"/>
  <c r="T113" i="30" s="1"/>
  <c r="Z113" i="30"/>
  <c r="K136" i="30"/>
  <c r="T136" i="30" s="1"/>
  <c r="Z136" i="30"/>
  <c r="Z162" i="30"/>
  <c r="K162" i="30"/>
  <c r="T162" i="30" s="1"/>
  <c r="K164" i="30"/>
  <c r="T164" i="30" s="1"/>
  <c r="Z164" i="30"/>
  <c r="Z168" i="30"/>
  <c r="K168" i="30"/>
  <c r="T168" i="30" s="1"/>
  <c r="K170" i="30"/>
  <c r="T170" i="30" s="1"/>
  <c r="Z170" i="30"/>
  <c r="Z33" i="33"/>
  <c r="Z8" i="30"/>
  <c r="K52" i="30"/>
  <c r="T52" i="30" s="1"/>
  <c r="T6" i="28"/>
  <c r="K10" i="30"/>
  <c r="T10" i="30" s="1"/>
  <c r="Z10" i="30"/>
  <c r="Y20" i="30"/>
  <c r="Z20" i="30" s="1"/>
  <c r="Z29" i="30"/>
  <c r="Y44" i="30"/>
  <c r="Z44" i="30" s="1"/>
  <c r="V6" i="28"/>
  <c r="T6" i="29"/>
  <c r="Y7" i="30"/>
  <c r="Z27" i="30"/>
  <c r="Y32" i="30"/>
  <c r="Y52" i="30"/>
  <c r="Z52" i="30" s="1"/>
  <c r="Z75" i="30"/>
  <c r="Z90" i="30"/>
  <c r="K142" i="30"/>
  <c r="T142" i="30" s="1"/>
  <c r="P8" i="32"/>
  <c r="Q8" i="32" s="1"/>
  <c r="K8" i="32"/>
  <c r="T8" i="32" s="1"/>
  <c r="Z11" i="33"/>
  <c r="Z19" i="33"/>
  <c r="Y27" i="33"/>
  <c r="Z27" i="33" s="1"/>
  <c r="Z61" i="33"/>
  <c r="Y81" i="33"/>
  <c r="Z81" i="33" s="1"/>
  <c r="Z89" i="33"/>
  <c r="T84" i="33"/>
  <c r="T6" i="34"/>
  <c r="Z15" i="35"/>
  <c r="Z211" i="36"/>
  <c r="K211" i="36"/>
  <c r="T196" i="33"/>
  <c r="Z203" i="33"/>
  <c r="K35" i="30"/>
  <c r="T35" i="30" s="1"/>
  <c r="Z35" i="30"/>
  <c r="Q18" i="30"/>
  <c r="K6" i="30"/>
  <c r="Y10" i="30"/>
  <c r="Z16" i="30"/>
  <c r="Z60" i="30"/>
  <c r="Z87" i="30"/>
  <c r="K115" i="30"/>
  <c r="T115" i="30" s="1"/>
  <c r="Z115" i="30"/>
  <c r="K132" i="30"/>
  <c r="T132" i="30" s="1"/>
  <c r="Z132" i="30"/>
  <c r="T95" i="33"/>
  <c r="Z102" i="33"/>
  <c r="T110" i="33"/>
  <c r="T97" i="33"/>
  <c r="Z123" i="33"/>
  <c r="T132" i="33"/>
  <c r="T116" i="33"/>
  <c r="Y29" i="34"/>
  <c r="Z14" i="30"/>
  <c r="Y18" i="30"/>
  <c r="K31" i="30"/>
  <c r="T31" i="30" s="1"/>
  <c r="Y34" i="30"/>
  <c r="Z34" i="30" s="1"/>
  <c r="K48" i="30"/>
  <c r="T48" i="30" s="1"/>
  <c r="Z48" i="30"/>
  <c r="Y82" i="30"/>
  <c r="Z110" i="30"/>
  <c r="Y115" i="30"/>
  <c r="Z121" i="30"/>
  <c r="Z145" i="30"/>
  <c r="K145" i="30"/>
  <c r="T145" i="30" s="1"/>
  <c r="Y23" i="32"/>
  <c r="Z23" i="32" s="1"/>
  <c r="Z13" i="33"/>
  <c r="Z21" i="33"/>
  <c r="T23" i="33"/>
  <c r="Z37" i="33"/>
  <c r="K80" i="30"/>
  <c r="T80" i="30" s="1"/>
  <c r="Z80" i="30"/>
  <c r="Y7" i="35"/>
  <c r="Z7" i="35" s="1"/>
  <c r="U41" i="35"/>
  <c r="U172" i="30"/>
  <c r="K36" i="30"/>
  <c r="T36" i="30" s="1"/>
  <c r="Z49" i="30"/>
  <c r="K85" i="30"/>
  <c r="T85" i="30" s="1"/>
  <c r="K88" i="30"/>
  <c r="T88" i="30" s="1"/>
  <c r="Z94" i="30"/>
  <c r="K102" i="30"/>
  <c r="T102" i="30" s="1"/>
  <c r="Z102" i="30"/>
  <c r="K138" i="30"/>
  <c r="T138" i="30" s="1"/>
  <c r="Z138" i="30"/>
  <c r="Z23" i="33"/>
  <c r="Z42" i="33"/>
  <c r="Z45" i="33"/>
  <c r="Z73" i="33"/>
  <c r="T204" i="33"/>
  <c r="Z109" i="30"/>
  <c r="K109" i="30"/>
  <c r="T109" i="30" s="1"/>
  <c r="T214" i="33"/>
  <c r="Z221" i="33"/>
  <c r="Y31" i="30"/>
  <c r="Z31" i="30" s="1"/>
  <c r="Y51" i="30"/>
  <c r="Z51" i="30" s="1"/>
  <c r="K76" i="30"/>
  <c r="T76" i="30" s="1"/>
  <c r="Z76" i="30"/>
  <c r="Z107" i="30"/>
  <c r="K107" i="30"/>
  <c r="T107" i="30" s="1"/>
  <c r="K112" i="30"/>
  <c r="T112" i="30" s="1"/>
  <c r="Z112" i="30"/>
  <c r="K131" i="30"/>
  <c r="T131" i="30" s="1"/>
  <c r="Z131" i="30"/>
  <c r="K141" i="30"/>
  <c r="T141" i="30" s="1"/>
  <c r="Z141" i="30"/>
  <c r="Z147" i="30"/>
  <c r="Z157" i="30"/>
  <c r="K157" i="30"/>
  <c r="T157" i="30" s="1"/>
  <c r="Y9" i="32"/>
  <c r="Z239" i="33"/>
  <c r="T222" i="33"/>
  <c r="K19" i="36"/>
  <c r="K30" i="36" s="1"/>
  <c r="K40" i="36" s="1"/>
  <c r="K46" i="36" s="1"/>
  <c r="K58" i="36" s="1"/>
  <c r="K66" i="36" s="1"/>
  <c r="K79" i="36" s="1"/>
  <c r="K87" i="36" s="1"/>
  <c r="K103" i="36" s="1"/>
  <c r="K110" i="36" s="1"/>
  <c r="K128" i="36" s="1"/>
  <c r="K135" i="36" s="1"/>
  <c r="K151" i="36" s="1"/>
  <c r="K159" i="36" s="1"/>
  <c r="Z50" i="36"/>
  <c r="K114" i="30"/>
  <c r="T114" i="30" s="1"/>
  <c r="Z114" i="30"/>
  <c r="K32" i="30"/>
  <c r="T32" i="30" s="1"/>
  <c r="Z32" i="30"/>
  <c r="V172" i="30"/>
  <c r="V10" i="28"/>
  <c r="W172" i="30"/>
  <c r="Y9" i="30"/>
  <c r="Z9" i="30" s="1"/>
  <c r="Z15" i="30"/>
  <c r="K33" i="30"/>
  <c r="T33" i="30" s="1"/>
  <c r="Z33" i="30"/>
  <c r="Y36" i="30"/>
  <c r="Z36" i="30" s="1"/>
  <c r="Z63" i="30"/>
  <c r="Y85" i="30"/>
  <c r="Z85" i="30" s="1"/>
  <c r="Y88" i="30"/>
  <c r="Z88" i="30" s="1"/>
  <c r="Y102" i="30"/>
  <c r="K104" i="30"/>
  <c r="T104" i="30" s="1"/>
  <c r="Z104" i="30"/>
  <c r="Y117" i="30"/>
  <c r="Y125" i="30"/>
  <c r="Z125" i="30" s="1"/>
  <c r="Z144" i="30"/>
  <c r="Y149" i="30"/>
  <c r="Z163" i="30"/>
  <c r="K165" i="30"/>
  <c r="T165" i="30" s="1"/>
  <c r="Z165" i="30"/>
  <c r="Z169" i="30"/>
  <c r="K171" i="30"/>
  <c r="T171" i="30" s="1"/>
  <c r="Z171" i="30"/>
  <c r="Y34" i="32"/>
  <c r="Z34" i="32" s="1"/>
  <c r="Y40" i="32"/>
  <c r="Z40" i="32" s="1"/>
  <c r="Z7" i="33"/>
  <c r="Z10" i="33"/>
  <c r="T12" i="33"/>
  <c r="Z18" i="33"/>
  <c r="Z60" i="33"/>
  <c r="Z75" i="33"/>
  <c r="Y79" i="33"/>
  <c r="Z79" i="33" s="1"/>
  <c r="Z93" i="33"/>
  <c r="T108" i="33"/>
  <c r="Z137" i="33"/>
  <c r="T123" i="33"/>
  <c r="Z164" i="33"/>
  <c r="T148" i="33"/>
  <c r="T220" i="33"/>
  <c r="T9" i="35"/>
  <c r="T10" i="33"/>
  <c r="T180" i="33"/>
  <c r="T170" i="33"/>
  <c r="T185" i="33"/>
  <c r="T174" i="33"/>
  <c r="T213" i="33"/>
  <c r="W29" i="34"/>
  <c r="Z37" i="30"/>
  <c r="Z53" i="30"/>
  <c r="Z54" i="30"/>
  <c r="Z55" i="30"/>
  <c r="Z58" i="30"/>
  <c r="Z61" i="30"/>
  <c r="Z89" i="30"/>
  <c r="Z103" i="30"/>
  <c r="Z117" i="30"/>
  <c r="Z166" i="30"/>
  <c r="K7" i="32"/>
  <c r="T7" i="32" s="1"/>
  <c r="V9" i="32"/>
  <c r="V41" i="32" s="1"/>
  <c r="Y6" i="33"/>
  <c r="U245" i="33"/>
  <c r="Y98" i="33"/>
  <c r="Y112" i="33"/>
  <c r="Z112" i="33" s="1"/>
  <c r="T135" i="33"/>
  <c r="T119" i="33"/>
  <c r="T125" i="33"/>
  <c r="T142" i="33"/>
  <c r="T156" i="33"/>
  <c r="Y150" i="33"/>
  <c r="Z150" i="33" s="1"/>
  <c r="Y195" i="33"/>
  <c r="Z195" i="33" s="1"/>
  <c r="T207" i="33"/>
  <c r="T199" i="33"/>
  <c r="T210" i="33"/>
  <c r="T202" i="33"/>
  <c r="Y224" i="33"/>
  <c r="Z224" i="33" s="1"/>
  <c r="X29" i="34"/>
  <c r="Y24" i="34"/>
  <c r="Z24" i="34" s="1"/>
  <c r="K21" i="35"/>
  <c r="K31" i="35" s="1"/>
  <c r="K41" i="35" s="1"/>
  <c r="Y41" i="36"/>
  <c r="Z41" i="36" s="1"/>
  <c r="Y60" i="36"/>
  <c r="Z60" i="36" s="1"/>
  <c r="Y84" i="36"/>
  <c r="Z84" i="36" s="1"/>
  <c r="K202" i="36"/>
  <c r="Z202" i="36"/>
  <c r="V245" i="33"/>
  <c r="Y124" i="33"/>
  <c r="Z124" i="33" s="1"/>
  <c r="Y133" i="33"/>
  <c r="Z133" i="33" s="1"/>
  <c r="Z168" i="33"/>
  <c r="Z174" i="33"/>
  <c r="Z177" i="33"/>
  <c r="Y187" i="33"/>
  <c r="Y212" i="33"/>
  <c r="Y244" i="33"/>
  <c r="Z244" i="33" s="1"/>
  <c r="Y19" i="34"/>
  <c r="Z19" i="34" s="1"/>
  <c r="Y26" i="35"/>
  <c r="Z26" i="35" s="1"/>
  <c r="Z40" i="35"/>
  <c r="Z12" i="36"/>
  <c r="Y35" i="36"/>
  <c r="Z35" i="36" s="1"/>
  <c r="Z186" i="36"/>
  <c r="K186" i="36"/>
  <c r="W245" i="33"/>
  <c r="Z87" i="33"/>
  <c r="Z96" i="33"/>
  <c r="T109" i="33"/>
  <c r="Z223" i="33"/>
  <c r="V29" i="34"/>
  <c r="Q21" i="35"/>
  <c r="U14" i="36"/>
  <c r="M14" i="36"/>
  <c r="K188" i="36"/>
  <c r="Z188" i="36"/>
  <c r="K190" i="36"/>
  <c r="Z190" i="36"/>
  <c r="U41" i="32"/>
  <c r="X245" i="33"/>
  <c r="Y28" i="33"/>
  <c r="Z28" i="33" s="1"/>
  <c r="T96" i="33"/>
  <c r="T115" i="33"/>
  <c r="T131" i="33"/>
  <c r="Y149" i="33"/>
  <c r="Z149" i="33" s="1"/>
  <c r="Y154" i="33"/>
  <c r="Z154" i="33" s="1"/>
  <c r="Y168" i="33"/>
  <c r="T163" i="33"/>
  <c r="Y177" i="33"/>
  <c r="T179" i="33"/>
  <c r="Z194" i="33"/>
  <c r="Y205" i="33"/>
  <c r="T215" i="33"/>
  <c r="Y233" i="33"/>
  <c r="Z233" i="33" s="1"/>
  <c r="K10" i="34"/>
  <c r="T10" i="34" s="1"/>
  <c r="Z10" i="34"/>
  <c r="K23" i="34"/>
  <c r="T23" i="34" s="1"/>
  <c r="Z23" i="34"/>
  <c r="Y35" i="35"/>
  <c r="Z35" i="35" s="1"/>
  <c r="Y51" i="36"/>
  <c r="Z51" i="36" s="1"/>
  <c r="Y82" i="36"/>
  <c r="Z82" i="36" s="1"/>
  <c r="Y89" i="36"/>
  <c r="Z89" i="36" s="1"/>
  <c r="Y95" i="36"/>
  <c r="Z95" i="36" s="1"/>
  <c r="Z260" i="36"/>
  <c r="K260" i="36"/>
  <c r="K9" i="29"/>
  <c r="V11" i="29" s="1"/>
  <c r="Y6" i="30"/>
  <c r="Y26" i="33"/>
  <c r="Z26" i="33" s="1"/>
  <c r="T105" i="33"/>
  <c r="T92" i="33"/>
  <c r="Y111" i="33"/>
  <c r="Z111" i="33" s="1"/>
  <c r="Y119" i="33"/>
  <c r="Z119" i="33" s="1"/>
  <c r="T121" i="33"/>
  <c r="Y139" i="33"/>
  <c r="Z139" i="33" s="1"/>
  <c r="Z142" i="33"/>
  <c r="T144" i="33"/>
  <c r="T158" i="33"/>
  <c r="Y157" i="33"/>
  <c r="Z157" i="33" s="1"/>
  <c r="Y194" i="33"/>
  <c r="Z202" i="33"/>
  <c r="T201" i="33"/>
  <c r="Y223" i="33"/>
  <c r="Y13" i="34"/>
  <c r="Y17" i="34"/>
  <c r="Z17" i="34" s="1"/>
  <c r="Y23" i="34"/>
  <c r="K25" i="34"/>
  <c r="T25" i="34" s="1"/>
  <c r="Z25" i="34"/>
  <c r="Y6" i="35"/>
  <c r="T10" i="35"/>
  <c r="T13" i="35"/>
  <c r="T19" i="35"/>
  <c r="T34" i="35"/>
  <c r="T18" i="36"/>
  <c r="T48" i="36"/>
  <c r="Y58" i="36"/>
  <c r="Y65" i="36"/>
  <c r="Z65" i="36" s="1"/>
  <c r="Y101" i="36"/>
  <c r="Z101" i="36" s="1"/>
  <c r="Y125" i="36"/>
  <c r="Z125" i="36" s="1"/>
  <c r="T134" i="33"/>
  <c r="T141" i="33"/>
  <c r="T153" i="33"/>
  <c r="T169" i="33"/>
  <c r="Z176" i="33"/>
  <c r="T205" i="33"/>
  <c r="T198" i="33"/>
  <c r="Y242" i="33"/>
  <c r="Z242" i="33" s="1"/>
  <c r="Z26" i="34"/>
  <c r="Z13" i="35"/>
  <c r="Z19" i="35"/>
  <c r="Y24" i="35"/>
  <c r="Z24" i="35" s="1"/>
  <c r="Z34" i="35"/>
  <c r="T11" i="36"/>
  <c r="T15" i="36"/>
  <c r="Z18" i="36"/>
  <c r="Y107" i="36"/>
  <c r="Z107" i="36" s="1"/>
  <c r="Z15" i="33"/>
  <c r="Z138" i="33"/>
  <c r="Z151" i="33"/>
  <c r="T176" i="33"/>
  <c r="Z225" i="33"/>
  <c r="Z7" i="36"/>
  <c r="Z240" i="36"/>
  <c r="Z120" i="37"/>
  <c r="T120" i="37"/>
  <c r="W41" i="32"/>
  <c r="Y22" i="33"/>
  <c r="Z22" i="33" s="1"/>
  <c r="T81" i="33"/>
  <c r="Y95" i="33"/>
  <c r="Z95" i="33" s="1"/>
  <c r="Y122" i="33"/>
  <c r="Z122" i="33" s="1"/>
  <c r="Y125" i="33"/>
  <c r="Z125" i="33" s="1"/>
  <c r="T136" i="33"/>
  <c r="Y128" i="33"/>
  <c r="Z128" i="33" s="1"/>
  <c r="T168" i="33"/>
  <c r="Y176" i="33"/>
  <c r="T172" i="33"/>
  <c r="T183" i="33"/>
  <c r="Y181" i="33"/>
  <c r="Z181" i="33" s="1"/>
  <c r="Z213" i="33"/>
  <c r="Y231" i="33"/>
  <c r="Z231" i="33" s="1"/>
  <c r="K12" i="34"/>
  <c r="T12" i="34" s="1"/>
  <c r="Z12" i="34"/>
  <c r="X41" i="35"/>
  <c r="T15" i="35"/>
  <c r="Z36" i="35"/>
  <c r="Z39" i="35"/>
  <c r="Y80" i="36"/>
  <c r="Z80" i="36" s="1"/>
  <c r="Y87" i="36"/>
  <c r="Y93" i="36"/>
  <c r="Z93" i="36" s="1"/>
  <c r="Y7" i="32"/>
  <c r="Y41" i="32" s="1"/>
  <c r="T47" i="33"/>
  <c r="Y86" i="33"/>
  <c r="Z86" i="33" s="1"/>
  <c r="T103" i="33"/>
  <c r="Y99" i="33"/>
  <c r="Z99" i="33" s="1"/>
  <c r="Z121" i="33"/>
  <c r="Y138" i="33"/>
  <c r="T157" i="33"/>
  <c r="Y151" i="33"/>
  <c r="Y163" i="33"/>
  <c r="Z163" i="33" s="1"/>
  <c r="Y179" i="33"/>
  <c r="Z179" i="33" s="1"/>
  <c r="Y184" i="33"/>
  <c r="Z184" i="33" s="1"/>
  <c r="Z190" i="33"/>
  <c r="Z204" i="33"/>
  <c r="T209" i="33"/>
  <c r="T208" i="33"/>
  <c r="T200" i="33"/>
  <c r="Z6" i="34"/>
  <c r="Q16" i="34"/>
  <c r="Y12" i="34"/>
  <c r="K14" i="34"/>
  <c r="T14" i="34" s="1"/>
  <c r="Z14" i="34"/>
  <c r="T7" i="35"/>
  <c r="T12" i="35"/>
  <c r="V13" i="36"/>
  <c r="Y13" i="36" s="1"/>
  <c r="P13" i="36"/>
  <c r="Q13" i="36" s="1"/>
  <c r="Z38" i="36"/>
  <c r="Y43" i="36"/>
  <c r="Z43" i="36" s="1"/>
  <c r="T50" i="36"/>
  <c r="Y62" i="36"/>
  <c r="Z62" i="36" s="1"/>
  <c r="Y69" i="36"/>
  <c r="Z69" i="36" s="1"/>
  <c r="Y99" i="36"/>
  <c r="Z99" i="36" s="1"/>
  <c r="Y105" i="36"/>
  <c r="Z105" i="36" s="1"/>
  <c r="U29" i="34"/>
  <c r="K171" i="36"/>
  <c r="Z171" i="36"/>
  <c r="K204" i="36"/>
  <c r="Z204" i="36"/>
  <c r="Z246" i="36"/>
  <c r="K246" i="36"/>
  <c r="K248" i="36"/>
  <c r="Z248" i="36"/>
  <c r="W147" i="37"/>
  <c r="K130" i="39"/>
  <c r="Z130" i="39"/>
  <c r="Z214" i="43"/>
  <c r="T209" i="43"/>
  <c r="Z13" i="34"/>
  <c r="Z181" i="36"/>
  <c r="K181" i="36"/>
  <c r="Z192" i="36"/>
  <c r="K192" i="36"/>
  <c r="Z206" i="36"/>
  <c r="K206" i="36"/>
  <c r="V242" i="36"/>
  <c r="Y242" i="36" s="1"/>
  <c r="P242" i="36"/>
  <c r="Q242" i="36" s="1"/>
  <c r="Z12" i="37"/>
  <c r="Z36" i="37"/>
  <c r="Z44" i="37"/>
  <c r="Y98" i="37"/>
  <c r="Z98" i="37" s="1"/>
  <c r="T105" i="37"/>
  <c r="Z143" i="37"/>
  <c r="T143" i="37"/>
  <c r="Z145" i="37"/>
  <c r="T145" i="37"/>
  <c r="Z9" i="38"/>
  <c r="T9" i="38"/>
  <c r="W136" i="39"/>
  <c r="K183" i="36"/>
  <c r="Z183" i="36"/>
  <c r="K208" i="36"/>
  <c r="Z208" i="36"/>
  <c r="Z20" i="37"/>
  <c r="Y36" i="37"/>
  <c r="Y147" i="37" s="1"/>
  <c r="T46" i="37"/>
  <c r="Z49" i="37"/>
  <c r="Z68" i="37"/>
  <c r="T93" i="37"/>
  <c r="Z129" i="37"/>
  <c r="Y12" i="38"/>
  <c r="Z60" i="39"/>
  <c r="Z65" i="39"/>
  <c r="T60" i="39"/>
  <c r="T10" i="36"/>
  <c r="K185" i="36"/>
  <c r="Z185" i="36"/>
  <c r="K210" i="36"/>
  <c r="Z210" i="36"/>
  <c r="Z17" i="37"/>
  <c r="T22" i="37"/>
  <c r="Z25" i="37"/>
  <c r="Z41" i="37"/>
  <c r="T62" i="37"/>
  <c r="Z117" i="37"/>
  <c r="T171" i="33"/>
  <c r="Z187" i="36"/>
  <c r="K187" i="36"/>
  <c r="Z225" i="36"/>
  <c r="Q26" i="37"/>
  <c r="Z78" i="37"/>
  <c r="T78" i="37"/>
  <c r="T80" i="37"/>
  <c r="Z124" i="37"/>
  <c r="T124" i="37"/>
  <c r="K170" i="36"/>
  <c r="Z170" i="36"/>
  <c r="K189" i="36"/>
  <c r="Z189" i="36"/>
  <c r="K201" i="36"/>
  <c r="Z201" i="36"/>
  <c r="K203" i="36"/>
  <c r="Z203" i="36"/>
  <c r="Z222" i="36"/>
  <c r="Y225" i="36"/>
  <c r="Y239" i="36"/>
  <c r="Z239" i="36" s="1"/>
  <c r="Z261" i="36"/>
  <c r="K261" i="36"/>
  <c r="U147" i="37"/>
  <c r="Z14" i="37"/>
  <c r="Z22" i="37"/>
  <c r="Z43" i="37"/>
  <c r="Z62" i="37"/>
  <c r="Z75" i="37"/>
  <c r="Z90" i="37"/>
  <c r="Z119" i="37"/>
  <c r="K191" i="36"/>
  <c r="Z191" i="36"/>
  <c r="V243" i="36"/>
  <c r="Y243" i="36" s="1"/>
  <c r="P243" i="36"/>
  <c r="Q243" i="36" s="1"/>
  <c r="Z11" i="37"/>
  <c r="Z19" i="37"/>
  <c r="Z97" i="37"/>
  <c r="T97" i="37"/>
  <c r="T8" i="38"/>
  <c r="K172" i="36"/>
  <c r="Z172" i="36"/>
  <c r="Z205" i="36"/>
  <c r="K205" i="36"/>
  <c r="Y237" i="36"/>
  <c r="Z237" i="36" s="1"/>
  <c r="Z247" i="36"/>
  <c r="Y259" i="36"/>
  <c r="Z259" i="36" s="1"/>
  <c r="Y11" i="37"/>
  <c r="T21" i="37"/>
  <c r="Z24" i="37"/>
  <c r="Z48" i="37"/>
  <c r="T53" i="37"/>
  <c r="T61" i="37"/>
  <c r="Z64" i="37"/>
  <c r="T77" i="37"/>
  <c r="Z92" i="37"/>
  <c r="T101" i="37"/>
  <c r="Z142" i="37"/>
  <c r="Z146" i="37"/>
  <c r="T146" i="37"/>
  <c r="K12" i="40"/>
  <c r="T12" i="40" s="1"/>
  <c r="Z12" i="40"/>
  <c r="K182" i="36"/>
  <c r="Z182" i="36"/>
  <c r="K184" i="36"/>
  <c r="Z184" i="36"/>
  <c r="K207" i="36"/>
  <c r="Z207" i="36"/>
  <c r="K209" i="36"/>
  <c r="Z209" i="36"/>
  <c r="Y229" i="36"/>
  <c r="Z229" i="36" s="1"/>
  <c r="Y245" i="36"/>
  <c r="Z245" i="36" s="1"/>
  <c r="X147" i="37"/>
  <c r="Z8" i="37"/>
  <c r="Z16" i="37"/>
  <c r="T34" i="37"/>
  <c r="Z37" i="37"/>
  <c r="Y48" i="37"/>
  <c r="Z72" i="37"/>
  <c r="T89" i="37"/>
  <c r="Y136" i="37"/>
  <c r="Z136" i="37" s="1"/>
  <c r="T64" i="39"/>
  <c r="Z79" i="39"/>
  <c r="Y163" i="36"/>
  <c r="Z163" i="36" s="1"/>
  <c r="T10" i="37"/>
  <c r="K26" i="37"/>
  <c r="K33" i="37" s="1"/>
  <c r="K54" i="37" s="1"/>
  <c r="K60" i="37" s="1"/>
  <c r="K81" i="37" s="1"/>
  <c r="K87" i="37" s="1"/>
  <c r="K108" i="37" s="1"/>
  <c r="K114" i="37" s="1"/>
  <c r="K130" i="37" s="1"/>
  <c r="K141" i="37" s="1"/>
  <c r="K147" i="37" s="1"/>
  <c r="Z45" i="37"/>
  <c r="Z53" i="37"/>
  <c r="Z69" i="37"/>
  <c r="Z74" i="37"/>
  <c r="Z126" i="37"/>
  <c r="Z7" i="38"/>
  <c r="Q16" i="38"/>
  <c r="Y74" i="37"/>
  <c r="Y131" i="37"/>
  <c r="Z131" i="37" s="1"/>
  <c r="Y17" i="38"/>
  <c r="Z17" i="38" s="1"/>
  <c r="Y20" i="38"/>
  <c r="Z20" i="38" s="1"/>
  <c r="Y26" i="38"/>
  <c r="Z26" i="38" s="1"/>
  <c r="X136" i="39"/>
  <c r="Y11" i="39"/>
  <c r="Z11" i="39" s="1"/>
  <c r="T32" i="39"/>
  <c r="T57" i="39"/>
  <c r="Z84" i="39"/>
  <c r="Z6" i="37"/>
  <c r="Y83" i="37"/>
  <c r="Z83" i="37" s="1"/>
  <c r="T92" i="37"/>
  <c r="T104" i="37"/>
  <c r="Y110" i="37"/>
  <c r="Z110" i="37" s="1"/>
  <c r="T119" i="37"/>
  <c r="T142" i="37"/>
  <c r="Z15" i="39"/>
  <c r="Z18" i="39"/>
  <c r="T18" i="39"/>
  <c r="T34" i="39"/>
  <c r="Y37" i="39"/>
  <c r="Z37" i="39" s="1"/>
  <c r="Z42" i="39"/>
  <c r="T39" i="39"/>
  <c r="Y79" i="39"/>
  <c r="Z89" i="39"/>
  <c r="T90" i="39"/>
  <c r="U31" i="38"/>
  <c r="Z29" i="38"/>
  <c r="K117" i="39"/>
  <c r="Z117" i="39"/>
  <c r="T88" i="37"/>
  <c r="Z94" i="37"/>
  <c r="T100" i="37"/>
  <c r="Y101" i="37"/>
  <c r="Z101" i="37" s="1"/>
  <c r="Z106" i="37"/>
  <c r="T115" i="37"/>
  <c r="Y116" i="37"/>
  <c r="Z116" i="37" s="1"/>
  <c r="Z121" i="37"/>
  <c r="T127" i="37"/>
  <c r="Y128" i="37"/>
  <c r="Z128" i="37" s="1"/>
  <c r="Y140" i="37"/>
  <c r="Z140" i="37" s="1"/>
  <c r="Y146" i="37"/>
  <c r="Y6" i="38"/>
  <c r="V31" i="38"/>
  <c r="T10" i="38"/>
  <c r="Z7" i="39"/>
  <c r="T7" i="39"/>
  <c r="Z59" i="39"/>
  <c r="Z86" i="39"/>
  <c r="T81" i="39"/>
  <c r="T92" i="39"/>
  <c r="Z11" i="40"/>
  <c r="K11" i="40"/>
  <c r="T11" i="40" s="1"/>
  <c r="Y8" i="41"/>
  <c r="Z6" i="41"/>
  <c r="W31" i="38"/>
  <c r="Y10" i="38"/>
  <c r="Z10" i="38" s="1"/>
  <c r="Y29" i="38"/>
  <c r="Z17" i="39"/>
  <c r="Y29" i="39"/>
  <c r="Z29" i="39" s="1"/>
  <c r="Z33" i="39"/>
  <c r="Z56" i="39"/>
  <c r="K112" i="39"/>
  <c r="Z112" i="39"/>
  <c r="U619" i="42"/>
  <c r="Y6" i="42"/>
  <c r="Y137" i="37"/>
  <c r="Z137" i="37" s="1"/>
  <c r="X31" i="38"/>
  <c r="Y14" i="38"/>
  <c r="Z14" i="38" s="1"/>
  <c r="Y16" i="38"/>
  <c r="Y21" i="38"/>
  <c r="Z21" i="38" s="1"/>
  <c r="Y24" i="38"/>
  <c r="Z24" i="38" s="1"/>
  <c r="K20" i="39"/>
  <c r="T17" i="39"/>
  <c r="Y39" i="39"/>
  <c r="Z39" i="39" s="1"/>
  <c r="T56" i="39"/>
  <c r="Y72" i="39"/>
  <c r="Z72" i="39" s="1"/>
  <c r="T80" i="39"/>
  <c r="Y107" i="39"/>
  <c r="Z107" i="39" s="1"/>
  <c r="Z95" i="37"/>
  <c r="Z107" i="37"/>
  <c r="Q20" i="39"/>
  <c r="Y80" i="37"/>
  <c r="Z80" i="37" s="1"/>
  <c r="T98" i="37"/>
  <c r="T125" i="37"/>
  <c r="K16" i="38"/>
  <c r="K27" i="38" s="1"/>
  <c r="T12" i="38"/>
  <c r="K28" i="38"/>
  <c r="T28" i="38" s="1"/>
  <c r="Z28" i="38"/>
  <c r="T6" i="39"/>
  <c r="Y9" i="39"/>
  <c r="Z9" i="39" s="1"/>
  <c r="T11" i="39"/>
  <c r="Z14" i="39"/>
  <c r="T16" i="39"/>
  <c r="Z43" i="39"/>
  <c r="Z88" i="39"/>
  <c r="Y91" i="39"/>
  <c r="Z91" i="39" s="1"/>
  <c r="Z93" i="39"/>
  <c r="K135" i="39"/>
  <c r="Z135" i="39"/>
  <c r="Y91" i="37"/>
  <c r="Z91" i="37" s="1"/>
  <c r="Y103" i="37"/>
  <c r="Z103" i="37" s="1"/>
  <c r="Y118" i="37"/>
  <c r="Z118" i="37" s="1"/>
  <c r="Y141" i="37"/>
  <c r="Y145" i="37"/>
  <c r="Z12" i="38"/>
  <c r="Y6" i="39"/>
  <c r="Z6" i="39" s="1"/>
  <c r="U136" i="39"/>
  <c r="Y88" i="39"/>
  <c r="Y114" i="39"/>
  <c r="Z116" i="39"/>
  <c r="K133" i="39"/>
  <c r="Z133" i="39"/>
  <c r="Y6" i="40"/>
  <c r="Y166" i="42"/>
  <c r="Z166" i="42" s="1"/>
  <c r="Y95" i="37"/>
  <c r="Y107" i="37"/>
  <c r="Y122" i="37"/>
  <c r="Z122" i="37" s="1"/>
  <c r="Y133" i="37"/>
  <c r="Z133" i="37" s="1"/>
  <c r="Y8" i="38"/>
  <c r="Z8" i="38" s="1"/>
  <c r="V136" i="39"/>
  <c r="Z16" i="39"/>
  <c r="Z35" i="39"/>
  <c r="T55" i="39"/>
  <c r="Y66" i="39"/>
  <c r="Z66" i="39" s="1"/>
  <c r="T63" i="39"/>
  <c r="Z82" i="39"/>
  <c r="T79" i="39"/>
  <c r="Z106" i="39"/>
  <c r="Y20" i="40"/>
  <c r="Z20" i="40" s="1"/>
  <c r="Z110" i="39"/>
  <c r="Y123" i="39"/>
  <c r="Z123" i="39" s="1"/>
  <c r="X28" i="40"/>
  <c r="Y14" i="40"/>
  <c r="Q16" i="42"/>
  <c r="Y9" i="42"/>
  <c r="Z9" i="42" s="1"/>
  <c r="K14" i="42"/>
  <c r="Z31" i="42"/>
  <c r="Y33" i="42"/>
  <c r="Y52" i="42"/>
  <c r="Z52" i="42" s="1"/>
  <c r="Y59" i="42"/>
  <c r="Z59" i="42" s="1"/>
  <c r="Y118" i="42"/>
  <c r="Z118" i="42" s="1"/>
  <c r="Z113" i="39"/>
  <c r="Z13" i="40"/>
  <c r="Z129" i="39"/>
  <c r="W619" i="42"/>
  <c r="Z44" i="42"/>
  <c r="K44" i="42"/>
  <c r="T32" i="42" s="1"/>
  <c r="Y48" i="42"/>
  <c r="Z48" i="42" s="1"/>
  <c r="Y114" i="42"/>
  <c r="Z114" i="42" s="1"/>
  <c r="Y146" i="42"/>
  <c r="Z146" i="42" s="1"/>
  <c r="Z114" i="39"/>
  <c r="Y119" i="39"/>
  <c r="Y124" i="39"/>
  <c r="Z124" i="39" s="1"/>
  <c r="Z10" i="40"/>
  <c r="Z14" i="40"/>
  <c r="Z30" i="42"/>
  <c r="K30" i="42"/>
  <c r="T25" i="42" s="1"/>
  <c r="Y63" i="42"/>
  <c r="Y100" i="42"/>
  <c r="Z100" i="42" s="1"/>
  <c r="Y129" i="42"/>
  <c r="Z129" i="42" s="1"/>
  <c r="Y204" i="42"/>
  <c r="Z204" i="42" s="1"/>
  <c r="Z132" i="39"/>
  <c r="Y122" i="39"/>
  <c r="Z122" i="39" s="1"/>
  <c r="Z13" i="42"/>
  <c r="K13" i="42"/>
  <c r="T13" i="42" s="1"/>
  <c r="Y22" i="42"/>
  <c r="K24" i="42"/>
  <c r="T20" i="42" s="1"/>
  <c r="Z24" i="42"/>
  <c r="K32" i="42"/>
  <c r="T27" i="42" s="1"/>
  <c r="Z32" i="42"/>
  <c r="Y70" i="42"/>
  <c r="Z70" i="42" s="1"/>
  <c r="Q16" i="40"/>
  <c r="K6" i="40"/>
  <c r="U28" i="40"/>
  <c r="K15" i="40"/>
  <c r="T15" i="40" s="1"/>
  <c r="Z15" i="40"/>
  <c r="Z11" i="42"/>
  <c r="Y120" i="39"/>
  <c r="Z120" i="39" s="1"/>
  <c r="Y7" i="42"/>
  <c r="Z7" i="42" s="1"/>
  <c r="Y35" i="42"/>
  <c r="Z35" i="42" s="1"/>
  <c r="Y104" i="42"/>
  <c r="Y147" i="42"/>
  <c r="Y210" i="42"/>
  <c r="Z210" i="42" s="1"/>
  <c r="Z104" i="39"/>
  <c r="K131" i="39"/>
  <c r="Z131" i="39"/>
  <c r="Z8" i="40"/>
  <c r="Z25" i="40"/>
  <c r="K25" i="40"/>
  <c r="T19" i="40" s="1"/>
  <c r="K15" i="42"/>
  <c r="Z15" i="42"/>
  <c r="Z40" i="42"/>
  <c r="T30" i="42"/>
  <c r="T38" i="42"/>
  <c r="Y66" i="42"/>
  <c r="Z66" i="42" s="1"/>
  <c r="Y75" i="42"/>
  <c r="Z75" i="42" s="1"/>
  <c r="Y274" i="42"/>
  <c r="Y125" i="39"/>
  <c r="Z125" i="39" s="1"/>
  <c r="V28" i="40"/>
  <c r="Y26" i="42"/>
  <c r="Z26" i="42" s="1"/>
  <c r="K31" i="42"/>
  <c r="T26" i="42" s="1"/>
  <c r="Y45" i="42"/>
  <c r="Z45" i="42" s="1"/>
  <c r="Y80" i="42"/>
  <c r="Z80" i="42" s="1"/>
  <c r="Y96" i="42"/>
  <c r="Z96" i="42" s="1"/>
  <c r="Y111" i="42"/>
  <c r="Z111" i="42" s="1"/>
  <c r="V619" i="42"/>
  <c r="Y180" i="42"/>
  <c r="Z180" i="42" s="1"/>
  <c r="Y182" i="42"/>
  <c r="Z182" i="42" s="1"/>
  <c r="Y188" i="42"/>
  <c r="Z188" i="42" s="1"/>
  <c r="Y193" i="42"/>
  <c r="Y195" i="42"/>
  <c r="Z195" i="42" s="1"/>
  <c r="Y366" i="42"/>
  <c r="Z366" i="42" s="1"/>
  <c r="Y437" i="42"/>
  <c r="Y450" i="42"/>
  <c r="Z450" i="42" s="1"/>
  <c r="Y465" i="42"/>
  <c r="Z465" i="42" s="1"/>
  <c r="Y519" i="42"/>
  <c r="Z519" i="42" s="1"/>
  <c r="X619" i="42"/>
  <c r="Z8" i="42"/>
  <c r="Z25" i="42"/>
  <c r="Y157" i="42"/>
  <c r="Z157" i="42" s="1"/>
  <c r="Y186" i="42"/>
  <c r="Y199" i="42"/>
  <c r="Z199" i="42" s="1"/>
  <c r="Y250" i="42"/>
  <c r="Z250" i="42" s="1"/>
  <c r="Y252" i="42"/>
  <c r="Z252" i="42" s="1"/>
  <c r="Y482" i="42"/>
  <c r="Z482" i="42" s="1"/>
  <c r="Z196" i="43"/>
  <c r="T191" i="43"/>
  <c r="Z6" i="42"/>
  <c r="Z23" i="42"/>
  <c r="T29" i="42"/>
  <c r="Y205" i="42"/>
  <c r="Z205" i="42" s="1"/>
  <c r="Y207" i="42"/>
  <c r="Z207" i="42" s="1"/>
  <c r="Y239" i="42"/>
  <c r="Z239" i="42" s="1"/>
  <c r="Y267" i="42"/>
  <c r="Z267" i="42" s="1"/>
  <c r="Y323" i="42"/>
  <c r="Z323" i="42" s="1"/>
  <c r="Y384" i="42"/>
  <c r="Z384" i="42" s="1"/>
  <c r="Y391" i="42"/>
  <c r="Z391" i="42" s="1"/>
  <c r="Y404" i="42"/>
  <c r="Z404" i="42" s="1"/>
  <c r="Y475" i="42"/>
  <c r="Z475" i="42" s="1"/>
  <c r="Y500" i="42"/>
  <c r="Z500" i="42" s="1"/>
  <c r="Y161" i="42"/>
  <c r="Z161" i="42" s="1"/>
  <c r="Y293" i="42"/>
  <c r="Y416" i="42"/>
  <c r="Z416" i="42" s="1"/>
  <c r="Y181" i="42"/>
  <c r="Z181" i="42" s="1"/>
  <c r="Y194" i="42"/>
  <c r="Z194" i="42" s="1"/>
  <c r="Y288" i="42"/>
  <c r="Z288" i="42" s="1"/>
  <c r="Y321" i="42"/>
  <c r="Z321" i="42" s="1"/>
  <c r="T142" i="43"/>
  <c r="Z147" i="43"/>
  <c r="K6" i="42"/>
  <c r="Y234" i="42"/>
  <c r="Z234" i="42" s="1"/>
  <c r="Y355" i="42"/>
  <c r="Z355" i="42" s="1"/>
  <c r="Y170" i="42"/>
  <c r="Y334" i="42"/>
  <c r="Z334" i="42" s="1"/>
  <c r="Y439" i="42"/>
  <c r="Z439" i="42" s="1"/>
  <c r="Y224" i="42"/>
  <c r="Z224" i="42" s="1"/>
  <c r="Y286" i="42"/>
  <c r="Z286" i="42" s="1"/>
  <c r="Y427" i="42"/>
  <c r="Z427" i="42" s="1"/>
  <c r="Y174" i="42"/>
  <c r="Z174" i="42" s="1"/>
  <c r="Y190" i="42"/>
  <c r="Z190" i="42" s="1"/>
  <c r="Y206" i="42"/>
  <c r="Z206" i="42" s="1"/>
  <c r="Y238" i="42"/>
  <c r="Z238" i="42" s="1"/>
  <c r="Y240" i="42"/>
  <c r="Z240" i="42" s="1"/>
  <c r="Y276" i="42"/>
  <c r="Z276" i="42" s="1"/>
  <c r="Y294" i="42"/>
  <c r="Z294" i="42" s="1"/>
  <c r="Y445" i="42"/>
  <c r="Z445" i="42" s="1"/>
  <c r="Y452" i="42"/>
  <c r="Z452" i="42" s="1"/>
  <c r="Y484" i="42"/>
  <c r="Z484" i="42" s="1"/>
  <c r="Y512" i="42"/>
  <c r="Z512" i="42" s="1"/>
  <c r="Y521" i="42"/>
  <c r="Z521" i="42" s="1"/>
  <c r="Q21" i="43"/>
  <c r="T6" i="43"/>
  <c r="T8" i="43"/>
  <c r="Z8" i="43"/>
  <c r="Z12" i="43"/>
  <c r="T12" i="43"/>
  <c r="Y506" i="42"/>
  <c r="Z506" i="42" s="1"/>
  <c r="Z16" i="43"/>
  <c r="K91" i="43"/>
  <c r="K97" i="43" s="1"/>
  <c r="K113" i="43" s="1"/>
  <c r="K119" i="43" s="1"/>
  <c r="K135" i="43" s="1"/>
  <c r="K141" i="43" s="1"/>
  <c r="K157" i="43" s="1"/>
  <c r="K163" i="43" s="1"/>
  <c r="K179" i="43" s="1"/>
  <c r="K185" i="43" s="1"/>
  <c r="K201" i="43" s="1"/>
  <c r="K207" i="43" s="1"/>
  <c r="K223" i="43" s="1"/>
  <c r="K229" i="43" s="1"/>
  <c r="K245" i="43" s="1"/>
  <c r="K251" i="43" s="1"/>
  <c r="K267" i="43" s="1"/>
  <c r="K273" i="43" s="1"/>
  <c r="K289" i="43" s="1"/>
  <c r="K295" i="43" s="1"/>
  <c r="K308" i="43" s="1"/>
  <c r="K316" i="43" s="1"/>
  <c r="K332" i="43" s="1"/>
  <c r="K338" i="43" s="1"/>
  <c r="K349" i="43" s="1"/>
  <c r="Z166" i="43"/>
  <c r="T154" i="43"/>
  <c r="Z186" i="43"/>
  <c r="T174" i="43"/>
  <c r="Z343" i="43"/>
  <c r="T331" i="43"/>
  <c r="Y504" i="42"/>
  <c r="Z504" i="42" s="1"/>
  <c r="Y545" i="42"/>
  <c r="Z545" i="42" s="1"/>
  <c r="Y558" i="42"/>
  <c r="Z558" i="42" s="1"/>
  <c r="Y601" i="42"/>
  <c r="Z601" i="42" s="1"/>
  <c r="Y616" i="42"/>
  <c r="Z616" i="42" s="1"/>
  <c r="T18" i="43"/>
  <c r="T40" i="43"/>
  <c r="Y50" i="43"/>
  <c r="Z50" i="43" s="1"/>
  <c r="Z63" i="43"/>
  <c r="T60" i="43"/>
  <c r="Z79" i="43"/>
  <c r="Z82" i="43"/>
  <c r="T156" i="43"/>
  <c r="T162" i="43"/>
  <c r="Z209" i="43"/>
  <c r="T197" i="43"/>
  <c r="Y497" i="42"/>
  <c r="Z497" i="42" s="1"/>
  <c r="Y591" i="42"/>
  <c r="Z591" i="42" s="1"/>
  <c r="T32" i="43"/>
  <c r="Y38" i="43"/>
  <c r="Z38" i="43" s="1"/>
  <c r="T41" i="43"/>
  <c r="T76" i="43"/>
  <c r="Z84" i="43"/>
  <c r="T86" i="43"/>
  <c r="Z98" i="43"/>
  <c r="Z105" i="43"/>
  <c r="T100" i="43"/>
  <c r="T132" i="43"/>
  <c r="Z178" i="43"/>
  <c r="T173" i="43"/>
  <c r="T199" i="43"/>
  <c r="T205" i="43"/>
  <c r="Y543" i="42"/>
  <c r="Z543" i="42" s="1"/>
  <c r="Z37" i="43"/>
  <c r="Z81" i="43"/>
  <c r="T95" i="43"/>
  <c r="Z173" i="43"/>
  <c r="T168" i="43"/>
  <c r="T227" i="43"/>
  <c r="T221" i="43"/>
  <c r="T271" i="43"/>
  <c r="T265" i="43"/>
  <c r="Y586" i="42"/>
  <c r="Z586" i="42" s="1"/>
  <c r="Y595" i="42"/>
  <c r="Z595" i="42" s="1"/>
  <c r="Y602" i="42"/>
  <c r="Z602" i="42" s="1"/>
  <c r="Y614" i="42"/>
  <c r="Z614" i="42" s="1"/>
  <c r="T20" i="43"/>
  <c r="Z42" i="43"/>
  <c r="Y48" i="43"/>
  <c r="Z48" i="43" s="1"/>
  <c r="T57" i="43"/>
  <c r="Y68" i="43"/>
  <c r="Z68" i="43" s="1"/>
  <c r="T64" i="43"/>
  <c r="T83" i="43"/>
  <c r="T90" i="43"/>
  <c r="T96" i="43"/>
  <c r="T110" i="43"/>
  <c r="Z132" i="43"/>
  <c r="T127" i="43"/>
  <c r="Z208" i="43"/>
  <c r="T196" i="43"/>
  <c r="T122" i="43"/>
  <c r="Z127" i="43"/>
  <c r="Z152" i="43"/>
  <c r="T147" i="43"/>
  <c r="Z200" i="43"/>
  <c r="T195" i="43"/>
  <c r="T260" i="43"/>
  <c r="Z265" i="43"/>
  <c r="Z59" i="43"/>
  <c r="Z146" i="43"/>
  <c r="T134" i="43"/>
  <c r="Z235" i="43"/>
  <c r="T230" i="43"/>
  <c r="Z279" i="43"/>
  <c r="T274" i="43"/>
  <c r="T7" i="43"/>
  <c r="T9" i="43"/>
  <c r="Z9" i="43"/>
  <c r="Z17" i="43"/>
  <c r="Z64" i="43"/>
  <c r="T67" i="43"/>
  <c r="T112" i="43"/>
  <c r="T118" i="43"/>
  <c r="Y538" i="42"/>
  <c r="Z538" i="42" s="1"/>
  <c r="Y596" i="42"/>
  <c r="Z596" i="42" s="1"/>
  <c r="Y600" i="42"/>
  <c r="Z14" i="43"/>
  <c r="Z56" i="43"/>
  <c r="T74" i="43"/>
  <c r="Z80" i="43"/>
  <c r="Z85" i="43"/>
  <c r="Y510" i="42"/>
  <c r="Z510" i="42" s="1"/>
  <c r="Y540" i="42"/>
  <c r="Z540" i="42" s="1"/>
  <c r="Y570" i="42"/>
  <c r="Z570" i="42" s="1"/>
  <c r="Y582" i="42"/>
  <c r="Z582" i="42" s="1"/>
  <c r="Y590" i="42"/>
  <c r="Z590" i="42" s="1"/>
  <c r="Z11" i="43"/>
  <c r="Z36" i="43"/>
  <c r="T82" i="43"/>
  <c r="Z106" i="43"/>
  <c r="Z126" i="43"/>
  <c r="Z131" i="43"/>
  <c r="T151" i="43"/>
  <c r="T192" i="43"/>
  <c r="T16" i="43"/>
  <c r="Y17" i="43"/>
  <c r="Y29" i="43"/>
  <c r="Z29" i="43" s="1"/>
  <c r="Y36" i="43"/>
  <c r="T38" i="43"/>
  <c r="T42" i="43"/>
  <c r="Z66" i="43"/>
  <c r="T61" i="43"/>
  <c r="T65" i="43"/>
  <c r="T84" i="43"/>
  <c r="T89" i="43"/>
  <c r="Z199" i="43"/>
  <c r="T45" i="43"/>
  <c r="Y189" i="43"/>
  <c r="Z189" i="43" s="1"/>
  <c r="Y193" i="43"/>
  <c r="Z193" i="43" s="1"/>
  <c r="Y197" i="43"/>
  <c r="Z197" i="43" s="1"/>
  <c r="T233" i="43"/>
  <c r="Z300" i="43"/>
  <c r="U349" i="43"/>
  <c r="T117" i="43"/>
  <c r="Y149" i="43"/>
  <c r="Z149" i="43" s="1"/>
  <c r="Y162" i="43"/>
  <c r="Z162" i="43" s="1"/>
  <c r="T184" i="43"/>
  <c r="Z297" i="43"/>
  <c r="T285" i="43"/>
  <c r="Z120" i="45"/>
  <c r="T115" i="45"/>
  <c r="V349" i="43"/>
  <c r="T139" i="43"/>
  <c r="T155" i="43"/>
  <c r="Y211" i="43"/>
  <c r="Z211" i="43" s="1"/>
  <c r="Z213" i="43"/>
  <c r="Z222" i="43"/>
  <c r="T244" i="43"/>
  <c r="T250" i="43"/>
  <c r="Z325" i="43"/>
  <c r="T320" i="43"/>
  <c r="W349" i="43"/>
  <c r="T143" i="43"/>
  <c r="T140" i="43"/>
  <c r="T148" i="43"/>
  <c r="Y181" i="43"/>
  <c r="Z181" i="43" s="1"/>
  <c r="Y188" i="43"/>
  <c r="Z188" i="43" s="1"/>
  <c r="T206" i="43"/>
  <c r="T222" i="43"/>
  <c r="T220" i="43"/>
  <c r="Y251" i="43"/>
  <c r="Z256" i="43"/>
  <c r="T256" i="43"/>
  <c r="T261" i="43"/>
  <c r="T276" i="43"/>
  <c r="Z284" i="43"/>
  <c r="Y287" i="43"/>
  <c r="X349" i="43"/>
  <c r="Z130" i="43"/>
  <c r="Z176" i="43"/>
  <c r="T241" i="43"/>
  <c r="Z253" i="43"/>
  <c r="K19" i="44"/>
  <c r="K28" i="44" s="1"/>
  <c r="K44" i="44" s="1"/>
  <c r="K50" i="44" s="1"/>
  <c r="K65" i="44" s="1"/>
  <c r="K71" i="44" s="1"/>
  <c r="K84" i="44" s="1"/>
  <c r="K92" i="44" s="1"/>
  <c r="K108" i="44" s="1"/>
  <c r="K114" i="44" s="1"/>
  <c r="K130" i="44" s="1"/>
  <c r="K136" i="44" s="1"/>
  <c r="K152" i="44" s="1"/>
  <c r="K158" i="44" s="1"/>
  <c r="K170" i="44" s="1"/>
  <c r="Y6" i="43"/>
  <c r="Z6" i="43" s="1"/>
  <c r="Y125" i="43"/>
  <c r="Z125" i="43" s="1"/>
  <c r="T193" i="43"/>
  <c r="Y203" i="43"/>
  <c r="Z203" i="43" s="1"/>
  <c r="Y210" i="43"/>
  <c r="Z210" i="43" s="1"/>
  <c r="Z276" i="43"/>
  <c r="T264" i="43"/>
  <c r="Z286" i="43"/>
  <c r="T317" i="43"/>
  <c r="Z198" i="43"/>
  <c r="Z221" i="43"/>
  <c r="T216" i="43"/>
  <c r="T266" i="43"/>
  <c r="T272" i="43"/>
  <c r="Y124" i="43"/>
  <c r="Z124" i="43" s="1"/>
  <c r="Y134" i="43"/>
  <c r="Z134" i="43" s="1"/>
  <c r="Z212" i="43"/>
  <c r="Z218" i="43"/>
  <c r="Z278" i="43"/>
  <c r="Z283" i="43"/>
  <c r="T284" i="43"/>
  <c r="Z324" i="43"/>
  <c r="Z145" i="43"/>
  <c r="T165" i="43"/>
  <c r="Y171" i="43"/>
  <c r="Z171" i="43" s="1"/>
  <c r="T177" i="43"/>
  <c r="T183" i="43"/>
  <c r="Z194" i="43"/>
  <c r="Y201" i="43"/>
  <c r="Y212" i="43"/>
  <c r="T215" i="43"/>
  <c r="T231" i="43"/>
  <c r="Z239" i="43"/>
  <c r="T234" i="43"/>
  <c r="Y155" i="43"/>
  <c r="Z155" i="43" s="1"/>
  <c r="T169" i="43"/>
  <c r="Y194" i="43"/>
  <c r="Z244" i="43"/>
  <c r="T249" i="43"/>
  <c r="T240" i="43"/>
  <c r="Z252" i="43"/>
  <c r="T255" i="43"/>
  <c r="Z260" i="43"/>
  <c r="T263" i="43"/>
  <c r="T280" i="43"/>
  <c r="Z160" i="45"/>
  <c r="T145" i="45"/>
  <c r="Z319" i="43"/>
  <c r="X283" i="45"/>
  <c r="T8" i="45"/>
  <c r="Y286" i="43"/>
  <c r="Z298" i="43"/>
  <c r="Y316" i="43"/>
  <c r="T319" i="43"/>
  <c r="Z344" i="43"/>
  <c r="Z12" i="44"/>
  <c r="Z74" i="44"/>
  <c r="Z81" i="44"/>
  <c r="Y111" i="44"/>
  <c r="Z111" i="44" s="1"/>
  <c r="T307" i="43"/>
  <c r="T315" i="43"/>
  <c r="Z327" i="43"/>
  <c r="Z348" i="43"/>
  <c r="X170" i="44"/>
  <c r="Z125" i="44"/>
  <c r="Z214" i="45"/>
  <c r="T209" i="45"/>
  <c r="Z263" i="43"/>
  <c r="T161" i="44"/>
  <c r="Q7" i="48"/>
  <c r="T6" i="48"/>
  <c r="Z301" i="43"/>
  <c r="Z318" i="43"/>
  <c r="Y327" i="43"/>
  <c r="Z7" i="44"/>
  <c r="Z30" i="44"/>
  <c r="Z41" i="44"/>
  <c r="Z56" i="44"/>
  <c r="Z76" i="44"/>
  <c r="Z78" i="44"/>
  <c r="Y96" i="44"/>
  <c r="Z96" i="44" s="1"/>
  <c r="Z103" i="44"/>
  <c r="T168" i="44"/>
  <c r="T32" i="45"/>
  <c r="Z277" i="43"/>
  <c r="Y309" i="43"/>
  <c r="Z309" i="43" s="1"/>
  <c r="T314" i="43"/>
  <c r="Y332" i="43"/>
  <c r="Z129" i="44"/>
  <c r="Z186" i="45"/>
  <c r="T181" i="45"/>
  <c r="T294" i="43"/>
  <c r="Z326" i="43"/>
  <c r="T324" i="43"/>
  <c r="Z329" i="43"/>
  <c r="Z11" i="44"/>
  <c r="Y17" i="44"/>
  <c r="Z17" i="44" s="1"/>
  <c r="Z34" i="44"/>
  <c r="Z93" i="44"/>
  <c r="Z149" i="44"/>
  <c r="Z14" i="45"/>
  <c r="T188" i="45"/>
  <c r="Z193" i="45"/>
  <c r="T288" i="43"/>
  <c r="Z306" i="43"/>
  <c r="Z347" i="43"/>
  <c r="T342" i="43"/>
  <c r="Z119" i="44"/>
  <c r="T14" i="45"/>
  <c r="Y292" i="43"/>
  <c r="Z292" i="43" s="1"/>
  <c r="Z303" i="43"/>
  <c r="Z317" i="43"/>
  <c r="Y338" i="43"/>
  <c r="Z340" i="43"/>
  <c r="Z345" i="43"/>
  <c r="Z13" i="44"/>
  <c r="Y15" i="44"/>
  <c r="Z15" i="44" s="1"/>
  <c r="Z75" i="44"/>
  <c r="Z126" i="44"/>
  <c r="T11" i="45"/>
  <c r="Z11" i="45"/>
  <c r="Y276" i="43"/>
  <c r="Y282" i="43"/>
  <c r="Z282" i="43" s="1"/>
  <c r="T281" i="43"/>
  <c r="Z287" i="43"/>
  <c r="Y290" i="43"/>
  <c r="Z290" i="43" s="1"/>
  <c r="Y300" i="43"/>
  <c r="Y323" i="43"/>
  <c r="Z323" i="43" s="1"/>
  <c r="Z331" i="43"/>
  <c r="Y38" i="44"/>
  <c r="Z38" i="44" s="1"/>
  <c r="Z40" i="44"/>
  <c r="Z60" i="44"/>
  <c r="Z102" i="44"/>
  <c r="Z68" i="45"/>
  <c r="Z169" i="45"/>
  <c r="T164" i="45"/>
  <c r="M9" i="46"/>
  <c r="U9" i="46"/>
  <c r="Z259" i="43"/>
  <c r="Y296" i="43"/>
  <c r="Z296" i="43" s="1"/>
  <c r="T300" i="43"/>
  <c r="Y320" i="43"/>
  <c r="Z320" i="43" s="1"/>
  <c r="Z341" i="43"/>
  <c r="Q19" i="44"/>
  <c r="Z29" i="44"/>
  <c r="Z42" i="44"/>
  <c r="Y50" i="44"/>
  <c r="Z62" i="44"/>
  <c r="Z77" i="44"/>
  <c r="Y87" i="44"/>
  <c r="Z87" i="44" s="1"/>
  <c r="Y100" i="44"/>
  <c r="Z100" i="44" s="1"/>
  <c r="Z128" i="44"/>
  <c r="T61" i="45"/>
  <c r="Z66" i="45"/>
  <c r="Y262" i="45"/>
  <c r="Z262" i="45" s="1"/>
  <c r="T336" i="43"/>
  <c r="T343" i="43"/>
  <c r="U170" i="44"/>
  <c r="Y99" i="44"/>
  <c r="Z99" i="44" s="1"/>
  <c r="Y129" i="44"/>
  <c r="Z159" i="44"/>
  <c r="Z167" i="44"/>
  <c r="Y14" i="45"/>
  <c r="T34" i="45"/>
  <c r="Z45" i="45"/>
  <c r="Y58" i="45"/>
  <c r="Z58" i="45" s="1"/>
  <c r="Y92" i="45"/>
  <c r="Z92" i="45" s="1"/>
  <c r="Z136" i="45"/>
  <c r="Z140" i="45"/>
  <c r="Z188" i="45"/>
  <c r="Z236" i="45"/>
  <c r="T231" i="45"/>
  <c r="T6" i="46"/>
  <c r="T82" i="46"/>
  <c r="T89" i="46"/>
  <c r="Y95" i="44"/>
  <c r="Z95" i="44" s="1"/>
  <c r="Y125" i="44"/>
  <c r="Y147" i="44"/>
  <c r="Z147" i="44" s="1"/>
  <c r="Y164" i="44"/>
  <c r="Z164" i="44" s="1"/>
  <c r="Y8" i="45"/>
  <c r="Z8" i="45" s="1"/>
  <c r="Z19" i="45"/>
  <c r="T42" i="45"/>
  <c r="Z82" i="45"/>
  <c r="T86" i="45"/>
  <c r="T94" i="45"/>
  <c r="Z118" i="45"/>
  <c r="T117" i="45"/>
  <c r="Y135" i="45"/>
  <c r="Z135" i="45" s="1"/>
  <c r="Y140" i="45"/>
  <c r="Z145" i="45"/>
  <c r="T171" i="45"/>
  <c r="Z211" i="45"/>
  <c r="Z238" i="45"/>
  <c r="W170" i="44"/>
  <c r="Y121" i="44"/>
  <c r="Z121" i="44" s="1"/>
  <c r="Z7" i="45"/>
  <c r="Z24" i="45"/>
  <c r="Y34" i="45"/>
  <c r="Z34" i="45" s="1"/>
  <c r="Z39" i="45"/>
  <c r="Y45" i="45"/>
  <c r="Y63" i="45"/>
  <c r="Z63" i="45" s="1"/>
  <c r="T68" i="45"/>
  <c r="Z86" i="45"/>
  <c r="Z137" i="45"/>
  <c r="T132" i="45"/>
  <c r="Z164" i="45"/>
  <c r="T159" i="45"/>
  <c r="T261" i="45"/>
  <c r="V9" i="51"/>
  <c r="Z119" i="45"/>
  <c r="T114" i="45"/>
  <c r="T161" i="45"/>
  <c r="Z185" i="45"/>
  <c r="Z266" i="45"/>
  <c r="T52" i="58"/>
  <c r="T61" i="58"/>
  <c r="Y6" i="44"/>
  <c r="Z6" i="44" s="1"/>
  <c r="Y135" i="44"/>
  <c r="Z135" i="44" s="1"/>
  <c r="Z163" i="44"/>
  <c r="K25" i="45"/>
  <c r="K31" i="45" s="1"/>
  <c r="K47" i="45" s="1"/>
  <c r="K56" i="45" s="1"/>
  <c r="K72" i="45" s="1"/>
  <c r="K81" i="45" s="1"/>
  <c r="K97" i="45" s="1"/>
  <c r="K106" i="45" s="1"/>
  <c r="K122" i="45" s="1"/>
  <c r="K131" i="45" s="1"/>
  <c r="K147" i="45" s="1"/>
  <c r="K156" i="45" s="1"/>
  <c r="K172" i="45" s="1"/>
  <c r="K180" i="45" s="1"/>
  <c r="K196" i="45" s="1"/>
  <c r="K204" i="45" s="1"/>
  <c r="K220" i="45" s="1"/>
  <c r="K229" i="45" s="1"/>
  <c r="K245" i="45" s="1"/>
  <c r="K252" i="45" s="1"/>
  <c r="K268" i="45" s="1"/>
  <c r="K276" i="45" s="1"/>
  <c r="K283" i="45" s="1"/>
  <c r="T283" i="45" s="1"/>
  <c r="Y10" i="45"/>
  <c r="T15" i="45"/>
  <c r="Y24" i="45"/>
  <c r="Y39" i="45"/>
  <c r="Z44" i="45"/>
  <c r="Z62" i="45"/>
  <c r="Y65" i="45"/>
  <c r="Z65" i="45" s="1"/>
  <c r="T70" i="45"/>
  <c r="Z96" i="45"/>
  <c r="Z139" i="45"/>
  <c r="Z157" i="45"/>
  <c r="Z159" i="45"/>
  <c r="T163" i="45"/>
  <c r="Y171" i="45"/>
  <c r="Z171" i="45" s="1"/>
  <c r="Y240" i="45"/>
  <c r="Z240" i="45" s="1"/>
  <c r="Y256" i="45"/>
  <c r="Z256" i="45" s="1"/>
  <c r="T263" i="45"/>
  <c r="Y132" i="44"/>
  <c r="Z132" i="44" s="1"/>
  <c r="Z6" i="45"/>
  <c r="Q25" i="45"/>
  <c r="Q31" i="45" s="1"/>
  <c r="Q47" i="45" s="1"/>
  <c r="Q56" i="45" s="1"/>
  <c r="Q72" i="45" s="1"/>
  <c r="Q81" i="45" s="1"/>
  <c r="Q97" i="45" s="1"/>
  <c r="Q106" i="45" s="1"/>
  <c r="Q122" i="45" s="1"/>
  <c r="Q131" i="45" s="1"/>
  <c r="Q147" i="45" s="1"/>
  <c r="Q156" i="45" s="1"/>
  <c r="Q172" i="45" s="1"/>
  <c r="Q180" i="45" s="1"/>
  <c r="Q196" i="45" s="1"/>
  <c r="Q204" i="45" s="1"/>
  <c r="Q220" i="45" s="1"/>
  <c r="Q229" i="45" s="1"/>
  <c r="Q245" i="45" s="1"/>
  <c r="Q252" i="45" s="1"/>
  <c r="Q268" i="45" s="1"/>
  <c r="Q276" i="45" s="1"/>
  <c r="Q283" i="45" s="1"/>
  <c r="T9" i="45"/>
  <c r="Z18" i="45"/>
  <c r="Y57" i="45"/>
  <c r="Z57" i="45" s="1"/>
  <c r="T62" i="45"/>
  <c r="T116" i="45"/>
  <c r="Z215" i="45"/>
  <c r="T210" i="45"/>
  <c r="T260" i="45"/>
  <c r="Y163" i="44"/>
  <c r="Z42" i="45"/>
  <c r="Z70" i="45"/>
  <c r="Z94" i="45"/>
  <c r="Z116" i="45"/>
  <c r="Y134" i="45"/>
  <c r="Z134" i="45" s="1"/>
  <c r="Z161" i="45"/>
  <c r="Y166" i="45"/>
  <c r="Z166" i="45" s="1"/>
  <c r="T170" i="45"/>
  <c r="T255" i="45"/>
  <c r="T33" i="56"/>
  <c r="T40" i="56"/>
  <c r="Y151" i="44"/>
  <c r="Z151" i="44" s="1"/>
  <c r="Z162" i="44"/>
  <c r="Y15" i="45"/>
  <c r="Z15" i="45" s="1"/>
  <c r="Y33" i="45"/>
  <c r="Z33" i="45" s="1"/>
  <c r="Y59" i="45"/>
  <c r="Z59" i="45" s="1"/>
  <c r="Z90" i="45"/>
  <c r="Y93" i="45"/>
  <c r="Z93" i="45" s="1"/>
  <c r="Y111" i="45"/>
  <c r="Z111" i="45" s="1"/>
  <c r="Z189" i="45"/>
  <c r="T184" i="45"/>
  <c r="Y194" i="45"/>
  <c r="Z194" i="45" s="1"/>
  <c r="T205" i="45"/>
  <c r="Z210" i="45"/>
  <c r="Z260" i="45"/>
  <c r="T157" i="46"/>
  <c r="T148" i="46"/>
  <c r="Z160" i="44"/>
  <c r="T162" i="44"/>
  <c r="Y9" i="45"/>
  <c r="Z9" i="45" s="1"/>
  <c r="Z10" i="45"/>
  <c r="Z21" i="45"/>
  <c r="Z108" i="45"/>
  <c r="Z113" i="45"/>
  <c r="T108" i="45"/>
  <c r="T110" i="45"/>
  <c r="Y141" i="45"/>
  <c r="Z141" i="45" s="1"/>
  <c r="T186" i="45"/>
  <c r="Z219" i="45"/>
  <c r="W283" i="45"/>
  <c r="Z32" i="45"/>
  <c r="Y35" i="45"/>
  <c r="Z35" i="45" s="1"/>
  <c r="Y46" i="45"/>
  <c r="Z46" i="45" s="1"/>
  <c r="Y64" i="45"/>
  <c r="Z64" i="45" s="1"/>
  <c r="T69" i="45"/>
  <c r="Z133" i="45"/>
  <c r="Z138" i="45"/>
  <c r="Z143" i="45"/>
  <c r="T138" i="45"/>
  <c r="Z146" i="45"/>
  <c r="Y170" i="45"/>
  <c r="Z170" i="45" s="1"/>
  <c r="T167" i="45"/>
  <c r="Z181" i="45"/>
  <c r="Y185" i="45"/>
  <c r="T183" i="45"/>
  <c r="T56" i="46"/>
  <c r="T73" i="46"/>
  <c r="T117" i="46"/>
  <c r="T122" i="46"/>
  <c r="T140" i="46"/>
  <c r="T8" i="53"/>
  <c r="W5" i="53"/>
  <c r="W12" i="53" s="1"/>
  <c r="T46" i="56"/>
  <c r="T53" i="56"/>
  <c r="Z192" i="45"/>
  <c r="U151" i="46"/>
  <c r="T137" i="46"/>
  <c r="T130" i="46"/>
  <c r="Y277" i="45"/>
  <c r="Z277" i="45" s="1"/>
  <c r="T24" i="46"/>
  <c r="T36" i="46"/>
  <c r="T44" i="46"/>
  <c r="T49" i="46"/>
  <c r="T97" i="46"/>
  <c r="T146" i="46"/>
  <c r="T31" i="49"/>
  <c r="T6" i="52"/>
  <c r="K17" i="53"/>
  <c r="T54" i="56"/>
  <c r="T47" i="56"/>
  <c r="T70" i="58"/>
  <c r="T64" i="58"/>
  <c r="Z163" i="45"/>
  <c r="Z209" i="45"/>
  <c r="Z254" i="45"/>
  <c r="Z282" i="45"/>
  <c r="T113" i="46"/>
  <c r="V12" i="51"/>
  <c r="T7" i="52"/>
  <c r="T10" i="52"/>
  <c r="Q16" i="56"/>
  <c r="Q24" i="56" s="1"/>
  <c r="Q35" i="56" s="1"/>
  <c r="Q42" i="56" s="1"/>
  <c r="Q52" i="56" s="1"/>
  <c r="Q58" i="56" s="1"/>
  <c r="Q65" i="56" s="1"/>
  <c r="T6" i="56"/>
  <c r="T30" i="56"/>
  <c r="U283" i="45"/>
  <c r="Y168" i="45"/>
  <c r="Z168" i="45" s="1"/>
  <c r="T240" i="45"/>
  <c r="Q11" i="51"/>
  <c r="V11" i="54"/>
  <c r="K7" i="54"/>
  <c r="T55" i="56"/>
  <c r="T48" i="56"/>
  <c r="V283" i="45"/>
  <c r="T194" i="45"/>
  <c r="Y209" i="45"/>
  <c r="Y254" i="45"/>
  <c r="Y267" i="45"/>
  <c r="Z267" i="45" s="1"/>
  <c r="T12" i="46"/>
  <c r="T28" i="46"/>
  <c r="T136" i="46"/>
  <c r="T129" i="46"/>
  <c r="Z253" i="45"/>
  <c r="T264" i="45"/>
  <c r="T7" i="46"/>
  <c r="T90" i="46"/>
  <c r="T123" i="46"/>
  <c r="K15" i="52"/>
  <c r="T38" i="56"/>
  <c r="T31" i="56"/>
  <c r="T57" i="56"/>
  <c r="T50" i="56"/>
  <c r="T57" i="58"/>
  <c r="T43" i="58"/>
  <c r="Y191" i="45"/>
  <c r="Z191" i="45" s="1"/>
  <c r="T206" i="45"/>
  <c r="T218" i="45"/>
  <c r="Y238" i="45"/>
  <c r="Z242" i="45"/>
  <c r="Y260" i="45"/>
  <c r="T37" i="46"/>
  <c r="T143" i="46"/>
  <c r="K18" i="49"/>
  <c r="K24" i="49" s="1"/>
  <c r="K33" i="49" s="1"/>
  <c r="W7" i="49" s="1"/>
  <c r="W8" i="53"/>
  <c r="T11" i="53"/>
  <c r="T6" i="55"/>
  <c r="Q9" i="55"/>
  <c r="T32" i="56"/>
  <c r="T52" i="56"/>
  <c r="Q31" i="58"/>
  <c r="Q41" i="58" s="1"/>
  <c r="Q57" i="58" s="1"/>
  <c r="Q64" i="58" s="1"/>
  <c r="Q80" i="58" s="1"/>
  <c r="Q88" i="58" s="1"/>
  <c r="Q104" i="58" s="1"/>
  <c r="Q112" i="58" s="1"/>
  <c r="Q128" i="58" s="1"/>
  <c r="Q137" i="58" s="1"/>
  <c r="Q153" i="58" s="1"/>
  <c r="Q163" i="58" s="1"/>
  <c r="Q179" i="58" s="1"/>
  <c r="Q189" i="58" s="1"/>
  <c r="Q192" i="58" s="1"/>
  <c r="Y162" i="45"/>
  <c r="Z162" i="45" s="1"/>
  <c r="Z278" i="45"/>
  <c r="T50" i="46"/>
  <c r="Y208" i="45"/>
  <c r="Z208" i="45" s="1"/>
  <c r="Y215" i="45"/>
  <c r="Y244" i="45"/>
  <c r="Z244" i="45" s="1"/>
  <c r="T242" i="45"/>
  <c r="Y266" i="45"/>
  <c r="Y281" i="45"/>
  <c r="Z281" i="45" s="1"/>
  <c r="T14" i="46"/>
  <c r="T52" i="46"/>
  <c r="T68" i="46"/>
  <c r="T76" i="46"/>
  <c r="T120" i="46"/>
  <c r="T60" i="58"/>
  <c r="T51" i="58"/>
  <c r="T68" i="58"/>
  <c r="T62" i="58"/>
  <c r="T147" i="46"/>
  <c r="V10" i="51"/>
  <c r="T34" i="46"/>
  <c r="T106" i="46"/>
  <c r="K11" i="51"/>
  <c r="K9" i="46"/>
  <c r="K7" i="47"/>
  <c r="W10" i="47" s="1"/>
  <c r="W6" i="53"/>
  <c r="V10" i="24"/>
  <c r="V13" i="24" s="1"/>
  <c r="G3" i="16"/>
  <c r="Q12" i="24"/>
  <c r="T41" i="26"/>
  <c r="T7" i="26"/>
  <c r="Q21" i="26"/>
  <c r="Q29" i="26" s="1"/>
  <c r="Q46" i="26" s="1"/>
  <c r="Q53" i="26" s="1"/>
  <c r="Q63" i="26" s="1"/>
  <c r="M107" i="20"/>
  <c r="T61" i="26"/>
  <c r="F22" i="16"/>
  <c r="G22" i="16" s="1"/>
  <c r="E5" i="16"/>
  <c r="E8" i="16"/>
  <c r="E11" i="16"/>
  <c r="E14" i="16"/>
  <c r="E17" i="16"/>
  <c r="E20" i="16"/>
  <c r="E23" i="16"/>
  <c r="E26" i="16"/>
  <c r="E29" i="16"/>
  <c r="E36" i="16"/>
  <c r="K12" i="24"/>
  <c r="T11" i="24" s="1"/>
  <c r="F16" i="16"/>
  <c r="G16" i="16" s="1"/>
  <c r="F31" i="16"/>
  <c r="G31" i="16" s="1"/>
  <c r="T6" i="24"/>
  <c r="T9" i="24"/>
  <c r="F25" i="16"/>
  <c r="G25" i="16" s="1"/>
  <c r="F10" i="16"/>
  <c r="G10" i="16" s="1"/>
  <c r="F13" i="16"/>
  <c r="G13" i="16" s="1"/>
  <c r="F19" i="16"/>
  <c r="G19" i="16" s="1"/>
  <c r="Q35" i="26"/>
  <c r="T35" i="26" s="1"/>
  <c r="F4" i="16"/>
  <c r="G4" i="16" s="1"/>
  <c r="Q61" i="26"/>
  <c r="E4" i="16"/>
  <c r="E39" i="16" s="1"/>
  <c r="E7" i="16"/>
  <c r="E28" i="16"/>
  <c r="K7" i="25"/>
  <c r="F81" i="14"/>
  <c r="G3" i="14"/>
  <c r="G81" i="14" s="1"/>
  <c r="E5" i="14"/>
  <c r="E8" i="14"/>
  <c r="E11" i="14"/>
  <c r="E14" i="14"/>
  <c r="E17" i="14"/>
  <c r="E20" i="14"/>
  <c r="E23" i="14"/>
  <c r="E26" i="14"/>
  <c r="E29" i="14"/>
  <c r="E32" i="14"/>
  <c r="E35" i="14"/>
  <c r="E38" i="14"/>
  <c r="E41" i="14"/>
  <c r="E44" i="14"/>
  <c r="E47" i="14"/>
  <c r="E50" i="14"/>
  <c r="E53" i="14"/>
  <c r="E56" i="14"/>
  <c r="E59" i="14"/>
  <c r="E62" i="14"/>
  <c r="E65" i="14"/>
  <c r="E68" i="14"/>
  <c r="E71" i="14"/>
  <c r="E74" i="14"/>
  <c r="E77" i="14"/>
  <c r="E80" i="14"/>
  <c r="E3" i="14"/>
  <c r="E6" i="14"/>
  <c r="E9" i="14"/>
  <c r="E12" i="14"/>
  <c r="E15" i="14"/>
  <c r="E18" i="14"/>
  <c r="E21" i="14"/>
  <c r="E24" i="14"/>
  <c r="E27" i="14"/>
  <c r="E30" i="14"/>
  <c r="E33" i="14"/>
  <c r="E36" i="14"/>
  <c r="E39" i="14"/>
  <c r="E42" i="14"/>
  <c r="E45" i="14"/>
  <c r="E48" i="14"/>
  <c r="E51" i="14"/>
  <c r="E54" i="14"/>
  <c r="E57" i="14"/>
  <c r="E60" i="14"/>
  <c r="E63" i="14"/>
  <c r="E66" i="14"/>
  <c r="E69" i="14"/>
  <c r="E72" i="14"/>
  <c r="E75" i="14"/>
  <c r="E78" i="14"/>
  <c r="D81" i="14"/>
  <c r="H64" i="13"/>
  <c r="H66" i="13" s="1"/>
  <c r="H69" i="13" s="1"/>
  <c r="F12" i="9"/>
  <c r="G35" i="8"/>
  <c r="H35" i="8"/>
  <c r="F35" i="8"/>
  <c r="K9" i="32" l="1"/>
  <c r="Y283" i="45"/>
  <c r="Z21" i="43"/>
  <c r="Q30" i="43"/>
  <c r="Y172" i="30"/>
  <c r="Z6" i="30"/>
  <c r="U262" i="36"/>
  <c r="Z8" i="32"/>
  <c r="Q9" i="32"/>
  <c r="Z19" i="44"/>
  <c r="Q28" i="44"/>
  <c r="T20" i="39"/>
  <c r="K30" i="39"/>
  <c r="K46" i="39" s="1"/>
  <c r="K53" i="39" s="1"/>
  <c r="K69" i="39" s="1"/>
  <c r="K78" i="39" s="1"/>
  <c r="K94" i="39" s="1"/>
  <c r="K103" i="39" s="1"/>
  <c r="K119" i="39" s="1"/>
  <c r="K128" i="39" s="1"/>
  <c r="K136" i="39" s="1"/>
  <c r="Z242" i="36"/>
  <c r="K25" i="33"/>
  <c r="K32" i="33" s="1"/>
  <c r="K52" i="33" s="1"/>
  <c r="K58" i="33" s="1"/>
  <c r="K77" i="33" s="1"/>
  <c r="K84" i="33" s="1"/>
  <c r="K103" i="33" s="1"/>
  <c r="K110" i="33" s="1"/>
  <c r="K130" i="33" s="1"/>
  <c r="K136" i="33" s="1"/>
  <c r="K153" i="33" s="1"/>
  <c r="K161" i="33" s="1"/>
  <c r="K180" i="33" s="1"/>
  <c r="K187" i="33" s="1"/>
  <c r="K205" i="33" s="1"/>
  <c r="K212" i="33" s="1"/>
  <c r="K228" i="33" s="1"/>
  <c r="K237" i="33" s="1"/>
  <c r="K245" i="33" s="1"/>
  <c r="T6" i="33"/>
  <c r="Q30" i="39"/>
  <c r="Z20" i="39"/>
  <c r="Z21" i="35"/>
  <c r="Q31" i="35"/>
  <c r="K16" i="34"/>
  <c r="K22" i="34" s="1"/>
  <c r="K29" i="34" s="1"/>
  <c r="Z16" i="34"/>
  <c r="Q22" i="34"/>
  <c r="Z6" i="35"/>
  <c r="Y41" i="35"/>
  <c r="V14" i="36"/>
  <c r="V262" i="36" s="1"/>
  <c r="N14" i="36"/>
  <c r="Y136" i="39"/>
  <c r="T6" i="40"/>
  <c r="K16" i="40"/>
  <c r="K24" i="40" s="1"/>
  <c r="K28" i="40" s="1"/>
  <c r="Y28" i="40"/>
  <c r="Z6" i="40"/>
  <c r="Z26" i="37"/>
  <c r="Q33" i="37"/>
  <c r="Y349" i="43"/>
  <c r="Q24" i="40"/>
  <c r="Z16" i="40"/>
  <c r="Y245" i="33"/>
  <c r="K173" i="36"/>
  <c r="K180" i="36" s="1"/>
  <c r="K193" i="36" s="1"/>
  <c r="K200" i="36" s="1"/>
  <c r="K214" i="36" s="1"/>
  <c r="K220" i="36" s="1"/>
  <c r="K231" i="36" s="1"/>
  <c r="K238" i="36" s="1"/>
  <c r="K250" i="36" s="1"/>
  <c r="K258" i="36" s="1"/>
  <c r="K262" i="36" s="1"/>
  <c r="K18" i="30"/>
  <c r="K26" i="30" s="1"/>
  <c r="K39" i="30" s="1"/>
  <c r="K47" i="30" s="1"/>
  <c r="K64" i="30" s="1"/>
  <c r="K74" i="30" s="1"/>
  <c r="K95" i="30" s="1"/>
  <c r="K101" i="30" s="1"/>
  <c r="K122" i="30" s="1"/>
  <c r="K128" i="30" s="1"/>
  <c r="K149" i="30" s="1"/>
  <c r="K155" i="30" s="1"/>
  <c r="K172" i="30" s="1"/>
  <c r="T6" i="30"/>
  <c r="Z7" i="32"/>
  <c r="T6" i="42"/>
  <c r="K16" i="42"/>
  <c r="K22" i="42" s="1"/>
  <c r="K33" i="42" s="1"/>
  <c r="K39" i="42" s="1"/>
  <c r="K57" i="42" s="1"/>
  <c r="K63" i="42" s="1"/>
  <c r="K77" i="42" s="1"/>
  <c r="K83" i="42" s="1"/>
  <c r="K98" i="42" s="1"/>
  <c r="K104" i="42" s="1"/>
  <c r="K119" i="42" s="1"/>
  <c r="K126" i="42" s="1"/>
  <c r="K139" i="42" s="1"/>
  <c r="K147" i="42" s="1"/>
  <c r="K163" i="42" s="1"/>
  <c r="K170" i="42" s="1"/>
  <c r="K186" i="42" s="1"/>
  <c r="K193" i="42" s="1"/>
  <c r="K209" i="42" s="1"/>
  <c r="K215" i="42" s="1"/>
  <c r="K226" i="42" s="1"/>
  <c r="K235" i="42" s="1"/>
  <c r="K251" i="42" s="1"/>
  <c r="K257" i="42" s="1"/>
  <c r="K268" i="42" s="1"/>
  <c r="K274" i="42" s="1"/>
  <c r="K285" i="42" s="1"/>
  <c r="K293" i="42" s="1"/>
  <c r="K304" i="42" s="1"/>
  <c r="K313" i="42" s="1"/>
  <c r="K329" i="42" s="1"/>
  <c r="K335" i="42" s="1"/>
  <c r="K351" i="42" s="1"/>
  <c r="K358" i="42" s="1"/>
  <c r="K374" i="42" s="1"/>
  <c r="K381" i="42" s="1"/>
  <c r="K392" i="42" s="1"/>
  <c r="K399" i="42" s="1"/>
  <c r="K415" i="42" s="1"/>
  <c r="K421" i="42" s="1"/>
  <c r="K437" i="42" s="1"/>
  <c r="K443" i="42" s="1"/>
  <c r="K460" i="42" s="1"/>
  <c r="K466" i="42" s="1"/>
  <c r="K481" i="42" s="1"/>
  <c r="K488" i="42" s="1"/>
  <c r="K502" i="42" s="1"/>
  <c r="K509" i="42" s="1"/>
  <c r="K522" i="42" s="1"/>
  <c r="K531" i="42" s="1"/>
  <c r="K542" i="42" s="1"/>
  <c r="K549" i="42" s="1"/>
  <c r="K560" i="42" s="1"/>
  <c r="K567" i="42" s="1"/>
  <c r="K583" i="42" s="1"/>
  <c r="K589" i="42" s="1"/>
  <c r="K600" i="42" s="1"/>
  <c r="K606" i="42" s="1"/>
  <c r="K619" i="42" s="1"/>
  <c r="Z16" i="38"/>
  <c r="Q27" i="38"/>
  <c r="Q26" i="30"/>
  <c r="Z18" i="30"/>
  <c r="K16" i="46"/>
  <c r="Z16" i="42"/>
  <c r="Q22" i="42"/>
  <c r="Y619" i="42"/>
  <c r="Z6" i="38"/>
  <c r="Y31" i="38"/>
  <c r="Z13" i="36"/>
  <c r="Q32" i="33"/>
  <c r="Z25" i="33"/>
  <c r="Y170" i="44"/>
  <c r="N9" i="46"/>
  <c r="V9" i="46"/>
  <c r="V151" i="46" s="1"/>
  <c r="K31" i="38"/>
  <c r="Z243" i="36"/>
  <c r="V13" i="28"/>
  <c r="Z6" i="33"/>
  <c r="F39" i="16"/>
  <c r="G39" i="16"/>
  <c r="E81" i="14"/>
  <c r="H12" i="9"/>
  <c r="G12" i="9"/>
  <c r="Q46" i="39" l="1"/>
  <c r="Z30" i="39"/>
  <c r="Z30" i="43"/>
  <c r="Q46" i="43"/>
  <c r="K22" i="46"/>
  <c r="K38" i="46" s="1"/>
  <c r="Q28" i="40"/>
  <c r="V12" i="41" s="1"/>
  <c r="Z24" i="40"/>
  <c r="Q39" i="30"/>
  <c r="Z26" i="30"/>
  <c r="Z22" i="34"/>
  <c r="Q29" i="34"/>
  <c r="Z27" i="38"/>
  <c r="Q31" i="38"/>
  <c r="Z33" i="37"/>
  <c r="Q54" i="37"/>
  <c r="Z28" i="44"/>
  <c r="Q44" i="44"/>
  <c r="O9" i="46"/>
  <c r="X9" i="46" s="1"/>
  <c r="X151" i="46" s="1"/>
  <c r="W9" i="46"/>
  <c r="W151" i="46" s="1"/>
  <c r="Q33" i="42"/>
  <c r="Z22" i="42"/>
  <c r="W14" i="36"/>
  <c r="O14" i="36"/>
  <c r="X14" i="36" s="1"/>
  <c r="X262" i="36" s="1"/>
  <c r="Q52" i="33"/>
  <c r="Z32" i="33"/>
  <c r="Q41" i="35"/>
  <c r="Z31" i="35"/>
  <c r="P14" i="36"/>
  <c r="Q14" i="36" s="1"/>
  <c r="I24" i="4"/>
  <c r="Z39" i="30" l="1"/>
  <c r="Q47" i="30"/>
  <c r="Q50" i="44"/>
  <c r="Z44" i="44"/>
  <c r="K46" i="46"/>
  <c r="K62" i="46" s="1"/>
  <c r="T14" i="36"/>
  <c r="Q19" i="36"/>
  <c r="Q60" i="37"/>
  <c r="Z54" i="37"/>
  <c r="Z46" i="43"/>
  <c r="Q53" i="43"/>
  <c r="Q39" i="42"/>
  <c r="Z33" i="42"/>
  <c r="Q58" i="33"/>
  <c r="Z52" i="33"/>
  <c r="T22" i="40"/>
  <c r="P9" i="46"/>
  <c r="Q9" i="46" s="1"/>
  <c r="W262" i="36"/>
  <c r="Y14" i="36"/>
  <c r="Y262" i="36" s="1"/>
  <c r="Z46" i="39"/>
  <c r="Q53" i="39"/>
  <c r="F63" i="4"/>
  <c r="Z53" i="39" l="1"/>
  <c r="Q69" i="39"/>
  <c r="Q16" i="46"/>
  <c r="T9" i="46"/>
  <c r="Z19" i="36"/>
  <c r="Q30" i="36"/>
  <c r="Z60" i="37"/>
  <c r="Q81" i="37"/>
  <c r="Q77" i="33"/>
  <c r="Z58" i="33"/>
  <c r="Z50" i="44"/>
  <c r="Q65" i="44"/>
  <c r="K69" i="46"/>
  <c r="K85" i="46" s="1"/>
  <c r="Z39" i="42"/>
  <c r="Q57" i="42"/>
  <c r="Z47" i="30"/>
  <c r="Q64" i="30"/>
  <c r="Z14" i="36"/>
  <c r="Z53" i="43"/>
  <c r="Q69" i="43"/>
  <c r="E9" i="7"/>
  <c r="Q87" i="37" l="1"/>
  <c r="Z81" i="37"/>
  <c r="Q71" i="44"/>
  <c r="Z65" i="44"/>
  <c r="Z77" i="33"/>
  <c r="Q84" i="33"/>
  <c r="Z64" i="30"/>
  <c r="Q74" i="30"/>
  <c r="Q22" i="46"/>
  <c r="Q38" i="46" s="1"/>
  <c r="T16" i="46"/>
  <c r="Q78" i="39"/>
  <c r="Z69" i="39"/>
  <c r="Q75" i="43"/>
  <c r="Z69" i="43"/>
  <c r="Z30" i="36"/>
  <c r="Q40" i="36"/>
  <c r="Q63" i="42"/>
  <c r="Z57" i="42"/>
  <c r="K92" i="46"/>
  <c r="K108" i="46" s="1"/>
  <c r="E10" i="7"/>
  <c r="E8" i="7"/>
  <c r="E7" i="7"/>
  <c r="E6" i="7"/>
  <c r="J20" i="6"/>
  <c r="H20" i="6"/>
  <c r="F20" i="6"/>
  <c r="L19" i="6"/>
  <c r="K19" i="6"/>
  <c r="I19" i="6"/>
  <c r="G19" i="6"/>
  <c r="M19" i="6" s="1"/>
  <c r="L18" i="6"/>
  <c r="K18" i="6"/>
  <c r="I18" i="6"/>
  <c r="G18" i="6"/>
  <c r="M17" i="6"/>
  <c r="L17" i="6"/>
  <c r="K17" i="6"/>
  <c r="I17" i="6"/>
  <c r="G17" i="6"/>
  <c r="L16" i="6"/>
  <c r="K16" i="6"/>
  <c r="I16" i="6"/>
  <c r="G16" i="6"/>
  <c r="L15" i="6"/>
  <c r="K15" i="6"/>
  <c r="I15" i="6"/>
  <c r="G15" i="6"/>
  <c r="L12" i="6"/>
  <c r="K12" i="6"/>
  <c r="I12" i="6"/>
  <c r="G12" i="6"/>
  <c r="L11" i="6"/>
  <c r="K11" i="6"/>
  <c r="I11" i="6"/>
  <c r="G11" i="6"/>
  <c r="M11" i="6" s="1"/>
  <c r="L10" i="6"/>
  <c r="K10" i="6"/>
  <c r="I10" i="6"/>
  <c r="G10" i="6"/>
  <c r="L9" i="6"/>
  <c r="K9" i="6"/>
  <c r="I9" i="6"/>
  <c r="G9" i="6"/>
  <c r="M9" i="6" s="1"/>
  <c r="L8" i="6"/>
  <c r="K8" i="6"/>
  <c r="I8" i="6"/>
  <c r="G8" i="6"/>
  <c r="Q46" i="46" l="1"/>
  <c r="Q62" i="46" s="1"/>
  <c r="T38" i="46"/>
  <c r="Z78" i="39"/>
  <c r="Q94" i="39"/>
  <c r="Z74" i="30"/>
  <c r="Q95" i="30"/>
  <c r="K115" i="46"/>
  <c r="K131" i="46" s="1"/>
  <c r="Z63" i="42"/>
  <c r="Q77" i="42"/>
  <c r="Q84" i="44"/>
  <c r="Z71" i="44"/>
  <c r="Z84" i="33"/>
  <c r="Q103" i="33"/>
  <c r="Z40" i="36"/>
  <c r="Q46" i="36"/>
  <c r="Q91" i="43"/>
  <c r="Z75" i="43"/>
  <c r="Q108" i="37"/>
  <c r="Z87" i="37"/>
  <c r="M12" i="6"/>
  <c r="M10" i="6"/>
  <c r="M15" i="6"/>
  <c r="M16" i="6"/>
  <c r="L20" i="6"/>
  <c r="K20" i="6"/>
  <c r="I20" i="6"/>
  <c r="M18" i="6"/>
  <c r="G20" i="6"/>
  <c r="E11" i="7"/>
  <c r="M8" i="6"/>
  <c r="M20" i="6" s="1"/>
  <c r="K138" i="46" l="1"/>
  <c r="K151" i="46" s="1"/>
  <c r="Q114" i="37"/>
  <c r="Z108" i="37"/>
  <c r="Q97" i="43"/>
  <c r="Z91" i="43"/>
  <c r="Q92" i="44"/>
  <c r="Z84" i="44"/>
  <c r="Q58" i="36"/>
  <c r="Z46" i="36"/>
  <c r="Z77" i="42"/>
  <c r="Q83" i="42"/>
  <c r="Q101" i="30"/>
  <c r="Z95" i="30"/>
  <c r="Q110" i="33"/>
  <c r="Z103" i="33"/>
  <c r="Z94" i="39"/>
  <c r="Q103" i="39"/>
  <c r="Q69" i="46"/>
  <c r="Q85" i="46" s="1"/>
  <c r="T62" i="46"/>
  <c r="F77" i="4"/>
  <c r="Q98" i="42" l="1"/>
  <c r="Z83" i="42"/>
  <c r="Q92" i="46"/>
  <c r="Q108" i="46" s="1"/>
  <c r="T85" i="46"/>
  <c r="Z103" i="39"/>
  <c r="Q119" i="39"/>
  <c r="Z110" i="33"/>
  <c r="Q130" i="33"/>
  <c r="Z97" i="43"/>
  <c r="Q113" i="43"/>
  <c r="K160" i="46"/>
  <c r="K164" i="46" s="1"/>
  <c r="Q66" i="36"/>
  <c r="Z58" i="36"/>
  <c r="Q108" i="44"/>
  <c r="Z92" i="44"/>
  <c r="Q130" i="37"/>
  <c r="Z114" i="37"/>
  <c r="Q122" i="30"/>
  <c r="Z101" i="30"/>
  <c r="F24" i="4"/>
  <c r="Z113" i="43" l="1"/>
  <c r="Q119" i="43"/>
  <c r="Z130" i="33"/>
  <c r="Q136" i="33"/>
  <c r="Z130" i="37"/>
  <c r="Q141" i="37"/>
  <c r="Q114" i="44"/>
  <c r="Z108" i="44"/>
  <c r="Q128" i="39"/>
  <c r="Z119" i="39"/>
  <c r="Z122" i="30"/>
  <c r="Q128" i="30"/>
  <c r="Q115" i="46"/>
  <c r="Q131" i="46" s="1"/>
  <c r="T108" i="46"/>
  <c r="Z66" i="36"/>
  <c r="Q79" i="36"/>
  <c r="Q104" i="42"/>
  <c r="Z98" i="42"/>
  <c r="K77" i="4"/>
  <c r="J77" i="4"/>
  <c r="I77" i="4"/>
  <c r="H77" i="4"/>
  <c r="G77" i="4"/>
  <c r="K63" i="4"/>
  <c r="K82" i="4" s="1"/>
  <c r="J63" i="4"/>
  <c r="J82" i="4" s="1"/>
  <c r="I63" i="4"/>
  <c r="I82" i="4" s="1"/>
  <c r="H63" i="4"/>
  <c r="G63" i="4"/>
  <c r="K24" i="4"/>
  <c r="J24" i="4"/>
  <c r="H24" i="4"/>
  <c r="G24" i="4"/>
  <c r="F64" i="4"/>
  <c r="F66" i="4" s="1"/>
  <c r="F69" i="4" s="1"/>
  <c r="Q147" i="37" l="1"/>
  <c r="Z141" i="37"/>
  <c r="Z79" i="36"/>
  <c r="Q87" i="36"/>
  <c r="Q119" i="42"/>
  <c r="Z104" i="42"/>
  <c r="Z136" i="33"/>
  <c r="Q153" i="33"/>
  <c r="Z128" i="39"/>
  <c r="Q136" i="39"/>
  <c r="Q130" i="44"/>
  <c r="Z114" i="44"/>
  <c r="Q138" i="46"/>
  <c r="Q151" i="46" s="1"/>
  <c r="T131" i="46"/>
  <c r="Q149" i="30"/>
  <c r="Z128" i="30"/>
  <c r="Z119" i="43"/>
  <c r="Q135" i="43"/>
  <c r="G64" i="4"/>
  <c r="G66" i="4" s="1"/>
  <c r="G69" i="4" s="1"/>
  <c r="H64" i="4"/>
  <c r="H69" i="4" s="1"/>
  <c r="J64" i="4"/>
  <c r="J66" i="4" s="1"/>
  <c r="J69" i="4" s="1"/>
  <c r="I64" i="4"/>
  <c r="K64" i="4"/>
  <c r="K66" i="4" s="1"/>
  <c r="K69" i="4" s="1"/>
  <c r="Q161" i="33" l="1"/>
  <c r="Z153" i="33"/>
  <c r="Z87" i="36"/>
  <c r="Q103" i="36"/>
  <c r="Q155" i="30"/>
  <c r="Z149" i="30"/>
  <c r="Q136" i="44"/>
  <c r="Z130" i="44"/>
  <c r="Z135" i="43"/>
  <c r="Q141" i="43"/>
  <c r="Q126" i="42"/>
  <c r="Z119" i="42"/>
  <c r="Q160" i="46"/>
  <c r="Q164" i="46" s="1"/>
  <c r="T151" i="46"/>
  <c r="I66" i="4"/>
  <c r="I69" i="4" s="1"/>
  <c r="Q139" i="42" l="1"/>
  <c r="Z126" i="42"/>
  <c r="Q152" i="44"/>
  <c r="Z136" i="44"/>
  <c r="Z103" i="36"/>
  <c r="Q110" i="36"/>
  <c r="Z141" i="43"/>
  <c r="Q157" i="43"/>
  <c r="Q172" i="30"/>
  <c r="Z155" i="30"/>
  <c r="T159" i="46"/>
  <c r="T164" i="46"/>
  <c r="Z161" i="33"/>
  <c r="Q180" i="33"/>
  <c r="Z110" i="36" l="1"/>
  <c r="Q128" i="36"/>
  <c r="Q158" i="44"/>
  <c r="Z152" i="44"/>
  <c r="Q187" i="33"/>
  <c r="Z180" i="33"/>
  <c r="Q163" i="43"/>
  <c r="Z157" i="43"/>
  <c r="Q147" i="42"/>
  <c r="Z139" i="42"/>
  <c r="Q205" i="33" l="1"/>
  <c r="Z187" i="33"/>
  <c r="Z163" i="43"/>
  <c r="Q179" i="43"/>
  <c r="Z128" i="36"/>
  <c r="Q135" i="36"/>
  <c r="Q163" i="42"/>
  <c r="Z147" i="42"/>
  <c r="Z158" i="44"/>
  <c r="Q170" i="44"/>
  <c r="Z163" i="42" l="1"/>
  <c r="Q170" i="42"/>
  <c r="Q151" i="36"/>
  <c r="Z135" i="36"/>
  <c r="Z179" i="43"/>
  <c r="Q185" i="43"/>
  <c r="Q212" i="33"/>
  <c r="Z205" i="33"/>
  <c r="Z151" i="36" l="1"/>
  <c r="Q159" i="36"/>
  <c r="Z212" i="33"/>
  <c r="Q228" i="33"/>
  <c r="Q186" i="42"/>
  <c r="Z170" i="42"/>
  <c r="Z185" i="43"/>
  <c r="Q201" i="43"/>
  <c r="Z201" i="43" l="1"/>
  <c r="Q207" i="43"/>
  <c r="Q193" i="42"/>
  <c r="Z186" i="42"/>
  <c r="Z159" i="36"/>
  <c r="Q173" i="36"/>
  <c r="Z228" i="33"/>
  <c r="Q237" i="33"/>
  <c r="Q245" i="33" l="1"/>
  <c r="Z237" i="33"/>
  <c r="Z207" i="43"/>
  <c r="Q223" i="43"/>
  <c r="Z173" i="36"/>
  <c r="Q180" i="36"/>
  <c r="Q209" i="42"/>
  <c r="Z193" i="42"/>
  <c r="Z180" i="36" l="1"/>
  <c r="Q193" i="36"/>
  <c r="Z209" i="42"/>
  <c r="Q215" i="42"/>
  <c r="Q229" i="43"/>
  <c r="Z223" i="43"/>
  <c r="Z229" i="43" l="1"/>
  <c r="Q245" i="43"/>
  <c r="Z193" i="36"/>
  <c r="Q200" i="36"/>
  <c r="Q226" i="42"/>
  <c r="Z215" i="42"/>
  <c r="Z226" i="42" l="1"/>
  <c r="Q235" i="42"/>
  <c r="Q251" i="43"/>
  <c r="Z245" i="43"/>
  <c r="Z200" i="36"/>
  <c r="Q214" i="36"/>
  <c r="Q220" i="36" l="1"/>
  <c r="Z214" i="36"/>
  <c r="Q267" i="43"/>
  <c r="Z251" i="43"/>
  <c r="Q251" i="42"/>
  <c r="Z235" i="42"/>
  <c r="Z267" i="43" l="1"/>
  <c r="Q273" i="43"/>
  <c r="Q257" i="42"/>
  <c r="Z251" i="42"/>
  <c r="Z220" i="36"/>
  <c r="Q231" i="36"/>
  <c r="Z231" i="36" l="1"/>
  <c r="Q238" i="36"/>
  <c r="Q268" i="42"/>
  <c r="Z257" i="42"/>
  <c r="Z273" i="43"/>
  <c r="Q289" i="43"/>
  <c r="Q274" i="42" l="1"/>
  <c r="Z268" i="42"/>
  <c r="Q295" i="43"/>
  <c r="Z289" i="43"/>
  <c r="Z238" i="36"/>
  <c r="Q250" i="36"/>
  <c r="Q258" i="36" l="1"/>
  <c r="Z250" i="36"/>
  <c r="Q308" i="43"/>
  <c r="Z295" i="43"/>
  <c r="Q285" i="42"/>
  <c r="Z274" i="42"/>
  <c r="Z285" i="42" l="1"/>
  <c r="Q293" i="42"/>
  <c r="Q316" i="43"/>
  <c r="Z308" i="43"/>
  <c r="Q262" i="36"/>
  <c r="Z258" i="36"/>
  <c r="Z316" i="43" l="1"/>
  <c r="Q332" i="43"/>
  <c r="Q304" i="42"/>
  <c r="Z293" i="42"/>
  <c r="Z332" i="43" l="1"/>
  <c r="Q338" i="43"/>
  <c r="Z304" i="42"/>
  <c r="Q313" i="42"/>
  <c r="Z313" i="42" l="1"/>
  <c r="Q329" i="42"/>
  <c r="Z338" i="43"/>
  <c r="Q349" i="43"/>
  <c r="Q335" i="42" l="1"/>
  <c r="Z329" i="42"/>
  <c r="Q351" i="42" l="1"/>
  <c r="Z335" i="42"/>
  <c r="Z351" i="42" l="1"/>
  <c r="Q358" i="42"/>
  <c r="Z358" i="42" l="1"/>
  <c r="Q374" i="42"/>
  <c r="Z374" i="42" l="1"/>
  <c r="Q381" i="42"/>
  <c r="Q392" i="42" l="1"/>
  <c r="Z381" i="42"/>
  <c r="Q399" i="42" l="1"/>
  <c r="Z392" i="42"/>
  <c r="Z399" i="42" l="1"/>
  <c r="Q415" i="42"/>
  <c r="Q421" i="42" l="1"/>
  <c r="Z415" i="42"/>
  <c r="Z421" i="42" l="1"/>
  <c r="Q437" i="42"/>
  <c r="Q443" i="42" l="1"/>
  <c r="Z437" i="42"/>
  <c r="Q460" i="42" l="1"/>
  <c r="Z443" i="42"/>
  <c r="Q466" i="42" l="1"/>
  <c r="Z460" i="42"/>
  <c r="Q481" i="42" l="1"/>
  <c r="Z466" i="42"/>
  <c r="Q488" i="42" l="1"/>
  <c r="Z481" i="42"/>
  <c r="Z488" i="42" l="1"/>
  <c r="Q502" i="42"/>
  <c r="Q509" i="42" l="1"/>
  <c r="Z502" i="42"/>
  <c r="Q522" i="42" l="1"/>
  <c r="Z509" i="42"/>
  <c r="Q531" i="42" l="1"/>
  <c r="Z522" i="42"/>
  <c r="Q542" i="42" l="1"/>
  <c r="Z531" i="42"/>
  <c r="Z542" i="42" l="1"/>
  <c r="Q549" i="42"/>
  <c r="Z549" i="42" l="1"/>
  <c r="Q560" i="42"/>
  <c r="Z560" i="42" l="1"/>
  <c r="Q567" i="42"/>
  <c r="Z567" i="42" l="1"/>
  <c r="Q583" i="42"/>
  <c r="Q589" i="42" l="1"/>
  <c r="Z583" i="42"/>
  <c r="Q600" i="42" l="1"/>
  <c r="Z589" i="42"/>
  <c r="Z600" i="42" l="1"/>
  <c r="Q606" i="42"/>
  <c r="Q619" i="42" l="1"/>
  <c r="Z179" i="30" s="1"/>
  <c r="Z606" i="4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WNYHOS-02</author>
  </authors>
  <commentList>
    <comment ref="B10" authorId="0" shapeId="0" xr:uid="{48132640-EDF6-4881-A1DB-A5C380ED2D1B}">
      <text>
        <r>
          <rPr>
            <sz val="12"/>
            <color indexed="81"/>
            <rFont val="Tahoma"/>
            <family val="2"/>
          </rPr>
          <t>- พิมพา</t>
        </r>
      </text>
    </comment>
    <comment ref="B14" authorId="0" shapeId="0" xr:uid="{7A3254AF-CBE1-4711-8278-DD5567C35FB7}">
      <text>
        <r>
          <rPr>
            <sz val="12"/>
            <color indexed="81"/>
            <rFont val="Tahoma"/>
            <family val="2"/>
          </rPr>
          <t>เขมจิรา สาลี</t>
        </r>
      </text>
    </comment>
    <comment ref="B22" authorId="0" shapeId="0" xr:uid="{30536759-A3C5-4242-858B-A3766CBE9C98}">
      <text>
        <r>
          <rPr>
            <sz val="12"/>
            <color indexed="81"/>
            <rFont val="Tahoma"/>
            <family val="2"/>
          </rPr>
          <t>อินทราวุธ อุ่มพิมาย</t>
        </r>
      </text>
    </comment>
    <comment ref="B24" authorId="0" shapeId="0" xr:uid="{7BF1F0A4-7965-4F55-9708-B8BD5681B3AF}">
      <text>
        <r>
          <rPr>
            <sz val="12"/>
            <color indexed="81"/>
            <rFont val="Tahoma"/>
            <family val="2"/>
          </rPr>
          <t>นวลพร ประกอบเพียร</t>
        </r>
      </text>
    </comment>
    <comment ref="B43" authorId="0" shapeId="0" xr:uid="{557796EC-7EA6-42AE-8FC6-BD741F033D69}">
      <text>
        <r>
          <rPr>
            <sz val="12"/>
            <color indexed="81"/>
            <rFont val="Tahoma"/>
            <family val="2"/>
          </rPr>
          <t>เตือนใจ ด้วงพุทธ</t>
        </r>
      </text>
    </comment>
    <comment ref="C63" authorId="1" shapeId="0" xr:uid="{658B4D3F-81A9-4854-80A9-44CD987D6996}">
      <text>
        <r>
          <rPr>
            <sz val="12"/>
            <color indexed="81"/>
            <rFont val="Tahoma"/>
            <family val="2"/>
          </rPr>
          <t>- ปรับเป็น พกส. 1 ก.ค.65 (เงินเดือน 18,000)
  เงินเดือนเก่า 15,960 บาท</t>
        </r>
      </text>
    </comment>
    <comment ref="C69" authorId="1" shapeId="0" xr:uid="{CDA530ED-E4A7-4419-8D3E-EA9726769285}">
      <text>
        <r>
          <rPr>
            <sz val="12"/>
            <color indexed="81"/>
            <rFont val="Tahoma"/>
            <family val="2"/>
          </rPr>
          <t>- ปรับเป็น พกส. 1 ก.ค.65 (เงินเดือน 18,000)
  เงินเดือนเก่า 16,760 บาท</t>
        </r>
      </text>
    </comment>
    <comment ref="C75" authorId="1" shapeId="0" xr:uid="{F70C767B-E7A7-447F-B6D8-0CD98558EF27}">
      <text>
        <r>
          <rPr>
            <sz val="12"/>
            <color indexed="81"/>
            <rFont val="Tahoma"/>
            <family val="2"/>
          </rPr>
          <t>-ปรับเป็น พกส 1 ก.ค.65 (เงินเดือน 8,690 บาท) 
 เงินเดือนเก่า 7,970 บาท</t>
        </r>
      </text>
    </comment>
    <comment ref="C79" authorId="1" shapeId="0" xr:uid="{2F225CB3-B4CB-45FD-ADFC-5308DD63ABA4}">
      <text>
        <r>
          <rPr>
            <sz val="12"/>
            <color indexed="81"/>
            <rFont val="Tahoma"/>
            <family val="2"/>
          </rPr>
          <t>-ปรับเป็น พกส 1 ก.ค.65 (เงินเดือน 8,690 บาท) 
 เงินเดือนเก่า 7,970 บาท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WNYHOS-02</author>
  </authors>
  <commentList>
    <comment ref="C32" authorId="0" shapeId="0" xr:uid="{98F12407-A210-4262-8571-3880CAEFC62F}">
      <text>
        <r>
          <rPr>
            <sz val="12"/>
            <color indexed="81"/>
            <rFont val="Tahoma"/>
            <family val="2"/>
          </rPr>
          <t>- เริ่มงาน 1 ก.ค.65
  เงินเดือน 14,750 บาท</t>
        </r>
      </text>
    </comment>
    <comment ref="C33" authorId="0" shapeId="0" xr:uid="{76954E5E-09DA-40E8-97E7-DF9BD9DE1D0D}">
      <text>
        <r>
          <rPr>
            <sz val="12"/>
            <color indexed="81"/>
            <rFont val="Tahoma"/>
            <family val="2"/>
          </rPr>
          <t>- เริ่มงาน 1 ก.ค.65
  เงินเดือน 7,590 บาท</t>
        </r>
      </text>
    </comment>
    <comment ref="C34" authorId="0" shapeId="0" xr:uid="{7E2F169F-4469-4F75-809C-7FF0BB405DF1}">
      <text>
        <r>
          <rPr>
            <sz val="12"/>
            <color indexed="81"/>
            <rFont val="Tahoma"/>
            <family val="2"/>
          </rPr>
          <t>- เริ่มงาน 1 ก.ค.65
  เงินเดือน 7,590 บาท</t>
        </r>
      </text>
    </comment>
    <comment ref="C35" authorId="0" shapeId="0" xr:uid="{43350C2A-05EF-4D06-A142-EBF032E4D252}">
      <text>
        <r>
          <rPr>
            <sz val="12"/>
            <color indexed="81"/>
            <rFont val="Tahoma"/>
            <family val="2"/>
          </rPr>
          <t>- เริ่มงาน 1 ก.ค.65
  เงินเดือน 10,020 บาท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5" authorId="0" shapeId="0" xr:uid="{98040203-C1CD-4492-9366-8FD606AD5139}">
      <text>
        <r>
          <rPr>
            <b/>
            <sz val="9"/>
            <color indexed="81"/>
            <rFont val="Tahoma"/>
            <family val="2"/>
          </rPr>
          <t>แนะนำ:</t>
        </r>
        <r>
          <rPr>
            <sz val="9"/>
            <color indexed="81"/>
            <rFont val="Tahoma"/>
            <family val="2"/>
          </rPr>
          <t xml:space="preserve">
ระบุ 1 เดือน                 
หรือ 2 วัน
**เบิกเป็นวัน =อัตรา*วัน= ตัดเศษ เช่น1000*2/30=66.67 เบิก 66 บาท</t>
        </r>
      </text>
    </comment>
    <comment ref="N5" authorId="0" shapeId="0" xr:uid="{A93B1D20-765B-4E90-84F9-A4721E3C4F9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ระบุ ** และใส่รายละเอียดที่หมายเหตุด้านล่างตารางสรุปนี้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TAK-WNY</author>
  </authors>
  <commentList>
    <comment ref="A265" authorId="0" shapeId="0" xr:uid="{165D46B6-B9F9-40E7-9161-1B3EDAA18769}">
      <text>
        <r>
          <rPr>
            <b/>
            <sz val="9"/>
            <color indexed="81"/>
            <rFont val="Tahoma"/>
            <family val="2"/>
          </rPr>
          <t>TAK-WNY:</t>
        </r>
        <r>
          <rPr>
            <sz val="9"/>
            <color indexed="81"/>
            <rFont val="Tahoma"/>
            <family val="2"/>
          </rPr>
          <t xml:space="preserve">
ขอรวมกับแลป เป็นผู้ซื้อได้หรือไม่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B52" authorId="0" shapeId="0" xr:uid="{8D2EB8F7-1132-4002-8B6B-C2DC3F79DF18}">
      <text>
        <r>
          <rPr>
            <b/>
            <sz val="9"/>
            <color indexed="81"/>
            <rFont val="Tahoma"/>
            <family val="2"/>
          </rPr>
          <t>ใช้สนันสนุนในการใส่เครื่องวัดความดัน ในวันฉีดวัคซีน</t>
        </r>
      </text>
    </comment>
    <comment ref="B54" authorId="0" shapeId="0" xr:uid="{870A2080-30DD-4E3D-86F9-C8FB5D8490AF}">
      <text>
        <r>
          <rPr>
            <b/>
            <sz val="9"/>
            <color indexed="81"/>
            <rFont val="Tahoma"/>
            <family val="2"/>
          </rPr>
          <t>ใช้สนันสนุนในการใส่เครื่องวัดความดัน ในวันฉีดวัคซีน</t>
        </r>
      </text>
    </comment>
    <comment ref="B72" authorId="0" shapeId="0" xr:uid="{A3F392B3-09F7-443A-9CC2-40DB16B31522}">
      <text>
        <r>
          <rPr>
            <sz val="9"/>
            <color indexed="81"/>
            <rFont val="Tahoma"/>
            <family val="2"/>
          </rPr>
          <t xml:space="preserve">ใช้เก็บเอกสารลงคลัง ของงานบัญชีและการเงิน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J9" authorId="0" shapeId="0" xr:uid="{DAB18448-F4F5-42AF-8431-66FC171A5BD3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รอข้อคิดเห็น การเปลี่ยนแบต ราคา ประมาณ 1000/เครื่อง</t>
        </r>
      </text>
    </comment>
  </commentList>
</comments>
</file>

<file path=xl/sharedStrings.xml><?xml version="1.0" encoding="utf-8"?>
<sst xmlns="http://schemas.openxmlformats.org/spreadsheetml/2006/main" count="15212" uniqueCount="3252">
  <si>
    <t>ตามนโยบายการลงทุน Environment , Modernization And Smart Service : EMS</t>
  </si>
  <si>
    <t>หน่วยบริการ...................................วงเงินลงทุนปีงบประมาณ 2566-2568....................................บ.</t>
  </si>
  <si>
    <t>หน่วย : บาท</t>
  </si>
  <si>
    <t>ลำดับ</t>
  </si>
  <si>
    <t>รายการ</t>
  </si>
  <si>
    <t>ปีงบประมาณ 2567</t>
  </si>
  <si>
    <t>รวม</t>
  </si>
  <si>
    <t>หน่วยนับ</t>
  </si>
  <si>
    <t>ราคาต่อหน่วย</t>
  </si>
  <si>
    <t>จำนวนหน่วย</t>
  </si>
  <si>
    <t>เป็นเงิน</t>
  </si>
  <si>
    <t>ครุภัณฑ์</t>
  </si>
  <si>
    <t>สิ่งก่อสร้าง</t>
  </si>
  <si>
    <t xml:space="preserve">** ให้เลือกระบุดังนี้ </t>
  </si>
  <si>
    <t>1. EMS : Solar Cell</t>
  </si>
  <si>
    <t>2. EMS : ระบบบำบัดน้ำเสีย</t>
  </si>
  <si>
    <t>ผู้จัดทำ..........................................................................</t>
  </si>
  <si>
    <t>3.EMS : ปรับปรุงภูมิทัศน์</t>
  </si>
  <si>
    <t>4. Smart OPD</t>
  </si>
  <si>
    <t>5. Smart ER</t>
  </si>
  <si>
    <t>ผู้อำนวยการโรงพยาบาล......................................................</t>
  </si>
  <si>
    <t>6. ปรับปรุง/สร้างที่พักอาศัย</t>
  </si>
  <si>
    <t>7. ปรับปรุง/สร้างอาคารจอดรถ</t>
  </si>
  <si>
    <t>8.อื่นๆ</t>
  </si>
  <si>
    <t>นายแพทย์สาธารณสุขจังหวัด.........................................................</t>
  </si>
  <si>
    <t>ผู้อนุมัติ</t>
  </si>
  <si>
    <t>ราคาต่อหน่วย (บ.)</t>
  </si>
  <si>
    <t>รวมเป็นเงิน (บาท)</t>
  </si>
  <si>
    <t>ประเภทงบ 
(ครุภัณฑ์/สิ่งก่อสร้าง)</t>
  </si>
  <si>
    <t>สำนักงานสาธารณสุขจังหวัด.......................</t>
  </si>
  <si>
    <t xml:space="preserve"> โรงพยาบาล......................................</t>
  </si>
  <si>
    <t>ข้อมูลย้อนหลัง 3 ปีงบประมาณ</t>
  </si>
  <si>
    <t>แผนปี 2567</t>
  </si>
  <si>
    <t>แผนปี 2568</t>
  </si>
  <si>
    <t xml:space="preserve"> รายรับ</t>
  </si>
  <si>
    <t>รายรับจากการดำเนินงาน</t>
  </si>
  <si>
    <t>รายรับค่ารักษาพยาบาลสำหรับโครงการสุขภาพถ้วนหน้า UC</t>
  </si>
  <si>
    <t>รายรับค่ารักษาพยาบาลสำหรับโครงการสุขภาพถ้วนหน้า UC งบลงทุน</t>
  </si>
  <si>
    <t>รายรับจากระบบปฏิบัติการฉุกเฉิน (EMS)</t>
  </si>
  <si>
    <t>รายรับค่ารักษาพยาบาลเบิกจ่ายตรงกรมบัญชีกลาง</t>
  </si>
  <si>
    <t>รายรับค่ารักษาพยาบาลผู้ป่วยเบิกต้นสังกัด</t>
  </si>
  <si>
    <t>รายรับค่ารักษาพยาบาลเบิกจาก อปท.</t>
  </si>
  <si>
    <t>รายรับค่ารักษาพยาบาลจากกองทุนประกันสังคม</t>
  </si>
  <si>
    <t>รายรับค่ารักษาพยาบาลแรงงานต่างด้าว</t>
  </si>
  <si>
    <t>รายรับค่ารักษาพยาบาลและการบริการอื่น</t>
  </si>
  <si>
    <t xml:space="preserve">รายรับอื่น </t>
  </si>
  <si>
    <t>รายรับเงินช่วยเหลือ</t>
  </si>
  <si>
    <t>รายรับเงินอุดหนุน</t>
  </si>
  <si>
    <t>รายรับจากการบริจาค</t>
  </si>
  <si>
    <t>รายรับดอกเบี้ยเงินฝากธนาคาร</t>
  </si>
  <si>
    <t>รายรับอื่น</t>
  </si>
  <si>
    <t>รวมรายรับ</t>
  </si>
  <si>
    <t xml:space="preserve"> รายจ่าย</t>
  </si>
  <si>
    <t>รายจ่ายบุคลากร</t>
  </si>
  <si>
    <t>ค่าจ้างลูกจ้างชั่วคราว / พนักงานกระทรวง</t>
  </si>
  <si>
    <t>ค่าตอบแทนการปฏิบัติงานเวรผลัดบ่ายหรือผลัดดึกของพยาบาล</t>
  </si>
  <si>
    <t>ค่าตอบแทนเงินเพิ่มพิเศษไม่ทำเวชปฏิบัติส่วนตัว หรือปฏิบัติงาน รพ.เอกชน</t>
  </si>
  <si>
    <t>ค่าตอบแทนเบี้ยเลี้ยงเหมาจ่าย (ฉ.11)</t>
  </si>
  <si>
    <t>ค่าตอบแทนตามผลการปฏิบัติงาน (ฉ.12)</t>
  </si>
  <si>
    <t>เงินเพิ่ม (พ.ต.ส)</t>
  </si>
  <si>
    <t>ค่าตอบแทนเจ้าหน้าที่ปฏิบัติงานในคลินิกพิเศษเฉพาะทางนอกเวลาราชการ (SMC)</t>
  </si>
  <si>
    <t>เงินค่าใช้จ่ายบุคลากรอื่น</t>
  </si>
  <si>
    <t>รายจ่ายจากการดำเนินงาน</t>
  </si>
  <si>
    <t xml:space="preserve">ค่ายา </t>
  </si>
  <si>
    <t>ค่าวัสดุทางการแพทย์ / วัสดุวิทยาศาสตร์การแพทย์ / วัสดุทันตกรรม</t>
  </si>
  <si>
    <t xml:space="preserve">    ค่าวัสดุการแพทย์</t>
  </si>
  <si>
    <t xml:space="preserve">    ค่าวัสดุวิทยาศาสตร์การแพทย์</t>
  </si>
  <si>
    <t xml:space="preserve">    ค่าวัสดุเภสัช</t>
  </si>
  <si>
    <t xml:space="preserve">    ค่าวัสดุทันตกรรม</t>
  </si>
  <si>
    <t xml:space="preserve">    ค่าวัสดุเอ็กซเรย์</t>
  </si>
  <si>
    <t>ค่าวัสดุอื่น</t>
  </si>
  <si>
    <t>ค่าสาธารณูปโภค</t>
  </si>
  <si>
    <t>ค่าใช้สอย</t>
  </si>
  <si>
    <t>ค่าใช้จ่ายดำเนินงานอื่น</t>
  </si>
  <si>
    <t>ค่าที่ดินและสิ่งก่อสร้าง</t>
  </si>
  <si>
    <t>รวมรายจ่าย</t>
  </si>
  <si>
    <t>รายรับสูง(ต่ำกว่า)รายจ่ายสุทธิ</t>
  </si>
  <si>
    <t>บวกเงินคงเหลือสะสมยกมา</t>
  </si>
  <si>
    <t>เงินคงเหลือทั้งสิ้น(1)</t>
  </si>
  <si>
    <t>หักเงินกองทุนรอการจัดสรร(4)</t>
  </si>
  <si>
    <t>หักภาระผูกพัน(5)</t>
  </si>
  <si>
    <t>เงินคงเหลือทั้งสิ้น ประกอบด้วย</t>
  </si>
  <si>
    <t>เงินสด</t>
  </si>
  <si>
    <t>เงินฝากคลัง</t>
  </si>
  <si>
    <t>เงินฝากธนาคาร</t>
  </si>
  <si>
    <t>ประเภทประจำ</t>
  </si>
  <si>
    <t>ประเภทออมทรัพย์</t>
  </si>
  <si>
    <t>ประเภทกระแสรายวัน</t>
  </si>
  <si>
    <t>รวมเงินคงเหลือทั้งสิ้น(2)</t>
  </si>
  <si>
    <t>สมมติฐานในการจัดทำแผน</t>
  </si>
  <si>
    <t>รายรับแต่ละหมวด % เพิ่มในแต่ละปี (%)</t>
  </si>
  <si>
    <t>รายจ่ายแต่ละหมวด % เพิ่มในแต่ละปี (%)</t>
  </si>
  <si>
    <t>การลงทุน สัดส่วน % ต่อรายจ่าย (%)</t>
  </si>
  <si>
    <t>2. เงินคงเหลือทั้งสิ้น (1) ต้องเท่ากับยอดรวมเงินคงเหลือทั้งสิ้น (2)</t>
  </si>
  <si>
    <t>3. เงินคงเหลือทั้งสิ้นปีงบประมาณ 2565 (3)  ต้องเท่ากับยอดเงินคงเหลือสะสมยกมาในปีงบประมาณ 2566 (3)</t>
  </si>
  <si>
    <t>4. เงินกองทุน UC , กองทุนแรงงานต่างด้าว และกองทุนประกันสังคม ฯลฯ ที่รับไว้เพื่อรอจัดสรรให้กับบุคคลอื่น หรือหน่วยงานอื่น</t>
  </si>
  <si>
    <t>5. ภาระผูกพัน (5) ในรายงานการรับ - จ่ายเงินบำรุง ต้องเท่ากับ รวมภาระผูกพันทั้งสิ้น (5) ในรายละเอียดภาระผูกพันของหน่วยงาน</t>
  </si>
  <si>
    <t xml:space="preserve">               ลงชื่อ....................................                         ลงชื่อ...............................................................................</t>
  </si>
  <si>
    <t xml:space="preserve">                    (ลงชื่อ)......................................ผู้เสนอขออนุมัติ                       (ลงชื่อ).......................................ผู้เห็นชอบ</t>
  </si>
  <si>
    <t xml:space="preserve">                       (                              )                                           (                                )</t>
  </si>
  <si>
    <t xml:space="preserve">                   ตำแหน่ง...........................................                                       ผู้อำนวยการโรงพยาบาล</t>
  </si>
  <si>
    <t xml:space="preserve">                                                          (ลงชื่อ)....................................ผู้อนุมัติ</t>
  </si>
  <si>
    <t xml:space="preserve">                                                           นายแพทย์สาธารณสุขจังหวัด.................................</t>
  </si>
  <si>
    <t xml:space="preserve">ค่าตอบแทนอื่น </t>
  </si>
  <si>
    <t>ค่าตอบแทนอื่น</t>
  </si>
  <si>
    <t>ค่าครุภัณฑ์</t>
  </si>
  <si>
    <t>รายจ่ายอื่น ๆ</t>
  </si>
  <si>
    <t>**สอดคล้องนโยบายด้านใด</t>
  </si>
  <si>
    <t xml:space="preserve">ค่าล่วงเวลางานบริการ / งานสนับสนุน </t>
  </si>
  <si>
    <t xml:space="preserve">  หมายเหตุ </t>
  </si>
  <si>
    <t xml:space="preserve">1. รายงานการรับ - จ่ายเงินบำรุง เป็นข้อมูลที่แสดงเงินสดรับและเงินสดจ่ายจากกิจกรรมดำเนินงานต่าง ๆ </t>
  </si>
  <si>
    <t>ค่าตอบแทนเจ้าหน้าที่ปฏิบัติงานของเจ้าหน้าที่ (นอกเวลา) ฉ5</t>
  </si>
  <si>
    <t>แหล่งเงิน
(งบค่าเสื่อม/งบบริจาค/เงินบำรุง)</t>
  </si>
  <si>
    <t>รายละเอียดแนบ 2</t>
  </si>
  <si>
    <t>สำนักงานปลัดกระทรวงสาธารณสุข</t>
  </si>
  <si>
    <t>ชื่อหน่วยงาน..................................รหัสหน่วยงาน......................................</t>
  </si>
  <si>
    <t>รายละเอียดภาระผูกพันของหน่วยงาน</t>
  </si>
  <si>
    <t>สิ้นสุด ณ วันที่  30  กันยายน พ.ศ 25XX</t>
  </si>
  <si>
    <t>ภาระผูกพันของหน่วยงาน</t>
  </si>
  <si>
    <t>ค่าใช้จ่ายบุคลากรค้างจ่าย</t>
  </si>
  <si>
    <t>XX</t>
  </si>
  <si>
    <t>ค่าล่วงเวลางานบริการ / งานสนับสนุน</t>
  </si>
  <si>
    <t>ค่าใช้จ่ายจากการดำเนินงานค้างจ่าย</t>
  </si>
  <si>
    <t>ค่าครุภัณฑ์ค้างจ่าย</t>
  </si>
  <si>
    <t>ค่าที่ดินและสิ่งก่อสร้างค้างจ่าย</t>
  </si>
  <si>
    <t>รายจ่ายอื่นค้างจ่าย</t>
  </si>
  <si>
    <t xml:space="preserve">                                                                         รวมภาระผูกพันทั้งสิ้น (5)</t>
  </si>
  <si>
    <t>รายละเอียดแนบ 1</t>
  </si>
  <si>
    <t xml:space="preserve">รายละเอียดเงินกองทุนรอการจัดสรร </t>
  </si>
  <si>
    <t xml:space="preserve">                                                       </t>
  </si>
  <si>
    <t>เงินรอการจัดสรร</t>
  </si>
  <si>
    <t>เงินกองทุนหลักประกันสุขภาพถ้วนหน้ารอการจัดสรร</t>
  </si>
  <si>
    <t>เงินกองทุนประกันสังคมรอการจัดสรร</t>
  </si>
  <si>
    <t>เงินกองทุนแรงงานต่างด้าวรอการจัดสรร</t>
  </si>
  <si>
    <t xml:space="preserve">                                                         รวมเงินกองทุนรอการจัดสรรทั้งสิ้น (4)</t>
  </si>
  <si>
    <t>รายจ่ายอื่นๆ</t>
  </si>
  <si>
    <t>รายจ่ายอื่น</t>
  </si>
  <si>
    <t>รายจ่ายลงทุน</t>
  </si>
  <si>
    <t xml:space="preserve">   ค่าที่ดินและสิ่งก่อสร้างงบค่าเสื่อม</t>
  </si>
  <si>
    <t xml:space="preserve">   ค่าที่ดินและสิ่งก่อสร้างเงินบริจาค</t>
  </si>
  <si>
    <t xml:space="preserve">   ค่าที่ดินและสิ่งก่อสร้างเงินบำรุง</t>
  </si>
  <si>
    <t>ค่าเวชภัณฑ์มิใช่ยา</t>
  </si>
  <si>
    <t>เงินประกัน เงินมัดจำ เงินรับฝากอื่น</t>
  </si>
  <si>
    <t>เงินคงเหลือหลังหักตามข้อ (4) ข้อ(5)</t>
  </si>
  <si>
    <t xml:space="preserve">   ค่าครุภัณฑ์งบค่าเสื่อม</t>
  </si>
  <si>
    <t xml:space="preserve">   ค่าครุภัณฑ์เงินบริจาค</t>
  </si>
  <si>
    <t xml:space="preserve">   ค่าครุภัณฑ์งินบำรุง</t>
  </si>
  <si>
    <t>ค่าวัสดุ</t>
  </si>
  <si>
    <t>xx</t>
  </si>
  <si>
    <t>จำนวนเงิน ปี 2567</t>
  </si>
  <si>
    <t>จำนวนเงิน ปี 2568</t>
  </si>
  <si>
    <t>รายจ่ายสนับสนุน รพ.สต. รพช. รพท. รพศ. สสอ. สสจ.</t>
  </si>
  <si>
    <t>ค่าตอบแทนการปฏิบัติงานเวรผลัดบ่ายหรือผลัดดึกของเจ้าหน้าที่</t>
  </si>
  <si>
    <t>รายละเอียดรายรับเงินสด</t>
  </si>
  <si>
    <t>รายรับค่าบริการทางการแพทย์สิทธิเบิกจ่ายตรง อปท. (อบต. เทศบาล อบจ. กทม. และเมืองพัทยา)</t>
  </si>
  <si>
    <t>รายรับค่าบริการทางการแพทย์เงินจัดสรรเหมาจ่ายรายหัว OP/IP, ภาระเสี่ยงโรคเรื้อรัง, HA, รายรับอื่นๆ จากกองทุนปกส., จากการเรียกเก็บสิทธิ ปกส.</t>
  </si>
  <si>
    <t>รายรับค่าขึ้นทะเบียนฯ (บัตรประกันสุขภาพ) ค่าตรวจสุขภาพคนต่างด้าวแรงงานต่างด้าว, ค่าธรรมเนียม 30 บาท, จากการเรียกเก็บสิทธิ คนต่างด้าวและแรงงานต่างด้าว</t>
  </si>
  <si>
    <t xml:space="preserve">รายรับค่าบริการทางการแพทย์จากสิทธิชำระเงิน, พรบ., บุคคลที่มีปัญหาสถานะและสิทธิ,ค่าตรวจสุขภาพบุคคลภายนอก, ค่าสิ่งส่งตรวจ, ค่าใบรับรองแพทย์, ค่าธรรมเนียม UC, ค่าบริการอื่นๆ </t>
  </si>
  <si>
    <t xml:space="preserve">รายรับเงินโดยสมัครใจจากรัฐบาลต่างประเทศ หรือองค์กรระหว่างประเทศ </t>
  </si>
  <si>
    <t>รายรับเงินสนับสนุนการดำเนินงาน หรือเพื่อการลงทุน จากส่วนราชการ หรือหน่วยงานของรัฐ (เช่น โครงการจัดซื้อครุภัณฑ์ฯจากกรมพัฒนาพลังงานทดแทนและอนุรักษ์พลังงาน,โครงการสร้างเสริมสุขภาพ จากองค์กรปกครองส่วนท้องถิ่น, เงินสนับสนุนสำหรับโครงการผลิตแพทย์ จากมหาวิทยาลัยในกำกับของรัฐ</t>
  </si>
  <si>
    <t>รายรับงินบริจาค บุคคลธรรมดา หรือภาคเอกชน โดยความสมัครใจ ทั้งระบุวัตถุประสงค์ และไม่ระบุวัตถุประสงค์ (ตัวอย่าง บุคคลทั่วไป บริจาคเงินเพื่อสนับสนุนการจัดหาครุภัณฑ์ทางการแพทย์, เงินสนับสนุนสำหรับโครงการผลิตแพทย์ จากมหาวิทยาลัยเอกชน เป็นต้น)</t>
  </si>
  <si>
    <t>รายรับดอกเบี้ยเงินฝากธนาคาร ประเภทเงินบำรุง เงินนอกงบประมาณอื่น ที่ได้รับอนุญาตให้ใช้จ่าย โดยไม่ต้องนำส่งเป็นรายได้แผ่นดิน</t>
  </si>
  <si>
    <t>รายรับอื่น ๆ</t>
  </si>
  <si>
    <t>ได้แก่ ค่าจ้างชั่วคราวรายวัน รายเดือน รายคาบ พกส. ของหน่วยบริการ</t>
  </si>
  <si>
    <t>ค่าตอบแทนปฏิบัติงานนอกเวลาตามระเบียบ กระทรวงการคลัง ปี พ.ศ. 2550</t>
  </si>
  <si>
    <t>ค่าเวรผลัดบ่ายหรือผลัดดึกของพยาบาล และเจ้าหน้าที่อื่น ตามหลักเกณฑ์ฯ พ.ศ. 2566</t>
  </si>
  <si>
    <t>ค่าตอบแทน ไม่ทำเวชของแพทย์ ทันตแพทย์ เภสัชกร ตามหลักเกณฑ์ฯ พ.ศ. 2566</t>
  </si>
  <si>
    <t>ค่าตอบแทนลักษณะเบี้ยเลี้ยงเหมาจ่าย ตามหลักเกณฑ์ ฯ พ.ศ. 2566</t>
  </si>
  <si>
    <t>ค่าตอบแทนผลการปฏิบัติงาน ตามหลักเกณฑ์ ฯ พ.ศ. 2566</t>
  </si>
  <si>
    <t>ค่าตอบแทนเทียบเคียงเงินเพิ่ม (พตส.)  สำหรับแพทย์ ทันตแพทย์ เภสัช และสหสาขาวิชาชีพ 7 สาขา</t>
  </si>
  <si>
    <t>ค่าตอบแทนในการปฏิบัติงานของเจ้าหน้าที่ ตามหลักเกณฑ์ ฯ พ.ศ. 2566</t>
  </si>
  <si>
    <t>ค่าตอบแทนการปฏิบัติงานในคลินิกพิเศษนอกเวลา ตามหลักเกณฑ์ฯ พ.ศ. 2566</t>
  </si>
  <si>
    <t>เช่น ค่าตอบแทนชันสูตรพลิกศพ, สาขาส่งเสริมพิเศษ, ส่งเสริมสุขภาพและเวชปฏิบัติ และค่าตอบแทนอื่นๆ</t>
  </si>
  <si>
    <t>เช่น เงินสมทบกองทุนปกส.ส่วนของนายจ้าง เงินสมทบกองทุนสำรองเลี้ยงชีพพนักงานและเจ้าหน้าที่รัฐ (พกส.) เงินสมทบกองทุนทดแทน ปกส. เงินช่วยพิเศษกรณีเสียชีวิต (เงินนอกงบประมาณ)</t>
  </si>
  <si>
    <t>รายจ่ายดำเนินงาน</t>
  </si>
  <si>
    <t>ค่ายา  (จากแผนบริหารจัดการเจ้าหนี้ ช่อง [7] แผนการจ่ายชำระปี 25xx  ด้วยเงินนอกงบประมาณ)</t>
  </si>
  <si>
    <t>ค่าวัสดุการแพทย์ /วัสดุวิทยาศาสตร์การแพทย์/ วัสดุเภสัช /วัสดุทันตกรรม /วัสดุเอ๊กซเรย์     (จากแผนบริหารจัดการเจ้าหนี้ ช่อง [7] แผนการจ่ายชำระปี 25xx  ด้วยเงินนอกงบประมาณ)</t>
  </si>
  <si>
    <t xml:space="preserve">ค่าวัสดุบริโภค วัสดุเครื่องแต่งกาย วัสดุสำนักงาน วัสดุยานพาหนะและขนส่ง วัสดุเชื้อเพลิงและหล่อลื่น วัสดุไฟฟ้าและวิทยุ วัสดุโฆษณาและเผยแพร่ วัสดุคอมพิวเตอร์ วัสดุงานบ้านงานครัว วัสดุก่อสร้าง และวัสดุอื่น   (จากแผนบริหารจัดการเจ้าหนี้ ช่อง [7] แผนการจ่ายชำระปี 25xx  ด้วยเงินนอกงบประมาณ) </t>
  </si>
  <si>
    <t>ค่าไฟฟ้า น้ำประปา ค่าบริการไปรษณีย์ ค่าบริการอินเตอร์เน็ต ค่าบริการเช่าสัญญาณเคเบิ้ลทีวี</t>
  </si>
  <si>
    <t xml:space="preserve">ค่าใช้จ่ายเดินทางไปราชการ ฝึกอบรม, ค่าจ้างเหมา ค่าซ่อมแซมคอาคารและครุภัณฑ์, ค่าเช่าครุภัณฑ์, ค่าเบี้ยประกันภัย, ค่าธรรมเนียมธนาคาร </t>
  </si>
  <si>
    <t xml:space="preserve"> ค่าใช้จ่ายดำเนินงานอื่น</t>
  </si>
  <si>
    <t>ค่าครุภัณฑ์งบค่าเสื่อม</t>
  </si>
  <si>
    <t>ค่าครุภัณฑ์ทางการแพทย์ หรือครุภัณฑ์ทั่วไป ที่เบิกจ่ายจากเงินกองทุน UC งบลงทุน</t>
  </si>
  <si>
    <t>ค่าครุภัณฑ์เงินบริจาค</t>
  </si>
  <si>
    <t>ค่าครุภัณฑ์ทางการแพทย์ หรือครุภัณฑ์ทั่วไป ที่เบิกจ่ายด้วยเงินบริจาค</t>
  </si>
  <si>
    <t>ค่าครุภัณฑ์เงินบำรุง</t>
  </si>
  <si>
    <t>ค่าครุภัณฑ์ทางการแพทย์ หรือครุภัณฑ์ทั่วไปที่เบิกจ่ายจากเงินบำรุงของหน่วยบริการ</t>
  </si>
  <si>
    <t>ค่าที่ดินและสิ่งก่อสร้างงบค่าเสื่อม</t>
  </si>
  <si>
    <t>ค่าอาคาร หรือสิ่งก่อสร้าง ที่เบิกจ่ายจากเงินกองทุน UC งบลงทุน</t>
  </si>
  <si>
    <t>ค่าที่ดินและสิ่งก่อสร้างเงินบริจาค</t>
  </si>
  <si>
    <t>ค่าอาคาร หรือสิ่งก่อสร้าง ที่เบิกจ่ายที่เบิกจ่ายด้วยเงินบริจาค</t>
  </si>
  <si>
    <t>ค่าที่ดินและสิ่งก่อสร้างเงินบำรุง</t>
  </si>
  <si>
    <t>ค่าอาคาร หรือสิ่งก่อสร้าง ที่เบิกจ่ายจากเงินบำรุงของหน่วยบริการ</t>
  </si>
  <si>
    <r>
      <t xml:space="preserve">รายรับเงินสนับสนุนจากหน่วยบริการในสังกัดสป.สธ. ตามข้อตกลง (เขต สสจ. รพศ.รพท. รพช. รพ.สต), รายรับจากการดำเนินการด้วยเงินบำรุงหรือทรัพย์สินจากเงินบำรุง เช่น ค่าบริการสถานที่จัดประชุม ค่าเช่าอาคาร ค่าขายแบบ ค่าปรับผิดสัญญา  ค่าขายครุภัณฑ์ สิ่งก่อสร้าง </t>
    </r>
    <r>
      <rPr>
        <sz val="18"/>
        <color rgb="FFFF0000"/>
        <rFont val="TH SarabunPSK"/>
        <family val="2"/>
      </rPr>
      <t>เงินประกัน / เงินมัดจำ / เงินรับฝากอื่น ฯ</t>
    </r>
  </si>
  <si>
    <r>
      <t xml:space="preserve">เช่น ตามจ่ายค่ารักษาพยาบาล UC ต่างด้าว บุคคลที่มีปัญหาสถานะและสิทธิ ปกส. , เงินช่วยเหลือบุคลากรสาธารณสุขฯ (ระเบียบเงินบำรุงฯ ข้อ 9 (10) , สนับสนุนการศึกษาสาขาวิชาชีพที่ขาดแคลน (ระเบียบเงินบำรุงฯ ข้อ 9 (11) , โครงการผลิตแพทย์และบุคลากรทางการแพทย์  </t>
    </r>
    <r>
      <rPr>
        <sz val="18"/>
        <color rgb="FFFF0000"/>
        <rFont val="TH SarabunPSK"/>
        <family val="2"/>
      </rPr>
      <t>, เงินประกัน / เงินมัดจำ / เงินรับฝากอื่น ฯ</t>
    </r>
  </si>
  <si>
    <t xml:space="preserve">รายจ่ายสนับสนุนหน่วยบริการในสังกัดสป.สธ. ตามข้อตกลงฯ (สสอ. สสจ.รพศ. รพท. รพช. รพ.สต.)  สนับสนุน รพ.สต. เช่น งบค่าเสื่อม Fixed cost </t>
  </si>
  <si>
    <t>รายรับ</t>
  </si>
  <si>
    <r>
      <t xml:space="preserve">รายรับค่าบริการทางการแพทย์จากเงินกองทุนเหมาจ่ายรายหัว UC OP/PP, IP, รายรับอื่นๆ จากสปสช., จากการตามเรียกเก็บสิทธิ UC  </t>
    </r>
    <r>
      <rPr>
        <sz val="20"/>
        <color rgb="FFFF0000"/>
        <rFont val="TH SarabunPSK"/>
        <family val="2"/>
      </rPr>
      <t xml:space="preserve">(รวมของ รพ.สต.) </t>
    </r>
  </si>
  <si>
    <r>
      <t xml:space="preserve">รายรับเงินกองทุน UC งบลงทุน จากสปสช.   </t>
    </r>
    <r>
      <rPr>
        <sz val="20"/>
        <color rgb="FFFF0000"/>
        <rFont val="TH SarabunPSK"/>
        <family val="2"/>
      </rPr>
      <t>(รวมของ รพ.สต.)</t>
    </r>
  </si>
  <si>
    <t>รายรับค่าบริการทางการแพทย์จากระบบปฏิบัติการ EMS จาก สพฉ.</t>
  </si>
  <si>
    <t>รายรับค่าบริการทางการแพทย์จากสิทธิข้าราชการเบิกจ่ายตรงจากกรมบัญชีกลาง</t>
  </si>
  <si>
    <t xml:space="preserve">รายรับค่าบริการทางการแพทย์จากสิทธิ พนักงานของรัฐ รัฐวิสาหกิจ จากต้นสังกัด เช่น กฟภ. กฟฝ. การประปา รฟท. กสกช. บมจ.โทรคมนาคมแห่งชาติ      </t>
  </si>
  <si>
    <r>
      <t xml:space="preserve">   </t>
    </r>
    <r>
      <rPr>
        <b/>
        <u/>
        <sz val="24"/>
        <color rgb="FF00B050"/>
        <rFont val="TH SarabunPSK"/>
        <family val="2"/>
      </rPr>
      <t>รายรับอื่น</t>
    </r>
  </si>
  <si>
    <t>รายจ่าย</t>
  </si>
  <si>
    <t>ค่าใช้จ่ายตามโครงการ ตามแผนงานประจำเงินบำรุง หรือโครงการสร้างเสริมสุขภาพฯ เช่น PP UC , เงินต่างด้าว, เงินอุดหนุนบุคคลที่มีปัญหาสถานะและสิทธิ</t>
  </si>
  <si>
    <t>รายจ่ายจากกรณีฉุกเฉิน จำเป็น เร่งด่วน ตามนโยบายผู้บริหาร ไม่เกินร้อยละ 2-3.5 ของประมาณการรายจ่าย</t>
  </si>
  <si>
    <t xml:space="preserve">เวชภัณฑ์มิใช่ยา </t>
  </si>
  <si>
    <t xml:space="preserve">งบกลาง </t>
  </si>
  <si>
    <t>งบกลาง (ไม่เกินร้อยละ 2-3.5 ของประมาณการรายจ่าย)</t>
  </si>
  <si>
    <t>คำนิยาม ในการจัดทำแผนรายรับ-รายจ่ายเงินบำรุง</t>
  </si>
  <si>
    <t>แผนรายรับ - รายจ่ายเงินบำรุง  ปีงบประมาณ 2567 - 2569</t>
  </si>
  <si>
    <t>แผนปี 2569</t>
  </si>
  <si>
    <t>สิ้นสุด ณ วันที่  30  กันยายน พ.ศ 2567-2569</t>
  </si>
  <si>
    <t>จำนวนเงิน ปี 2569</t>
  </si>
  <si>
    <t>แบบฟอร์ม แผนการลงทุนด้วยเงินบำรุง 3 ปี งบประมาณ 2567 - 2569</t>
  </si>
  <si>
    <t>ปีงบประมาณ 2568</t>
  </si>
  <si>
    <t xml:space="preserve"> ปีงบประมาณ 2569</t>
  </si>
  <si>
    <t>รวม 2567-2569</t>
  </si>
  <si>
    <r>
      <t>หน่วยบริการ...................................วงเงินลงทุนปีงบประมาณ</t>
    </r>
    <r>
      <rPr>
        <b/>
        <sz val="18"/>
        <color rgb="FFFF0000"/>
        <rFont val="TH SarabunPSK"/>
        <family val="2"/>
      </rPr>
      <t xml:space="preserve"> 2567......</t>
    </r>
    <r>
      <rPr>
        <b/>
        <sz val="18"/>
        <color theme="1"/>
        <rFont val="TH SarabunPSK"/>
        <family val="2"/>
      </rPr>
      <t>..............................บ.</t>
    </r>
  </si>
  <si>
    <t>แบบฟอร์ม แผนการลงทุนด้วยเงินบำรุง 1 ปี ปีงบประมาณ 2567</t>
  </si>
  <si>
    <t>2566</t>
  </si>
  <si>
    <t>2565</t>
  </si>
  <si>
    <t>2564</t>
  </si>
  <si>
    <t xml:space="preserve"> รายการ</t>
  </si>
  <si>
    <t>ปี 2565</t>
  </si>
  <si>
    <t>ประมาณการปี 2567</t>
  </si>
  <si>
    <t>เปรียบเทียบผลต่างของปี</t>
  </si>
  <si>
    <t>หมายเหตุ</t>
  </si>
  <si>
    <t>ผลต่าง</t>
  </si>
  <si>
    <t>%</t>
  </si>
  <si>
    <t>รายการรับ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</si>
  <si>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</si>
  <si>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</si>
  <si>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</si>
  <si>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</si>
  <si>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</si>
  <si>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</si>
  <si>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</si>
  <si>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</si>
  <si>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</si>
  <si>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ค่าตอบแทน</t>
  </si>
  <si>
    <t xml:space="preserve"> - ค่าไฟฟ้า</t>
  </si>
  <si>
    <t xml:space="preserve"> - ค่าน้ำประปาและน้ำบาดาล</t>
  </si>
  <si>
    <t xml:space="preserve"> - ค่าโทรศัพท์</t>
  </si>
  <si>
    <t xml:space="preserve"> - ค่าบริการสื่อสารและโทรคมนาคม</t>
  </si>
  <si>
    <t xml:space="preserve"> - ค่าไปรษณีย์และขนส่ง</t>
  </si>
  <si>
    <t xml:space="preserve"> - วัสดุยานพาหนะและขนส่ง</t>
  </si>
  <si>
    <t xml:space="preserve"> - วัสดุเชื้อเพลิงและหล่อลื่น</t>
  </si>
  <si>
    <t xml:space="preserve"> - วัสดุไฟฟ้าและวิทยุ</t>
  </si>
  <si>
    <t xml:space="preserve"> - วัสดุโฆษณาและเผยแพร่</t>
  </si>
  <si>
    <t xml:space="preserve"> - วัสดุคอมพิวเตอร์</t>
  </si>
  <si>
    <t xml:space="preserve"> - วัสดุงานบ้านงานครัว</t>
  </si>
  <si>
    <t xml:space="preserve"> - วัสดุบริโภค</t>
  </si>
  <si>
    <t xml:space="preserve"> - วัสดุเครื่องแต่งกาย</t>
  </si>
  <si>
    <t xml:space="preserve"> - วัสดุก่อสร้าง</t>
  </si>
  <si>
    <t xml:space="preserve">   วัสดุสำนักงาน</t>
  </si>
  <si>
    <t xml:space="preserve"> - วัสดุอื่น</t>
  </si>
  <si>
    <t xml:space="preserve"> - ค่าครุภัณฑ์มูลค่าต่ำกว่าเกณฑ์</t>
  </si>
  <si>
    <t xml:space="preserve"> - ค่ารักษาตามจ่าย</t>
  </si>
  <si>
    <t xml:space="preserve"> - แผนงานโคงการ</t>
  </si>
  <si>
    <t>ลำดับเล่ม</t>
  </si>
  <si>
    <t xml:space="preserve">  </t>
  </si>
  <si>
    <t xml:space="preserve">    แผนการจัดซื้อยา  </t>
  </si>
  <si>
    <t>หน่วยงาน โรงพยาบาลอรัญประเทศ จังหวัดสระแก้ว ประจำปีงบประมาณ 2566</t>
  </si>
  <si>
    <t>กลุ่มงาน</t>
  </si>
  <si>
    <t>หมวด</t>
  </si>
  <si>
    <t>จำนวนรายงาน</t>
  </si>
  <si>
    <t>จำนวนเงิน</t>
  </si>
  <si>
    <t>1.เภสัชกรรม</t>
  </si>
  <si>
    <t>1.1 ยา (นอกบัญชีหลัก)</t>
  </si>
  <si>
    <t>1.2 ยา (ในบัญชีหลัก)</t>
  </si>
  <si>
    <t>1.3 ยาสมุนไพร</t>
  </si>
  <si>
    <t>รวมยากลุ่มงานเภสัชกรรม</t>
  </si>
  <si>
    <t>2.ทันตกรรม</t>
  </si>
  <si>
    <t>ยา</t>
  </si>
  <si>
    <t>รวมยอดยา</t>
  </si>
  <si>
    <t>แผนจัดซื้อวัสดุการแพทย์ทั่วไป</t>
  </si>
  <si>
    <t>จำนวนรายการ</t>
  </si>
  <si>
    <t>วัสดุการแพทย์</t>
  </si>
  <si>
    <t>3.การพยาบาล</t>
  </si>
  <si>
    <t>3.1 การพยาบาล</t>
  </si>
  <si>
    <t>3.2 แผนกวิสัญญี1</t>
  </si>
  <si>
    <t>3.3 แผนกวิสัญญี2</t>
  </si>
  <si>
    <t>3.4 ศัลยกรรมจักษุ</t>
  </si>
  <si>
    <t>3.5 ศัลยกรรมระบบทางเดินปัสสาวะ</t>
  </si>
  <si>
    <t>3.6 ออโธปิดิกส์</t>
  </si>
  <si>
    <t>3.7 โสต ศอ นาสิก</t>
  </si>
  <si>
    <t>3.8 ศัลยกรรมทั่วไป</t>
  </si>
  <si>
    <t>3.9 ผู้ป่วยผ่าตัด</t>
  </si>
  <si>
    <t>3.10 งานจ่ายกลาง1</t>
  </si>
  <si>
    <t>3.11 งานจ่ายกลาง2</t>
  </si>
  <si>
    <t>3.12 เวชกรรมฟื้นฟู (ขาเทียม)</t>
  </si>
  <si>
    <t>3.13 กายภาพบำบัด</t>
  </si>
  <si>
    <t>รวมวัสดุการแพทย์กลุ่มการพยาบาล</t>
  </si>
  <si>
    <t>รวมยอดวัสดุการแพทย์ทั่วไป</t>
  </si>
  <si>
    <t>แผนจัดซื้อวัสดุเภสัชกรรม</t>
  </si>
  <si>
    <t>เภสัชกรรม</t>
  </si>
  <si>
    <t>วัสดุเภสัชกรรม</t>
  </si>
  <si>
    <t>รวมยอดวัสดุเภสัชกรรม</t>
  </si>
  <si>
    <t>แผนจัดซื้อวัสดุทันตกรรม</t>
  </si>
  <si>
    <t>ทันตกรรม</t>
  </si>
  <si>
    <t>วัสดุทันตกรรม</t>
  </si>
  <si>
    <t>วัสดุทันตกรรม (PP)</t>
  </si>
  <si>
    <t>รวมยอดวัสดุทันตกรรม</t>
  </si>
  <si>
    <t>แผนจัดซื้อวัสดุ</t>
  </si>
  <si>
    <t>งานบริหารทั่วไป</t>
  </si>
  <si>
    <t>1.1วัสดุสำนักงาน</t>
  </si>
  <si>
    <t>1.1วัสดุแบบพิมพ์ (สนง.)</t>
  </si>
  <si>
    <t>รวมวัสดุสำนักงาน</t>
  </si>
  <si>
    <t>1.2วัสดุยานพาหนะและขนส่ง</t>
  </si>
  <si>
    <t>1.3วัสดุเชื้อเพลิงและหล่อลื่น</t>
  </si>
  <si>
    <t>1.4วัสดุไฟฟ้าและวิทยุ</t>
  </si>
  <si>
    <t>1.5วัสดุโฆษณาและเผยแพร่</t>
  </si>
  <si>
    <t>1.6วัสดุคอมพิวเตอร์</t>
  </si>
  <si>
    <t>1.7วัสดุเครื่องงานบ้านงานครัว</t>
  </si>
  <si>
    <t>งานจ่ายกลาง</t>
  </si>
  <si>
    <t>รวมวัสดุงานบ้านงานครัว</t>
  </si>
  <si>
    <t>1.8วัสดุบริโภค (อาหารสด)</t>
  </si>
  <si>
    <t>1.8วัสดุบริโภค (อาหารแห้ง)</t>
  </si>
  <si>
    <t>รวมวัสดุบริโภค</t>
  </si>
  <si>
    <t>1.9วัสดุเครื่องแต่งกาย</t>
  </si>
  <si>
    <t>รวมวัสดุเครื่องแต่งกาย</t>
  </si>
  <si>
    <t>1.10วัสดุก่อสร้าง</t>
  </si>
  <si>
    <t>1.11วัสดุอื่น (การเกษตร)</t>
  </si>
  <si>
    <t>รวมยอดค่าวัสดุทั้งหมด</t>
  </si>
  <si>
    <t>แผนการจัดซื้อวัสดุวิทยาศาสตร์การแพทย์</t>
  </si>
  <si>
    <t>เทคนิคการแพทย์และพยาธิวิทยาคลินิก (LAB)</t>
  </si>
  <si>
    <t>วัสดุวิทยาศาสตร์การแพทย์</t>
  </si>
  <si>
    <t>รวมยอดวัสดุวิทยาศาตร์การแพทย์</t>
  </si>
  <si>
    <t>แผนจัดซื้อครุภัณฑ์ สิ่งปลูกสร้าง</t>
  </si>
  <si>
    <t>1.บริหารทั่วไป</t>
  </si>
  <si>
    <t>1.1ปรับปรุง/ต่อเติม</t>
  </si>
  <si>
    <t>ลงทุนด้วยงบบำรุง</t>
  </si>
  <si>
    <t>1.2ปรับปรุง/ต่อเติม</t>
  </si>
  <si>
    <t>ลงทุนด้วยเงินบริจาค</t>
  </si>
  <si>
    <t>1.3ครุภัณฑ์</t>
  </si>
  <si>
    <t>ลงทุนด้วยงบค่าเสื่อม</t>
  </si>
  <si>
    <t>รวมงานบริหาร</t>
  </si>
  <si>
    <t>2.การพยาบาล</t>
  </si>
  <si>
    <t>สิ่งปลูกสร้าง</t>
  </si>
  <si>
    <t>ครุภัณฑ์การแพทย์</t>
  </si>
  <si>
    <t>ครุภัณฑ์สำนักงาน</t>
  </si>
  <si>
    <t>ครุภัณฑ์คอมพิวเตอร์</t>
  </si>
  <si>
    <t>รวมกลุ่มการพยาบาล</t>
  </si>
  <si>
    <t>พรส.</t>
  </si>
  <si>
    <t>โภชนศาสตร์</t>
  </si>
  <si>
    <t>รวมยอดครุภัณฑ์ทั้งหมด</t>
  </si>
  <si>
    <t>แผนค่าสาธารณูปโภค</t>
  </si>
  <si>
    <t>บริหารทั่วไป</t>
  </si>
  <si>
    <t>ค่าสาธารณุปโภค</t>
  </si>
  <si>
    <t>รวมยอดค่าสาธารณุปโภค</t>
  </si>
  <si>
    <t>แผนจ้างเหมาบริการ (ซ่อมแซม/บำรุงรักษา)</t>
  </si>
  <si>
    <t>แผนจ้างเหมาบริการ</t>
  </si>
  <si>
    <t>2.เทคนิการแพทย์และพยาธิวิทยาคลินิก (LAB)</t>
  </si>
  <si>
    <t>แผนจ้างเหมารายการทดสอบทางห้องปฏิบัติการ</t>
  </si>
  <si>
    <t xml:space="preserve">แผนจ้างเหมาบริการ </t>
  </si>
  <si>
    <t>รวม LAB</t>
  </si>
  <si>
    <t>3.รังสีวิทยา</t>
  </si>
  <si>
    <t>แผจ้างเหมาบริการ</t>
  </si>
  <si>
    <t>4.ทันตกรรม</t>
  </si>
  <si>
    <t>แผนจ้างเหมาบริการการทำฟันเทียม</t>
  </si>
  <si>
    <t>5.การพยาบาล</t>
  </si>
  <si>
    <t>แผนจ้างเหมาซ่อมบำรุง</t>
  </si>
  <si>
    <t>รวมยอดจ้างเหมาบริการ</t>
  </si>
  <si>
    <t xml:space="preserve">แผนรายรับ - รายจ่ายเงินบำรุง  ปีงบประมาณ 2567 </t>
  </si>
  <si>
    <t>หนี้สินค้างชำระ
 ปี 2566</t>
  </si>
  <si>
    <t>ประมาณการ
แผนจัดซื้อ/จ้าง
ปี 2567</t>
  </si>
  <si>
    <t>ภาระหนี้สิน
คงเหลือสิ้นปี 2567</t>
  </si>
  <si>
    <t>ผลการดำเนินงาน
ข้อมูลย้อนหลัง 3 ปีงบประมาณ</t>
  </si>
  <si>
    <t>บัญชีรายละเอียดเงินเดือนพนักงานกระทรวงสาธารณสุข โรงพยาบาลวังน้ำเย็น  จังหวัดสระแก้ว</t>
  </si>
  <si>
    <t>ที่</t>
  </si>
  <si>
    <t xml:space="preserve">ชื่อ-สกุล  </t>
  </si>
  <si>
    <t xml:space="preserve">เงินเดือน </t>
  </si>
  <si>
    <t>บวกเงินเพิ่ม 6 %</t>
  </si>
  <si>
    <t>5% ประกันสังคม</t>
  </si>
  <si>
    <t>เงินเดือนประมาณการ/ เดือน</t>
  </si>
  <si>
    <t>เงินเดือนประมาณการ/ ปี</t>
  </si>
  <si>
    <t>นางรัตน์มณี  ภูจำนงค์</t>
  </si>
  <si>
    <t>นายวุฒิไกร  พุทธาสนธิ์</t>
  </si>
  <si>
    <t>นางหนูกัน   ประวะภูตา</t>
  </si>
  <si>
    <t>นางสมบูรณ์  สิงฉนิท</t>
  </si>
  <si>
    <t>นายเสมียน  สุดแดน</t>
  </si>
  <si>
    <t>นายสำรวย   ชำนิกลาง</t>
  </si>
  <si>
    <t>นางระพีพรรณ  พลเสน</t>
  </si>
  <si>
    <t>นางเพ็ญณี  พนมใหญ่</t>
  </si>
  <si>
    <t>นางสาวนฤมล   คงควร</t>
  </si>
  <si>
    <t>นายสนั่น  ยิ้มกลาง</t>
  </si>
  <si>
    <t>นางสาวดวงพร   ส่วนบุญ</t>
  </si>
  <si>
    <t>นางสาวเขมจิรา  ศิริกุล</t>
  </si>
  <si>
    <t>นางสาวสำราญ  คำใส</t>
  </si>
  <si>
    <t>นางกรณี  อาจหาญ</t>
  </si>
  <si>
    <t>นายบุญร่วม  ขันโมลี</t>
  </si>
  <si>
    <t>นางสาววิยดา  ดีวงค์</t>
  </si>
  <si>
    <t>นายปีชา  ดีวงค์</t>
  </si>
  <si>
    <t>นายวิชัย  ยิ้มกลาง</t>
  </si>
  <si>
    <t>นางสาวนรินทร์พร  พันธ์สีนาม</t>
  </si>
  <si>
    <t>นายจิรวัฒน์  อุ่มพิมาย</t>
  </si>
  <si>
    <t>นางสาวสายชล  พรมมาวัน</t>
  </si>
  <si>
    <t>นางนวลพร  ใจหนักแน่น</t>
  </si>
  <si>
    <t>นายอภิชาติ  นาเทเวท</t>
  </si>
  <si>
    <t>นางพะยะนา  จันทรวงศ์</t>
  </si>
  <si>
    <t>นายทองใส  อุ้มแก้ว</t>
  </si>
  <si>
    <t>นายสมพร  เติมสุข</t>
  </si>
  <si>
    <t>นางสาวณัฐฑิกา  งามขุนทด</t>
  </si>
  <si>
    <t>นางสาวเกษร  รักถาวร</t>
  </si>
  <si>
    <t>นายพิชิต   พูลสวัสดิ์</t>
  </si>
  <si>
    <t>นางพิษณุ   โสภณ</t>
  </si>
  <si>
    <t>นางสาวศิริพร  เงินคุณ</t>
  </si>
  <si>
    <t>นางสาวยุพาพร  จรรยา</t>
  </si>
  <si>
    <t>นางสาวกาญจนา พนมใหญ่</t>
  </si>
  <si>
    <t>นางสาวพุฒตาล  สีสวัสดิ์</t>
  </si>
  <si>
    <t>นายกมล  วงษ์ชมภู</t>
  </si>
  <si>
    <t>นางวิภาพร  เติมสุข</t>
  </si>
  <si>
    <t>นายทวีวิทย์  ไชยศรี</t>
  </si>
  <si>
    <t>นายฉัตรชัย  พลเสน</t>
  </si>
  <si>
    <t>นายวัลลพ  จันตะเภา</t>
  </si>
  <si>
    <t>นายณัตพล  สมานเพียร</t>
  </si>
  <si>
    <t>นางเตือนใจ  บุญเรือ</t>
  </si>
  <si>
    <t>นายอนุรักษ์  นานคำ</t>
  </si>
  <si>
    <t>นางสาวพัชรี  พนมใหญ่</t>
  </si>
  <si>
    <t>นางสาววงเดือน  นูเนตร์</t>
  </si>
  <si>
    <t>นางสาวกฤติญา  วงค์อุดม</t>
  </si>
  <si>
    <t>นายชาญชัย  ทวิชัย</t>
  </si>
  <si>
    <t>นางสาวอริญญา  ร่วมทวี</t>
  </si>
  <si>
    <t>นายขวัญชัย  โคตรเสนา</t>
  </si>
  <si>
    <t>นายณัฐพล  บุญเขียวบุตร</t>
  </si>
  <si>
    <t>นางสาวอรอนงค์  คงสตรี</t>
  </si>
  <si>
    <t>นายพลาดร  เติมสุข</t>
  </si>
  <si>
    <t>นางสาวกนกอร  ชัยพันธ์</t>
  </si>
  <si>
    <t>นางทัศนีย์  วิเศษคร้อ</t>
  </si>
  <si>
    <t>นางสาวธนิดา  พูลฉันทกรณ์</t>
  </si>
  <si>
    <t>นางสาวชลิตา  ผัดกระโทก</t>
  </si>
  <si>
    <t>นางพิกุล  ภูมิมณี</t>
  </si>
  <si>
    <t>นางสาวแสงดาว  ผิวแดง</t>
  </si>
  <si>
    <t>นางวันเพ็ญ  ศรีสุทธา</t>
  </si>
  <si>
    <t>นางสาวณัฐชยาพร ชัยเสนา</t>
  </si>
  <si>
    <t>นางสาวสุดารัตน์ วงษ์ประเสริฐ</t>
  </si>
  <si>
    <t>นางสาวจารุวรรณ แจ่มวงษ์</t>
  </si>
  <si>
    <t>นายภานุพงษ์ จันทรวงศ์</t>
  </si>
  <si>
    <t>นายปิยะ ศรีพลัง</t>
  </si>
  <si>
    <t>นายวิษณุ แอธน</t>
  </si>
  <si>
    <t>นางอทิตยา ทองหล่อ</t>
  </si>
  <si>
    <t>นายศิวะ  จรัญเสริฐ</t>
  </si>
  <si>
    <t>นางสาวดวงธิดา ทาเล</t>
  </si>
  <si>
    <t>นางสาววราพร  คำมุงคุณ</t>
  </si>
  <si>
    <t>นายพัฒนศักดิ์ จันโสภา</t>
  </si>
  <si>
    <t>นางสาวพัดสุดา ศรีพลัง</t>
  </si>
  <si>
    <t>นายโรจน์ศักดิ์ กิจปาโมกข์</t>
  </si>
  <si>
    <t>นางสาวชิดชนก จันทกุล</t>
  </si>
  <si>
    <t>นายอนันตชัย สงวนหงษ์</t>
  </si>
  <si>
    <t>นางสาวนันท์นภัส ทามแก้ว</t>
  </si>
  <si>
    <t>นายศักดิ์นรินทร์ ธนาอารยะกุล</t>
  </si>
  <si>
    <t>นายนราวิชญ์ ศิขินารัมย์</t>
  </si>
  <si>
    <t>นายวสันต์ แสนปาง</t>
  </si>
  <si>
    <t>นางสาวอริสา ดำรงค์ดี</t>
  </si>
  <si>
    <t xml:space="preserve">บัญชีรายละเอียดเงินเดือนลูกจ้างชั่วคราว </t>
  </si>
  <si>
    <t>นางสาวอนุสรา การสำโรง</t>
  </si>
  <si>
    <t>นางสาวพรรณวจี พรหมเมือง</t>
  </si>
  <si>
    <t>นางสาวพิมพ์อร หิมะ</t>
  </si>
  <si>
    <t>นางสาววัชรินทร์ นาดี</t>
  </si>
  <si>
    <t>นางสาวราตรี คำควร</t>
  </si>
  <si>
    <t>นางสาววัลลภา  ศรีพลัง</t>
  </si>
  <si>
    <t>นางรุจิรา บูชาทิพย์</t>
  </si>
  <si>
    <t>นางสาวยุพาพร  สีเงิน</t>
  </si>
  <si>
    <t>นายทัตพงษ์ ธงวิพันธ์</t>
  </si>
  <si>
    <t>นางสาวฐิตาภา สรมหาจันทร์</t>
  </si>
  <si>
    <t>นายพงศกร ทรัพย์มณี</t>
  </si>
  <si>
    <t>นางปาริชาต ระมั่งทอง</t>
  </si>
  <si>
    <t>นายภานุ ดารามาตย์</t>
  </si>
  <si>
    <t>นายปรีชา ทองดี</t>
  </si>
  <si>
    <t>นางสาวสิรินทรา กองแปลง</t>
  </si>
  <si>
    <t>นางสาวเกษรา ฉ่ำใจหาญ</t>
  </si>
  <si>
    <t>นางสาวสุทธิดา มาลัยทอง</t>
  </si>
  <si>
    <t>นางสาวสุภาภรณ์ ศิริบูรณ์</t>
  </si>
  <si>
    <t>นางสาวสุชาดา เลิศชวงค์</t>
  </si>
  <si>
    <t>นายสัญยา สีเหลือง</t>
  </si>
  <si>
    <t>นางสาวจิราพร จันทนา</t>
  </si>
  <si>
    <t>นายพชร บูชากุล</t>
  </si>
  <si>
    <t>นางสาวสมฤทัย วังคีรี</t>
  </si>
  <si>
    <t>นางอาภรณ์ คำสิงห์</t>
  </si>
  <si>
    <t>นางสาวสวลี พงษ์ปลัด</t>
  </si>
  <si>
    <t>นายณัฐพงษ์ ผายผง</t>
  </si>
  <si>
    <t>นางสาวกาญจนา พิบูรณ์</t>
  </si>
  <si>
    <t>นางสาวณิชดาภา โสภาสูงเนิน</t>
  </si>
  <si>
    <t>นางสาวเบญจมาศ อ่อนหนองหว้า</t>
  </si>
  <si>
    <t>นางสาวชนิภา ผัดกระโทก</t>
  </si>
  <si>
    <t>นางสาวชลธิชา คำใส</t>
  </si>
  <si>
    <t>นายอนุชา สุทธิศิริ</t>
  </si>
  <si>
    <t>นายณัฐวุฒิ โสชู</t>
  </si>
  <si>
    <t>นางสาวจิรพรรณ เขียวจันทร์</t>
  </si>
  <si>
    <t>นางสาวณัฎฐิยา เนยสูงเนิน</t>
  </si>
  <si>
    <t>เงินเดือนหมอนวดแพทย์แผนไทย จำนวน 8 ราย</t>
  </si>
  <si>
    <t>บัญชีรายละเอียดค่าตอบแทน ไม่เวชปฎิบัติ  โรงพยาบาลวังน้ำเย็น  จังหวัดสระแก้ว</t>
  </si>
  <si>
    <t>ชื่อ-สกุล</t>
  </si>
  <si>
    <t>ตำแหน่ง</t>
  </si>
  <si>
    <t>จำนวนเงิน/เดือน</t>
  </si>
  <si>
    <t>จำนวนเงิน/ปี</t>
  </si>
  <si>
    <t>นางสาวชมพูนุช อัตถนันท์</t>
  </si>
  <si>
    <t>นายแพทย์ชำนาญการ</t>
  </si>
  <si>
    <t>นางสาวอรวีย์ ล้วนกลิ่นหอม</t>
  </si>
  <si>
    <t>นายแพทย์ปฏิบัติการ</t>
  </si>
  <si>
    <t>นายพงษ์พิเชฐ สหชัยรุ่งเรือง</t>
  </si>
  <si>
    <t>นายปัญญณัฐ นามวงษ์</t>
  </si>
  <si>
    <t>นางสาววริศรา ขจรพิสิฐศักดิ์</t>
  </si>
  <si>
    <t>นางสาวเพียงขวัญ โลหะเวช</t>
  </si>
  <si>
    <t>นางสาวปฏิญญา จิตต์สมุทร</t>
  </si>
  <si>
    <t>รวมแพทย์</t>
  </si>
  <si>
    <t>นางสาวฐชานันท์ อิสริยะชัยกุล</t>
  </si>
  <si>
    <t>เภสัชกรปฏิบัติการ</t>
  </si>
  <si>
    <t>นางสาวธีมาพร  คันธาวัตร์</t>
  </si>
  <si>
    <t>นางสาวณัฐรินีย์  บัณฑุวรรณ</t>
  </si>
  <si>
    <t>นางสาวสายธาร โทสิงห์</t>
  </si>
  <si>
    <t>เภสัชกร</t>
  </si>
  <si>
    <t>นางสาวสุณิสา มาตะวงษ์</t>
  </si>
  <si>
    <t>นางสาวอรปรียา มาตุลกุล</t>
  </si>
  <si>
    <t>นางสาวปพิชญา วรรณดี</t>
  </si>
  <si>
    <t>รวมเภสัชกร</t>
  </si>
  <si>
    <t>รวมเป็นเงิน</t>
  </si>
  <si>
    <t>ตารางสรุปค่าตอบแทนสำหรับบุคลากรที่ปฏิบัติงานในหน่วยบริการภาครัฐ  ปี2565</t>
  </si>
  <si>
    <t>โรงพยาบาลวังน้ำเย็น</t>
  </si>
  <si>
    <t xml:space="preserve">ประจำเดือน ตุลาคม 65 - กันยายน 2566  </t>
  </si>
  <si>
    <t>รายชื่อ</t>
  </si>
  <si>
    <t>ประเภท</t>
  </si>
  <si>
    <t>นายวัฒนพล  จิติลาภะ</t>
  </si>
  <si>
    <t>นายแพทย์ชำนาญการพิเศษ</t>
  </si>
  <si>
    <t>ขรก</t>
  </si>
  <si>
    <t>นางสาวชมพูนุช  อัตถนันท์</t>
  </si>
  <si>
    <t>นางสาวอรวีร์   ล้วนกลิ่นหอม</t>
  </si>
  <si>
    <t xml:space="preserve">นายแพทย์ปฏิบัติการ </t>
  </si>
  <si>
    <t xml:space="preserve">นางรถนา  ไวยวาจี </t>
  </si>
  <si>
    <t>ทันตแพทย์ชำนาญการ</t>
  </si>
  <si>
    <t xml:space="preserve">นางสาวรัชตะวัน ศิริพันธ์ </t>
  </si>
  <si>
    <t>นางสาวพนัชมน  สุวรรณนิกขะ</t>
  </si>
  <si>
    <t>นางสาวสโรชา  จะระนะธัมโม</t>
  </si>
  <si>
    <t>ทันตแพทย์ปฏิบัติการ</t>
  </si>
  <si>
    <t>นางสาวปิยรัตน์  ธรรมโชติวร</t>
  </si>
  <si>
    <t>เภสัชกรชำนาญการ</t>
  </si>
  <si>
    <t>นางสาวฐชานันท์  อิสริยะชัยกุล</t>
  </si>
  <si>
    <t>นางสาวณัฐรินีย์ บัณฑุวรรณ</t>
  </si>
  <si>
    <t xml:space="preserve">นางสาวจุรีทิพย์  ไชยสิกร </t>
  </si>
  <si>
    <t>พยาบาลวิชาชีพชำนาญการ</t>
  </si>
  <si>
    <t xml:space="preserve">นางดวงเดือน  เดชสุภา </t>
  </si>
  <si>
    <t xml:space="preserve">นางนิภา  จันทร์แสง </t>
  </si>
  <si>
    <t xml:space="preserve">นางวันทนา  รักษาพล </t>
  </si>
  <si>
    <t xml:space="preserve">นางสาววาสนา  ชำนาญอักษร </t>
  </si>
  <si>
    <t xml:space="preserve">นางสาวสมปอง บุญอินทร์ </t>
  </si>
  <si>
    <t>นางภคอร   สุขเสียง</t>
  </si>
  <si>
    <t xml:space="preserve">นางอำพร  ทองดีนอก </t>
  </si>
  <si>
    <t xml:space="preserve">นางนารี  คงกระจ่าง </t>
  </si>
  <si>
    <t>พยาบาลวิชาชีพชำนาญการ พิเศษ</t>
  </si>
  <si>
    <t xml:space="preserve">นางพจนีย์  จงโชคดี </t>
  </si>
  <si>
    <t xml:space="preserve">นางพิศมัย  ลิ้มอังกูร </t>
  </si>
  <si>
    <t xml:space="preserve">นางสมศรี  ยศมงคล </t>
  </si>
  <si>
    <t xml:space="preserve">นายอุดม  สียา </t>
  </si>
  <si>
    <t>นางสาวพิศมัย  เกิดกำบท</t>
  </si>
  <si>
    <t xml:space="preserve">นางปาริชาต  มาลีรส </t>
  </si>
  <si>
    <t>นางสาววิสา  งามสง่า</t>
  </si>
  <si>
    <t>พยาบาลวิชาชีพปฏิบัติการ</t>
  </si>
  <si>
    <t xml:space="preserve">นางสาวสมพร  นายะพันธ์ </t>
  </si>
  <si>
    <t xml:space="preserve">นายภัทรบดินทร์  ตะบองเพ็ชร </t>
  </si>
  <si>
    <t>นางสาวสุกัญญา สุคนธ์</t>
  </si>
  <si>
    <t>นางสาวสาวิตรี  ศิริดี</t>
  </si>
  <si>
    <t>นางนุษรา  เทียมศิริ</t>
  </si>
  <si>
    <t>นางสมใจ  ฤทธิตา</t>
  </si>
  <si>
    <t>นางสุวิมล  จามรพิพัฒน์</t>
  </si>
  <si>
    <t>นางสาวปิ่นสุดา  สินธุชัย</t>
  </si>
  <si>
    <t>นางวัชราภรณ์  เดชา</t>
  </si>
  <si>
    <t>นางสาวพนิตา  เพ็งลาภ</t>
  </si>
  <si>
    <t>พยาบาลวิชาชีพ ชำนาญการ</t>
  </si>
  <si>
    <t>นางสาวขวัญมนัส  ปะนะทัง</t>
  </si>
  <si>
    <t>นางสาวเนตรนะภิส  ศุภกะ</t>
  </si>
  <si>
    <t>นางสาวจุฑาพร  สุขาจิตต์</t>
  </si>
  <si>
    <t xml:space="preserve">นางสาวนัทดาว  ภูจำนงค์ </t>
  </si>
  <si>
    <t>เจ้าพนักงานทันตสาธารณสุขชำนาญงาน</t>
  </si>
  <si>
    <t xml:space="preserve">นางสาววรรณา  ศิริเวช </t>
  </si>
  <si>
    <t xml:space="preserve">นางสาวอริศรา  ปราบพาล </t>
  </si>
  <si>
    <t>เจ้าพนักงานเภสัชกรรมชำนาญงาน</t>
  </si>
  <si>
    <t xml:space="preserve">นางอภิรดี  สียา </t>
  </si>
  <si>
    <t>จพ.วิทยาศาสตร์การแพทย์ชำนาญงาน</t>
  </si>
  <si>
    <t xml:space="preserve">นายโกมล  บุญเพิ่ม </t>
  </si>
  <si>
    <t>นางสาวอุทิษา สารีคำ</t>
  </si>
  <si>
    <t>นางจารุวรรณ  จันแปรน</t>
  </si>
  <si>
    <t xml:space="preserve">เจ้าพนักงานเภสัชกรรมชำนาญงาน </t>
  </si>
  <si>
    <t>นางสาวยุวดี  สายทอง</t>
  </si>
  <si>
    <t>นางชีวรัตน์ วรรณประภา</t>
  </si>
  <si>
    <t>นางบังอร  ผามั่น</t>
  </si>
  <si>
    <t>นักเทคนิคการแพทย์ชำนาญการ</t>
  </si>
  <si>
    <t xml:space="preserve">นางจันทร์นิภา  เภตรา </t>
  </si>
  <si>
    <t>นายชนวัฒน์  น้อยถนอม</t>
  </si>
  <si>
    <t>นักกายภาพบำบัดปฏิบัติการ</t>
  </si>
  <si>
    <t>นางสาวอรุณี  มูลชัยสุข</t>
  </si>
  <si>
    <t>นักเทคนิคการแพทย์ปฏิบัติการ</t>
  </si>
  <si>
    <t>นางจตุรพร  หนูผึ้ง</t>
  </si>
  <si>
    <t>นางสาวสุจิตรา  ศรีนัดยศ</t>
  </si>
  <si>
    <t>เจ้าพนักงานวิทยาศาสตร์การแพทย์ปฏิบัติงาน</t>
  </si>
  <si>
    <t>นางสาวขวัญเรือน  ศรีสังวาลย์</t>
  </si>
  <si>
    <t>นางสาวสาวิตรี  งามวงศ์</t>
  </si>
  <si>
    <t>แพทย์แผนไทยปฏิบัติการ</t>
  </si>
  <si>
    <t>นางสาวสลักจิตร  พรจันทร์</t>
  </si>
  <si>
    <t xml:space="preserve">นางสาวสุกัญญา  กฤษณะกาฬ </t>
  </si>
  <si>
    <t>นางสาวปรารถนา  ขันธรักษา</t>
  </si>
  <si>
    <t>นางสาวราตรี  เชื้อนุ่น</t>
  </si>
  <si>
    <t xml:space="preserve">นางสาวกัลยาณี  สำราญบุตร </t>
  </si>
  <si>
    <t>นางสาวชลลดา  ชาวประชา</t>
  </si>
  <si>
    <t>นางจีราภรณ์  ยอดเยี่ยม</t>
  </si>
  <si>
    <t>นางวนิดา เทพวงษ์</t>
  </si>
  <si>
    <t>นางสาวกนกวรรณ  โสดา</t>
  </si>
  <si>
    <t>นางสาวมนัฎชนก  ฮนทุมมา</t>
  </si>
  <si>
    <t>นักวิชาการสาธารณสุขปฏิบัติการ</t>
  </si>
  <si>
    <t>นางสาวน้ำทิพย์  กำจัดศัตรูพ่าย</t>
  </si>
  <si>
    <t>นางสาวศรัณยา  จันทร์ละมูล</t>
  </si>
  <si>
    <t>นางสาวธัญติญา  กวดสำโรง</t>
  </si>
  <si>
    <t>นางสาวกรวรรณ  มิ่งมีสุข</t>
  </si>
  <si>
    <t>นางสาววรางคณา  คงคา</t>
  </si>
  <si>
    <t>นางสาวชุติมน  ใจธรรม</t>
  </si>
  <si>
    <t>นายปิยะบุตร  อมรสิทธิวงค์</t>
  </si>
  <si>
    <t>นางสาววรรณวลี  อิ่มกมล</t>
  </si>
  <si>
    <t>นางสาววิภาวี  ภู่ทับทิม</t>
  </si>
  <si>
    <t>นางสาววิลาวัณย์  เถื่อนขวัญ</t>
  </si>
  <si>
    <t>นางสาวปาริฉัตร  อยู่ยิ่ง</t>
  </si>
  <si>
    <t>นางสาวเมทินี  ศรีบุรินทร์</t>
  </si>
  <si>
    <t>นางสาวสิรภัทร  พั้วเหล็ก</t>
  </si>
  <si>
    <t>นางสาวพรเพ็ญ  วงษ์คำแหง</t>
  </si>
  <si>
    <t>นางสาวนิติยา  ยงไธสง</t>
  </si>
  <si>
    <t>นางสาวเบญจมาภรณ์  เฉลียวกิจ</t>
  </si>
  <si>
    <t>เจ้าพนักงานเภสัชกรรมปฎิบัติงาน</t>
  </si>
  <si>
    <t>นางสาวธนาพร  พูลฉันทกรณ์</t>
  </si>
  <si>
    <t>นักจิตวิทยาปฎิบัติการ</t>
  </si>
  <si>
    <t>นางสาวพรพิมล  คำนึง</t>
  </si>
  <si>
    <t>นางสาวกัลยาณี  วิเศษสมบัติ</t>
  </si>
  <si>
    <t xml:space="preserve">นายจักรพันธ์  ต้นน้อย </t>
  </si>
  <si>
    <t>นางสาวทิพย์ธัญญา  สนธิระ</t>
  </si>
  <si>
    <t>นายณัฐพล  ยิสารคุณ</t>
  </si>
  <si>
    <t>เจ้าพนักงานเวชกิจฉุกเฉินปฏิบัติการ</t>
  </si>
  <si>
    <t>นางสาวอุมาภรณ์  ศรีสนิท</t>
  </si>
  <si>
    <t>นางสาวอมรรัตน์  บุญตา</t>
  </si>
  <si>
    <t>นางสาวอรปรียา  เติมสุข</t>
  </si>
  <si>
    <t>นางสาวเพียงขวัญ  แสงจันทร์</t>
  </si>
  <si>
    <t>นายเอกฟิสิกส์  อุ้มแก้ว</t>
  </si>
  <si>
    <t>นางสาววนิดา  รุ่งรัศมี</t>
  </si>
  <si>
    <t>นางสาวอรนิชา นามมนตรี</t>
  </si>
  <si>
    <t>นางสาวเสาวรส ทาตุ๊</t>
  </si>
  <si>
    <t>นางสาวชวัลรัตน์ ภัทรวรจินดา</t>
  </si>
  <si>
    <t>นายยุทธชัย อุพลรัมย์</t>
  </si>
  <si>
    <t>นางสาวรัตนาภรณ์ เพ็งกุน</t>
  </si>
  <si>
    <t>นางสาวธิตินัฐฎา  สานันต์</t>
  </si>
  <si>
    <t>เจ้าพนักงานเวชสถิติชำนาญงาน</t>
  </si>
  <si>
    <t>นายนิธินันท์ ปิยนาทอัครนันท์</t>
  </si>
  <si>
    <t>นายวิศรุต  ฉิมมาลา</t>
  </si>
  <si>
    <t>นางสาวหทัยชนก บุญปก</t>
  </si>
  <si>
    <t>นางสาวสุณิสา  มาตะวงษ์</t>
  </si>
  <si>
    <t>พรก</t>
  </si>
  <si>
    <t>นางสาวสายธาร  โทสิงห์</t>
  </si>
  <si>
    <t>แพทย์แผนไทย</t>
  </si>
  <si>
    <t>ลจช</t>
  </si>
  <si>
    <t>นักวิชาการสาธารณสุข</t>
  </si>
  <si>
    <t>นางสาววัลลภา ศรีพลัง</t>
  </si>
  <si>
    <t>นักเทคนิคการแพทย์</t>
  </si>
  <si>
    <t>นางสาววาสินี มูลฟู</t>
  </si>
  <si>
    <t>นางสาววรรณิภา คำฉายศรี</t>
  </si>
  <si>
    <t>นางสาวระพีพัฒน์ ไพรหลวง</t>
  </si>
  <si>
    <t>นางสาวธนัญญา ทองแบบ</t>
  </si>
  <si>
    <t>นางสาวศิรินภา ล่วงลือ</t>
  </si>
  <si>
    <t>พยาบาลวิชาชีพ</t>
  </si>
  <si>
    <t>นางสาวกมลทิพย์ กองขวา</t>
  </si>
  <si>
    <t>นักโภชนาการปฏิบัติการ</t>
  </si>
  <si>
    <t>นายพงศกร  ทรัพย์มณี</t>
  </si>
  <si>
    <t>เจ้าพนักงานสาธารณสุข</t>
  </si>
  <si>
    <t>นางสาวกนกพร  เหล่าทัศน์</t>
  </si>
  <si>
    <t>นางสาววรณัน  พงษ์ศรี</t>
  </si>
  <si>
    <t>จพ.สาธารณสุขชำนาญงาน</t>
  </si>
  <si>
    <t>นางสาวสิรินทรา  กองแปลง</t>
  </si>
  <si>
    <t>นักกายภาพบำบัด</t>
  </si>
  <si>
    <t>นางชื่นฤทัย  วรรณเกตุ</t>
  </si>
  <si>
    <t>นางสาวภคมน  ชัชวาลกิจกุล</t>
  </si>
  <si>
    <t>นางสาวอริสา  ดำรงค์ดี</t>
  </si>
  <si>
    <t>พกส.</t>
  </si>
  <si>
    <t>นางสาวสวลี  พงษ์ปลัด</t>
  </si>
  <si>
    <t>นางสาวอารีรัตน์ วังคีรี</t>
  </si>
  <si>
    <t>นางสาวพัชราวรรณ  กลิ่นสวรรค์</t>
  </si>
  <si>
    <t>นางสาววริศรา  ขจรพิสิฐศักดิ์</t>
  </si>
  <si>
    <t>นายพงษ์พิเชฐ  สหชัยรุ่งเรือง</t>
  </si>
  <si>
    <t>นายปัญญณัฐ  นามวงษ์</t>
  </si>
  <si>
    <t>นางสาวเพียงขวัญ  โลหะเวช</t>
  </si>
  <si>
    <t>นางสาวปฏิญญา  จิตต์สมุทร</t>
  </si>
  <si>
    <t>นางสาวสุรภา  เดชรุ่งโรจน์ปัญญา</t>
  </si>
  <si>
    <t>นางสาวชญาณิศ  ศรีวรพงษ์พันธ์</t>
  </si>
  <si>
    <t>นายณัฐวุฒิ  โสชู</t>
  </si>
  <si>
    <t>จพ.สาธารณสุข</t>
  </si>
  <si>
    <t>นางสาวชนิภา  ผัดกระโทก</t>
  </si>
  <si>
    <t>นางสาวภัสรา  วัฒนบุตร</t>
  </si>
  <si>
    <t>แพทย์หมุนเวียน</t>
  </si>
  <si>
    <t>นางสาวยุพาพร  ทองสำแดง</t>
  </si>
  <si>
    <t>พนักงานช่วยเหลือคนไข้</t>
  </si>
  <si>
    <t>นางสาวกาญจนา  พนมใหญ่</t>
  </si>
  <si>
    <t>พนักงานบริการเอกสารทั่วไป</t>
  </si>
  <si>
    <t>นางสาวสมฤทัย  วังคีรี</t>
  </si>
  <si>
    <t>นางกัญญา  สุดแดน</t>
  </si>
  <si>
    <t>ลจป</t>
  </si>
  <si>
    <t>นางหนูกัน  ประวะภูตา</t>
  </si>
  <si>
    <t>นางสาวดวงพร  ส่วนบุญ</t>
  </si>
  <si>
    <t>นางสาวณัฎฐิยา  เนยสูงเนิน</t>
  </si>
  <si>
    <t>นางพิษณุ  โสภณ</t>
  </si>
  <si>
    <t>นางสมจิต  ยิ้มกลาง</t>
  </si>
  <si>
    <t>พนักงานเปล</t>
  </si>
  <si>
    <t xml:space="preserve">นายจิรวัฒน์  อุ่มพิมาย </t>
  </si>
  <si>
    <t>พนักงานบริการ</t>
  </si>
  <si>
    <t>นางสาวนันท์นภัส  ทามแก้ว</t>
  </si>
  <si>
    <t>นายปรีชา  ทองดี</t>
  </si>
  <si>
    <t>นางสาววันเพ็ญ  ศรีสุทธา</t>
  </si>
  <si>
    <t>นางสาวกาญจนา  พิบูรณ์</t>
  </si>
  <si>
    <t>นางสาวกรณี  อาจหาญ</t>
  </si>
  <si>
    <t>พนักงานประกอบอาหาร</t>
  </si>
  <si>
    <t>นางสาวสายชล   พรมมาวัน</t>
  </si>
  <si>
    <t>นางสาวเบญจมาศ  อ่อนหนองหว้า</t>
  </si>
  <si>
    <t>นางสาวสุดารัตน์  วงษ์ประเสริฐ</t>
  </si>
  <si>
    <t xml:space="preserve">นายกมล  วงษ์ชมภู </t>
  </si>
  <si>
    <t>พนักงานการแพทย์และรังสีเทคนิค</t>
  </si>
  <si>
    <t>นางอทิตยา  ทองหล่อ</t>
  </si>
  <si>
    <t>ผู้ช่วยนักกายภาพบำบัด</t>
  </si>
  <si>
    <t>เจ้าพนักงานธุรการ</t>
  </si>
  <si>
    <t>นายวิษณุ  แอธน</t>
  </si>
  <si>
    <t>เจ้าพนักงานพัสดุ</t>
  </si>
  <si>
    <t>นายพรชัย  จันทกรณ์</t>
  </si>
  <si>
    <t>นักวิชาการเงินและบัญชี</t>
  </si>
  <si>
    <t>นายวิสุทธิ์  ทองลือ</t>
  </si>
  <si>
    <t>นักวิชาการพัสดุ</t>
  </si>
  <si>
    <t>นางสาววัชรินทร์  นาดี</t>
  </si>
  <si>
    <t>นางสาวราตรี  คำควร</t>
  </si>
  <si>
    <t>นางสาวเตือนใจ  บุญเรือ</t>
  </si>
  <si>
    <t>เจ้าพนักงานการเงินและบัญชี</t>
  </si>
  <si>
    <t>นางสาวสุภาพร  กตัญญู</t>
  </si>
  <si>
    <t>นางสาวระพีพรรณ  พลเสน</t>
  </si>
  <si>
    <t>นางสาวประยูร  โพธิ์พันธ์ไม้</t>
  </si>
  <si>
    <t>นางสาวศิริพร  รอดแก้ว</t>
  </si>
  <si>
    <t>นายโรจน์ศักดิ์  กิจปาโมกข์</t>
  </si>
  <si>
    <t>พนักงานขับรถยนต์</t>
  </si>
  <si>
    <t>นายอนันตชัย  สงวนหงษ์</t>
  </si>
  <si>
    <t xml:space="preserve">นายสำรวย  ชำนิกลาง </t>
  </si>
  <si>
    <t>พนักงานเกษตรพื้นฐาน</t>
  </si>
  <si>
    <t>นายภานุพงศ์  จันทรวงศ์</t>
  </si>
  <si>
    <t>ว่าที่ร้อยตรีณัฐพล  บุญเขียวบุตร</t>
  </si>
  <si>
    <t>นายช่างไฟฟ้า</t>
  </si>
  <si>
    <t>นายพิชิต  พูลสวัสดิ์</t>
  </si>
  <si>
    <t xml:space="preserve">นางสาวสุทธิดา  มาลัยทอง </t>
  </si>
  <si>
    <t>พนักงานซักฟอก</t>
  </si>
  <si>
    <t>นางสาวณัฐชยาพร  ชัยเสนา</t>
  </si>
  <si>
    <t>นักเทคโนโลยีและสารสนเทศ</t>
  </si>
  <si>
    <t>นายปิยะ  ศรีพลัง</t>
  </si>
  <si>
    <t>นางสาวอังคณา  พญาแก้ว</t>
  </si>
  <si>
    <t>นางสาวพิมพ์อร  หิมะ</t>
  </si>
  <si>
    <t>ว่าที่ร้อยตรีเจนจิรา  บุญเกิด</t>
  </si>
  <si>
    <t>นายณัฐพงษ์  ผายผง</t>
  </si>
  <si>
    <t>นางสาวพัดสุดา  ศรีพลัง</t>
  </si>
  <si>
    <t>นายภานุ  ดารามาตย์</t>
  </si>
  <si>
    <t>นายช่างเทคนิค</t>
  </si>
  <si>
    <t>นางสาวสุภาภรณ์  ศิริบูรณ์</t>
  </si>
  <si>
    <t>นางสาวจิราพร  จันทนา</t>
  </si>
  <si>
    <t>นายสัญญา  สีเหลือง</t>
  </si>
  <si>
    <t>นางอาภรณ์  คำสิงห์</t>
  </si>
  <si>
    <t>นายศักดิ์นรินทร์  ธนาอารยะกุล</t>
  </si>
  <si>
    <t>นักวิชาการคอมพิวเตอร์</t>
  </si>
  <si>
    <t>นางสาวพรรณวจี  พรหมเมือง</t>
  </si>
  <si>
    <t>นายนราวิชญ์  ศิขินารัมย์</t>
  </si>
  <si>
    <t>นางสาวสุชาดา  เลิศชวงค์</t>
  </si>
  <si>
    <t>นางเขมจิรา  ศิริกุล</t>
  </si>
  <si>
    <t xml:space="preserve">นางสาวนฤมล  คงควร </t>
  </si>
  <si>
    <t>นางสาวอนุสรา  การสำโรง</t>
  </si>
  <si>
    <t>นางสาวเกษรา  ฉ่ำใจหาญ</t>
  </si>
  <si>
    <t>นายบุญตา  แสนปาง</t>
  </si>
  <si>
    <t>พนักงานเภสัชกรรม</t>
  </si>
  <si>
    <t xml:space="preserve">นายสนั่น  ยิ้มกลาง </t>
  </si>
  <si>
    <t>พนักงานช่วยการพยาบาล</t>
  </si>
  <si>
    <t>นางสาวชลธิชา  คำใส</t>
  </si>
  <si>
    <t>นายวสันต์  แสนปาง</t>
  </si>
  <si>
    <t>นางสาวปาริชาต  ระมั่งทอง</t>
  </si>
  <si>
    <t>นายพัฒนศักดิ์  จันโสภา</t>
  </si>
  <si>
    <t xml:space="preserve">นายทองดี  แสนปาง </t>
  </si>
  <si>
    <t>พนักงานประจำห้องยา</t>
  </si>
  <si>
    <t>นายอนุชา  สุทธิศิริ</t>
  </si>
  <si>
    <t>นางสาวชิดชนก  จันทกุล</t>
  </si>
  <si>
    <t>บัญชีรายละเอียด พตส.รับจากเงินบำรุง</t>
  </si>
  <si>
    <t>ชื่อ-สกุล  ตามสมุดบัญชี</t>
  </si>
  <si>
    <t>พตส/ เดือน</t>
  </si>
  <si>
    <t>พตส /ปี</t>
  </si>
  <si>
    <t>นางรุจิรา  บูชาทิพย์</t>
  </si>
  <si>
    <t>แบบสรุปการขอรับเงินเพิ่มสำหรับตำแหน่งที่มีเหตุพิเศษของผู้ปฏิบัติงานด้านการสาธารณสุข(พ.ต.ส.)ประจำปีงบประมาณ 2564 สำนักงานสาธารณสุขจังหวัดสระแก้ว</t>
  </si>
  <si>
    <t>หน่วยงาน โรงพยาบาลวังน้ำเย็น</t>
  </si>
  <si>
    <t xml:space="preserve">ประจำเดือน  กันยายน พ.ศ.2565 </t>
  </si>
  <si>
    <t>ลำดับที่</t>
  </si>
  <si>
    <t>เลขประจำตัวประชาชน</t>
  </si>
  <si>
    <t>ชื่อ นามสกุล</t>
  </si>
  <si>
    <t>เลขที่ใบประกอบวิชาชีพ</t>
  </si>
  <si>
    <t>กลุ่มที่</t>
  </si>
  <si>
    <t>รหัสกลุ่ม</t>
  </si>
  <si>
    <t>อัตรา/เดือน</t>
  </si>
  <si>
    <t>จำนวน เดือน/วัน</t>
  </si>
  <si>
    <t>จำนวนขอเบิก</t>
  </si>
  <si>
    <t>ทั้งปี</t>
  </si>
  <si>
    <t>ระดับ</t>
  </si>
  <si>
    <t>เลขที่</t>
  </si>
  <si>
    <t>วันหมดอายุ</t>
  </si>
  <si>
    <t xml:space="preserve">นายแพทย์ชำนาญการพิเศษ </t>
  </si>
  <si>
    <t>ขรก/ชำนาญการ</t>
  </si>
  <si>
    <t>ไม่มีวันหมดอายุ</t>
  </si>
  <si>
    <t>1 เดือน</t>
  </si>
  <si>
    <t xml:space="preserve">นายแพทย์ชำนาญการ </t>
  </si>
  <si>
    <t>นางสาวอรวีร์  ล้วนกลิ่นหอม</t>
  </si>
  <si>
    <t xml:space="preserve">ขรก/ปฏิบัติการ </t>
  </si>
  <si>
    <t>นางรถนา  ไวยวาจี</t>
  </si>
  <si>
    <t>ท.7883</t>
  </si>
  <si>
    <t>นางสาวรัชตะวัน  ศิริพันธ์</t>
  </si>
  <si>
    <t>ท. 12326</t>
  </si>
  <si>
    <t>ท.14880</t>
  </si>
  <si>
    <t>ท.19056</t>
  </si>
  <si>
    <t xml:space="preserve"> 6 พฤษภาคม 2569</t>
  </si>
  <si>
    <t>ภ.28579</t>
  </si>
  <si>
    <t>ภ.35013</t>
  </si>
  <si>
    <t xml:space="preserve"> 9 พฤษภาคม 2569</t>
  </si>
  <si>
    <t>ภ.38455</t>
  </si>
  <si>
    <t xml:space="preserve"> 10 พฤษภาคม 2566</t>
  </si>
  <si>
    <t>ภ.40514</t>
  </si>
  <si>
    <t xml:space="preserve"> 13 พฤษภาคม 2567</t>
  </si>
  <si>
    <t>น.ส.สุกัญญา  สุคนธ์</t>
  </si>
  <si>
    <t xml:space="preserve">พยาบาลวิชาชีพชำนาญการ </t>
  </si>
  <si>
    <t xml:space="preserve"> 24 พฤศจิกายน 2565</t>
  </si>
  <si>
    <t>3.1-4</t>
  </si>
  <si>
    <t>นางภคอร  สุขเสียง</t>
  </si>
  <si>
    <t xml:space="preserve"> 31 มีนาคม 2570</t>
  </si>
  <si>
    <t xml:space="preserve"> 29 เมษายน 2570</t>
  </si>
  <si>
    <t xml:space="preserve"> 25 กรกฎาคม 2567</t>
  </si>
  <si>
    <t>นางวนิดา  เทพวงษ์</t>
  </si>
  <si>
    <t xml:space="preserve"> 25 ธันวาคม 2569</t>
  </si>
  <si>
    <t xml:space="preserve"> 29 มีนาคม 2567</t>
  </si>
  <si>
    <t>นางสาวปรารถนา ขันธรักษา</t>
  </si>
  <si>
    <t>นางสาวกัลยาณี สำราญบุตร</t>
  </si>
  <si>
    <t>ขรก/ปฏิบัติการ</t>
  </si>
  <si>
    <t>31 กรกฎาคม 2569</t>
  </si>
  <si>
    <t>นางปาริชาติ  มาลีรส</t>
  </si>
  <si>
    <t>นางวันทนา  รักษาพล</t>
  </si>
  <si>
    <t xml:space="preserve"> 28 พฤศจิกายน 2567</t>
  </si>
  <si>
    <t>น.ส.จุรีทิพย์  ไชยสิกร</t>
  </si>
  <si>
    <t xml:space="preserve"> 23 ธันวาคม 2565</t>
  </si>
  <si>
    <t>นางสมศรี  ยศมงคล</t>
  </si>
  <si>
    <t xml:space="preserve"> 31 กรกฎาคม 2568</t>
  </si>
  <si>
    <t>นส.สมพร   นายะพันธ์</t>
  </si>
  <si>
    <t xml:space="preserve"> 28 มีนาคม 2569</t>
  </si>
  <si>
    <t>นางพิศมัย  ลิ้มอังกูร</t>
  </si>
  <si>
    <t>18 กรกฏาคม 2568</t>
  </si>
  <si>
    <t>นส.พิศมัย  เกิดกำบท</t>
  </si>
  <si>
    <t>19 มีนาคม 2569</t>
  </si>
  <si>
    <t>นางสาวสุกัญญา  กฤษณะกาฬ</t>
  </si>
  <si>
    <t xml:space="preserve"> 31 มีนาคม 2566</t>
  </si>
  <si>
    <t xml:space="preserve"> 13 สิงหาคม 2569</t>
  </si>
  <si>
    <t>นางสาวราตรี เชื้อนุ่น</t>
  </si>
  <si>
    <t xml:space="preserve"> 31 กรกฎาคม 2569</t>
  </si>
  <si>
    <t xml:space="preserve">นางวัชราภรณ์  เดชา  </t>
  </si>
  <si>
    <t xml:space="preserve"> 29 มีนาคม 2566</t>
  </si>
  <si>
    <t>นางนิภา  จันทร์แสง</t>
  </si>
  <si>
    <t xml:space="preserve"> 4 มกราคม 2570</t>
  </si>
  <si>
    <t>นางสมปอง   บุญอินทร์</t>
  </si>
  <si>
    <t xml:space="preserve"> 23 มีนาคม 2566</t>
  </si>
  <si>
    <t>นางดวงเดือน  เดชสุภา</t>
  </si>
  <si>
    <t>27 พฤศจิกายน 2568</t>
  </si>
  <si>
    <t>นายอุดม  สียา</t>
  </si>
  <si>
    <t>6 สิงหาคม 2568</t>
  </si>
  <si>
    <t>นส.สาวิตรี  ศิริดี</t>
  </si>
  <si>
    <t>น.ส.วิสา  งามสง่า</t>
  </si>
  <si>
    <t xml:space="preserve">พยาบาลวิชาชีพปฏิบัติการ </t>
  </si>
  <si>
    <t xml:space="preserve"> 28 มีนาคม 2567</t>
  </si>
  <si>
    <t xml:space="preserve">นางสมใจ  ฤทธิตา </t>
  </si>
  <si>
    <t>น.ส.เนตรนะภิส  ศุภกะ</t>
  </si>
  <si>
    <t>นางอำพร  ทองดีนอก</t>
  </si>
  <si>
    <t>น.ส.วาสนา  ชำนาญอักษร</t>
  </si>
  <si>
    <t>นางพจนีย์  จงโชคดี</t>
  </si>
  <si>
    <t>นางจันทร์นิภา  เภตรา</t>
  </si>
  <si>
    <t>นางนารี  คงกระจ่าง</t>
  </si>
  <si>
    <t xml:space="preserve">พยาบาลวิชาชีพชำนาญการพิเศษ </t>
  </si>
  <si>
    <t>ขรก/ชำนาญการพิเศษ</t>
  </si>
  <si>
    <t>ทน.8726</t>
  </si>
  <si>
    <t xml:space="preserve"> 14 ตุลาคม 2566</t>
  </si>
  <si>
    <t>ทน.9546</t>
  </si>
  <si>
    <t xml:space="preserve"> 30 ตุลาคม 2569</t>
  </si>
  <si>
    <t xml:space="preserve"> 26 มิถุนายน 2569</t>
  </si>
  <si>
    <t>ก.5663</t>
  </si>
  <si>
    <t xml:space="preserve"> 19 สิงหาคม 2568</t>
  </si>
  <si>
    <t xml:space="preserve"> ก.13259</t>
  </si>
  <si>
    <t>3 ตุลาคม 2567</t>
  </si>
  <si>
    <t xml:space="preserve"> 26 กรกฎาคม 2568</t>
  </si>
  <si>
    <t>นางธัญติญา  กวดสำโรง</t>
  </si>
  <si>
    <t xml:space="preserve">ขรก/ชำนาญการ </t>
  </si>
  <si>
    <t xml:space="preserve"> 25 มิถุนายน 2565</t>
  </si>
  <si>
    <t>นางสาววรรณวลี อิ่มกมล</t>
  </si>
  <si>
    <t>25 มิถุนายน 2570</t>
  </si>
  <si>
    <t>30 พฤษภาคม 2569</t>
  </si>
  <si>
    <t xml:space="preserve"> 25 มิถุนายน 2570</t>
  </si>
  <si>
    <t>นางสาวสิรภัทร พั้วเหล็ก</t>
  </si>
  <si>
    <t>นางสาวปาริฉัตร อยู่ยิ่ง</t>
  </si>
  <si>
    <t>นางสาววิภาวี ภู่ทับทิม</t>
  </si>
  <si>
    <t xml:space="preserve"> 5 พฤศจิกายน 2565</t>
  </si>
  <si>
    <t>นางสาวเมทินี ศรีบุรินทร์</t>
  </si>
  <si>
    <t>นางสาวนิติยา ยงไธสง</t>
  </si>
  <si>
    <t>นางสาวอุมาภรณ์ ศรีสนิท</t>
  </si>
  <si>
    <t>นางสาวเพียงขวัญ แสงจันทร์</t>
  </si>
  <si>
    <t>28 ตุลาคม 2566</t>
  </si>
  <si>
    <t>นางสาววนิดา รุ่งรัศมี</t>
  </si>
  <si>
    <t>24 มิถุนายน 2566</t>
  </si>
  <si>
    <t>นายเอกฟิสิกส์ อุ้มแก้ว</t>
  </si>
  <si>
    <t>นางสาวอมรรัตน์ บุญตา</t>
  </si>
  <si>
    <t>18 มีนาคม 2566</t>
  </si>
  <si>
    <t>นางสาวอรปรียา เติมสุข</t>
  </si>
  <si>
    <t>นางสาวอรนิชา  นามมนตรี</t>
  </si>
  <si>
    <t>6211294640</t>
  </si>
  <si>
    <t xml:space="preserve"> 9 พฤศจิกายน 2567</t>
  </si>
  <si>
    <t>นางสาวเสาวรส  ทาตุ๊</t>
  </si>
  <si>
    <t>6211294622</t>
  </si>
  <si>
    <t xml:space="preserve"> 23 มิถุนายน 2567</t>
  </si>
  <si>
    <t xml:space="preserve"> 25 พฤศจิกายน 2565</t>
  </si>
  <si>
    <t>ท.16346</t>
  </si>
  <si>
    <t xml:space="preserve"> 3 พฤษภาคม 2566</t>
  </si>
  <si>
    <t xml:space="preserve"> 1 2704 00040 05 7</t>
  </si>
  <si>
    <t>6311310847</t>
  </si>
  <si>
    <t xml:space="preserve"> 30 สิงหาคม 2568</t>
  </si>
  <si>
    <t xml:space="preserve"> 2 1102 00048 92 4</t>
  </si>
  <si>
    <t>6311304710</t>
  </si>
  <si>
    <t xml:space="preserve"> 19 กรกฎาคม 2568</t>
  </si>
  <si>
    <t xml:space="preserve"> 1 2704 00058 34 7</t>
  </si>
  <si>
    <t>6311304734</t>
  </si>
  <si>
    <t xml:space="preserve"> 1 2704 00045 23 7</t>
  </si>
  <si>
    <t>6311304714</t>
  </si>
  <si>
    <t xml:space="preserve"> 1 7499 00609 20 6</t>
  </si>
  <si>
    <t>6311304653</t>
  </si>
  <si>
    <t xml:space="preserve"> 1 2704 00060 66 0</t>
  </si>
  <si>
    <t>6411316334</t>
  </si>
  <si>
    <t xml:space="preserve"> 27 มิถุนายน 2569</t>
  </si>
  <si>
    <t xml:space="preserve"> 1 2704 00060 22 8</t>
  </si>
  <si>
    <t>นางสาวอารีรัตน์  วังคีรี</t>
  </si>
  <si>
    <t>6411316319</t>
  </si>
  <si>
    <t xml:space="preserve"> 1 2207 00059 14 4</t>
  </si>
  <si>
    <t>นางสาวพัชราวรรณ กลิ่นสวรรค์</t>
  </si>
  <si>
    <t>6411316311</t>
  </si>
  <si>
    <t>66669</t>
  </si>
  <si>
    <t>66618</t>
  </si>
  <si>
    <t>66603</t>
  </si>
  <si>
    <t>66640</t>
  </si>
  <si>
    <t>66590</t>
  </si>
  <si>
    <t>ท.20098</t>
  </si>
  <si>
    <t xml:space="preserve"> 8 พฤษภาคม 2570</t>
  </si>
  <si>
    <t>ท.18985</t>
  </si>
  <si>
    <t>ภก 22</t>
  </si>
  <si>
    <t xml:space="preserve"> 1 2198 00128 45 6</t>
  </si>
  <si>
    <t xml:space="preserve"> 5711252570</t>
  </si>
  <si>
    <t xml:space="preserve"> 27 กรกฎาคม 2567</t>
  </si>
  <si>
    <t xml:space="preserve">           ลงชื่อ.........................................................</t>
  </si>
  <si>
    <t xml:space="preserve">                              </t>
  </si>
  <si>
    <t xml:space="preserve">     ลงชื่อ.............................................................</t>
  </si>
  <si>
    <t>( นายวัฒนพล จิติลาภะ  )</t>
  </si>
  <si>
    <t xml:space="preserve">         ( นายประภาส  ผูกดวง)</t>
  </si>
  <si>
    <t>นายแพทย์ชำนาญการพิเศษ รักษาการในตำแหน่ง</t>
  </si>
  <si>
    <t xml:space="preserve">     นายแพทย์สาธารณสุขจังหวัดสระแก้ว</t>
  </si>
  <si>
    <t xml:space="preserve"> ผู้อำนวยการโรงพยาบาลวังน้ำเย็น</t>
  </si>
  <si>
    <t xml:space="preserve">           ประธานกรรมการตามข้อ 1.3</t>
  </si>
  <si>
    <t>ประมาณการ ค่าตอบแทน โรงพยาบาลวังน้ำเย็น  จังหวัดสระแก้ว</t>
  </si>
  <si>
    <t>แพทย์</t>
  </si>
  <si>
    <t>อุบัติเหตุฉุกเฉิน</t>
  </si>
  <si>
    <t>ห้องผ่าตัด</t>
  </si>
  <si>
    <t>ห้องคลอด</t>
  </si>
  <si>
    <t>ผู้ป่วยใน</t>
  </si>
  <si>
    <t>ผู้ป่วยนอก</t>
  </si>
  <si>
    <t>ผู้ช่วยเหลือคนไข้</t>
  </si>
  <si>
    <t>ชันสูตร</t>
  </si>
  <si>
    <t>งานแพทย์แผนไทย</t>
  </si>
  <si>
    <t>งานประกัน</t>
  </si>
  <si>
    <t>รังสี</t>
  </si>
  <si>
    <t>บริหาร</t>
  </si>
  <si>
    <t>พนักงานขับรถ</t>
  </si>
  <si>
    <t>งานเวชฯ</t>
  </si>
  <si>
    <t>โรงครัว</t>
  </si>
  <si>
    <t>จ่ายกลาง</t>
  </si>
  <si>
    <t>ประมาณการ ค่าสาธารณูปโภค ปีงบประมาณ 2566 โรงพยาบาลวังน้ำเย็น  จังหวัดสระแก้ว</t>
  </si>
  <si>
    <t>ค่าไฟฟ้า</t>
  </si>
  <si>
    <t>ค่าน้ำประปา</t>
  </si>
  <si>
    <t>ค่าบริการอินเตอร์เน็ต</t>
  </si>
  <si>
    <t>ค่าโทรศัพท์</t>
  </si>
  <si>
    <t>ค่าไปรษณีย์</t>
  </si>
  <si>
    <t>รวมเป็นเงินทั้งสิ้น</t>
  </si>
  <si>
    <t>แผนเงินบำรุงประเภทค่าใช้จ่ายดำเนินการตามแผนงาน/โครงการ ของ โรงพยาบาลวังน้ำเย็น ปี 2566</t>
  </si>
  <si>
    <t>ชื่อแผนงาน/โครงการ</t>
  </si>
  <si>
    <t xml:space="preserve"> (บาท)</t>
  </si>
  <si>
    <t xml:space="preserve">ประชุมเชิงปฏิบัติการ ฟื้นฟูและพัฒนาทักษะการเป็น อสม.แม่บุญธรรม ของ CUP 
วังน้ำเย็น เพื่อเตรียมความพร้อมสู่มหัศจรรย์ 1,000 วัน Plus สู่ 2,500 วัน </t>
  </si>
  <si>
    <t xml:space="preserve">ประชุมเชิงปฏิบัติการพัฒนาบุคลากรในศพด. และ รร.อนุบาล อำเภอวังน้ำเย็น เพื่อเตรียมความพร้อมสู่มหัศจรรย์ 1,000 วัน Plus สู่ 2,500 วัน </t>
  </si>
  <si>
    <t>รับการนิเทศประเมิน โรงเรียนส่งเสริมสุขภาพจาก สสจ.สระแก้ว</t>
  </si>
  <si>
    <t>จัดตั้งศูนย์บริบาลบ้านดอกลำดวน (DAY care community)</t>
  </si>
  <si>
    <t>ส่งเสริมพฤติกรรมสุขภาพในกลุ่มเสี่ยงโรคความดันโลหิตสูงในเขตตำบลวังน้ำเย็น ปีงบประมาณ 2566</t>
  </si>
  <si>
    <t>คัดกรองประชาชนอายุ 50-70 ปี ในอำเภอวังน้ำเย็นได้รับการตรวจคัดกรองมะเร็งลำไส้ใหญ่และไส้ตรง</t>
  </si>
  <si>
    <t>ประชุมเชิงปฏิบัติการเตรียมความพร้อมในการตรวจคัดกรองเบาหวานเข้าจอประสาทตา การตรวจเท้า และตรวจช่องปากในผู้ป่วยเบาหวาน ปีงบประมาณ 2566</t>
  </si>
  <si>
    <t>ประชุมเชิงปฏิบัติการติดตามผลการดำเนินงานการตรวจคัดกรองเบาหวานเข้าจอประสาทตา การตรวจเท้า และตรวจช่องปากในผู้ป่วยเบาหวาน ปีงบประมาณ 2566</t>
  </si>
  <si>
    <t>คัดกรองกลุ่มเสี่ยงโรคมะเร็งท่อน้ำดีด้วยเครื่องอัลตร้าซาวด์ อำเภอวังน้ำเย็น จังหวัดสระแก้ว</t>
  </si>
  <si>
    <t>ประเมินความเสี่ยงโดยใช้แบบประเมินความเสี่ยงในการทำงานของเกษตรกร</t>
  </si>
  <si>
    <t>เจาะเลือดเกษตรกรที่มีผลประเมินความเสี่ยงสูงจนถึงสูงมาก เพื่อหาระดับเอนไซม์คลอรีนเอสเตอเรส</t>
  </si>
  <si>
    <t>ประชุมเชิงปฏิบัติการเพื่อพัฒนาบุคคลากรในการดูแลผู้ป่วยวิกฤติและฉุกเฉิน</t>
  </si>
  <si>
    <t>ประชุมเชิงปฏิบัติการพัฒนาศักยภาพการช่วยฟื้นคืนชีพโรงพยาบาลวังน้ำเย็น</t>
  </si>
  <si>
    <t>ประชุมเชิงปฏิบัติการเรื่อง Basic Cardiovascular Life Support สำหรับนักศึกษาวิชาทหาร</t>
  </si>
  <si>
    <t xml:space="preserve">ประชุมเชิงปฏิบัติการเรื่องการให้ความรู้การใช้ยาสมุนไพรในบัญชียาหลักแห่งชาติ และการใช้ยาสมุนไพรทดแทนยาแผนปัจจุบัน </t>
  </si>
  <si>
    <t>ประชุมเชิงปฏิบัติการการใช้ตำรับยาสมุนไพรที่มีกัญชา ผสมอยู่</t>
  </si>
  <si>
    <t>ประกวดอาสาสมัครสาธารณสุขประจำหมู่บ้านดีเด่นระดับอำเภอ</t>
  </si>
  <si>
    <t>ประกวดอาสาสมัครสาธารณสุขประจำหมู่บ้านดีเด่นระดับจังหวัด</t>
  </si>
  <si>
    <t>ประกวดอาสาสมัครสาธารณสุขประจำหมู่บ้านดีเด่นระดับเขต</t>
  </si>
  <si>
    <t>ประกวด อาสาสมัครสาธารณสุขประจำหมู่บ้านดีเด่นระดับ ประเทศ</t>
  </si>
  <si>
    <t>รับการประเมินจากสถาบันรับรองคุณภาพสถานพยาบาล (องค์การมหาชน) ให้ผ่านการรับรอง acredittation ตามมาตรฐาน  HA</t>
  </si>
  <si>
    <t>ประกวดผลงานวิชาการประเภท CQI นวัตกรรม วิจัย</t>
  </si>
  <si>
    <t>รับการนิเทศประเมินมาตรฐานระบบบริการสุขภาพจากกรมสนับสนุนบริการสุขภาพ เขต 6</t>
  </si>
  <si>
    <t>ประชุมเชิงปฏิบัติการให้ความรู้ เรื่องการล้างมือและการใส่ ถอดอุปกรณ์ป้องกันร่างกาย</t>
  </si>
  <si>
    <t>ประชุมเชิงปฏิบัติการให้ความรู้ เรื่อง ภาวะติดเชื้อในกระแสโลหิต และ update เรื่องโรคระบาดในปัจจุบัน</t>
  </si>
  <si>
    <t>ประชุมเชิงปฏิบัติการพยาบาลผู้ป่วยประคับประคอง ระยะสุดท้ายและการเขียน Advance care plan Cup วังน้ำเย็น</t>
  </si>
  <si>
    <t>ประชุมเชิงปฏิบัติการฟื้นฟูพยาบาลเวชปฏิบัติ การดูแลรักษาผู้ป่วยโรคเรื้อรัง cup วังน้ำเย็น</t>
  </si>
  <si>
    <t xml:space="preserve">ประชุมเชิงปฏิบัติการให้ความรู้ เรื่องการป้องกันผลประโยชน์ทับซ้อน ปีงบประมาณ 2566
</t>
  </si>
  <si>
    <t>ประชุมเชิงปฏิบัติการพัฒนาบุคลากรเพื่อเพิ่มประสิทธิภาพศูนย์จัดเก็บรายได้</t>
  </si>
  <si>
    <t>พัฒนางานอนามัยสิ่งแวดล้อม GREEN &amp; CLEAN Hospital และมาตรฐานการจัดบริการ
อาชีวอนามัยและเวชกรรมสิ่งแวดล้อม โรงพยาบาลวังน้ำเย็น</t>
  </si>
  <si>
    <t>รับการนิเทศประเมินมาตรฐานการจัดบริการอาชีวอนามัยและเวชกรรมสิ่งแวดล้อม โรงพยาบาลวังน้ำเย็น จาก สสจ.สระแก้ว และ สคร.6</t>
  </si>
  <si>
    <t>อบรมหลักสูตรการป้องกันและระงับการแพร่เชื้อหรืออันตรายที่อาจเกิดจากมูลฝอยติดเชื้อ 
การใช้สารเคมีและความปลอดภัยในการทำงาน อ.วังน้ำเย็น</t>
  </si>
  <si>
    <t>ประชุมเชิงปฏิบัติการซ้อมแผนอพยพอัคคีภัยในโรงพยาบาลวังน้ำเย็น</t>
  </si>
  <si>
    <t>เฝ้าระวังและควบคุมโรคไข้เลือดออก 3 ระยะ (ระยะก่อนการระบาด ช่วงการระบาด และหลังการระบาด) ตำบลวังน้ำเย็นประจำปี 2566</t>
  </si>
  <si>
    <t>คัดกรองค้นหาวัณโรคเชิงรุกในชุมชน อำเภอวังน้ำเย็น ปี 2566</t>
  </si>
  <si>
    <t xml:space="preserve">รับการนิเทศ/รับการตรวจเยี่ยม เตรียมความพร้อมใประเมิน คปสอ.ติดดาว และผู้ตรวจราชการ </t>
  </si>
  <si>
    <t>ประชุมสรุปผลการดำเนินงานรายเดือนของจิตอาสาในชุมชนและสถานบริการ</t>
  </si>
  <si>
    <t xml:space="preserve">รวมเป็นเงิน  </t>
  </si>
  <si>
    <t>แผนปฏิบัติการจัดจ้างซ่อมแซมครุภัณฑ์สิ่งปลูกสร้าง</t>
  </si>
  <si>
    <t>กลับ</t>
  </si>
  <si>
    <t xml:space="preserve"> โรงพยาบาลวังน้ำเย็น   จังหวัด สระแก้ว </t>
  </si>
  <si>
    <t>ประจำปีงบประมาณ 2566</t>
  </si>
  <si>
    <t>ขนาดบรรจุหน่วยนับ</t>
  </si>
  <si>
    <t>อัตราการใช้ย้อนหลัง 3 ปี</t>
  </si>
  <si>
    <t>ปริมาณการใช้ในปี 2566</t>
  </si>
  <si>
    <t>ปริมาณ
คงคลังยกมา</t>
  </si>
  <si>
    <t>ประมาณการจัดซื้อในปี 2566</t>
  </si>
  <si>
    <t>ราคาต่อหน่วย(บาท)</t>
  </si>
  <si>
    <t>งบประมาณการจัดซื้อปี2566 (บาท)</t>
  </si>
  <si>
    <t>งวดที่1 
(ต.ค-ธ.ค)</t>
  </si>
  <si>
    <t>งวดที่2
(ม.ค-มี.ค)</t>
  </si>
  <si>
    <t>งวดที่3
(เม.ย-มิ.ย)</t>
  </si>
  <si>
    <t>งวดที่4
(ก.ค-ก.ย)</t>
  </si>
  <si>
    <t>ยอดรวมจัดซื้อจริง</t>
  </si>
  <si>
    <t>วิธีการจัดซื้อ</t>
  </si>
  <si>
    <t>กลุ่มงาน/งานผู้รับผิด
ชอบ</t>
  </si>
  <si>
    <t>ปี2563</t>
  </si>
  <si>
    <t>ปี 2564</t>
  </si>
  <si>
    <t>จำนวน</t>
  </si>
  <si>
    <t>มูลค่า(บาท)</t>
  </si>
  <si>
    <t>ค่าจ้างซ่อมแซมอาคารสำนักงานผลิตยาสมุนไพร</t>
  </si>
  <si>
    <t>งาน</t>
  </si>
  <si>
    <t>เฉพาะเจาะจง</t>
  </si>
  <si>
    <t>งานผลิต</t>
  </si>
  <si>
    <t>กลุ่มการ</t>
  </si>
  <si>
    <t xml:space="preserve">ค่าจ้างทำประตู เป็น 2 บาน </t>
  </si>
  <si>
    <t>เภสัขกรรม</t>
  </si>
  <si>
    <t xml:space="preserve">ค่าจ้างซ่อมอาคาร ในโรงพยาบาลวังน้ำเย็น </t>
  </si>
  <si>
    <t xml:space="preserve"> </t>
  </si>
  <si>
    <t>เทคนิคการแพทย์</t>
  </si>
  <si>
    <t>ค่าจ้างซ่อมแซมป้ายโรงพยาบาลวังน้ำเย็น</t>
  </si>
  <si>
    <t>ฝ่ายผลิต</t>
  </si>
  <si>
    <t>ค่าจ้างซ่อมแซมรั่วตาข่ายโรงพยาบาลวังน้ำเย็น</t>
  </si>
  <si>
    <t>งานเวชระบียน</t>
  </si>
  <si>
    <t>ค่าจ้างซ่อมแซมห้องน้ำบริการผู้ป่วยจุดบริการห้องอุบัติเหตุฉุกเฉิน</t>
  </si>
  <si>
    <t>แผนปฏิบัติการจัดจ้างเหมาซ่อมครุภัณฑ์ไฟฟ้าและวิทยุ</t>
  </si>
  <si>
    <t>ค่าจ้างเหมาบำรุงหม้อไฟฟ้า  จำนวน 4 ลูก</t>
  </si>
  <si>
    <t>ลูก</t>
  </si>
  <si>
    <t>งานปฐมภูมิฯ</t>
  </si>
  <si>
    <t>.</t>
  </si>
  <si>
    <t>แผนปฏิบัติการจัดจ้างเหมาซ่อมครุภัณฑ์ยานพาหนะและขนส่ง</t>
  </si>
  <si>
    <r>
      <t>รถ Refer ทะเบียน</t>
    </r>
    <r>
      <rPr>
        <b/>
        <sz val="14"/>
        <color theme="1"/>
        <rFont val="TH SarabunPSK"/>
        <family val="2"/>
      </rPr>
      <t xml:space="preserve"> กท 2386 สระแก้ว</t>
    </r>
  </si>
  <si>
    <t>11 เช็คระยะ ทุกๆ 10,000 กม.</t>
  </si>
  <si>
    <t>ครั้ง</t>
  </si>
  <si>
    <t>12 เปลี่ยนยาง ทุกๆ 50,000 กม.</t>
  </si>
  <si>
    <r>
      <t>รถ Refer ทะเบียน</t>
    </r>
    <r>
      <rPr>
        <b/>
        <sz val="14"/>
        <color theme="1"/>
        <rFont val="TH SarabunPSK"/>
        <family val="2"/>
      </rPr>
      <t xml:space="preserve"> กค 3964 สระแก้ว</t>
    </r>
  </si>
  <si>
    <t xml:space="preserve">2.1เช็คระยะ ทุกๆ 10,000 กม. </t>
  </si>
  <si>
    <t>2.2เปลี่ยนยาง ทุกๆ 50,000  กม.</t>
  </si>
  <si>
    <t>รายการซ่อมนอกเหนือรายการ(กรณีฉุกเฉิน)</t>
  </si>
  <si>
    <t>บาท</t>
  </si>
  <si>
    <r>
      <t xml:space="preserve">รถ Refer ทะเบียน </t>
    </r>
    <r>
      <rPr>
        <b/>
        <sz val="14"/>
        <color theme="1"/>
        <rFont val="TH SarabunPSK"/>
        <family val="2"/>
      </rPr>
      <t>กจ 477 สระแก้ว</t>
    </r>
  </si>
  <si>
    <t>3.1 เช็คระยะ ทุกๆ 10,000 กม.</t>
  </si>
  <si>
    <t>3.2 เปลี่ยนยาง ทุกๆ 50,000  กม.</t>
  </si>
  <si>
    <t>3.3รายการซ่อมนอกเหนือรายการ(กรณีฉุกเฉิน)</t>
  </si>
  <si>
    <r>
      <t xml:space="preserve">รถ Refer ทะเบียน </t>
    </r>
    <r>
      <rPr>
        <b/>
        <sz val="14"/>
        <color theme="1"/>
        <rFont val="TH SarabunPSK"/>
        <family val="2"/>
      </rPr>
      <t>ตก 4393  สระแก้ว (รถ อบจ)</t>
    </r>
  </si>
  <si>
    <t xml:space="preserve">4.1เช็คระยะ ทุกๆ 10,000 กม. </t>
  </si>
  <si>
    <t>4.2เปลี่ยนยาง ทุกๆ 50,000  กม.</t>
  </si>
  <si>
    <t>4.3 เปลี่ยนแบตตารี่</t>
  </si>
  <si>
    <t>ยอดยกมา</t>
  </si>
  <si>
    <r>
      <t xml:space="preserve">รถตู้โดยสารทะเบียน </t>
    </r>
    <r>
      <rPr>
        <b/>
        <sz val="14"/>
        <color theme="1"/>
        <rFont val="TH SarabunPSK"/>
        <family val="2"/>
      </rPr>
      <t>นข 3856 สระแก้ว</t>
    </r>
  </si>
  <si>
    <t xml:space="preserve">5.1 เช็คระยะ ทุกๆ 10,000 กม. </t>
  </si>
  <si>
    <t>5.2เปลี่ยนยาง ทุกๆ 50,000 - 80,000 กม.</t>
  </si>
  <si>
    <t>5.3 เปลี่ยนแบตตารี่</t>
  </si>
  <si>
    <r>
      <t xml:space="preserve">รถตู้นั่ง ทะเบียน </t>
    </r>
    <r>
      <rPr>
        <b/>
        <sz val="14"/>
        <color theme="1"/>
        <rFont val="TH SarabunPSK"/>
        <family val="2"/>
      </rPr>
      <t>นข 2381 สระแก้ว</t>
    </r>
  </si>
  <si>
    <t>6.1เช็คระยะ ทุกๆ 10,000 กม.3 เดือน/ครั้ง</t>
  </si>
  <si>
    <t>6.2เปลี่ยนยาง ทุกๆ 50,000 -80,000 กม.</t>
  </si>
  <si>
    <t>6.3รายการซ่อมนอกเหนือรายการ</t>
  </si>
  <si>
    <r>
      <t xml:space="preserve">รถกระบะ ๔ ประตู ทะเบียน กท1692 </t>
    </r>
    <r>
      <rPr>
        <b/>
        <sz val="14"/>
        <color theme="1"/>
        <rFont val="TH SarabunPSK"/>
        <family val="2"/>
      </rPr>
      <t>สระแก้ว</t>
    </r>
  </si>
  <si>
    <t>1.1เปลี่ยนยาง ทุกๆ 50,000 - 80,000 กม.</t>
  </si>
  <si>
    <r>
      <t xml:space="preserve">รถกระบะ 4 ประตู นั่ง ทะเบียน </t>
    </r>
    <r>
      <rPr>
        <b/>
        <sz val="14"/>
        <color theme="1"/>
        <rFont val="TH SarabunPSK"/>
        <family val="2"/>
      </rPr>
      <t>กข 7698 สระแก้ว</t>
    </r>
  </si>
  <si>
    <t>8.1เช็คระยะ ทุกๆ 10,000 กม. 3 เดือน/ครั้ง</t>
  </si>
  <si>
    <t>8.4รายการซ่อมนอกเหนือรายการ(กรณีฉุกเฉิน)</t>
  </si>
  <si>
    <r>
      <t xml:space="preserve">รถกระบะ 4 ประตู ทะเบียน </t>
    </r>
    <r>
      <rPr>
        <b/>
        <sz val="14"/>
        <color theme="1"/>
        <rFont val="TH SarabunPSK"/>
        <family val="2"/>
      </rPr>
      <t>กข 7221 สระแก้ว</t>
    </r>
  </si>
  <si>
    <t xml:space="preserve">9.1 เช็คระยะ ทุกๆ 10,000 กม. </t>
  </si>
  <si>
    <t>9.3 รายการซ่อมนอกเหนือรายการ(กรณีฉุกเฉิน)</t>
  </si>
  <si>
    <r>
      <t xml:space="preserve">รถตู้ทะเบียน </t>
    </r>
    <r>
      <rPr>
        <b/>
        <sz val="14"/>
        <color theme="1"/>
        <rFont val="TH SarabunPSK"/>
        <family val="2"/>
      </rPr>
      <t>กค 5581 นนทบุรี</t>
    </r>
  </si>
  <si>
    <t>วิธีเฉพาะเจาะจง</t>
  </si>
  <si>
    <t>10.1รายการซ่อมนอกเหนือรายการ(กรณีฉุกเฉิน)</t>
  </si>
  <si>
    <r>
      <t xml:space="preserve">รถกระบะ 1 ตอน ทะเบียน </t>
    </r>
    <r>
      <rPr>
        <b/>
        <sz val="14"/>
        <color theme="1"/>
        <rFont val="TH SarabunPSK"/>
        <family val="2"/>
      </rPr>
      <t>81-6981 สระแก้ว</t>
    </r>
  </si>
  <si>
    <t>11.1เช็คระยะทุก10,000 กก</t>
  </si>
  <si>
    <t>11.2เปลี่ยนยางทุก 80,000 กม.</t>
  </si>
  <si>
    <t>11.3รายการซ่อมนอกเหนือรายการ(กรณีฉุกเฉิน)</t>
  </si>
  <si>
    <r>
      <t xml:space="preserve">รถกระบะ 1 ตอน ทะเบียน </t>
    </r>
    <r>
      <rPr>
        <b/>
        <sz val="14"/>
        <color theme="1"/>
        <rFont val="TH SarabunPSK"/>
        <family val="2"/>
      </rPr>
      <t>นข 58 สระแก้ว</t>
    </r>
  </si>
  <si>
    <t>12.1เช็คระยะ ทุกๆ 5,000 กม.</t>
  </si>
  <si>
    <t>12.2รายการซ่อมนอกเหนือรายการ</t>
  </si>
  <si>
    <t>แผนปฏิบัติการจัดจ้างเหมาซ่อมครุภัณฑ์สำนักงาน</t>
  </si>
  <si>
    <t>ซ่อมเครื่องปรับอากาศ จำนวน 50 ตัว</t>
  </si>
  <si>
    <t>เครื่อง</t>
  </si>
  <si>
    <t>N/A</t>
  </si>
  <si>
    <t>แผนปฏิบัติการจัดจ้างเหมาซ่อมครุภัณฑ์วิทยาศาสตร์และการแพทย์</t>
  </si>
  <si>
    <t>ค่าซ่อมบำรุงเครื่องนึ่งไอน้ำ</t>
  </si>
  <si>
    <t>กลุ่มการฯ</t>
  </si>
  <si>
    <t>ซ่อมเครื่องมือแพทย์</t>
  </si>
  <si>
    <t>ค่าซ่อมยูนิตทันตกรรม</t>
  </si>
  <si>
    <t>เครือง</t>
  </si>
  <si>
    <t>ล้างระบบท่อดูดฝุ่นโรงงานทั้งระบบ</t>
  </si>
  <si>
    <t>ล้างระบบผลิตน้ำ RO</t>
  </si>
  <si>
    <t xml:space="preserve">ค่าจ้างเหมาบำรุงรักษาเครื่องจักรผลิตยาสมุนไพร </t>
  </si>
  <si>
    <t>ค่าซ่อมเครื่องมือ</t>
  </si>
  <si>
    <t>ครั้ง/ปี</t>
  </si>
  <si>
    <t>แผนปฏิบัติการจัดจ้างเหมาซ่อมครุภัณฑ์คอมพิวเตอร์</t>
  </si>
  <si>
    <t>ประจำปีงบประมาณ 2565</t>
  </si>
  <si>
    <t>ปริมาณการใช้ในปี 2565</t>
  </si>
  <si>
    <t>ประมาณการจัดซื้อในปี 2565</t>
  </si>
  <si>
    <t>งบประมาณการจัดซื้อปี2565 (บาท)</t>
  </si>
  <si>
    <t>ปี2562</t>
  </si>
  <si>
    <t>ปี 2563</t>
  </si>
  <si>
    <t>ค่าซ่อมคอมพิวเตอร์ All in one</t>
  </si>
  <si>
    <t>ประกัน</t>
  </si>
  <si>
    <t>ค่าซ่อมคอมพิวเตอร์ notebook</t>
  </si>
  <si>
    <t>ค่าซ่อมเครื่องปริ้น</t>
  </si>
  <si>
    <t>แผนปฏิบัติการจัดซื้อวัสดุยาสมุนไพร</t>
  </si>
  <si>
    <t xml:space="preserve">กลุ่มงานการแพทย์แผนไทยและการแพทย์ทางเลือก(โรงผลิตยาสมุนไพร) โรงพยาบาลวังน้ำเย็น จังหวัดสระแก้ว </t>
  </si>
  <si>
    <t>ลำ
ดับที่</t>
  </si>
  <si>
    <t>งวดที่ 2
(ม.ค-มี.ค)</t>
  </si>
  <si>
    <t>งวดที่
3
(เม.ย-มิ.ย)</t>
  </si>
  <si>
    <t>งวดที่
4
(ก.ค-ก.ย)</t>
  </si>
  <si>
    <t>กลุ่มงาน/งานผู้รับผิดชอบ</t>
  </si>
  <si>
    <t>ปี
2563</t>
  </si>
  <si>
    <t>ปี 
2565</t>
  </si>
  <si>
    <t>มูลค่า</t>
  </si>
  <si>
    <t>การบูร
 [Camphor (25 kg.]</t>
  </si>
  <si>
    <t>กิโลกรัม</t>
  </si>
  <si>
    <t>พิมเสน [Borneol (1 kg.)]</t>
  </si>
  <si>
    <t>น้ำตาลทรายไม่ขัดสี (1 kg.)</t>
  </si>
  <si>
    <r>
      <t xml:space="preserve">พาราเบน 
</t>
    </r>
    <r>
      <rPr>
        <sz val="10"/>
        <color theme="1"/>
        <rFont val="TH SarabunPSK"/>
        <family val="2"/>
      </rPr>
      <t>[Paraben concentrate (1 kg.)]</t>
    </r>
  </si>
  <si>
    <t>ขวด</t>
  </si>
  <si>
    <t>สารสกัดชะเอม
[Glycyrrhiza Extract (450 ml.)]</t>
  </si>
  <si>
    <t>กลีเซอรีน [Glycerine (6 kg.)]</t>
  </si>
  <si>
    <t>เมนทอล [menthol
 (1 kg.)]</t>
  </si>
  <si>
    <t>น้ำมันระกำ
[Metthyl salicylate (25 kg.)]</t>
  </si>
  <si>
    <t>น้ำมันแก้ว 
[Liquid parafin light (5 L.)]</t>
  </si>
  <si>
    <t>ลิตร</t>
  </si>
  <si>
    <t>น้ำมันยูคาลิปตัส       
[Eucalyptus oil (450 ml.)]</t>
  </si>
  <si>
    <t>น้ำมันเขียว
  [Cajuput oil (450 ml.)]</t>
  </si>
  <si>
    <t>น้ำมันไพลกลั่น (1 L.)</t>
  </si>
  <si>
    <t>แผนปฏิบัติการจัดซื้อวัสดุยาสมุนไพร (ต่อ)</t>
  </si>
  <si>
    <t>น้ำมันกานพลู               
[Clove oil (450 g.)]</t>
  </si>
  <si>
    <t>น้ำมันสะระแหน่ 
[Peppermint oil (450 ml.)]</t>
  </si>
  <si>
    <t>คาร์โบเมอร์                
[carbomer 940 (450 g.)]</t>
  </si>
  <si>
    <t>กล่อง</t>
  </si>
  <si>
    <t>Triethanolamine (TEA)</t>
  </si>
  <si>
    <t>วาสลีน [Soft parraffin (1 kg.)]</t>
  </si>
  <si>
    <t>เทียนไขขาว [Hard parraffin (1 kg.)]</t>
  </si>
  <si>
    <t>กำแพงเจ็ดชั้น</t>
  </si>
  <si>
    <t>กรัม</t>
  </si>
  <si>
    <t>งานผลิต, แผนไทย 4,000</t>
  </si>
  <si>
    <t>โกฐกรักกรา</t>
  </si>
  <si>
    <t>โกฐก้านพร้าว</t>
  </si>
  <si>
    <t>โกฐเขมา</t>
  </si>
  <si>
    <t>งานผลิต, แผนไทย 2,000</t>
  </si>
  <si>
    <t>โกฐพุงปลา</t>
  </si>
  <si>
    <t>ขมิ้นชัน</t>
  </si>
  <si>
    <t>ข้าวเย็นใต้</t>
  </si>
  <si>
    <t>งานผลิต, แผนไทย 3,000</t>
  </si>
  <si>
    <t>ข้าวเย็นเหนือ</t>
  </si>
  <si>
    <t>ขิง</t>
  </si>
  <si>
    <t>งานผลิต, แผนไทย 5,000</t>
  </si>
  <si>
    <t>คนทา</t>
  </si>
  <si>
    <t>ครอบจักรวาล</t>
  </si>
  <si>
    <t>โคกกระสุน</t>
  </si>
  <si>
    <t>จันทน์ (ดอก)</t>
  </si>
  <si>
    <t>จันทน์ (ลูก)</t>
  </si>
  <si>
    <t>จิงจ้อใหญ่</t>
  </si>
  <si>
    <t>เจตมูลเพลิงแดง</t>
  </si>
  <si>
    <t>ชะเอมเทศ</t>
  </si>
  <si>
    <t>ชะเอมไทย</t>
  </si>
  <si>
    <t>ดีปลี</t>
  </si>
  <si>
    <t>ตองแตก</t>
  </si>
  <si>
    <t>ตะไคร้</t>
  </si>
  <si>
    <t>เต่าเกียด</t>
  </si>
  <si>
    <t>เต่ารั้ง</t>
  </si>
  <si>
    <t>เถาวัลย์เปรียง</t>
  </si>
  <si>
    <t>ทองพันชั่ง</t>
  </si>
  <si>
    <t>เทียนขาว</t>
  </si>
  <si>
    <t>เทียนดำ</t>
  </si>
  <si>
    <t>เทียนแดง</t>
  </si>
  <si>
    <t>เทียนตาตั๊กแตน</t>
  </si>
  <si>
    <t>เทียนสัตบุษย์</t>
  </si>
  <si>
    <t>บอระเพ็ด</t>
  </si>
  <si>
    <t>ผิวมะกรูด</t>
  </si>
  <si>
    <t>ฝางเสน(ไส)</t>
  </si>
  <si>
    <t>พริกไทยล่อน</t>
  </si>
  <si>
    <t>เพชรสังฆาต</t>
  </si>
  <si>
    <t>ไพล</t>
  </si>
  <si>
    <t>ฟ้าทะลายโจร</t>
  </si>
  <si>
    <t>มวกขาว</t>
  </si>
  <si>
    <t>มวกแดง</t>
  </si>
  <si>
    <t>มหาหิงคุ์</t>
  </si>
  <si>
    <t>มะขาม(ใบ)</t>
  </si>
  <si>
    <t>มะขามป้อม</t>
  </si>
  <si>
    <t>มะตูม</t>
  </si>
  <si>
    <t>มะแว้ง</t>
  </si>
  <si>
    <t>ลำเจียก</t>
  </si>
  <si>
    <t>ว่านน้ำ</t>
  </si>
  <si>
    <t>ส้มป่อย (ใบ)</t>
  </si>
  <si>
    <t>สมอเทศ</t>
  </si>
  <si>
    <t>สมอไทย</t>
  </si>
  <si>
    <t>สมอภิเภก</t>
  </si>
  <si>
    <t>ใบเสนียด</t>
  </si>
  <si>
    <t>เสลดพังพอน</t>
  </si>
  <si>
    <t>แส้ม้าทะลายโรง</t>
  </si>
  <si>
    <t>หญ้าคา</t>
  </si>
  <si>
    <t>หญ้าหนวดแมว</t>
  </si>
  <si>
    <t>หนาด (ใบ)</t>
  </si>
  <si>
    <t>หัวร้อยรู</t>
  </si>
  <si>
    <t>หัสคุณเทศ</t>
  </si>
  <si>
    <t>เหงือกปลาหมอ</t>
  </si>
  <si>
    <t>แห้วหมู</t>
  </si>
  <si>
    <t>อินทนิลน้ำ</t>
  </si>
  <si>
    <t>บัวหลวง</t>
  </si>
  <si>
    <t>บุนนาค</t>
  </si>
  <si>
    <t>เปล้า (ใบ)</t>
  </si>
  <si>
    <t>พิกุล</t>
  </si>
  <si>
    <t>มะลิ</t>
  </si>
  <si>
    <t>สารภี</t>
  </si>
  <si>
    <t>ไพล(สด)</t>
  </si>
  <si>
    <t>น้ำมันปาล์ม 13.75 ลิตร</t>
  </si>
  <si>
    <t>ปี๊บ</t>
  </si>
  <si>
    <t>กฤษณา</t>
  </si>
  <si>
    <t>กะลำพัก</t>
  </si>
  <si>
    <t>กานพลู</t>
  </si>
  <si>
    <t>โกฐจุฬาลัมพา</t>
  </si>
  <si>
    <t>โกฐเชียง</t>
  </si>
  <si>
    <t>โกฐหัวบัว</t>
  </si>
  <si>
    <t>ขอนดอก</t>
  </si>
  <si>
    <t>จันทน์แดง</t>
  </si>
  <si>
    <t>จันทน์เทศ</t>
  </si>
  <si>
    <t>ชะลูด</t>
  </si>
  <si>
    <t>งานผลิต, แผนไทย 1,000</t>
  </si>
  <si>
    <t>น้ำประสานทอง</t>
  </si>
  <si>
    <t>แฝกหอม</t>
  </si>
  <si>
    <t>สมุลแว้ง</t>
  </si>
  <si>
    <t>อบเชยเทศ</t>
  </si>
  <si>
    <t>อบเชยญวน</t>
  </si>
  <si>
    <t>หัวยั้ง</t>
  </si>
  <si>
    <t>ใบมะกา</t>
  </si>
  <si>
    <t>โกฐน้ำเต้า</t>
  </si>
  <si>
    <t>เทียนข้าวเปลือก</t>
  </si>
  <si>
    <t>กำลังวัวเถลิง</t>
  </si>
  <si>
    <t>เถาเอ็นอ่อน</t>
  </si>
  <si>
    <t>แกแล</t>
  </si>
  <si>
    <t>หนอนตายอยาก</t>
  </si>
  <si>
    <t>มะดูก</t>
  </si>
  <si>
    <t>คำฝอย</t>
  </si>
  <si>
    <t>จันทน์ขาว</t>
  </si>
  <si>
    <t>มะขามแขก</t>
  </si>
  <si>
    <t>แสมสาร</t>
  </si>
  <si>
    <t>แสมทะเล</t>
  </si>
  <si>
    <t>แผนปฏิบัติการจัดซื้อวัสดุเภสัชกรรม</t>
  </si>
  <si>
    <t xml:space="preserve">กลุ่มงานเภสัชกรรมและคุ้มครองผู้บริโภค โรงพยาบาลวังน้ำเย็น   จังหวัด สระแก้ว </t>
  </si>
  <si>
    <t>Alcohol 95% (18L)</t>
  </si>
  <si>
    <t>18 L</t>
  </si>
  <si>
    <t>วิธีเฉพาะเจาะจง GPO</t>
  </si>
  <si>
    <t>แผนปฏิบัติการจัดซื้อวัสดุเชื้อเพลิงและหล่อลื่น</t>
  </si>
  <si>
    <t>น้ำมันดีเซล</t>
  </si>
  <si>
    <t>น้ำมันเบนซิน</t>
  </si>
  <si>
    <t>แก๊สหุงต้ม 45 กิโลกรัม</t>
  </si>
  <si>
    <t>แผนปฏิบัติการจัดซื้อวัสดุไฟฟ้าและวิทยุ</t>
  </si>
  <si>
    <t>จำ
นวน</t>
  </si>
  <si>
    <t>โรลเก็บสายไฟจานเหล็ก ยาว 20 เมตร</t>
  </si>
  <si>
    <t>อัน</t>
  </si>
  <si>
    <t>หลอดแอลอีดียาว 18วัตต์ สีขาว</t>
  </si>
  <si>
    <t>หลอด</t>
  </si>
  <si>
    <t>หลอดแอลอีดียาว 18วัตต์ วอร์ม</t>
  </si>
  <si>
    <t xml:space="preserve">หลอดนีออน TL5 28วัตต์ </t>
  </si>
  <si>
    <t>หลอดแอลอีดีสั้น 9วัตต์ สีขาว</t>
  </si>
  <si>
    <t>หลอดแอลอีดีสั้น 9วัตต์ สีวอร์ม</t>
  </si>
  <si>
    <t>หลอดตะเกียบแอลอีดี 12วัตต์ สีขาว</t>
  </si>
  <si>
    <t>หลอดตะเกียบแอลอีดี 12วัตต์ สีวอร์ม</t>
  </si>
  <si>
    <t>ขั้วหลอดตะเกียบพลาสติก แบบห้อยยาว</t>
  </si>
  <si>
    <t>ขั้วหลอดตะเกียบพลาสติก แบบตั้งใหญ่</t>
  </si>
  <si>
    <t xml:space="preserve">หลอดแอลอีดียาว 18วัตต์+ขา สีขาว </t>
  </si>
  <si>
    <t>ชุด</t>
  </si>
  <si>
    <t>หลอดแอลอีดีสั้น 9วัตต์+ขา สีขาว</t>
  </si>
  <si>
    <t>หลอดแอลอีดี โคมไฟซาลาเปา 36วัตต์</t>
  </si>
  <si>
    <t>ขาหลอดนีออน แบบสปริง</t>
  </si>
  <si>
    <t>ขาหลอดนีออน แบบเสียบ</t>
  </si>
  <si>
    <t>ขาหลอดนีออน แบบเขี้ยว</t>
  </si>
  <si>
    <t>โคมไฟรีเฟคยาว คู่+แอลอีดี 18วัตต์ สีขาว</t>
  </si>
  <si>
    <t>โคมไฟซาลาเปา+หลอดแอลอีดี 36วัตต์</t>
  </si>
  <si>
    <t>โคมไฟติดผนัง</t>
  </si>
  <si>
    <t>แผนปฏิบัติการจัดซื้อวัสดุไฟฟ้าและวิทยุ (ต่อ)</t>
  </si>
  <si>
    <t>ปลั๊กกราวด์เดี่ยว ฟิลลิป</t>
  </si>
  <si>
    <t>ปลั๊กกราวด์คู่ ฟิลลิป</t>
  </si>
  <si>
    <t>สวิตช์ ฟิลลิป</t>
  </si>
  <si>
    <t>สวิตช์ 2ทาง ฟิลลิป</t>
  </si>
  <si>
    <t>หน้ากาก 1ช่อง ฟิลลิป</t>
  </si>
  <si>
    <t>หน้ากาก 2ช่อง ฟิลลิป</t>
  </si>
  <si>
    <t>หน้ากาก 3ช่อง ฟิลลิป</t>
  </si>
  <si>
    <t>หน้ากาก 4ช่อง ฟิลลิป</t>
  </si>
  <si>
    <t>หน้ากาก 6ช่อง ฟิลลิป</t>
  </si>
  <si>
    <t>หน้ากากปลั๊กกราวด์ เดี่ยว</t>
  </si>
  <si>
    <t>บล็อกลอย 2x4นิ้ว</t>
  </si>
  <si>
    <t>บล็อกลอย 4x4นิ้ว</t>
  </si>
  <si>
    <t>แผงพลาสติก 4x6นิ้ว</t>
  </si>
  <si>
    <t>กล่องกันฝนพลาสติก 4x8</t>
  </si>
  <si>
    <t>เทปพันสายไฟ ยี่ห้อ 3M</t>
  </si>
  <si>
    <t>ม้วน</t>
  </si>
  <si>
    <t>สายไฟ VAF 2x2.5/2.5มม. 100เมตร</t>
  </si>
  <si>
    <t>ขด</t>
  </si>
  <si>
    <t>สายไฟ VAF 2x1.5มม. 100เมตร</t>
  </si>
  <si>
    <t>สายไฟ VAF 2x4มม.</t>
  </si>
  <si>
    <t>เมตร</t>
  </si>
  <si>
    <t>สายไฟ VCT 2x2.5มม.</t>
  </si>
  <si>
    <t>สายไฟ VCT 2x1.5มม.</t>
  </si>
  <si>
    <t>สายไฟ VCT 3x1.5มม.</t>
  </si>
  <si>
    <t>สายไฟ VFF 2x1มม.</t>
  </si>
  <si>
    <t>สายไฟ VFF 2x0.5มม.</t>
  </si>
  <si>
    <t>สายไฟฟ้า ชนิด NYY 2x1.5มม. 100เมตร</t>
  </si>
  <si>
    <t>สายไฟฟ้า ชนิดTHW 1x6มม.</t>
  </si>
  <si>
    <t>ตู้คอนชูมเมอร์ 4ลูกย่อย</t>
  </si>
  <si>
    <t>ตู้</t>
  </si>
  <si>
    <t>กิ๊บยึดสายไฟฟ้า อลูมิเนียม 2นิ้ว</t>
  </si>
  <si>
    <t>ห่อ</t>
  </si>
  <si>
    <t>ตะปูตีกิ๊บ</t>
  </si>
  <si>
    <t xml:space="preserve">แคล้มป์ต่อสายไฟ น็อตเดี่ยว </t>
  </si>
  <si>
    <t>แคล้มป์ต่อสายไฟ น็อตคู่</t>
  </si>
  <si>
    <t>เคเบิ้ลไทล์ 4นิ้ว</t>
  </si>
  <si>
    <t>เคเบิ้ลไทล์ 6นิ้ว</t>
  </si>
  <si>
    <t>เคเบิ้ลไทล์ 8นิ้ว</t>
  </si>
  <si>
    <t>รางเดินสายไฟ ET002</t>
  </si>
  <si>
    <t>เส้น</t>
  </si>
  <si>
    <t>รางเดินสายไฟ ET2040</t>
  </si>
  <si>
    <t>ท่อเหลือง 4หุน</t>
  </si>
  <si>
    <t>แค้มป์ก้ามปูเหลือง 4หุน</t>
  </si>
  <si>
    <t>ต่อตรงเหลือง 4หุน</t>
  </si>
  <si>
    <t>ข้องอเหลือง 4หุน</t>
  </si>
  <si>
    <t xml:space="preserve">คอนเนกเตอร์เหลือง 4หุน </t>
  </si>
  <si>
    <t>ท่ออ่อนเหลือง 4หุน</t>
  </si>
  <si>
    <t>ท่อเหลือง 3หุน</t>
  </si>
  <si>
    <t>แค้มป์ก้ามปูเหลือง 3หุน</t>
  </si>
  <si>
    <t>ต่อตรงเหลือง 3หุน</t>
  </si>
  <si>
    <t>ข้องอเหลือง 3หุน</t>
  </si>
  <si>
    <t xml:space="preserve">คอนเนกเตอร์เหลือง 3หุน </t>
  </si>
  <si>
    <t>ท่ออ่อนเหลือง 3หุน</t>
  </si>
  <si>
    <t>จังชั่นเหลือง 2x4นิ้ว</t>
  </si>
  <si>
    <t>จังชั่นเหลือง 4x4นิ้ว</t>
  </si>
  <si>
    <t>ท่อขาว 20มม.</t>
  </si>
  <si>
    <t>แค้มป์ก้ามปูขาว 20มม.</t>
  </si>
  <si>
    <t>ต่อตรงขาว 20มม.</t>
  </si>
  <si>
    <t>ข้องอขาว 20มม.</t>
  </si>
  <si>
    <t>คอนเนกเตอร์ขาว 20มม.</t>
  </si>
  <si>
    <t>ท่ออ่อนขาว 20มม.</t>
  </si>
  <si>
    <t>ท่อขาว 16มม.</t>
  </si>
  <si>
    <t>แค้มป์ก้ามปูขาว 16มม.</t>
  </si>
  <si>
    <t>ต่อตรงขาว 16มม.</t>
  </si>
  <si>
    <t>ข้องอขาว 16มม.</t>
  </si>
  <si>
    <t>คอนเนกเตอร์ขาว 16มม.</t>
  </si>
  <si>
    <t>ท่ออ่อนขาว 16มม.</t>
  </si>
  <si>
    <t>จังชั่นขาว 2x4นิ้ว</t>
  </si>
  <si>
    <t>จังชั่นขาว 4x4นิ้ว</t>
  </si>
  <si>
    <t>เบรกเกอร์ 220 โวลต์ 20แอมป์</t>
  </si>
  <si>
    <t>เบรกเกอร์ 220 โวลต์ 30แอมป์</t>
  </si>
  <si>
    <t>ฝาครอบเบรกเกอร์ ชอบมน</t>
  </si>
  <si>
    <t xml:space="preserve">พุกพลาสติก เบอร์ 7 </t>
  </si>
  <si>
    <t>สายโทรศัพท์ภายใน 100เมตร</t>
  </si>
  <si>
    <t>สายโทรศัพท์ภายนอกทองแดง 100เมตร</t>
  </si>
  <si>
    <t>ตลับต่อสายโทรศัพท์</t>
  </si>
  <si>
    <t>เต้ารับโทรศัพท์+หน้ากาก+บล็อก</t>
  </si>
  <si>
    <t xml:space="preserve">พุกร่ม </t>
  </si>
  <si>
    <t>ถุง</t>
  </si>
  <si>
    <t>ปลั๊กตัวผู้</t>
  </si>
  <si>
    <t>สวิตช์แสง 6แอมป์</t>
  </si>
  <si>
    <t>แท่งกราวด์ 1เมตร</t>
  </si>
  <si>
    <t>แท่ง</t>
  </si>
  <si>
    <t>พัดลมระบายอากาศ 8 นิ้ว</t>
  </si>
  <si>
    <t>ตัว</t>
  </si>
  <si>
    <t>ลูกเซอร์กิตเบรกเกอร์ 16แอมปป์</t>
  </si>
  <si>
    <t>ลูกเซอร์กิตเบรกเกอร์ 32แอมปป์</t>
  </si>
  <si>
    <t>เกลียวปล่อยปลายสว่าน ชุปรุ้ง 7x3/4นิ้ว</t>
  </si>
  <si>
    <t>เกลียวปล่อยปลายสว่าน ชุปรุ้ง 7x1นิ้ว</t>
  </si>
  <si>
    <t>เกลียวปล่อยหัวฝัง ชุบเงิน 7x3/4นิ้ว</t>
  </si>
  <si>
    <t>เกลียวปล่อยหัวฝัง ชุบเงิน 7x1นิ้ว</t>
  </si>
  <si>
    <t>เกลียวปล่อยหัวฝัง ชุบเงิน 7x2นิ้ว</t>
  </si>
  <si>
    <t>เกลียวปล่อยหัวฝัง ชุบเงิน 8x2นิ้ว</t>
  </si>
  <si>
    <t>เกลียวปล่อย ตัวดำ 7x1นิ้ว</t>
  </si>
  <si>
    <t>พุกเหล็ก ขนาด 3/8นิ้ว</t>
  </si>
  <si>
    <t>สปอร์ตไลท์แอลอีดี 30วัตต์ STL</t>
  </si>
  <si>
    <t>สปอร์ตไลท์แอลอีดี 100วัตต์ STL</t>
  </si>
  <si>
    <t>ดอกสว่านเจาะเหล็ก 1/8นิ้ว</t>
  </si>
  <si>
    <t>ดอก</t>
  </si>
  <si>
    <t>ดอกสว่านเจาะเหล็ก 1/4นิ้ว</t>
  </si>
  <si>
    <t>ดอกสว่านเจาะเหล็ก 5/16นิ้ว</t>
  </si>
  <si>
    <t>ดอกสว่านเจาะเหล็ก 3/8นิ้ว</t>
  </si>
  <si>
    <t>ดอกสว่านโรตารี่ 6.5มม.</t>
  </si>
  <si>
    <t>ดอกสว่านโรตารี่ 12มม.</t>
  </si>
  <si>
    <t xml:space="preserve">ไขควงวัดไฟ </t>
  </si>
  <si>
    <t>ด้าม</t>
  </si>
  <si>
    <t>ไขควงแบบสลับหัว (แฉก,แบน)</t>
  </si>
  <si>
    <t>คีมปากนกแก้ว 6นิ้ว</t>
  </si>
  <si>
    <t>คีมปากจิ้งจก 6นิ้ว</t>
  </si>
  <si>
    <t>คีมปากเฉียง 6นิ้ว</t>
  </si>
  <si>
    <t>มีดคัดเตอร์ 6นิ้ว โซโล</t>
  </si>
  <si>
    <t>ดอกสว่านโฮลซอ 16มม.</t>
  </si>
  <si>
    <t>ดอกสว่านโฮลซอ 20มม.</t>
  </si>
  <si>
    <t>ดอกสว่านโฮลซอ 22มม.</t>
  </si>
  <si>
    <t>ตัวเก็บประจุไฟฟ้า 1.5 ไมโคร 450โวลล์</t>
  </si>
  <si>
    <t>ตัวเก็บประจุไฟฟ้า 2 ไมโคร 450โวลล์</t>
  </si>
  <si>
    <t>ตัวเก็บประจุไฟฟ้า 3.5 ไมโคร 450โวลล์</t>
  </si>
  <si>
    <t xml:space="preserve">ตัวเก็บประจุไฟฟ้า 5 ไมโครฟารัส </t>
  </si>
  <si>
    <t>ตัวเก็บประจุไฟฟ้า 30 ไมโคร 450โวลล์</t>
  </si>
  <si>
    <t>ตัวเก็บประจุไฟฟ้า 35 ไมโคร 450โวลล์</t>
  </si>
  <si>
    <t xml:space="preserve">ตัวเก็บประจุไฟฟ้า 50 ไมโครฟารัส </t>
  </si>
  <si>
    <t>ตัวเก็บประจุไฟฟ้า 60 ไมโคร 450โวลล์</t>
  </si>
  <si>
    <t>ลูกปืนมอเตอร์พัดลม เบอร์ 608z</t>
  </si>
  <si>
    <t>บูธมอเตอร์พัดลม 16นิ้ว</t>
  </si>
  <si>
    <t>มอเตอร์พัดลมฮาตาริ 16นิ้ว (กลม)</t>
  </si>
  <si>
    <t>มอเตอร์พัดลมฮาตาริ 18นิ้ว</t>
  </si>
  <si>
    <t>จุกใบพัด พัดลมฮาตาริ 16นิ้ว</t>
  </si>
  <si>
    <t xml:space="preserve">ใบพัดลมฮาตาริ 16นิ้ว </t>
  </si>
  <si>
    <t xml:space="preserve">ใบพัดลมฮาตาริ 18นิ้ว </t>
  </si>
  <si>
    <t>ใบพัดลมมิตซูมิชิ 16นิ้ว</t>
  </si>
  <si>
    <t>เฟืองส่ายพัดลมฮาตาริ</t>
  </si>
  <si>
    <t>มอเตอร์ส่ายพัดลมฮาตาริ</t>
  </si>
  <si>
    <t>ฟิวส์พัดลม 10แอมป์</t>
  </si>
  <si>
    <t>ฟิวส์กระบอก 5แอมป์</t>
  </si>
  <si>
    <t xml:space="preserve">สวิตช์กระตุกพัดลมติดผนัง </t>
  </si>
  <si>
    <t>แมกเนติกส์คอมเพลสเซอร์แอร์</t>
  </si>
  <si>
    <t>มอเตอร์พัดลมคอยล์ร้อนแอร์</t>
  </si>
  <si>
    <t>เซนเซอร์น้ำแข็งแอร์</t>
  </si>
  <si>
    <t>เซนเซอร์อุณหภูมิ</t>
  </si>
  <si>
    <t>รีโมทแอร์ แบบไร้สาย</t>
  </si>
  <si>
    <t>รูมโทโมสตัสแอร์</t>
  </si>
  <si>
    <t>น้ำมันจักร</t>
  </si>
  <si>
    <t>กาวร้อน</t>
  </si>
  <si>
    <t>กาวแท่ง</t>
  </si>
  <si>
    <t>เทอร์โมฟิวส์ 250โวลล์ 10แอมป์ 140องศา</t>
  </si>
  <si>
    <t>แบตเตอรี่ลิเที่ยม 3.7โวลล์ 8,000มล.แอมป์</t>
  </si>
  <si>
    <t>ก้อน</t>
  </si>
  <si>
    <t>ท่อหด 1เมตร</t>
  </si>
  <si>
    <t>น้ำยาแอร์ R22 3กก.</t>
  </si>
  <si>
    <t>ถัง</t>
  </si>
  <si>
    <t>น้ำยาแอร์ R410a 2.8กก.</t>
  </si>
  <si>
    <t>ดีเลย์กระแสตรง 24โวลล์</t>
  </si>
  <si>
    <t>อแดปเตอร์ 9โวลล์ 2แอมป์</t>
  </si>
  <si>
    <t>มัลติมิเตอร์ดิจิตอล</t>
  </si>
  <si>
    <t>ปั้มสูบจ่ายสารเคมี</t>
  </si>
  <si>
    <t>เลื่อยฉลุไฟฟ้าแบตเตอรรี่ไร้สาย 450W</t>
  </si>
  <si>
    <t>เลื่อยโซ่แบตเตอรี่ไร้สาย 10 นิ้ว 18V</t>
  </si>
  <si>
    <t>กล่องเก็บเครื่องมือ Makita (กล่องใหญ่)</t>
  </si>
  <si>
    <t xml:space="preserve">กล่อง </t>
  </si>
  <si>
    <t>แผนปฏิบัติการจัดซื้อวัสดุโฆษณาและเผยแพร่</t>
  </si>
  <si>
    <t>ฉลากขมิ้นชัน(แคปซูล) [ขนาด 4*17.5 cm.]</t>
  </si>
  <si>
    <t>ดวง</t>
  </si>
  <si>
    <t>ฉลากเถาวัลย์เปรียง(แคปซูล) [ขนาด 4*17.5 cm.]</t>
  </si>
  <si>
    <t>ฉลากเพชรสังฆาต(แคปซูล) [ขนาด 4*17.5 cm.]</t>
  </si>
  <si>
    <t>ฉลากสหัศธารา(แคปซูล) [ขนาด 4*17.5 cm.]</t>
  </si>
  <si>
    <t>ฉลากลูกประคบแห้ง [ขนาด 10*9 cm.]</t>
  </si>
  <si>
    <t>ฉลากน้ำมันไพล [ขนาด 3*8 cm.]</t>
  </si>
  <si>
    <t>ฉลากยาแก้ไอมะขามป้อม [ขนาด 3*9.5 cm.]</t>
  </si>
  <si>
    <t>ฉลากยาแก้ไอมะขามป้อม [ขนาด 3*8  cm.]</t>
  </si>
  <si>
    <t>ฉลากยาเสลดพังพอนกลีเซอรีน [ขนาด 2.3*7.5 cm.]</t>
  </si>
  <si>
    <t>สติ๊กเกอร์วันหมดอายุ 2HG [ขนาด 1.5*2.5 cm.]</t>
  </si>
  <si>
    <t>แผนปฏิบัติการจัดซื้อวัสดุโฆษณาและเผยแพร่ (ต่อ)</t>
  </si>
  <si>
    <t>ฉลากยาหม่องไพล [ขนาด 2.5*6.5 cm.]</t>
  </si>
  <si>
    <t>ฉลากยาอบสมุนไพร [ขนาด 8*10 cm.]</t>
  </si>
  <si>
    <t>ฉลากผงยาขมิ้นชัน [ขนาด 3*9.5 cm.]</t>
  </si>
  <si>
    <t>ฉลากผงยาแช่มือแช่เท้า [ขนาด 3*9.5 cm.]</t>
  </si>
  <si>
    <t>ฉลากชาบำรุงน้ำนม [ขนาด 6*9 cm.]</t>
  </si>
  <si>
    <t>ฉลากยาหอมบำรุงหัวใจ [ขนาด 3*8 cm.]</t>
  </si>
  <si>
    <t>แผนปฏิบัติการจัดซื้อวัสดุคอมพิวเตอร์</t>
  </si>
  <si>
    <t>หมึกพิมพ์ 285 a</t>
  </si>
  <si>
    <t>หมึกพิมพ์ 283 x</t>
  </si>
  <si>
    <t>หมึกพิมพ์ MLT-D116L</t>
  </si>
  <si>
    <t>หมึกพิมพ์ TN2480/60</t>
  </si>
  <si>
    <t>หมึกพิมพ์ TN1000</t>
  </si>
  <si>
    <t>หมึกพิมพ์ TN2380/60</t>
  </si>
  <si>
    <t>หมึกพิมพ์ CE505A</t>
  </si>
  <si>
    <t>ดรัมหมึก MLT-R116L</t>
  </si>
  <si>
    <t>ดรัมหมึก DR2355</t>
  </si>
  <si>
    <t>ดรัมหมึก DR1000</t>
  </si>
  <si>
    <t>ดรัมหมึก DR-2455</t>
  </si>
  <si>
    <t>Mouse</t>
  </si>
  <si>
    <t>ชิ้น</t>
  </si>
  <si>
    <t>KEYBORND</t>
  </si>
  <si>
    <t>หมึก BTD60BK</t>
  </si>
  <si>
    <t>หมึก BT5000Y</t>
  </si>
  <si>
    <t>แผนปฏิบัติการจัดซื้อวัสดุคอมพิวเตอร์ (ต่อ)</t>
  </si>
  <si>
    <t>หมึก BT5000C</t>
  </si>
  <si>
    <t>หมึก BT5000M</t>
  </si>
  <si>
    <t>ตัวรับสัญญาณ Wi-Fi แบบ USB รองรับสัญญาณ 5G</t>
  </si>
  <si>
    <t>Cartridge Ribbon LQ-310</t>
  </si>
  <si>
    <t>หมึก canon GI-790BK</t>
  </si>
  <si>
    <t>หมึก canon gi-790 c</t>
  </si>
  <si>
    <t>หมึก canon gi-790 m</t>
  </si>
  <si>
    <t>หมึก canon gi-790 y</t>
  </si>
  <si>
    <t>หมึกพิมพ์บัตรพนักงาน</t>
  </si>
  <si>
    <t>แผนปฏิบัติการจัดซื้อวัสดุงานบ้านและงานครัว</t>
  </si>
  <si>
    <t xml:space="preserve">โรงพยาบาลวังน้ำเย็น   จังหวัด สระแก้ว </t>
  </si>
  <si>
    <t>ขวดพลาสติก 30 ซีซี</t>
  </si>
  <si>
    <t>1 ขวด</t>
  </si>
  <si>
    <t>ซองซิบชา 4x6 ซม.</t>
  </si>
  <si>
    <t>1 Kg</t>
  </si>
  <si>
    <t>ซองซิบชา 6x8 ซม.</t>
  </si>
  <si>
    <t>ซองซิบชา 9x13 ซม.</t>
  </si>
  <si>
    <t>ซองซิบชา 13x20 ซม.</t>
  </si>
  <si>
    <t>ซองซิบใส 4x6 ซม.</t>
  </si>
  <si>
    <t>ซองซิบใส 6x8 ซม.</t>
  </si>
  <si>
    <t>ซองซิบใส 9x13 ซม.</t>
  </si>
  <si>
    <t>ซองซิบใส 13x20 ซม.</t>
  </si>
  <si>
    <t>ซองซิบใส 20x30 ซม.</t>
  </si>
  <si>
    <t>ซองซิบใส 25x35 ซม.</t>
  </si>
  <si>
    <t>ตลับ 5 กรัม</t>
  </si>
  <si>
    <t>1 ตลับ</t>
  </si>
  <si>
    <t>ถุงผ้าขนาด 13x14x4  นิ้ว  รพ.IPD</t>
  </si>
  <si>
    <t>1 ใบ</t>
  </si>
  <si>
    <t>แผนปฏิบัติการจัดซื้อวัสดุงานบ้านและงานครัว (ต่อ)</t>
  </si>
  <si>
    <t>กะทะด้ามทรงตื้นขนาด20 ซมตรานกนางนวล</t>
  </si>
  <si>
    <t>บริหารฯ,กลุ่มการฯ</t>
  </si>
  <si>
    <t>ตะกร้า สี่หลี่ยม ขนาด47*64*30cm</t>
  </si>
  <si>
    <t>ตะกร้า ทรงกลม ขนาด41*18cm</t>
  </si>
  <si>
    <t>ถังน้ำแบบมีฝาปิด ขนาด 30ลิตร</t>
  </si>
  <si>
    <t>ถุงพลาสติกใส ขนาด 15*23 นิ้ว</t>
  </si>
  <si>
    <t>กิโล</t>
  </si>
  <si>
    <t>บริหาร,เทคนิคการแพทย์</t>
  </si>
  <si>
    <t>ถุงพลาสติกใส ขนาด 18*22 นิ้ว</t>
  </si>
  <si>
    <t>ไม้จิ้มลูกชิ้น ขนาด 8 นิ้ว</t>
  </si>
  <si>
    <t>ทิชชู่เปียกผสมแอลกฮอร์</t>
  </si>
  <si>
    <t>ผ้าขนหนู16ปอนด์ ต่อผืน 30นิ้ว คูณ 60 นิ้ว (ห่อแผ่นร้อน)</t>
  </si>
  <si>
    <t>ผืน</t>
  </si>
  <si>
    <t>บริหาร,กายภาพบำบัด</t>
  </si>
  <si>
    <t>ผ้าเช็ดมือ 30 เซนติเมตร คูณ 30 เซนติเมตร (เช็ดเจลอัลตราซาวด์)</t>
  </si>
  <si>
    <t>ผ้าปูสามัญ ผ้าเทโรสีขาวหนา</t>
  </si>
  <si>
    <t>เฉพาะเจาจง</t>
  </si>
  <si>
    <t>ผ้ายางปูเตียงสีเขียว ER 90*200 ซม.</t>
  </si>
  <si>
    <t>ผ้ายาง 2 หน้า 36*40 หลา</t>
  </si>
  <si>
    <t>พลาสติกใสห่ออาหาร</t>
  </si>
  <si>
    <t>เชนไดร์ท</t>
  </si>
  <si>
    <t>กระป๋อง</t>
  </si>
  <si>
    <t>สเปรย์กำจัดแมลง</t>
  </si>
  <si>
    <t>สเปย์ปรับ อากาศ</t>
  </si>
  <si>
    <t>กระบอกฉีดน้ำ</t>
  </si>
  <si>
    <t>กระบอก</t>
  </si>
  <si>
    <t>น้ำยาเช็ดกระจก แบบขวด</t>
  </si>
  <si>
    <t>น้ำยาเช็ดกระจก 3.8 ลิตร</t>
  </si>
  <si>
    <t>แกลลอน</t>
  </si>
  <si>
    <t>น้ำยาเช็ดกระจกรถยนต์ 3.8 ลิตร</t>
  </si>
  <si>
    <t>น้ำยาล้างห้องน้ำประจำวัน 3.8 ลิตร</t>
  </si>
  <si>
    <t>น้ำยาขจัดคราบหินปูน 3.8 ลิตร</t>
  </si>
  <si>
    <t>สบู่เหลว 3.8 ลิตร</t>
  </si>
  <si>
    <t>น้ำยาล้างจาน 3.8 ลิตร</t>
  </si>
  <si>
    <t>น้ำยาถูพื้น 3.8 ลิตร</t>
  </si>
  <si>
    <t>น้ำยาดันฝุ่น 3.8 ลิตร</t>
  </si>
  <si>
    <t>น้ำยาซักผ้าขาว</t>
  </si>
  <si>
    <t>ผงซักฟอกใช้กับเครื่อง25กก.</t>
  </si>
  <si>
    <t>น้ำยาปรับผ้าหนุ่ม 3.8 ลิตร</t>
  </si>
  <si>
    <t>เชือกฟางม้วนใหญ่</t>
  </si>
  <si>
    <t>ถุงมือส้ม</t>
  </si>
  <si>
    <t>คู่</t>
  </si>
  <si>
    <t>ผ้าถูพื้น 10 นิ้ว</t>
  </si>
  <si>
    <t>ไม้ถูพื้น 10 นิ้ว</t>
  </si>
  <si>
    <t>แปรงขัดส้วมด้ามสั้น</t>
  </si>
  <si>
    <t>ถุงขยะดำ 18*20</t>
  </si>
  <si>
    <t>กก.</t>
  </si>
  <si>
    <t>ถุงขยะดำ 24*28</t>
  </si>
  <si>
    <t>ถุงขยะดำ 28*36</t>
  </si>
  <si>
    <t>ถุงขยะแดง 8*12</t>
  </si>
  <si>
    <t>ถุงขยะแดง 14*14</t>
  </si>
  <si>
    <t>ถุงขยะแดง 14*18</t>
  </si>
  <si>
    <t>ถุงขยะแดง 18*26</t>
  </si>
  <si>
    <t>ถุงขยะแดง 20*36</t>
  </si>
  <si>
    <t>ถุงขยะเขียว  20*36</t>
  </si>
  <si>
    <t>ถุงขยะส้ม 20*36</t>
  </si>
  <si>
    <t>กระดาษเช็ดมือ</t>
  </si>
  <si>
    <t>แพ็ค</t>
  </si>
  <si>
    <t>กระดาษชำระเอนกประสงค์ม้วนใหญ่</t>
  </si>
  <si>
    <t>ถุงร้อน 8*12</t>
  </si>
  <si>
    <t>ถุงหูหิ้ว 8*16</t>
  </si>
  <si>
    <t>ถุงหูหิ้ว 9*18</t>
  </si>
  <si>
    <t>ไม้กวาดดอกหญ้า</t>
  </si>
  <si>
    <t>ไม้กวาดทางมะพร้าว</t>
  </si>
  <si>
    <t>ไม้กวาดยักไย่</t>
  </si>
  <si>
    <t>ไม้ดันฝุ่น 24 นิ้ว</t>
  </si>
  <si>
    <t>ผ้าดันฝุ่น ขนาด 24 นิ้ว</t>
  </si>
  <si>
    <t>ใยขัด</t>
  </si>
  <si>
    <t>รองเท้าบู๊ทยาง เบอร์ 11</t>
  </si>
  <si>
    <t>รองเท้าบู๊ทยาง เบอร์ 10.5</t>
  </si>
  <si>
    <t>ที่โกยขยะพลาสติก</t>
  </si>
  <si>
    <t>ไม้ปัดขนไก่</t>
  </si>
  <si>
    <t>ไม้ดันชักโครก</t>
  </si>
  <si>
    <t>แปรงขัดส้วมด้ามยาว</t>
  </si>
  <si>
    <t>น้ำยาล้างรถ 3.8 ลิตร</t>
  </si>
  <si>
    <t>กล่องกระดาษทิชชูม้วนใหญ่</t>
  </si>
  <si>
    <t>แป้ง</t>
  </si>
  <si>
    <t>กระปุก</t>
  </si>
  <si>
    <t>สายเอ็นตัดหญ้า</t>
  </si>
  <si>
    <t>กรวยกระดาษ</t>
  </si>
  <si>
    <t>แพค</t>
  </si>
  <si>
    <t>ผ้าเช็ดรถ</t>
  </si>
  <si>
    <t>ฟองน้ำแผ่น 1 นิ้ว</t>
  </si>
  <si>
    <t>แผ่น</t>
  </si>
  <si>
    <t>ถุงร้อน 15x25</t>
  </si>
  <si>
    <t>ถุงร้อน 18x28</t>
  </si>
  <si>
    <t>ถุงร้อน 5x8</t>
  </si>
  <si>
    <t>ฟิล์มพลาสติกห่ออาหาร 12x500</t>
  </si>
  <si>
    <t>กล่องพลาสติกใส 6x9</t>
  </si>
  <si>
    <t>กล่องใส่อาหารชานอ้อย</t>
  </si>
  <si>
    <t>ซ่อมพลาสติกด้ามยาว</t>
  </si>
  <si>
    <t>คัน</t>
  </si>
  <si>
    <t>ผงซักฟอก ขนาด 1 กก.</t>
  </si>
  <si>
    <t xml:space="preserve">ถุงร้อน 4.5x7 </t>
  </si>
  <si>
    <t>หนังยาง</t>
  </si>
  <si>
    <t>ช้อนพลาสติกด้ามยาว</t>
  </si>
  <si>
    <t>ช้อนพลาสติกด้ามสั้น</t>
  </si>
  <si>
    <t>น้ำยาเช็ดแสตนเลส</t>
  </si>
  <si>
    <t>ฝอยสแตนเลส</t>
  </si>
  <si>
    <t>ถ้วยกระดาษชานอ้อย</t>
  </si>
  <si>
    <t>น้ำยาล้างจาน 500 มล.</t>
  </si>
  <si>
    <t>ไม้เสียบลูกชิ้น แบบยาว</t>
  </si>
  <si>
    <t>ถุงร้อน 6x9</t>
  </si>
  <si>
    <t>น้ำยาล้างห้องน้ำ 900 มล.</t>
  </si>
  <si>
    <t>กล่องโฟมขนาดกลาง</t>
  </si>
  <si>
    <t>ใบ</t>
  </si>
  <si>
    <t>ด้ายมัดลูกประคบ [ม้วนละ 1 kg.]</t>
  </si>
  <si>
    <t>บริหาร,งานผลิต</t>
  </si>
  <si>
    <t>ผ้าดิบห่อลูกประคบ [ขนาด1.2*3.6 m.]</t>
  </si>
  <si>
    <t>พับ</t>
  </si>
  <si>
    <t>ถุงผ้าชาบำรุงน้ำนม [ขนาด 3.5*4.5"]</t>
  </si>
  <si>
    <t>ถุงแก้ว 4x6 นิ้ว (ใส่ชาบำรุงน้ำนม)</t>
  </si>
  <si>
    <t>ถุงร้อนขนาด 3x5 นิ้ว</t>
  </si>
  <si>
    <t>ถุงร้อนขนาด 6x9 นิ้ว</t>
  </si>
  <si>
    <t>ถุงร้อนขนาด 10x15 นิ้ว</t>
  </si>
  <si>
    <t>ถุงร้อนขนาด 12x18 นิ้ว</t>
  </si>
  <si>
    <t>ถุงร้อนขนาด 20x30 นิ้ว</t>
  </si>
  <si>
    <t>ถุงพับข้าง 8x12 นิ้ว</t>
  </si>
  <si>
    <t>ถุงหิ้ว 12x26 นิ้ว</t>
  </si>
  <si>
    <t>ถุงพับข้าง 6x9 นิ้ว</t>
  </si>
  <si>
    <t>ถุงหิ้ว 12x20 นิ้ว</t>
  </si>
  <si>
    <t>ถุงหิ้ว 18x30 นิ้ว</t>
  </si>
  <si>
    <t>ถุงผ้าสำหรับต้มยาน้ำแก้ไอ [ขนาด 15x23"]</t>
  </si>
  <si>
    <t>ผ้าซับน้ำไม่ปลดปล่อยเส้นใย</t>
  </si>
  <si>
    <t>ผ้าฟองน้ำอเนกประสงค์</t>
  </si>
  <si>
    <t>ถังบีบไม้ถูพื้น</t>
  </si>
  <si>
    <t>ไม้ถูพื้น</t>
  </si>
  <si>
    <t>ชุดถังปั่นพร้อมไม้ถูพื้น</t>
  </si>
  <si>
    <t>ชุดไม้กวาดพลาสติก</t>
  </si>
  <si>
    <t>ไม้กวาดรีดน้ำ</t>
  </si>
  <si>
    <t>สายยางฟ้า 50 เมตร</t>
  </si>
  <si>
    <t>สายยางใส 20 เมตร</t>
  </si>
  <si>
    <t>แผ่นกาวดัดแมลง ขนาด 14*56 cm.</t>
  </si>
  <si>
    <t>ผ้ากันเปื้อนกันน้ำ PVC</t>
  </si>
  <si>
    <t>แชมพูสระผม แกลลอน ขนาด 3.5 ลิตร</t>
  </si>
  <si>
    <t>บริหารล,แพทย์แผนไทย</t>
  </si>
  <si>
    <t>ครีมนวดผม แกลลอน ขนาด 3.5 ลิตร</t>
  </si>
  <si>
    <t>ครีมอาบน้ำ แกลลอน ขนาด 3.5 ลิตร</t>
  </si>
  <si>
    <t>น้ำมันสปานวดตัว แกลลอน ขนาด 3.5 ลิตร</t>
  </si>
  <si>
    <t>เทียนที่ไลท์ จุดตะเกียง</t>
  </si>
  <si>
    <t>เกลือสปาขัดผิว</t>
  </si>
  <si>
    <t>หม้อทะนน ทับหม้อเกลือ</t>
  </si>
  <si>
    <t>หม้อ</t>
  </si>
  <si>
    <t>แป้งเด็ก ขนาด 160 กรัม</t>
  </si>
  <si>
    <t>โลชั่นทาผิว ขนาด 3ลิตร</t>
  </si>
  <si>
    <t>ผ้าปูเตียงผ้าเทโร สีเขียวโศก ขนาด 22*30 นิ้ว</t>
  </si>
  <si>
    <t>ผ้ารองหมอน ผ้าเทโรสีเขียวโศก ขนาด 22*30 นิ้ว</t>
  </si>
  <si>
    <t>ผ้าลายไทยสำหรับขัดตัว 44*72 นิ้ว</t>
  </si>
  <si>
    <t>ผ้าลายไทยสำหรับใช้ผ้าขวางเตียง 44*72 นิ้ว</t>
  </si>
  <si>
    <t>ผ้าแพรคลุมตัว</t>
  </si>
  <si>
    <t>ผ้าขนหนูผืนเล็ก ใช้ห่อลูกประคบ</t>
  </si>
  <si>
    <t>ผ้าขนหนูผืนเล็ก</t>
  </si>
  <si>
    <t>ผ้าขนหนูผืนใหญ่</t>
  </si>
  <si>
    <t>ปลอกหมอน ผ้าเทโร</t>
  </si>
  <si>
    <t>ถังแสตนเลสมีก๊อก</t>
  </si>
  <si>
    <t>กรวยแสตนเลส</t>
  </si>
  <si>
    <t>ตะแกรงสแตนเลส</t>
  </si>
  <si>
    <t>ภาชนะบรรจุยาน้ำสแตนเลส</t>
  </si>
  <si>
    <t>หินลับมีด</t>
  </si>
  <si>
    <t>ตะกร้าทรงเตี้ย</t>
  </si>
  <si>
    <t>ถุงผ้าดักฝุ่นเครื่องบดร่อนอัตโนมัติ</t>
  </si>
  <si>
    <t>แผนปฏิบัติการจัดซื้อวัสดุบริโภค</t>
  </si>
  <si>
    <t>น้ำดื่ม</t>
  </si>
  <si>
    <t>น้ำดื่มแพ็ค</t>
  </si>
  <si>
    <t>ข้าวสาร</t>
  </si>
  <si>
    <t>ก.ก.</t>
  </si>
  <si>
    <t>น้ำปลา(ขวด)</t>
  </si>
  <si>
    <t>น้ำมันปาล์ม</t>
  </si>
  <si>
    <t>น้ำมันพืช ถั่วเหลือง(ขวด)</t>
  </si>
  <si>
    <t>แป้งมัน (กก)</t>
  </si>
  <si>
    <t>แป้งทอดกรอบ(ก.ก.)</t>
  </si>
  <si>
    <t>NA</t>
  </si>
  <si>
    <t>เต้าเจี้ยว (ขวด)</t>
  </si>
  <si>
    <t xml:space="preserve">เกลือทิพย์ 220 กรัม*12 </t>
  </si>
  <si>
    <t>ซอสพริก*680 กรัม</t>
  </si>
  <si>
    <t>ซอสถั่วเหลือง (ขวด)</t>
  </si>
  <si>
    <t>ซอสหอย*600 ซีซี(ขวด)</t>
  </si>
  <si>
    <t>ซีอิ๊วขาว (ขวด)</t>
  </si>
  <si>
    <t>ซีอิ้วดำ</t>
  </si>
  <si>
    <t>กะทิ (กก.)</t>
  </si>
  <si>
    <t>น้ำตาลทราย (กก.)</t>
  </si>
  <si>
    <t>น้ำตาลปี๊บ</t>
  </si>
  <si>
    <t>กะปิ (ก.ก.)</t>
  </si>
  <si>
    <t>นมจืด</t>
  </si>
  <si>
    <t>แผนปฏิบัติการจัดซื้อวัสดุบริโภค (ต่อ)</t>
  </si>
  <si>
    <t>นมถั่วเหลือง</t>
  </si>
  <si>
    <t>ผงพะโล้10กรัม*15</t>
  </si>
  <si>
    <t>หมูบด (กก.)</t>
  </si>
  <si>
    <t>อกไก่ติดหนัง (กก.)</t>
  </si>
  <si>
    <t>น่องไก่ติดสะโพก (กก.)</t>
  </si>
  <si>
    <t>ปีกบนไก่ (กก.)</t>
  </si>
  <si>
    <t>ปลานิล(กก)</t>
  </si>
  <si>
    <t>ลูกชิ้นหมู (กก.)</t>
  </si>
  <si>
    <t>ลูกชิ้นปลา(กก.)</t>
  </si>
  <si>
    <t>เลือดไก่(ก้อน)</t>
  </si>
  <si>
    <t>ไข่ไก่เบอร์ 1 (แผง)</t>
  </si>
  <si>
    <t>แผง</t>
  </si>
  <si>
    <t>เต้าหู้แผ่น</t>
  </si>
  <si>
    <t>เต้าหู้หลอด (อัน)</t>
  </si>
  <si>
    <t>ผักกาดหอม(กก)</t>
  </si>
  <si>
    <t>ปลากระป๋อง</t>
  </si>
  <si>
    <t>นมจืดคาร์เนชั่น(กระป๋อง)</t>
  </si>
  <si>
    <t>แตงกวา (กก.)</t>
  </si>
  <si>
    <t>กวางตุ้ง (กก.)</t>
  </si>
  <si>
    <t>ถั่วงอก (กก.)</t>
  </si>
  <si>
    <t>ถั่วฝักยาว (กก.)</t>
  </si>
  <si>
    <t>ถั่วลันเตา (กก.)</t>
  </si>
  <si>
    <t>ต้นหอม(กก.)</t>
  </si>
  <si>
    <t>ตั้งโอ๋ (กก.)</t>
  </si>
  <si>
    <t>ใบกระเพา (กก)</t>
  </si>
  <si>
    <t>ผักชีใบเลื่อย(กก)</t>
  </si>
  <si>
    <t>ผักชีฝรั่ง(กก)</t>
  </si>
  <si>
    <t>ใบโหรพา(กก)</t>
  </si>
  <si>
    <t>แฟง (กก.)</t>
  </si>
  <si>
    <t>ดอกกะหล่ำ (กก.)</t>
  </si>
  <si>
    <t>แครอท (กก.)</t>
  </si>
  <si>
    <t>กระชายฝอย (กก.)</t>
  </si>
  <si>
    <t>กระชายหัว(ก.ก.)</t>
  </si>
  <si>
    <t>กะหล่ำปลี (กก.)</t>
  </si>
  <si>
    <t>ข้าวโพดอ่อน</t>
  </si>
  <si>
    <t>ดอกแค</t>
  </si>
  <si>
    <t>พริกขี้หนูแดง</t>
  </si>
  <si>
    <t>พริกหนุ่ม(กก)</t>
  </si>
  <si>
    <t>พริกป่น</t>
  </si>
  <si>
    <t>หอมหัวใหญ</t>
  </si>
  <si>
    <t>มะเขือเทศ (กก.)</t>
  </si>
  <si>
    <t>บวบเหลี่ยม (กก.)</t>
  </si>
  <si>
    <t>ผักกาดขาว (กก.)</t>
  </si>
  <si>
    <t>หัวไชเท้า (กก.)</t>
  </si>
  <si>
    <t>บล็อคโคลี่(กก.)</t>
  </si>
  <si>
    <t>มะเขือเปราะ (กก.)</t>
  </si>
  <si>
    <t>มะเขือพวง (กก.)</t>
  </si>
  <si>
    <t>ข่าอ่อน(กก.)</t>
  </si>
  <si>
    <t>ตะไคร้(กก.)</t>
  </si>
  <si>
    <t>ใบมะกรูด(กำ)</t>
  </si>
  <si>
    <t>ฟักทอง (กก)</t>
  </si>
  <si>
    <t>เห็ดนางฟ้า (กก.)</t>
  </si>
  <si>
    <t>ใบแมงลัก (กำ.)</t>
  </si>
  <si>
    <t>ขิงซอย (กก.)</t>
  </si>
  <si>
    <t>เห็ดหูหนู (กก.)</t>
  </si>
  <si>
    <t>เห็ดออริงกิ(กก.)</t>
  </si>
  <si>
    <t>พริกไทยเม็ด (กก)</t>
  </si>
  <si>
    <t>พริกไทยป่น(ขวด)</t>
  </si>
  <si>
    <t>มะนาว(กก.)</t>
  </si>
  <si>
    <t>มะนาวดอง(แก้ว.)</t>
  </si>
  <si>
    <t>แก้ว</t>
  </si>
  <si>
    <t>คะน้า</t>
  </si>
  <si>
    <t>เส้นเล็ก (กก.)</t>
  </si>
  <si>
    <t>เส้นใหญ่(กก.)</t>
  </si>
  <si>
    <t>มะขามเปียก (กก.)</t>
  </si>
  <si>
    <t>พริกแกงส้ม (กก.)</t>
  </si>
  <si>
    <t>พริกแกงเผ็ด (กก.)</t>
  </si>
  <si>
    <t>พริกแกงเขียวหวาน (กก.)</t>
  </si>
  <si>
    <t>พริกแกงคั้วกลิ้ง (กก.)</t>
  </si>
  <si>
    <t>หอมแดง (กก.)</t>
  </si>
  <si>
    <t>กระเทียม (กก.)</t>
  </si>
  <si>
    <t>วุ้นเส้น (กก)</t>
  </si>
  <si>
    <t>ขนมเค็ก</t>
  </si>
  <si>
    <t>มะละกอ</t>
  </si>
  <si>
    <t>แก้วมังกร</t>
  </si>
  <si>
    <t>สับปะรด (ลูก)</t>
  </si>
  <si>
    <t>แตงโม (ลูก)</t>
  </si>
  <si>
    <t>ส้มสายน้ำผึ้ง</t>
  </si>
  <si>
    <t>สาลี่(ลูก)</t>
  </si>
  <si>
    <t>แอปเปิ้ล(ลูก)</t>
  </si>
  <si>
    <t>เงาะ(กก)</t>
  </si>
  <si>
    <t>กล้วยสุก (หวี)</t>
  </si>
  <si>
    <t>หวี</t>
  </si>
  <si>
    <t>แผนปฏิบัติการจัดซื้อเครื่องแต่งกาย</t>
  </si>
  <si>
    <t>เสื้อกาวน์กันน้ำ</t>
  </si>
  <si>
    <t>บริหาร,ทันตกรรม</t>
  </si>
  <si>
    <t>กางเกงสามัญ ผ้าเทโรสีขาวหนา</t>
  </si>
  <si>
    <t>ผ้าถุง สามัญ</t>
  </si>
  <si>
    <t>ผ้ายางกันเปื้อน</t>
  </si>
  <si>
    <t>เสื้อพิเศษสีเขียว</t>
  </si>
  <si>
    <t>เสื้อเด็กเล็ก</t>
  </si>
  <si>
    <t>กางเกงเด็กเล็ก</t>
  </si>
  <si>
    <t>ชุดเจ้าหน้าที่โรงซักฟอก เสื้อกาวณ์สีขาวแขนยาว</t>
  </si>
  <si>
    <t xml:space="preserve">ชุดฟอร์มปฏิบัติงานเสื้อ+กางเกง สีแดง </t>
  </si>
  <si>
    <t>ชุดปฏิบัติงานผลิตยาสมุนไพร</t>
  </si>
  <si>
    <t>แผนปฏิบัติการจัดซื้อเครื่องแต่งกาย (ต่อ)</t>
  </si>
  <si>
    <t>ผ้าคลุมเครื่องมือการผลิตยาสมุนไพร 22*30 นิ้ว 
(ผ้าเทโรหนา สีเขียวเข้ม)</t>
  </si>
  <si>
    <t>เสื้อผู้ามารับบริการฟรีไซส์ผ้าโทเร สีเขียวโศรก</t>
  </si>
  <si>
    <t>บริหาร,แพทย์แผนไทย</t>
  </si>
  <si>
    <t>กางเกงผู้มารับบริการฟรีไซส์ผ้าเทโร สีเขียวโศก</t>
  </si>
  <si>
    <t>แผนปฏิบัติการจัดซื้อวัสดุก่อสร้าง</t>
  </si>
  <si>
    <t>ลูกบิดห้องน้ำ</t>
  </si>
  <si>
    <t>ผักบัวอาบน้ำ</t>
  </si>
  <si>
    <t>ชุดสายฉีดชำระ</t>
  </si>
  <si>
    <t>หัวฉีดชำระ</t>
  </si>
  <si>
    <t>สายฉีดชำระ</t>
  </si>
  <si>
    <t>ซิลิโคน-ขาว</t>
  </si>
  <si>
    <t>ซิลิโคน-ดำ</t>
  </si>
  <si>
    <t>ซิลิโคน-ใส</t>
  </si>
  <si>
    <t>ท่อ 4 หุน</t>
  </si>
  <si>
    <t>ท่อ 6 หุน</t>
  </si>
  <si>
    <t>ก๊อกบอล 4 หุ่น</t>
  </si>
  <si>
    <t>ก๊อกบอล 6 หุ่น</t>
  </si>
  <si>
    <t>ก๊อกอ่างล้างหน้า</t>
  </si>
  <si>
    <t>ก๊อกฝักบัว</t>
  </si>
  <si>
    <t>แผนปฏิบัติการจัดซื้อวัสดุก่อสร้าง (ต่อ)</t>
  </si>
  <si>
    <t>สายชักโครก</t>
  </si>
  <si>
    <t>สายน้ำดีใยแก้ว</t>
  </si>
  <si>
    <t>ยาแนวสีขาว</t>
  </si>
  <si>
    <t>เทปพันเกลียว</t>
  </si>
  <si>
    <t>ก๊อกซิงผนัง</t>
  </si>
  <si>
    <t>ก๊อกซิงตั้งพื้น</t>
  </si>
  <si>
    <t>บานพับสแตนเลส</t>
  </si>
  <si>
    <t>พุกพลาติก</t>
  </si>
  <si>
    <t>สะดืออ่าง</t>
  </si>
  <si>
    <t>สกรูยิงฝ้า 6*1 นิ้ว สีดำ (1*1000 ตัว)</t>
  </si>
  <si>
    <t>สกรูยิงฝ้า 6*3 นิ้ว สีดำ (1*1000 ตัว)</t>
  </si>
  <si>
    <t>เกลียวนอก 4 หุน</t>
  </si>
  <si>
    <t>เกลียวใน 4 หุน</t>
  </si>
  <si>
    <t>ข้องอ 4 หุน</t>
  </si>
  <si>
    <t>สามทาง 4 หุน</t>
  </si>
  <si>
    <t>ต่อตรง 4 หุน</t>
  </si>
  <si>
    <t>ซาร์ปน้ำทิ้ง</t>
  </si>
  <si>
    <t>ใบมีดตัดเหล็ก 4 นิ้ว</t>
  </si>
  <si>
    <t>สกรูปลายสว่านชุป (1*1000 ตัว)</t>
  </si>
  <si>
    <t>สกรูเกลียวชุป 8*1 (1*500 ตัว)</t>
  </si>
  <si>
    <t>สกรูเกลียวชุป 7* 1 1/2 (1*500 ตัว)</t>
  </si>
  <si>
    <t>ลวดเชื่อมโกเบขาว 2.6 มม.</t>
  </si>
  <si>
    <t>ใบเลื่อยตัด</t>
  </si>
  <si>
    <t>มือจับประตู</t>
  </si>
  <si>
    <t xml:space="preserve">น้ำมันอเนกประสงค์ </t>
  </si>
  <si>
    <t>กาวทาท่อ</t>
  </si>
  <si>
    <t>ถุงมือผ้างพารา</t>
  </si>
  <si>
    <t>ประตูบ้านพัก</t>
  </si>
  <si>
    <t>บาน</t>
  </si>
  <si>
    <t>สายยูพับ</t>
  </si>
  <si>
    <t>ดอกสว่าน 1/8</t>
  </si>
  <si>
    <t>ดอกสว่าน 1/4</t>
  </si>
  <si>
    <t>สีทาถนน สีเหลือง</t>
  </si>
  <si>
    <t>สีทาถนน สีแดง</t>
  </si>
  <si>
    <t>สีทาถนน สีดำ</t>
  </si>
  <si>
    <t>แผ่นเรียบ 120x240x0.4 ซม</t>
  </si>
  <si>
    <t>เหล็กชุบซิงค์</t>
  </si>
  <si>
    <t>แกนน้ำเข้าหม้อน้ำโถสุขภัณฑ์</t>
  </si>
  <si>
    <t>กระบอกยิงกาว</t>
  </si>
  <si>
    <t>แผ่นตัดเหล็ก</t>
  </si>
  <si>
    <t>บล็อคบานเลื่อนเหล็ก</t>
  </si>
  <si>
    <t>มุ้งลวดอลูมิเนียม</t>
  </si>
  <si>
    <t>ลดกลมหนา 3/4</t>
  </si>
  <si>
    <t>ลดกลมหนา 1/2</t>
  </si>
  <si>
    <t>โซ็คประตูบานอลูมิเนียม</t>
  </si>
  <si>
    <t>ชักโครก</t>
  </si>
  <si>
    <t>หน้าต่างไม้</t>
  </si>
  <si>
    <t>ทีเมน ทีอบสี</t>
  </si>
  <si>
    <t>มือโยกหม้อน้ำแกน กดข้าง</t>
  </si>
  <si>
    <t>กลอนห้องน้ำ</t>
  </si>
  <si>
    <t>จารบี</t>
  </si>
  <si>
    <t xml:space="preserve">วาร์วลอยแบบปัด </t>
  </si>
  <si>
    <t>ไขควงวัดไฟ</t>
  </si>
  <si>
    <t>ไขควงปากแฉก</t>
  </si>
  <si>
    <t>ไขควงปากบาน</t>
  </si>
  <si>
    <t>คีมปากแหลม</t>
  </si>
  <si>
    <t>คีมตัดข้าง</t>
  </si>
  <si>
    <t>คีมล็อค</t>
  </si>
  <si>
    <t>น้ำมันหล่อลื่นอเนกประสงค์</t>
  </si>
  <si>
    <t>น้ำยา contact cleaner</t>
  </si>
  <si>
    <t>ชุดตะไบ</t>
  </si>
  <si>
    <t>จารบีหล่อลื่น 0.5 กก.</t>
  </si>
  <si>
    <t>ซิลิโคนฝาครอบเครื่องร่อน</t>
  </si>
  <si>
    <t>สายพานเทปลอน เครื่องซีลสายพาน</t>
  </si>
  <si>
    <t>สานพานเครื่องบดร่อนอัตโนมัติ</t>
  </si>
  <si>
    <t>ผ้าเทปลอน เครื่องซีลความร้อนแบบเหยียบ</t>
  </si>
  <si>
    <t>ลวดซีลความร้อน 3 mm.</t>
  </si>
  <si>
    <t>สายยางถักเครื่องบรรจุยาน้ำ</t>
  </si>
  <si>
    <t>แผนปฏิบัติการจัดซื้อวัสดุอื่นผลิตยาสมุนไพร</t>
  </si>
  <si>
    <t xml:space="preserve">กระปุกเบอร์ 100
</t>
  </si>
  <si>
    <t>ฝาฟรอยด์(37ม.ม.)</t>
  </si>
  <si>
    <t>สารกันชื้น (ซิลิก้าเจล 1 กรัม)</t>
  </si>
  <si>
    <t>หุ้มคอขวด ขนาด 66x26 ม.ม.</t>
  </si>
  <si>
    <t>หุ้มคอขวดยาน้ำขนาด 46x28ม.ม.</t>
  </si>
  <si>
    <t>แคปซูลเปล่า สีใส เบอร์ 0 (100,000 แคปซูล)</t>
  </si>
  <si>
    <t>ลัง</t>
  </si>
  <si>
    <t>ขวดยาน้ำพลาสติก 120 ml</t>
  </si>
  <si>
    <t>ขวดยาน้ำพลาสติก 60 ml</t>
  </si>
  <si>
    <t>ขวดแก้วสีชาขนาด 30cc (ขวดกลีเซอรีน)</t>
  </si>
  <si>
    <t>ขวดยาหม่อง 10 กรัม</t>
  </si>
  <si>
    <t>ขวดยาหอม 50 กรัม (ฝาทอง)</t>
  </si>
  <si>
    <t>ซองชาอลูมิเนียม ขนาด 11x16 ซ.ม.</t>
  </si>
  <si>
    <t>ซอง</t>
  </si>
  <si>
    <t>ถุงอลูมิเนียมฟอยล์ ขนาด 12x30 ซ.ม.</t>
  </si>
  <si>
    <t>แผนปฏิบัติการจัดซื้อวัสดุอื่นๆ</t>
  </si>
  <si>
    <t>ซื้อน้ำยาเครื่องดับเพลิง ชนิดน้ำยาเหลวระเหย BF2000 ขนาด 15 ปอนด์ (ถังสีเขียว)</t>
  </si>
  <si>
    <t>ซื้อน้ำยาเครื่องดับเพลิง ชนิดผงเคมีแห้ง ขนาด 15 ปอนด์ (ถังสีแดง)</t>
  </si>
  <si>
    <t>แผนปฏิบัติการจัดซื้อเวชภัณฑ์ยา</t>
  </si>
  <si>
    <t>ปี
 2565</t>
  </si>
  <si>
    <t>ยาปราบชมพูทวีป (ขวดละ 50 แคปซูล แคปซูลละ 435 mg)</t>
  </si>
  <si>
    <t>ยาห้าราก (ขวดละ 50 แคปซูล แคปซูลละ 500 mg.)</t>
  </si>
  <si>
    <t>ยาเขียวหอม (ขวดละ 50 แคปซูล แคปซูลละ 450 mg.)</t>
  </si>
  <si>
    <t>ชากระเจี๊ยบแดง (แพ็คละ 15 ซอง ซองละ 1 กรัม)</t>
  </si>
  <si>
    <t>ชารางจืด (แพ็คละ 10 ซอง ซองละ 2 กรัม)</t>
  </si>
  <si>
    <t>ยาเบญจกูล (ขวดละ 50 แคปซูล แคปซูลละ 425 mg.)</t>
  </si>
  <si>
    <t>ยาประสะไพล (ขวดละ 50 แคปซูล แคปซูลละ 500 mg.)</t>
  </si>
  <si>
    <t>ชาชงชุมเห็ดเทศ (แพ็คละ 10 ซอง ซองละ 3 กรัม)</t>
  </si>
  <si>
    <t>ยาหอมเทพจิตร (ซองละ 15 กรัม)</t>
  </si>
  <si>
    <t>ยาจันทน์ลีลา (ขวดละ 50 แคปซูล แคปซูลละ 500 mg.)</t>
  </si>
  <si>
    <t>แผนปฏิบัติการจัดซื้อเวชภัณฑ์ยา (ต่อ)</t>
  </si>
  <si>
    <t>ยาธาตุบรรจบ (ขวดละ 50 แคปซูล แคปซูลละ 500 mg.)</t>
  </si>
  <si>
    <t>ยาเลือดงาม (ขวดละ 50 แคปซูล แคปซูลละ 450 mg.)</t>
  </si>
  <si>
    <t>ชาหญ้าดอกขาว (แพ็คละ 10 ซอง ซองละ 2 กรัม)</t>
  </si>
  <si>
    <t>ยามะระขี้นก (ขวดละ 50 แคปซูล แคปซูลละ 500 mg.)</t>
  </si>
  <si>
    <t>ยาบำรุงโลหิต (ขวดละ 50 แคปซูล แคปซูลละ 475 mg.)</t>
  </si>
  <si>
    <t>ยาธาตุอบเชย</t>
  </si>
  <si>
    <t>ยาตรีผลา (ขวดละ 50 แคปซูล แคปซูลละ 500 mg.)</t>
  </si>
  <si>
    <t>ยาอมมะแว้ง ขวดแบน (250 เม็ด)</t>
  </si>
  <si>
    <t>ยาอมมะแว้ง ขวดกลมเล็ก (135 เม็ด)</t>
  </si>
  <si>
    <t>ยาธรณีสัณฑฆาต (ขวดละ 50 แคปซูล แคปซูลละ 500 mg.)</t>
  </si>
  <si>
    <t>ยาหอมนวโกฐ (ซองละ 15 กรัม)</t>
  </si>
  <si>
    <t>ยาศุขไสยาสน์</t>
  </si>
  <si>
    <t>ยาทำลายพระสุเมรุ</t>
  </si>
  <si>
    <t>ยาแก้ลมแก้เส้น</t>
  </si>
  <si>
    <t>น้ำมันกัญชา(อาจารย์เดชา)</t>
  </si>
  <si>
    <t>Activated charcoal powder 50 gm</t>
  </si>
  <si>
    <t>1 กระปุก</t>
  </si>
  <si>
    <t>Acyclovir inj 250 mg</t>
  </si>
  <si>
    <t>จัดซื้อร่วมจังหวัด</t>
  </si>
  <si>
    <t>Acyclovir tab 400 mg</t>
  </si>
  <si>
    <t>1 เม็ด</t>
  </si>
  <si>
    <t xml:space="preserve">Adenosine inj.6mg/2ml </t>
  </si>
  <si>
    <t>Adrenaline inj.1 mg/ml</t>
  </si>
  <si>
    <t>1 amp</t>
  </si>
  <si>
    <t>สัญญา GPO</t>
  </si>
  <si>
    <t>Albendazole susp 100mg/5ml</t>
  </si>
  <si>
    <t>Albendazole tab 200 mg</t>
  </si>
  <si>
    <t xml:space="preserve">alcohol 70%v/v 60 ml </t>
  </si>
  <si>
    <t>Alcohol 70% 450 ml</t>
  </si>
  <si>
    <t>Alfacalcidol cap 0.25 mcg</t>
  </si>
  <si>
    <t>Allopurinol tab 100 mg</t>
  </si>
  <si>
    <t>Amikacin 250 mg inj</t>
  </si>
  <si>
    <t>Amikacin 500 mg inj</t>
  </si>
  <si>
    <t xml:space="preserve">Amiodarone HCL inj. 50mg/ml </t>
  </si>
  <si>
    <t>Amitriptyline tab 10 mg</t>
  </si>
  <si>
    <t>Amitriptyline tab 25 mg</t>
  </si>
  <si>
    <t xml:space="preserve">Amlodipine tab 5 mg </t>
  </si>
  <si>
    <t>สัญญา GPO/นวัตกรรม GPO</t>
  </si>
  <si>
    <t>Amoxicillin +Clavulanate 1.2g inj.</t>
  </si>
  <si>
    <t xml:space="preserve">Amoxicillin 875 mg+Clavulanate 125 mg cap </t>
  </si>
  <si>
    <t>Amoxicillin cap 250 mg</t>
  </si>
  <si>
    <t>Amoxicillin cap 500 mg</t>
  </si>
  <si>
    <t>จัดซื้อร่วมจังหวัด/สัญญา GPO</t>
  </si>
  <si>
    <t xml:space="preserve">Amoxicillin dry syrup 250mg/5ml </t>
  </si>
  <si>
    <t xml:space="preserve">Amoxicillin trihydrate 400+Clavulanate potassium 57mg dry syr. 70ml </t>
  </si>
  <si>
    <t xml:space="preserve">Ampicillin inj 1 gm </t>
  </si>
  <si>
    <t xml:space="preserve">Antacid gel 240 ml </t>
  </si>
  <si>
    <t>Aromatic ammonia spirit 450 ml</t>
  </si>
  <si>
    <t>Aspirin tab 81 mg</t>
  </si>
  <si>
    <t>Aspirin tab 325 mg</t>
  </si>
  <si>
    <t xml:space="preserve">Atenolol tab 50 mg </t>
  </si>
  <si>
    <t>Atorvastatin 40 mg</t>
  </si>
  <si>
    <t>นวัตกรรม</t>
  </si>
  <si>
    <t>Atropine inj. 0.6 MG</t>
  </si>
  <si>
    <t>Azithromycin 200 mg/5 ml (15 ml)</t>
  </si>
  <si>
    <t>Benzhexol tab 2 mg</t>
  </si>
  <si>
    <t>Benzhexol tab 5 mg</t>
  </si>
  <si>
    <t>Benzyl benzoate 100 ml</t>
  </si>
  <si>
    <t>Berodual MDI 200 dose : Ipratropium 0.02 mg+Fenoterol 0.05</t>
  </si>
  <si>
    <t>Berodual solution 4 ml (Ipratropium Br 0.5 mg+Fenoterol HBr 1.25 mg)</t>
  </si>
  <si>
    <t>Betahistine mesylate 6 mg</t>
  </si>
  <si>
    <t>Betamethasone cream 5 gm</t>
  </si>
  <si>
    <t>1 หลอด</t>
  </si>
  <si>
    <t>Bisacodyl tab 5 mg</t>
  </si>
  <si>
    <t xml:space="preserve">Brown mixture 60 ml </t>
  </si>
  <si>
    <t>Budesonide inhaler 200 mcg/dose 200 doses</t>
  </si>
  <si>
    <t>Calamine lotion 60 ml</t>
  </si>
  <si>
    <t xml:space="preserve">Calcium carbonate tab 600 mg </t>
  </si>
  <si>
    <t>Calcium gluconate inj. 10 % w/v 10 ml</t>
  </si>
  <si>
    <t xml:space="preserve">Calcium polystyrene sulfonate 5 gm </t>
  </si>
  <si>
    <t>1 ซอง</t>
  </si>
  <si>
    <t>Captopril tab 25 mg</t>
  </si>
  <si>
    <t>Carbamazepine tab 200 mg</t>
  </si>
  <si>
    <t xml:space="preserve">Cefazolin sodium inj.1 g </t>
  </si>
  <si>
    <t xml:space="preserve">Cefotaxime inj 1 g </t>
  </si>
  <si>
    <t xml:space="preserve">Ceftazidime pentahydrate 1 g. </t>
  </si>
  <si>
    <t xml:space="preserve">Ceftriaxone inj 1 g </t>
  </si>
  <si>
    <t>Cetirizine  5mg/5ml (60ml)</t>
  </si>
  <si>
    <t>Cetirizine dihydrochloride tab 10 mg</t>
  </si>
  <si>
    <t>Chlorhexidine  mouth wash 180 ml</t>
  </si>
  <si>
    <t>Chloroquine tab 250 mg</t>
  </si>
  <si>
    <t>Chlorpheniramine inj.10 mg/ml</t>
  </si>
  <si>
    <t>Chlorpheniramine syrup 2mg/5ml</t>
  </si>
  <si>
    <t>Chlorpheniramine tab 4 mg</t>
  </si>
  <si>
    <t>Chlorpromazine tab 100 mg</t>
  </si>
  <si>
    <t>Chlorpromazine tab 50 mg</t>
  </si>
  <si>
    <t xml:space="preserve">Clarithromycin 500 mg </t>
  </si>
  <si>
    <t>สัญญา GPO/นวัตกรรม</t>
  </si>
  <si>
    <t>Clindamycin HCL 300 mg</t>
  </si>
  <si>
    <t xml:space="preserve">Clindamycin phosphate 600 mg/4 ml </t>
  </si>
  <si>
    <t>Clobetasol propionate cream 2.5mg/5g</t>
  </si>
  <si>
    <t>Clonazepam tab 0.5 mg</t>
  </si>
  <si>
    <t xml:space="preserve">Clonazepam tab 2  mg </t>
  </si>
  <si>
    <t>Clopidogrel 75  mg</t>
  </si>
  <si>
    <t>จัดซื้อร่วมจังหวัด/สัญญา GPO/นวตกรรม</t>
  </si>
  <si>
    <t>Clotrimazole cream 1% 15 gm</t>
  </si>
  <si>
    <t>Clotrimazole troche tab 10 mg</t>
  </si>
  <si>
    <t>Clotrimazole vaginal tab 0.1 gm</t>
  </si>
  <si>
    <t>cloxacillin inj 1 g</t>
  </si>
  <si>
    <t>1 vial</t>
  </si>
  <si>
    <t xml:space="preserve">Clozapine tab 100 mg </t>
  </si>
  <si>
    <t>Colchicine tab 0.6 mg</t>
  </si>
  <si>
    <t>Conjugated estrogen tab 0.625 mg</t>
  </si>
  <si>
    <t>Co-trimoxazole susp. 200:40</t>
  </si>
  <si>
    <t>Co-trimoxazole tab 400:80</t>
  </si>
  <si>
    <t>Cyproheptadine HCL tab 4 mg</t>
  </si>
  <si>
    <t>D 10 N/2 1,000 ML</t>
  </si>
  <si>
    <t>D 10 N/5 500 ML</t>
  </si>
  <si>
    <t>D 10 W 500ml</t>
  </si>
  <si>
    <t>D 5 N 1,000 ML</t>
  </si>
  <si>
    <t>D 5 N/2 1,000 ML</t>
  </si>
  <si>
    <t xml:space="preserve">D 5 N/3 500 ML </t>
  </si>
  <si>
    <t>D 5 N/4 500 ml</t>
  </si>
  <si>
    <t>D 5 N/5 500 ML</t>
  </si>
  <si>
    <t>D 5 W 100 ML</t>
  </si>
  <si>
    <t>D 5 W 500 ML</t>
  </si>
  <si>
    <t>D 5 W 1,000 ML</t>
  </si>
  <si>
    <t xml:space="preserve">Dapsone tab 100 mg </t>
  </si>
  <si>
    <t>Deferiprone tab 500 mg</t>
  </si>
  <si>
    <t>Dexamethasone inj.4 mg/ml</t>
  </si>
  <si>
    <t>Dexamethasones100mg+Neomycin500mg Eye drop</t>
  </si>
  <si>
    <t>Dextromethorphan tab 15 mg</t>
  </si>
  <si>
    <t>Dextrose inj.50% w/v 50 ml</t>
  </si>
  <si>
    <t>Diazepam inj. 10 mg/2ml</t>
  </si>
  <si>
    <t>Diazepam tab 2 mg</t>
  </si>
  <si>
    <t>Diazepam tab 5 mg</t>
  </si>
  <si>
    <t>Dicloxacillin cap 250 mg</t>
  </si>
  <si>
    <t>Dicloxacillin dry syrup 62.5mg/5ml</t>
  </si>
  <si>
    <t>diclofenac lidocaine injection</t>
  </si>
  <si>
    <t>Digoxin inj.0.5 mg/2ml</t>
  </si>
  <si>
    <t>Digoxin tab 0.25 mg</t>
  </si>
  <si>
    <t>Dimenhydrinate inj 50 mg/ml</t>
  </si>
  <si>
    <t>Dimenhydrinate tab 50 mg</t>
  </si>
  <si>
    <t>Dipotassium clorazepate cap 5 mg</t>
  </si>
  <si>
    <t>Domperidone susp 5mg/5ml 30ml</t>
  </si>
  <si>
    <t>Domperidone tab 10 mg</t>
  </si>
  <si>
    <t>Dopamine inj 250 mg/10ml</t>
  </si>
  <si>
    <t>Doxazosin mesylate tab 2 mg</t>
  </si>
  <si>
    <t>Doxycycline cap 100 mg</t>
  </si>
  <si>
    <t xml:space="preserve">Enalapril tab 5 mg </t>
  </si>
  <si>
    <t>Enalapril 20 mg</t>
  </si>
  <si>
    <t>Enema 133 ml</t>
  </si>
  <si>
    <t>Ergotamine+Caffeine tab 100 mg</t>
  </si>
  <si>
    <t>Erythromycin dry syrup 125mg/5ml</t>
  </si>
  <si>
    <t xml:space="preserve">Ferrous fumarate oral susp.76 mg/5ml 60ml </t>
  </si>
  <si>
    <t xml:space="preserve">Ferrous fumarate susp. 45mg/0.6ml </t>
  </si>
  <si>
    <t>Ferrous fumarate tab 200 mg</t>
  </si>
  <si>
    <t>Fluconazole cap 200 mg</t>
  </si>
  <si>
    <t>Fluoxetine cap 20 mg</t>
  </si>
  <si>
    <t xml:space="preserve">Fluphenazine decanoate inj. 25 mg/ml </t>
  </si>
  <si>
    <t>Folic acid tab 5 mg</t>
  </si>
  <si>
    <t>Formaldehyde solution 10 % 450ml</t>
  </si>
  <si>
    <t>Furosemide inj 20 mg/2ml</t>
  </si>
  <si>
    <t>FUROSEMIDE INJ 250 MG/ 25ML</t>
  </si>
  <si>
    <t>Furosemide tab 40 mg</t>
  </si>
  <si>
    <t xml:space="preserve">Gemfibrozil 600 mg tab </t>
  </si>
  <si>
    <t>Gentamycin inj 80 mg/2ml</t>
  </si>
  <si>
    <t xml:space="preserve">Glipizide tab 5 mg </t>
  </si>
  <si>
    <t>Glyceryl guaiacolate  100 mg</t>
  </si>
  <si>
    <t>Griseofulvin tab 500 mg</t>
  </si>
  <si>
    <t xml:space="preserve">Guaifenecin syrup 100mg/5ml </t>
  </si>
  <si>
    <t>Haloperidol inj.5 mg/ml</t>
  </si>
  <si>
    <t>Haloperidol tab 2 mg</t>
  </si>
  <si>
    <t>Haloperidol tab 5 mg</t>
  </si>
  <si>
    <t>(Histaoph) Antazoline HCl 0.05% + tetryzoline HCl 0.04%  eye drops 10 ml</t>
  </si>
  <si>
    <t>Humulin 70/30 insulin inj. 1,000 u.</t>
  </si>
  <si>
    <t>Humulin 70/30 Penfill</t>
  </si>
  <si>
    <t xml:space="preserve">Hydralazine HCL tab 25 mg </t>
  </si>
  <si>
    <t>Hydralazine 20 mg inj (Apresoline)</t>
  </si>
  <si>
    <t xml:space="preserve">Hydrochlorothiazide tablets 25 mg </t>
  </si>
  <si>
    <t>Hydrocortisone inj.100 mg</t>
  </si>
  <si>
    <t>Hydrogen peroxide solution 20 vol 30 ml</t>
  </si>
  <si>
    <t>Hydroxyprogesterone caproate sterile oily sol for inj 250 mg/ ml (1 ml) (pretrem)</t>
  </si>
  <si>
    <t>Hydroxypropyl methylcellulose 0.3%(With Preservative) 10 ml</t>
  </si>
  <si>
    <t>Hydroxyzine tab 10 mg</t>
  </si>
  <si>
    <t>Hyoscine-n-butyl br.INJ.20 mg/ml</t>
  </si>
  <si>
    <t>Hyoscin-n-butyl br. 10 mg tab</t>
  </si>
  <si>
    <t>Hyoscin-n-butyl br.syrup 5mg/5ml</t>
  </si>
  <si>
    <t>Ibuprofen susp 100mg/5ml 60 ml</t>
  </si>
  <si>
    <t>Isosorbide mononitrate tab 20 mg</t>
  </si>
  <si>
    <t>Isosorbide SL tab 5 mg</t>
  </si>
  <si>
    <t>Itraconazole cap 100 mg</t>
  </si>
  <si>
    <t xml:space="preserve">Lactulose syrup </t>
  </si>
  <si>
    <t xml:space="preserve">Levodopa 100 mg+Carbidopa 25 mg </t>
  </si>
  <si>
    <t>Levonorgestel 0.15mg+ethinylestradiol 0.03mg</t>
  </si>
  <si>
    <t>Levonorgestel tab 0.75 mg</t>
  </si>
  <si>
    <t>Levonorgestrel  implant  75 mg(ยาคุมฝัง)</t>
  </si>
  <si>
    <t>1 กล่อง</t>
  </si>
  <si>
    <t>Lidocaine HCL inj.2% 50 ml</t>
  </si>
  <si>
    <t>Lidocaine inj 2%+Adrenaline inj.20 ml</t>
  </si>
  <si>
    <t>Lithium Carbonate cap300 mg</t>
  </si>
  <si>
    <t>Lorazepam tab 0.5 mg</t>
  </si>
  <si>
    <t>Lorazepam tab 2  mg</t>
  </si>
  <si>
    <t xml:space="preserve">Losartan potassium 50 mg </t>
  </si>
  <si>
    <t>Lynestrenol tab 0.5 mg</t>
  </si>
  <si>
    <t>M.Carminative 180 ml</t>
  </si>
  <si>
    <t>Magnesium sulphate 50% inj 1g/2ml</t>
  </si>
  <si>
    <t>Medroxyprogesterone  acetate inj.3ml/vial</t>
  </si>
  <si>
    <t xml:space="preserve">Metformin HCL tab 500 mg </t>
  </si>
  <si>
    <t xml:space="preserve">Methimazole tab 5 mg </t>
  </si>
  <si>
    <t>Methylergometrine inj.0.2 mg/ml</t>
  </si>
  <si>
    <t>Metoclopramide inj 10 mg/2ml</t>
  </si>
  <si>
    <t>Metoprolol tab 100 mg</t>
  </si>
  <si>
    <t xml:space="preserve">Metronidazole inj 500mg/100ml </t>
  </si>
  <si>
    <t>Metronidazole tab 400 mg</t>
  </si>
  <si>
    <t>Milk of magnesia 60 ml</t>
  </si>
  <si>
    <t>MTV: Multivitamin drop 15 ml</t>
  </si>
  <si>
    <t>Multivitamin syrup 60 ml</t>
  </si>
  <si>
    <t>N.S.S. 10 ml</t>
  </si>
  <si>
    <t xml:space="preserve">N.S.S. 100 ML </t>
  </si>
  <si>
    <t xml:space="preserve">N.S.S. 1,000 ml </t>
  </si>
  <si>
    <t>N.S.S. irrigation 1000 ml</t>
  </si>
  <si>
    <t>Naloxone inj 0.4 mg/ml</t>
  </si>
  <si>
    <t>naproxen tab 250 mg</t>
  </si>
  <si>
    <t>Nicardipine HCL inj. 10 mg/10 ml</t>
  </si>
  <si>
    <t>Nifedipine  20 mg SR tab</t>
  </si>
  <si>
    <t>Norethisterone tab 5 mg</t>
  </si>
  <si>
    <t>Norfloxacin tab 400 mg</t>
  </si>
  <si>
    <t xml:space="preserve">Nortriptyline HCL 25 mg </t>
  </si>
  <si>
    <t xml:space="preserve">O.R.S (เด็ก) </t>
  </si>
  <si>
    <t>Ofloxacin tab 200 mg</t>
  </si>
  <si>
    <t>Olive oil 450 ml</t>
  </si>
  <si>
    <t>Omeprazole cap 20 mg</t>
  </si>
  <si>
    <t>Omeprazole inj. 40 mg</t>
  </si>
  <si>
    <t>OSELTAMIVIR... 30 mg.</t>
  </si>
  <si>
    <t>OSELTAMIVIR.. 45 mg.</t>
  </si>
  <si>
    <t xml:space="preserve">OSELTAMIVIR. 75 mg. </t>
  </si>
  <si>
    <t>Oxytocin inj.10 iu/ml 1 ml</t>
  </si>
  <si>
    <t>Paracetamol syrup 120mg/5ml</t>
  </si>
  <si>
    <t>Paracetamol tab 325 mg</t>
  </si>
  <si>
    <t>Paracetamol tab 500 mg</t>
  </si>
  <si>
    <t>Penicillin V tab 250 mg</t>
  </si>
  <si>
    <t>Perphenazine tab 4 mg</t>
  </si>
  <si>
    <t xml:space="preserve">Perphenazine  tab 8 mg </t>
  </si>
  <si>
    <t>phenobarbital 50 mg/ ml (4 ml)  inj</t>
  </si>
  <si>
    <t>Phenobarbitone tab 30 mg</t>
  </si>
  <si>
    <t>Phenobarbitone tab 60 mg</t>
  </si>
  <si>
    <t xml:space="preserve">Phenytoin sodium  50 mg tab </t>
  </si>
  <si>
    <t xml:space="preserve">Phenytoin sodium cap 100 mg </t>
  </si>
  <si>
    <t xml:space="preserve">Phenytoin sodium inj 250mg/5ml </t>
  </si>
  <si>
    <t>Pioglitazone tab 30 mg</t>
  </si>
  <si>
    <t>POLY-OPH : Neomycin sulfate+Polymyxin B sulfate+Gramicidin</t>
  </si>
  <si>
    <t xml:space="preserve">Potassium chloride elixir 500mg/5ml </t>
  </si>
  <si>
    <t>Potassium CL inj.1.5gm/10ml</t>
  </si>
  <si>
    <t>Povidone iodine scrub 7.5% 450 ml</t>
  </si>
  <si>
    <t>Povidone iodine solution 10% 30 ml</t>
  </si>
  <si>
    <t>Povidone iodine solution 10% 450ml</t>
  </si>
  <si>
    <t>Prednisolone tab 5 mg</t>
  </si>
  <si>
    <t>Primaquine tab 15 mg</t>
  </si>
  <si>
    <t>Proctosedyl suppository</t>
  </si>
  <si>
    <t>Propranolol tab 10 mg</t>
  </si>
  <si>
    <t xml:space="preserve">Propylthiouracil tab 50 mg </t>
  </si>
  <si>
    <t>Quinine sulfate tab 300 mg</t>
  </si>
  <si>
    <t>Regular insulin inj 1,000 u/10ml</t>
  </si>
  <si>
    <t>Ringer-Lactate solution/ Acetate Ringer solution</t>
  </si>
  <si>
    <t xml:space="preserve">Risperidone tab 1 mg </t>
  </si>
  <si>
    <t xml:space="preserve">Risperidone tab 2 mg </t>
  </si>
  <si>
    <t>Roxithromycin tab 150 mg</t>
  </si>
  <si>
    <t>Salbutamol 100 mcg/dose 200 dosed MDI</t>
  </si>
  <si>
    <t>Salbutamol respiratory solution (2.5 ml)</t>
  </si>
  <si>
    <t>Salbutamol syrup 2mg/5ml 60 ml</t>
  </si>
  <si>
    <t>Salbutamol tab 2 mg</t>
  </si>
  <si>
    <t>Salicylic acid+Lactic acid solution</t>
  </si>
  <si>
    <t xml:space="preserve">Salmeterol 25mcg+Fluticasone 125mcg /dose Inhaler CFC free </t>
  </si>
  <si>
    <t xml:space="preserve">Sertraline tab 50 mg </t>
  </si>
  <si>
    <t>Silver sulfadiazine cream 1% 25 gm</t>
  </si>
  <si>
    <t>Simethicone susp drop 40mg/0.6ml</t>
  </si>
  <si>
    <t>Simethicone tab 80 mg</t>
  </si>
  <si>
    <t xml:space="preserve">Simvastatin tab 20 mg </t>
  </si>
  <si>
    <t>Sodium bicarbonate (Sodamint) tab 300 mg</t>
  </si>
  <si>
    <t>Sodium bicarbonate inj. 7.5%</t>
  </si>
  <si>
    <t>Sodium chloride 3% 500 ml</t>
  </si>
  <si>
    <t xml:space="preserve">Sodium Valproate tab 200 mg </t>
  </si>
  <si>
    <t xml:space="preserve">Sodium Valproate tab 500 mg </t>
  </si>
  <si>
    <t>Spironolactone tab 25 mg</t>
  </si>
  <si>
    <t>Sterile water for injection 10 ml</t>
  </si>
  <si>
    <t xml:space="preserve">Sterile water for injection 100 ml </t>
  </si>
  <si>
    <t xml:space="preserve">Sterile water for injection 1000 ml </t>
  </si>
  <si>
    <t xml:space="preserve">Sterile water for irrigation 1,000 ml </t>
  </si>
  <si>
    <t>Streptokinase inj.1500000 iu</t>
  </si>
  <si>
    <t>STREPTOMYCIN SO4 INJ 1 G</t>
  </si>
  <si>
    <t>Terbutaline inj 0.5 mg/ml</t>
  </si>
  <si>
    <t>Tetracaine 0.5% 15 ml</t>
  </si>
  <si>
    <t xml:space="preserve">Theophylline tab 200 mg </t>
  </si>
  <si>
    <t>Thyroxine sodium tab 0.1 mg</t>
  </si>
  <si>
    <t xml:space="preserve">Tramadol HCL cap 50 mg </t>
  </si>
  <si>
    <t>Tramadol HCL inj. 50 mg/ml 1ml</t>
  </si>
  <si>
    <t>Tranexamic acid inj.250mg/ml</t>
  </si>
  <si>
    <t xml:space="preserve">Trazodone HCL 50 mg </t>
  </si>
  <si>
    <t>Triamcinolone acetonide cream 0.02% 5 gm</t>
  </si>
  <si>
    <t>Triamcinolone acetonide cream 0.1% 5 gm</t>
  </si>
  <si>
    <t>TRIAMCINOLONE INJ 10 MG/ML</t>
  </si>
  <si>
    <t>Triamcinolone lotion 0.1% 30 ml</t>
  </si>
  <si>
    <t>Triamcinolone oral paste 1 g</t>
  </si>
  <si>
    <t>Triferdine 150 mg (IODINE 0.15 mg + FOLIC ACID 0.4 mg 
+ IRON 60.81 mg TABLETS)</t>
  </si>
  <si>
    <t>TROPICAMIDE EYE DROP 1% SOL 15 ML</t>
  </si>
  <si>
    <t>Urea cream 10% 35 gm</t>
  </si>
  <si>
    <t xml:space="preserve">Vitamin B complex tab </t>
  </si>
  <si>
    <t xml:space="preserve">Vitamin B1 tab 100 mg </t>
  </si>
  <si>
    <t>Vitamin B6 tab 50 mg</t>
  </si>
  <si>
    <t>Vitamin C tab 100 mg</t>
  </si>
  <si>
    <t>Vitamin K1 inj 1 mg/0.5ml</t>
  </si>
  <si>
    <t>Vitamin K1 inj.10mg/ml</t>
  </si>
  <si>
    <t>Warfarin sodium tab 2 mg</t>
  </si>
  <si>
    <t>Warfarin sodium tab 3 mg</t>
  </si>
  <si>
    <t>Warfarin sodium tab 5 mg</t>
  </si>
  <si>
    <t>Xylocaine HCL 2% viscous solution 100ml</t>
  </si>
  <si>
    <t>Zinc oxide 0.375 gm/5gm</t>
  </si>
  <si>
    <t xml:space="preserve">Chlorhexidine gluconate scrub 4% </t>
  </si>
  <si>
    <t>5000ml</t>
  </si>
  <si>
    <t>Famotidine tab 20 mg</t>
  </si>
  <si>
    <t>Acetylcysteine powder 200 mg</t>
  </si>
  <si>
    <t>Ambroxol HCL syrup 30mg/5ml</t>
  </si>
  <si>
    <t>Bromhexine tab 8 mg</t>
  </si>
  <si>
    <t>Brompheniramine maleate 4 mg+Phenylephrine HCL 10 mg</t>
  </si>
  <si>
    <t>Dextrose monohydrate powder 454 g</t>
  </si>
  <si>
    <t>1 กระป๋อง</t>
  </si>
  <si>
    <t>Diosmine 450 mg+ Hesperidine 50 mg (Flavonoid Fraction )</t>
  </si>
  <si>
    <t>Gynecon vaginal tab</t>
  </si>
  <si>
    <t>Lubricating jelly 50 gm</t>
  </si>
  <si>
    <t>Mefenamic acid cap 250 mg</t>
  </si>
  <si>
    <t>Orphenadrine+paracetamol tab</t>
  </si>
  <si>
    <t>Terramycin eye ointment 3.5 gm</t>
  </si>
  <si>
    <t>Vitamin B complex inj.1ml</t>
  </si>
  <si>
    <t>นม lactose free (S-26 GOLD LF 400G)</t>
  </si>
  <si>
    <t>นมเด็ก [S-26 SMA 400G (MEW)]</t>
  </si>
  <si>
    <t>นมเด็ก (Dulac 250g)</t>
  </si>
  <si>
    <t>Favipiravir 200 mg tab</t>
  </si>
  <si>
    <t>molnupiravir 200 mg tab</t>
  </si>
  <si>
    <t>gliclazide 80 mg tab</t>
  </si>
  <si>
    <t>vildagliptin 50 mg tab</t>
  </si>
  <si>
    <t>Ketamine HCl 50 mg/ml Injection</t>
  </si>
  <si>
    <t>อย. วจ.2</t>
  </si>
  <si>
    <t>Methylphenidate tab 10 mg</t>
  </si>
  <si>
    <t xml:space="preserve">midazolam inj 5 mg/ ml (1 ml) </t>
  </si>
  <si>
    <t>Morphine SO4 inj.10mg/ml</t>
  </si>
  <si>
    <t>อย. ยส.5</t>
  </si>
  <si>
    <t>Morphine sulfate tab10 mg</t>
  </si>
  <si>
    <t>Morphine syr 10 mg/5 ml 60 ml</t>
  </si>
  <si>
    <t>Pethidine HCL inj.50mg/ml</t>
  </si>
  <si>
    <t>Antirabies hyperimmune serum ERIC 1000 iu/5ml</t>
  </si>
  <si>
    <t>Diphtheria tetanus vaccine(single dose)</t>
  </si>
  <si>
    <t>HBIG (Hepatitis B immunoglobulin) 180 iu/ml</t>
  </si>
  <si>
    <t>Hepatitis B vaccine 1 ml 20 mcg/ml</t>
  </si>
  <si>
    <t>Rabies vaccine 0.5 ml
 (Abhayrab, speeda)</t>
  </si>
  <si>
    <t>0.1 ml</t>
  </si>
  <si>
    <t>Tetanus Gamma inj. 250 iu/1ml</t>
  </si>
  <si>
    <t>ANTIVENUM MALAYAN PIT VIPER (งูกะปะ)</t>
  </si>
  <si>
    <t>สนับสนุน/สถานเสาวภา</t>
  </si>
  <si>
    <t>Antivenum sera russel(งูแมวเซา)</t>
  </si>
  <si>
    <t>Antivenum sera, Green PIT VIPER (เซรุ่มแก้พิษงูเขียวหางไหม้ 10 ซีซี)</t>
  </si>
  <si>
    <t>ANTIVENUM SERA,COBRA(งูเห่า)</t>
  </si>
  <si>
    <t>BCG(BACILLUS CALMETTE-GUE RIN) 0.1 ml</t>
  </si>
  <si>
    <t>สนับสนุน EPI</t>
  </si>
  <si>
    <t>dT vaccine (EPI) 0.5ml/1dose</t>
  </si>
  <si>
    <t>DTP VACCINE .(10dose/vial)</t>
  </si>
  <si>
    <t>DTPHb vaccince 5 ml. (10dose/vial)</t>
  </si>
  <si>
    <t>DTP-HB-Hib vaccine 0.5 ml. EPI</t>
  </si>
  <si>
    <t>HEPATITIS B VACCINE 1 ml. x 1 Vial(2dose/vial)</t>
  </si>
  <si>
    <t>Human papillomavirus vaccine</t>
  </si>
  <si>
    <t>1 dose</t>
  </si>
  <si>
    <t xml:space="preserve">Inavtive POLIOMYELITIS VACCINE </t>
  </si>
  <si>
    <t>Influenza vaccine</t>
  </si>
  <si>
    <t>JE VACCINE(0.5 ML) 80 mcg./ml.  (1dose/vial)</t>
  </si>
  <si>
    <t>MMR/MEASALES iu.</t>
  </si>
  <si>
    <t>OPV vaccine 2 ml. x 1 dose</t>
  </si>
  <si>
    <t>Rota vaccine 1.5ml/dose</t>
  </si>
  <si>
    <t>Darunavir 600 mg tab</t>
  </si>
  <si>
    <t>สนับสนุน ARV</t>
  </si>
  <si>
    <t>EFAVIRENZ-EFV-(ARV) 200 mg.</t>
  </si>
  <si>
    <t>สนับสนุน ARV/สัญญา GPO</t>
  </si>
  <si>
    <t>EFAVIRENZ-EFV-(ARV) 600 mg.</t>
  </si>
  <si>
    <t>GPO vir Z 250 mg. (Nevirapine-Lamivudine-Zidovudine: 200-150-250 mg)</t>
  </si>
  <si>
    <t>Lamivudine syr 10 mg./ml.</t>
  </si>
  <si>
    <t>LAMIVUDINE(3TC) 150 mg.</t>
  </si>
  <si>
    <t>Lopinavir/Ritonavir 200/50 mg.</t>
  </si>
  <si>
    <t>NEVIRAPINE 200 mg.</t>
  </si>
  <si>
    <t>Nevirapine susp. 50 mg/5ml</t>
  </si>
  <si>
    <t>Tenofovir (TDF) 300 mg.</t>
  </si>
  <si>
    <t>สนับสนุน ARV/สัญญา GPO/นวัตกรรม</t>
  </si>
  <si>
    <t>Tenofovir 300 +Emtricitabine 200 tab (TENO-EM)</t>
  </si>
  <si>
    <t>TENOFOVIR  300 mg-EMTRICITRABINE 200 mg -Efaviren 600 mg30's (TEEVIR/ GPO-VIR T)</t>
  </si>
  <si>
    <t>Tenofovir-Lamivudine-Dolutegravir: 300-300–50 mg (Acriptega)</t>
  </si>
  <si>
    <t>ZIDOVUDINE SYRUP 10 mg./ml.</t>
  </si>
  <si>
    <t>ZIDOVUDINE(AZT)*** 100 mg.</t>
  </si>
  <si>
    <t>ZIDOVUDINE(AZT)*** 300 mg.</t>
  </si>
  <si>
    <t>ZILAVIR (AZT300+3TC150)(Combid) 300/150 mg.</t>
  </si>
  <si>
    <t>Ethambutol 500 mg</t>
  </si>
  <si>
    <t>สนับสนุน TB</t>
  </si>
  <si>
    <t>ETHAMBUTOL TAB 400 MG</t>
  </si>
  <si>
    <t>ISONIAZID TAB 100 MG</t>
  </si>
  <si>
    <t>สนับสนุน TB/สัญญา GPO</t>
  </si>
  <si>
    <t>Levofloxacin tab 500 mg</t>
  </si>
  <si>
    <t>สนับสนุน TB/สัญญา GPO/นวัตกรรม</t>
  </si>
  <si>
    <t>PYRAZINAMIDE TAB 500 MG</t>
  </si>
  <si>
    <t>RIFAMPICIN CAP 300 MG</t>
  </si>
  <si>
    <t>RIFAMPICIN CAP 450 MG</t>
  </si>
  <si>
    <t xml:space="preserve">Manidipine HCl 20 mg tab </t>
  </si>
  <si>
    <t>Risperidone 1 mg/ml</t>
  </si>
  <si>
    <t>Sodium valproate 200 mg/ml</t>
  </si>
  <si>
    <t>Sodium valproate 400mg/4ml inj</t>
  </si>
  <si>
    <t>Montelukast 10 mg tab</t>
  </si>
  <si>
    <t>Sodium chloride 300 mg tab</t>
  </si>
  <si>
    <t>pantoprazole 40 mg inj</t>
  </si>
  <si>
    <t>Isophane insulin (NPH; Isophane protamine insulin) 10 ml</t>
  </si>
  <si>
    <t>แผนปฏิบัติการจัดซื้อวัสดุการแพทย์</t>
  </si>
  <si>
    <t>หุ่นอวัยวะเพศชายจำลอง(Penis Model)</t>
  </si>
  <si>
    <t>-</t>
  </si>
  <si>
    <t>ปฐมภูมิ</t>
  </si>
  <si>
    <t>Plate  electrode แผ่นขั่วกระตุ้นไฟฟ้าแบบกาว</t>
  </si>
  <si>
    <t>กายภาพบำบัด</t>
  </si>
  <si>
    <t>Walker *</t>
  </si>
  <si>
    <t>Single cane *</t>
  </si>
  <si>
    <t>Tripod cane *</t>
  </si>
  <si>
    <t>Axillary crutches (แบบไม้)</t>
  </si>
  <si>
    <t>รถเข็นนั่งคนพิการชนิดพับได้</t>
  </si>
  <si>
    <t>alcohol cotton ball</t>
  </si>
  <si>
    <t>Arm sling No M</t>
  </si>
  <si>
    <t>Arm sling No S</t>
  </si>
  <si>
    <t>Arm sling No SS</t>
  </si>
  <si>
    <t>Autoclave tape 1/2 นิ้ว</t>
  </si>
  <si>
    <t xml:space="preserve"> ม้วน</t>
  </si>
  <si>
    <t>Bacteria filter</t>
  </si>
  <si>
    <t>BACTIGRAS 10X10 CM (โซฟาทูเล)</t>
  </si>
  <si>
    <t>Blades No 10</t>
  </si>
  <si>
    <t>แผนปฏิบัติการจัดซื้อวัสดุการแพทย์ (ต่อ)</t>
  </si>
  <si>
    <t>Blades No 11</t>
  </si>
  <si>
    <t>Blades No 12</t>
  </si>
  <si>
    <t>Blades No 15</t>
  </si>
  <si>
    <t>Blood Transfusion set</t>
  </si>
  <si>
    <t>ชุด Central line</t>
  </si>
  <si>
    <t>Chromic catgut 2/0</t>
  </si>
  <si>
    <t>Chromic catgut 3/0</t>
  </si>
  <si>
    <t>Chromic catgut 4/0</t>
  </si>
  <si>
    <t>Clavical traction no L</t>
  </si>
  <si>
    <t>Clavical traction no M</t>
  </si>
  <si>
    <t>Clavical traction no s</t>
  </si>
  <si>
    <t>Clavical traction no ss</t>
  </si>
  <si>
    <t>Disposible needle No 18 1 นิ้ว</t>
  </si>
  <si>
    <t>Disposible needle No 20 1.5 นิ้ว</t>
  </si>
  <si>
    <t>Disposible needle No.21 1 นิ้ว</t>
  </si>
  <si>
    <t>Disposible needle No 22 1นิ้ว</t>
  </si>
  <si>
    <t>Disposible needle No 23 1.5 นิ้ว</t>
  </si>
  <si>
    <t>Disposible needle No 24 1.5 นิ้ว</t>
  </si>
  <si>
    <t>Disposible needle No 24 1นิ้ว</t>
  </si>
  <si>
    <t>Disposible needle No 25 1 นิ้ว</t>
  </si>
  <si>
    <t>Disposible needle No 26 0.5 นิ้ว</t>
  </si>
  <si>
    <t>Disposible needle No 27 0.5 นิ้ว</t>
  </si>
  <si>
    <t>Disposible needle No 27 1 นิ้ว</t>
  </si>
  <si>
    <t>EKG  electrodes</t>
  </si>
  <si>
    <t>Elastic bandage 3 นิ้ว</t>
  </si>
  <si>
    <t>Elastic bandage 4 นิ้ว</t>
  </si>
  <si>
    <t>Elastic bandage 6 นิ้ว</t>
  </si>
  <si>
    <t>Endotracheal tube No 2.5</t>
  </si>
  <si>
    <t>Endotracheal tube No 3.0</t>
  </si>
  <si>
    <t>Endotracheal tube No 3.5</t>
  </si>
  <si>
    <t>Endotracheal tube No 4.0</t>
  </si>
  <si>
    <t>Endotracheal tube No 4.5</t>
  </si>
  <si>
    <t>Endotracheal tube No 5.0</t>
  </si>
  <si>
    <t>Endotracheal tube No 5.5</t>
  </si>
  <si>
    <t>Endotracheal tube No 6.0</t>
  </si>
  <si>
    <t>Endotracheal tube No 6.5</t>
  </si>
  <si>
    <t>Endotracheal tube No 7</t>
  </si>
  <si>
    <t>Endotracheal tube No 7.5</t>
  </si>
  <si>
    <t>Endotracheal tube No 8</t>
  </si>
  <si>
    <t>Extension tube</t>
  </si>
  <si>
    <t>Eye pad</t>
  </si>
  <si>
    <t>Eye schild</t>
  </si>
  <si>
    <t>Feeding tube No 6 50 cms</t>
  </si>
  <si>
    <t>Feeding tube No 8 50 cms</t>
  </si>
  <si>
    <t>Finger splint 1"X18"</t>
  </si>
  <si>
    <t>Finger splint 1/2"X18"</t>
  </si>
  <si>
    <t>Foley  cath no 8</t>
  </si>
  <si>
    <t>Foley  cath no 10</t>
  </si>
  <si>
    <t>Foley  cath no 12</t>
  </si>
  <si>
    <t>Foley  cath no 14</t>
  </si>
  <si>
    <t>Foley  cath no 16</t>
  </si>
  <si>
    <t>Foley  cath no 18</t>
  </si>
  <si>
    <t>Foley  cath no 20</t>
  </si>
  <si>
    <t>Foley  cath no 22</t>
  </si>
  <si>
    <t>Foley  cath no 18  ชนิด 3 หาง</t>
  </si>
  <si>
    <t>Foley  cath no 20 ชนิด 3 หาง</t>
  </si>
  <si>
    <t>Gauze (แผ่น)3x3</t>
  </si>
  <si>
    <t>Gauze (ม้วน)</t>
  </si>
  <si>
    <t>Gauze Drain 0.25 x 4</t>
  </si>
  <si>
    <t>โหล</t>
  </si>
  <si>
    <t>Gauze sterile  3x3</t>
  </si>
  <si>
    <t>Gauze sterile 2x2</t>
  </si>
  <si>
    <t>Gel defib</t>
  </si>
  <si>
    <t>gideET tube No L</t>
  </si>
  <si>
    <t>gideET tube No M</t>
  </si>
  <si>
    <t>Heparin lock</t>
  </si>
  <si>
    <t>Infusion Set</t>
  </si>
  <si>
    <t>IV catheter No 16</t>
  </si>
  <si>
    <t>IV catheter No 18</t>
  </si>
  <si>
    <t>IV catheter No  20</t>
  </si>
  <si>
    <t>IV catheter No  22</t>
  </si>
  <si>
    <t>IV catheter No 24</t>
  </si>
  <si>
    <t>Large volume nebulizer</t>
  </si>
  <si>
    <t>MEDIPORE 10 CM X 10CM</t>
  </si>
  <si>
    <t>micropore 1/2</t>
  </si>
  <si>
    <t>NG tube No 12</t>
  </si>
  <si>
    <t>NG tube No 14</t>
  </si>
  <si>
    <t>NG tube No 16</t>
  </si>
  <si>
    <t>NG tube No 18</t>
  </si>
  <si>
    <t>Nylon No 2/0 HS 26</t>
  </si>
  <si>
    <t>Nylon No 3/0 HS19</t>
  </si>
  <si>
    <t>Nylon No 4/0 HS 19</t>
  </si>
  <si>
    <t>Nylon No 5/0 HS 16</t>
  </si>
  <si>
    <t>Oral Airway 00</t>
  </si>
  <si>
    <t>Oral Airway No 1</t>
  </si>
  <si>
    <t>Oral Airway No 2</t>
  </si>
  <si>
    <t>Oral Airway No 3</t>
  </si>
  <si>
    <t>Oral Airway No 4</t>
  </si>
  <si>
    <t>Pediatric Solution Set</t>
  </si>
  <si>
    <t>Plaster ผ้า 1 cms</t>
  </si>
  <si>
    <t>Scalp vein no.23</t>
  </si>
  <si>
    <t>Silk No 1</t>
  </si>
  <si>
    <t>Silk No 3/0</t>
  </si>
  <si>
    <t>Silk No 2/0 ติดเข็ม</t>
  </si>
  <si>
    <t>Silk No 3/0 ติดเข็ม</t>
  </si>
  <si>
    <t>Silk No 4/0 ติดเข็ม</t>
  </si>
  <si>
    <t>Skin traction</t>
  </si>
  <si>
    <t>Slapเฝือก 3 นิ้ว</t>
  </si>
  <si>
    <t>Slapเฝือก 4 นิ้ว</t>
  </si>
  <si>
    <t>Slapเฝือก 6 นิ้ว</t>
  </si>
  <si>
    <t>Soft callar No S</t>
  </si>
  <si>
    <t>Soft callar No M</t>
  </si>
  <si>
    <t>Soft callar No L</t>
  </si>
  <si>
    <t>spinal needle dispose No. 20</t>
  </si>
  <si>
    <t>spinal needle dispose No. 22</t>
  </si>
  <si>
    <t>spinal needle dispose No. 23</t>
  </si>
  <si>
    <t>Stogenet</t>
  </si>
  <si>
    <t>Suction tube No  5</t>
  </si>
  <si>
    <t>Suction tube No  6</t>
  </si>
  <si>
    <t>Suction tube No  8</t>
  </si>
  <si>
    <t>Suction tube No 10</t>
  </si>
  <si>
    <t>Suction tube No 12</t>
  </si>
  <si>
    <t>Suction tube No 14</t>
  </si>
  <si>
    <t>Suction tube No 16</t>
  </si>
  <si>
    <t>Suction tubeNo 18</t>
  </si>
  <si>
    <t>Surgical needle 1/2 circle cutting No 24</t>
  </si>
  <si>
    <t>Spacer cone</t>
  </si>
  <si>
    <t>Syring 50 ml (Irrigate)</t>
  </si>
  <si>
    <t>Syringes Insuline 1 cc  ไม่มีเข็ม</t>
  </si>
  <si>
    <t>Syringes disposible No  3 cc</t>
  </si>
  <si>
    <t>Syringes disposible No  5 cc</t>
  </si>
  <si>
    <t>Syringes disposible No 10 cc</t>
  </si>
  <si>
    <t>Syringes disposible No 20 cc</t>
  </si>
  <si>
    <t>Syringes disposible No 50 cc</t>
  </si>
  <si>
    <t>Syringes  1 ccเข็ม 27 1/2 นิ้ว</t>
  </si>
  <si>
    <t>Syringes Insuline 1 ccเข็ม 29 1/2 นิ้ว</t>
  </si>
  <si>
    <t>Thoracic catheter No 12</t>
  </si>
  <si>
    <t>Thoracic catheter No 14</t>
  </si>
  <si>
    <t>Thoracic catheter No 16</t>
  </si>
  <si>
    <t>Thoracic catheter No 24</t>
  </si>
  <si>
    <t>Thoracic catheter No 28</t>
  </si>
  <si>
    <t>Thoracic catheter No 32</t>
  </si>
  <si>
    <t>Transpore 1cms</t>
  </si>
  <si>
    <t>T-way</t>
  </si>
  <si>
    <t>Ultrasound gel</t>
  </si>
  <si>
    <t>Umbical cath no. 3.5</t>
  </si>
  <si>
    <t>Umbical cath no.4. 5</t>
  </si>
  <si>
    <t>Urine bag</t>
  </si>
  <si>
    <t>Urine bag เด็ก</t>
  </si>
  <si>
    <t>Webil 3 นิ้ว</t>
  </si>
  <si>
    <t>Webil 4 นิ้ว</t>
  </si>
  <si>
    <t>Webil 6 นิ้ว</t>
  </si>
  <si>
    <t>กระดาษ EKG A4</t>
  </si>
  <si>
    <t>กระดาษ EKG ครึ่ง A4/ม้วน</t>
  </si>
  <si>
    <t>กระดาษ ultrasound</t>
  </si>
  <si>
    <t xml:space="preserve">กระดาษประจำเครื่อง NST </t>
  </si>
  <si>
    <t>กระดาษสำหรับเครื่อง Defibrilator</t>
  </si>
  <si>
    <t>ซองสเตอร์ไรท์ 2 นิ้ว</t>
  </si>
  <si>
    <t>ซองสเตอร์ไรท์ 8 นิ้ว</t>
  </si>
  <si>
    <t>ซองสเตอร์ไรท์ 16 นิ้ว</t>
  </si>
  <si>
    <t>ถุงมือ dispose S</t>
  </si>
  <si>
    <t>ถุงมือ dispose M</t>
  </si>
  <si>
    <t>ถุงมือ dispose L</t>
  </si>
  <si>
    <t>ถุงมือ sterile no 6.5</t>
  </si>
  <si>
    <t>ถุงมือ sterile no 7</t>
  </si>
  <si>
    <t>ถุงมือ sterile no 7.5</t>
  </si>
  <si>
    <t>ถุงมือตรวจโรคปราศจากเชื้อ เบอร์ S</t>
  </si>
  <si>
    <t>ถุงมือล้วงรก เบอร์ 6.5 (S)</t>
  </si>
  <si>
    <t>ถุงมือล้วงรก เบอร์ 7.0 (M)</t>
  </si>
  <si>
    <t>ถุงสำหรับให้อาหารทางหน้าท้อง</t>
  </si>
  <si>
    <t>ป้ายข้อมือเด็ก สีชมพู</t>
  </si>
  <si>
    <t>ป้ายข้อมือเด็ก สีฟ้า</t>
  </si>
  <si>
    <t>ป้ายข้อมือผู้ใหญ่ สีชมพู</t>
  </si>
  <si>
    <t>ป้ายข้อมือผู้ใหญ่ สีฟ้า</t>
  </si>
  <si>
    <t>แผ่นSlide</t>
  </si>
  <si>
    <t>เฝือกคอปรับได้</t>
  </si>
  <si>
    <t>เฝือกคอปรับได้ เด็ก</t>
  </si>
  <si>
    <t>เฝือกปูน POP เซ็ทตัวเร็วพิเศษ 3 นิ้ว</t>
  </si>
  <si>
    <t>เฝือกปูน POP เซ็ทตัวเร็วพิเศษ 4 นิ้ว</t>
  </si>
  <si>
    <t>เฝือกปูน POP เซ็ทตัวเร็วพิเศษ 6 นิ้ว</t>
  </si>
  <si>
    <t>ภาชนะทิ้งหัวเข็ม-ขนาดใหญ่</t>
  </si>
  <si>
    <t>ไม้ pap smear</t>
  </si>
  <si>
    <t>ไม้กดลิ้น sterile</t>
  </si>
  <si>
    <t>ไม้พันสำลีขนาดเล็ก</t>
  </si>
  <si>
    <t>ไม้พันสำลีขนาดใหญ่</t>
  </si>
  <si>
    <t>ลูกสูบยาง พร้อมวาล์ว</t>
  </si>
  <si>
    <t>O2 canuala for Highfow เด็ก</t>
  </si>
  <si>
    <t>O2 canuala for Highfow ผู้ใหญ่</t>
  </si>
  <si>
    <t>สายยางเบอร์ 200(touniqaet)</t>
  </si>
  <si>
    <t>สำลีก้อนเล็ก</t>
  </si>
  <si>
    <t>สำลีก้อนใหญ่</t>
  </si>
  <si>
    <t>สำลีม้วน</t>
  </si>
  <si>
    <t>วาสลีนก๊อส 4*4 "</t>
  </si>
  <si>
    <t>หมวก ดีสโพส</t>
  </si>
  <si>
    <t>ชุด Cover all</t>
  </si>
  <si>
    <t>Isolate gown</t>
  </si>
  <si>
    <t>ถุงคลุมรองท้า</t>
  </si>
  <si>
    <t>Face Shield</t>
  </si>
  <si>
    <t>mask (disposible)</t>
  </si>
  <si>
    <t>mask 95</t>
  </si>
  <si>
    <t>Pressure Infusion Bag 1000 ML</t>
  </si>
  <si>
    <t>Pressure Infusion Bag 500 ML</t>
  </si>
  <si>
    <t>Skin Stapler Remover คีมถอดลูกแม็กซ์เย็บแผล</t>
  </si>
  <si>
    <t xml:space="preserve">stetroscope เด็กโต </t>
  </si>
  <si>
    <t xml:space="preserve">stetroscope ผู้ใหญ่ </t>
  </si>
  <si>
    <t xml:space="preserve">ปรอทดิจิตอล </t>
  </si>
  <si>
    <t>ปรอทวัดไข้</t>
  </si>
  <si>
    <t>Crocodile Focep ขนาด 8 cm.</t>
  </si>
  <si>
    <t>Tooth forceps</t>
  </si>
  <si>
    <t>Non Tooth forceps</t>
  </si>
  <si>
    <t>กรรไกรตัดไหม</t>
  </si>
  <si>
    <t>crocodile forceps</t>
  </si>
  <si>
    <t>ผ้าห่อเซต</t>
  </si>
  <si>
    <t>ขวด suction</t>
  </si>
  <si>
    <t>curette ขนาดเล็ก</t>
  </si>
  <si>
    <t>curette ขนาดใหญ่</t>
  </si>
  <si>
    <t>สาย O2 canular เด็ก</t>
  </si>
  <si>
    <t>สาย</t>
  </si>
  <si>
    <t>สาย O2 mask with bag เด็ก</t>
  </si>
  <si>
    <t>สเปรย์ขัดสนิมเครื่องมือแพทย์</t>
  </si>
  <si>
    <t>ถุงร้อนใสขนาด 16*25</t>
  </si>
  <si>
    <t>ถุงร้อนใสขนาด 12*18</t>
  </si>
  <si>
    <t>ถุงร้อนใสขนาด 20*30</t>
  </si>
  <si>
    <t xml:space="preserve">ผ้าปูบน 35×35 </t>
  </si>
  <si>
    <t>ผ้าห่อ Set 50×50</t>
  </si>
  <si>
    <t>Knee jerk</t>
  </si>
  <si>
    <t>เจาะกลางไม่กระดุม 35×35</t>
  </si>
  <si>
    <t xml:space="preserve">เจาะกลางไม่กระดุม 18×18 </t>
  </si>
  <si>
    <t>แผนปฏิบัติการจัดซื้อวัสดุวิทยาศาสตร์และการแพทย์</t>
  </si>
  <si>
    <t>ออกซิเจน ขนาด 6-7 ลบ.ม.</t>
  </si>
  <si>
    <t>ท่อ</t>
  </si>
  <si>
    <t>ออกซิเจนเหลว</t>
  </si>
  <si>
    <t>Enzyme ( จ่ายกลาง)</t>
  </si>
  <si>
    <t>ตัวทดสอบ Spore test เครื่องนึ่งไฟฟ้า</t>
  </si>
  <si>
    <t>ตัวทดสอบ Spore test เครื่องอบแก๊ส</t>
  </si>
  <si>
    <t>Comply Test  stream</t>
  </si>
  <si>
    <t>Comply Test  EO</t>
  </si>
  <si>
    <t>แท่งแก๊สเอทิลีน EO</t>
  </si>
  <si>
    <t>Bowidic</t>
  </si>
  <si>
    <t>หลอดคาปิลารี่ (Capillary Tube)</t>
  </si>
  <si>
    <t>ถาดดินน้ำมันทางการแพทย์ (Sigillum wax plate)</t>
  </si>
  <si>
    <t>กระจกสไลด์</t>
  </si>
  <si>
    <t>กระดาษทดสอบโคลีนเอสเตอเรส</t>
  </si>
  <si>
    <t>แผนปฏิบัติการจัดซื้อวัสดุวิทยาศาสตร์และการแพทย์ (ต่อ)</t>
  </si>
  <si>
    <t>Compleate Blood Count (CBC)</t>
  </si>
  <si>
    <t>Test</t>
  </si>
  <si>
    <t>Glucose    (800 T)</t>
  </si>
  <si>
    <t>BUN  (500 T)</t>
  </si>
  <si>
    <t>Creatinine  (250 T)</t>
  </si>
  <si>
    <t>Cholesterol  (400 T)</t>
  </si>
  <si>
    <t>E-bidding</t>
  </si>
  <si>
    <t>Triglyceride  (250 T)</t>
  </si>
  <si>
    <t>HDL (350 T)</t>
  </si>
  <si>
    <t>LDL (200 T)</t>
  </si>
  <si>
    <t>Uric acid (400 T)</t>
  </si>
  <si>
    <t>ISE Reagent pack for XL,Co2 (250 T)</t>
  </si>
  <si>
    <t>Total Protein  (300 T)</t>
  </si>
  <si>
    <t>Albumine (300 T)</t>
  </si>
  <si>
    <t>Total Bilirubin (250 T)</t>
  </si>
  <si>
    <t>Direct Bilirubin (350 T)</t>
  </si>
  <si>
    <t>SGOT (500 T)</t>
  </si>
  <si>
    <t>SGPT (500 T)</t>
  </si>
  <si>
    <t>Alkaline phosphatase (400 T)</t>
  </si>
  <si>
    <t>HbA1C Gen 3 (150 T)</t>
  </si>
  <si>
    <t>DTX (25 T)</t>
  </si>
  <si>
    <t>KOH 30%</t>
  </si>
  <si>
    <t>Dengue IgG,IgM (Rapid test) 25T</t>
  </si>
  <si>
    <t>test</t>
  </si>
  <si>
    <t>Syphilis rapid test (30T)</t>
  </si>
  <si>
    <t>HIV Rapid test (cassette) (25 T)</t>
  </si>
  <si>
    <t>HIV Rapid test (Combo) Strip (100 T)</t>
  </si>
  <si>
    <t>Elecsys HIV combi PT (100 T)</t>
  </si>
  <si>
    <t>Elecsys HBsAg (100 T)</t>
  </si>
  <si>
    <t>Elecsys Anti HBs (100 T)</t>
  </si>
  <si>
    <t>Anti HCV casset (50 T)</t>
  </si>
  <si>
    <t>FT3 GenIII Elecsys (200 T)</t>
  </si>
  <si>
    <t>FT4 GenII Elecsys (200 T)</t>
  </si>
  <si>
    <t>TSH Elecsys (200 T)</t>
  </si>
  <si>
    <t>Dengue NS1 Antigen test (25 T)</t>
  </si>
  <si>
    <t>VDRL (RPR) (500 T)</t>
  </si>
  <si>
    <t>HBsAg Card  (25 T)</t>
  </si>
  <si>
    <t>HBsAb Card  (25 T)</t>
  </si>
  <si>
    <t>Elesys Syphilis</t>
  </si>
  <si>
    <t>DCIP  (100 T)</t>
  </si>
  <si>
    <t>Anti-A 10 ml</t>
  </si>
  <si>
    <t>Anti-B 10 ml</t>
  </si>
  <si>
    <t>Anti-AB 10 ml</t>
  </si>
  <si>
    <t>Anti D  10 ml</t>
  </si>
  <si>
    <t>A-cell 10 ml</t>
  </si>
  <si>
    <t>B-cell 10 ml</t>
  </si>
  <si>
    <t>O1 10 ml</t>
  </si>
  <si>
    <t>O2 10 ml</t>
  </si>
  <si>
    <t>Liss 10 ml</t>
  </si>
  <si>
    <t>Anti Human Globulin  10 ml</t>
  </si>
  <si>
    <t>Coagu Chek Strip (24 T)</t>
  </si>
  <si>
    <t>Trop T Strip (10 test/กล่อง)</t>
  </si>
  <si>
    <t>น้ำยา Decoloriye Gram</t>
  </si>
  <si>
    <t>AFB Stain (450 ml*4)</t>
  </si>
  <si>
    <t>Gram Stain (450 ml*4)</t>
  </si>
  <si>
    <t>Wright Stain Gimza (450 ml*4)</t>
  </si>
  <si>
    <t>Urine strip 2 แถบ (100 T)</t>
  </si>
  <si>
    <t>Urine strip 10 แถบ (100 T)</t>
  </si>
  <si>
    <t>Urine strip 13 แถบ (100 T)</t>
  </si>
  <si>
    <t>Urine Control Level Low</t>
  </si>
  <si>
    <t>Urine Control Level High</t>
  </si>
  <si>
    <t>Preg Test  (UPT) (50 T)</t>
  </si>
  <si>
    <t>Metampheatamine (50T)</t>
  </si>
  <si>
    <t>FOB cassete (25 T)</t>
  </si>
  <si>
    <t>Hematocrit tube (10 ขวด/กล่อง)</t>
  </si>
  <si>
    <t>ดินน้ำมัน (10 แผ่น/กล่อง)</t>
  </si>
  <si>
    <t>Pipette ESR (200 T)</t>
  </si>
  <si>
    <t>Oil Immersion  (450 ml)</t>
  </si>
  <si>
    <t>Urine cell (100 แผ่น/กล่อง)</t>
  </si>
  <si>
    <t>กระป๋องปัสสาวะ</t>
  </si>
  <si>
    <t>ตลับอุจจาระ</t>
  </si>
  <si>
    <t>ตลับ</t>
  </si>
  <si>
    <t>Slide ริมฝ้า (72 แผ่น/กล่อง)</t>
  </si>
  <si>
    <t>Sticker  LIS  (1,500 ดวง/ม้วน) ก 3 ซม. ย 5 ซม.</t>
  </si>
  <si>
    <t>กระดาษ PH</t>
  </si>
  <si>
    <t xml:space="preserve">Paraflim </t>
  </si>
  <si>
    <t>น้ำยาแช่อุปกรณ์ RBS (3.0 L)</t>
  </si>
  <si>
    <t>3.8% Sodium citrate (จุกดำ)</t>
  </si>
  <si>
    <t>Lithium  Heparin  (จุกเขียว)</t>
  </si>
  <si>
    <t>K3EDTA (จุกม่วงใหญ่) 3 ml</t>
  </si>
  <si>
    <t>K3EDTA (จุกม่วงเล็ก) 0.5 ml</t>
  </si>
  <si>
    <t>Sodium Fluoride (จุกเทา)</t>
  </si>
  <si>
    <t>3.2% Sodium Citrate (จุกฟ้า)</t>
  </si>
  <si>
    <t>Clot Active  (จุกแดง)</t>
  </si>
  <si>
    <t>Turk's solution (450 ml)</t>
  </si>
  <si>
    <t>กระป๋องทิ้งเข็ม 5*7 นิ้ว</t>
  </si>
  <si>
    <t>RBC diluting fluid</t>
  </si>
  <si>
    <t>Cover glass</t>
  </si>
  <si>
    <t>Gel M/G ID liss/combs</t>
  </si>
  <si>
    <t>Diluent 500 ml</t>
  </si>
  <si>
    <t>นาฬิกาจับเวลา</t>
  </si>
  <si>
    <t>Tube แก้ว ขนาด 13*100</t>
  </si>
  <si>
    <t>น้ำยา Decoloriye AFB</t>
  </si>
  <si>
    <t>Dropper Tranfer serum</t>
  </si>
  <si>
    <t>pack</t>
  </si>
  <si>
    <t>Tip เหลือง</t>
  </si>
  <si>
    <t>กระดาษเช็ดเลนส์</t>
  </si>
  <si>
    <t>เล่ม</t>
  </si>
  <si>
    <t>หลอดดูดปัสสาวะ</t>
  </si>
  <si>
    <t>ดินสอเขียนแก้วสีแดง/น้ำเงิน</t>
  </si>
  <si>
    <t xml:space="preserve">Covid-19 Ag Rapid test Professernal </t>
  </si>
  <si>
    <t>FLOO Swab tube</t>
  </si>
  <si>
    <t>ขอบยางเครื่องปั่น Hematocrit</t>
  </si>
  <si>
    <t>แผนปฏิบัติการจัดซื้อวัสดุทันตกรรม</t>
  </si>
  <si>
    <t>กลุ่มงานรับผิด
ชอบ</t>
  </si>
  <si>
    <t>เข็มสั้น</t>
  </si>
  <si>
    <t>ยาชา 2%lidocaine</t>
  </si>
  <si>
    <t>ยาชา 4%articaine</t>
  </si>
  <si>
    <t>Gel foam</t>
  </si>
  <si>
    <t>Surgicel</t>
  </si>
  <si>
    <t>Topical gel</t>
  </si>
  <si>
    <t>Silicone putty</t>
  </si>
  <si>
    <t>GI filling</t>
  </si>
  <si>
    <t>Pumice</t>
  </si>
  <si>
    <t>rubber brush</t>
  </si>
  <si>
    <t>mendrel</t>
  </si>
  <si>
    <t xml:space="preserve">แผ่นขัด pop on </t>
  </si>
  <si>
    <t xml:space="preserve">T-band </t>
  </si>
  <si>
    <t>articulating paper (horse shoes)</t>
  </si>
  <si>
    <t>Tofflemire matrix retainer</t>
  </si>
  <si>
    <t>Tofflemire band</t>
  </si>
  <si>
    <t>Ivory matrix  retainer</t>
  </si>
  <si>
    <t>Ivory matrix band</t>
  </si>
  <si>
    <t>celluloid strip</t>
  </si>
  <si>
    <t>sectional matrix set</t>
  </si>
  <si>
    <t>wedge</t>
  </si>
  <si>
    <t>gingival cord</t>
  </si>
  <si>
    <t>glass slab</t>
  </si>
  <si>
    <t>dycal</t>
  </si>
  <si>
    <t>vitrebond</t>
  </si>
  <si>
    <t>GI base</t>
  </si>
  <si>
    <t>IRM</t>
  </si>
  <si>
    <t>cavit</t>
  </si>
  <si>
    <t>flowable composite</t>
  </si>
  <si>
    <t>Composit resin A2</t>
  </si>
  <si>
    <t>Composit resin A3</t>
  </si>
  <si>
    <t>Composit resin A3.5</t>
  </si>
  <si>
    <t>Composit resin A4</t>
  </si>
  <si>
    <t>sealant</t>
  </si>
  <si>
    <t>etching</t>
  </si>
  <si>
    <t>bonding</t>
  </si>
  <si>
    <t>fluoride vanish</t>
  </si>
  <si>
    <t>น้ำยาห้ามเลือด</t>
  </si>
  <si>
    <t>Amalgam alloy</t>
  </si>
  <si>
    <t>เม็ด</t>
  </si>
  <si>
    <t xml:space="preserve">clamp </t>
  </si>
  <si>
    <t>Rubber dam sheet</t>
  </si>
  <si>
    <t>ไม้กั้นแสง</t>
  </si>
  <si>
    <t>Sodium hypochlorite</t>
  </si>
  <si>
    <t>EDTA</t>
  </si>
  <si>
    <t>oil of clove</t>
  </si>
  <si>
    <t>root canal cement</t>
  </si>
  <si>
    <t>calcium hydroxide</t>
  </si>
  <si>
    <t>Calcium hydroxide (แบบฉีด)</t>
  </si>
  <si>
    <t>Gate gridden drill</t>
  </si>
  <si>
    <t>file</t>
  </si>
  <si>
    <t>file protaper (rotary)</t>
  </si>
  <si>
    <t>lentulo spiral</t>
  </si>
  <si>
    <t>Gutta percha</t>
  </si>
  <si>
    <t>กล่อง(เล็ก)</t>
  </si>
  <si>
    <t>Vitapex</t>
  </si>
  <si>
    <t>endo-ray</t>
  </si>
  <si>
    <t>สารหล่อลื่น</t>
  </si>
  <si>
    <t>paper point</t>
  </si>
  <si>
    <t>alginate</t>
  </si>
  <si>
    <t>stone</t>
  </si>
  <si>
    <t>ถุง(2 kg)</t>
  </si>
  <si>
    <t>green stick compound</t>
  </si>
  <si>
    <t>silicone light body (ฉีด)</t>
  </si>
  <si>
    <t>silicone mono</t>
  </si>
  <si>
    <t>velmix</t>
  </si>
  <si>
    <t>Core build-up</t>
  </si>
  <si>
    <t>resin cement</t>
  </si>
  <si>
    <t>temporary cement</t>
  </si>
  <si>
    <t>ionosit</t>
  </si>
  <si>
    <t>torch</t>
  </si>
  <si>
    <t>ตะเกียงแอลกอฮอล์</t>
  </si>
  <si>
    <t>fiber post</t>
  </si>
  <si>
    <t>หัวกรอฟันปลอม</t>
  </si>
  <si>
    <t>diamond bur fissure</t>
  </si>
  <si>
    <t>diamond bur round</t>
  </si>
  <si>
    <t xml:space="preserve">steel bur round </t>
  </si>
  <si>
    <t>preparation bur</t>
  </si>
  <si>
    <t>หัวกรอฟันคุด</t>
  </si>
  <si>
    <t>หลอดดูดน้ำลาย</t>
  </si>
  <si>
    <t>น้ำยาล้าง film fixer</t>
  </si>
  <si>
    <t>ชวด</t>
  </si>
  <si>
    <t>น้ำยาล้าง film developer</t>
  </si>
  <si>
    <t>mouth mirror refill</t>
  </si>
  <si>
    <t>mouth mirror 
รักษารากฟัน</t>
  </si>
  <si>
    <t>หมวกกันกระเด็น</t>
  </si>
  <si>
    <t>หมวกกันกระเด็น
(แผ่นเติม)</t>
  </si>
  <si>
    <t>แปรงพู่กัน</t>
  </si>
  <si>
    <t>Hi clean spray of handpiece</t>
  </si>
  <si>
    <t>Dentalrapid
(น้ำยาพ่นพื้นผิว)</t>
  </si>
  <si>
    <t>แกลลอน 10ลิตร</t>
  </si>
  <si>
    <t>น้ำยาล้างท่อ suction</t>
  </si>
  <si>
    <t>แกลลอน 5ลิตร</t>
  </si>
  <si>
    <t>film ผู้ใหญ่</t>
  </si>
  <si>
    <t>film เด็ก</t>
  </si>
  <si>
    <t>film occlusal</t>
  </si>
  <si>
    <t>forcep 150</t>
  </si>
  <si>
    <t>forcep 151</t>
  </si>
  <si>
    <t>forcep 150s</t>
  </si>
  <si>
    <t>forcep 151s</t>
  </si>
  <si>
    <t>88R</t>
  </si>
  <si>
    <t>88L</t>
  </si>
  <si>
    <t>cowhorn</t>
  </si>
  <si>
    <t>root forcep ล่าง</t>
  </si>
  <si>
    <t>root forcep บน</t>
  </si>
  <si>
    <t>syringe</t>
  </si>
  <si>
    <t>bone curette</t>
  </si>
  <si>
    <t>straight elevator</t>
  </si>
  <si>
    <t>angle elevator</t>
  </si>
  <si>
    <t>straight root tip pick</t>
  </si>
  <si>
    <t>angle root tip pick</t>
  </si>
  <si>
    <t>Luxator</t>
  </si>
  <si>
    <t>Periosteal elevator</t>
  </si>
  <si>
    <t>Periosteal retractor</t>
  </si>
  <si>
    <t>minesota</t>
  </si>
  <si>
    <t>กรรไกร</t>
  </si>
  <si>
    <t>needle holder</t>
  </si>
  <si>
    <t>artery forcep</t>
  </si>
  <si>
    <t>Bayonet</t>
  </si>
  <si>
    <t>Bone file</t>
  </si>
  <si>
    <t>หัว P5</t>
  </si>
  <si>
    <t xml:space="preserve">sickel </t>
  </si>
  <si>
    <t xml:space="preserve">spoon </t>
  </si>
  <si>
    <t>plastic instument</t>
  </si>
  <si>
    <t>cement spatula</t>
  </si>
  <si>
    <t>composite carver</t>
  </si>
  <si>
    <t>amalgam carrier</t>
  </si>
  <si>
    <t>amalgam plugger</t>
  </si>
  <si>
    <t>Amalgam burnisher</t>
  </si>
  <si>
    <t>amalgam carver</t>
  </si>
  <si>
    <t>ball burnisher</t>
  </si>
  <si>
    <t>cord retractor (NiTi)</t>
  </si>
  <si>
    <t>endodontic explorer</t>
  </si>
  <si>
    <t>endodontic plugger</t>
  </si>
  <si>
    <t>glick</t>
  </si>
  <si>
    <t>rubber dam frame</t>
  </si>
  <si>
    <t>rubber dam forcep</t>
  </si>
  <si>
    <t>rubber dam punch</t>
  </si>
  <si>
    <t>plaster spatula</t>
  </si>
  <si>
    <t>wax knife</t>
  </si>
  <si>
    <t>คีมดัดลวด</t>
  </si>
  <si>
    <t>tray พิมพ์ปาก</t>
  </si>
  <si>
    <t>ปลาย triple syringe</t>
  </si>
  <si>
    <t>ชุดตรวจ 5 ชิ้น</t>
  </si>
  <si>
    <t>หัวกรอเร็ว airoter</t>
  </si>
  <si>
    <t>หัวกรอช้า airmotor (ทั้งด้าม)</t>
  </si>
  <si>
    <t>หัวกรอ straight handpiece</t>
  </si>
  <si>
    <t>หินลับเครื่องมือ</t>
  </si>
  <si>
    <t>Gracey curette 1/2</t>
  </si>
  <si>
    <t>Gracey curette 7/8</t>
  </si>
  <si>
    <t>Gracey curette 11/12</t>
  </si>
  <si>
    <t>Gracey curette 13/14</t>
  </si>
  <si>
    <t>ที่ไขหัว P5</t>
  </si>
  <si>
    <t>Periodontal Probe</t>
  </si>
  <si>
    <t>สาย Root Zx</t>
  </si>
  <si>
    <t>polyether</t>
  </si>
  <si>
    <t>explorer</t>
  </si>
  <si>
    <t>acrylic for reline (rebase)</t>
  </si>
  <si>
    <t>acrylic for temp crown</t>
  </si>
  <si>
    <t xml:space="preserve">Internal bleaching </t>
  </si>
  <si>
    <t>Arti-foil</t>
  </si>
  <si>
    <t>Shimstock</t>
  </si>
  <si>
    <t>Protemp flow</t>
  </si>
  <si>
    <t xml:space="preserve">Niti cord retractor </t>
  </si>
  <si>
    <t xml:space="preserve">Zilmaster (หัวขัด Zirconia) </t>
  </si>
  <si>
    <t>หัวขัด round white stone</t>
  </si>
  <si>
    <t>หัวขัด flame white stone</t>
  </si>
  <si>
    <t>หัวขัดฟันปลอมสามสี</t>
  </si>
  <si>
    <t>bioceramic sealer</t>
  </si>
  <si>
    <t>lateral cone</t>
  </si>
  <si>
    <t>GI capsule</t>
  </si>
  <si>
    <t>ปืนฉีด GI</t>
  </si>
  <si>
    <t>sillicone for bite regist</t>
  </si>
  <si>
    <t>หัวขัด enhance</t>
  </si>
  <si>
    <t>shade guide (vita 3D)</t>
  </si>
  <si>
    <t>hook for root ZX</t>
  </si>
  <si>
    <t>zirconia polishing kit</t>
  </si>
  <si>
    <t>ซองใส่ film x-ray</t>
  </si>
  <si>
    <t>หัวต่อปลาย tip</t>
  </si>
  <si>
    <t>film x-ray digital size 2</t>
  </si>
  <si>
    <t>main cone protaper</t>
  </si>
  <si>
    <t>แผนปฏิบัติการจัดซื้อวัสดุสำนักงาน</t>
  </si>
  <si>
    <t>สติ๊กเกอร์กึ่งมัน-กึ่งด้าน ขนาด5x4ซม.</t>
  </si>
  <si>
    <t>สติ๊กเกอร์ฉลากช่วย ยาใช้ภายนอก ขนาด 6x1ซม.</t>
  </si>
  <si>
    <t>สติ๊กเกอร์ฉลากช่วย  ขนาด 4x1.5ซม.</t>
  </si>
  <si>
    <t>สติ๊กเกอร์ไดเรคเทอร์มัล 
รพ.วังน้ำเย็น สีม่วง 8.5×7 ซม.</t>
  </si>
  <si>
    <t>สติ๊กเกอร์ไดเรคเทอร์มัล รพ.วังน้ำเย็น 4 สี  8.5×7 ซม.</t>
  </si>
  <si>
    <t>สติกเกอร์ติดtube 
ก 2.5 ซม. ย 6 ซม.</t>
  </si>
  <si>
    <t>สติ๊กเกอร์ไดเร็คเทอร์มอล ไม่พิมพ์ 5 X 2.5 ซม.</t>
  </si>
  <si>
    <t>บริหาร,</t>
  </si>
  <si>
    <t>กระดาษไดเร็คเทอร์มอล 8 ซม. X 80 ม.</t>
  </si>
  <si>
    <t>กระดาษเทอร์มอน 57*38x1 ซม.</t>
  </si>
  <si>
    <t>กระดาษสติ๊กเกอร์ ขนาด เอ4</t>
  </si>
  <si>
    <t>แผนปฏิบัติการจัดซื้อวัสดุสำนักงาน (ต่อ)</t>
  </si>
  <si>
    <t>สติ๊กเกอร์ PVC ใส</t>
  </si>
  <si>
    <t>แฟ้มเสนอเซ็นต์ สีแดง10 สีเขียว15 สีน้ำเงิน5  สีอืนๆ 10</t>
  </si>
  <si>
    <t>แฟ้ม</t>
  </si>
  <si>
    <t>พลาสติกใส</t>
  </si>
  <si>
    <t>พลาสติกเคลือบบัตร ขนาด A4</t>
  </si>
  <si>
    <t>กระดาษขาวเทา</t>
  </si>
  <si>
    <t>กระดาษ เอ4  80แกรม</t>
  </si>
  <si>
    <t>รีม</t>
  </si>
  <si>
    <t>กระดาษ เอ4  70แกรม</t>
  </si>
  <si>
    <t>กระดาษ เอ5</t>
  </si>
  <si>
    <t>กระดาษสี A4 80แกรม</t>
  </si>
  <si>
    <t>กระดาษ F4</t>
  </si>
  <si>
    <t>กระดาษปกรายงาน 180 แกรม</t>
  </si>
  <si>
    <t>กระดาษกาวย่น</t>
  </si>
  <si>
    <t>เทปกาวสองหน้าแบบบาง</t>
  </si>
  <si>
    <t>เทปโฟม 2 หน้า ขนาด 21ม*5ม</t>
  </si>
  <si>
    <t>เทปสันปก</t>
  </si>
  <si>
    <t>กาวน้ำ</t>
  </si>
  <si>
    <t>กรรไกร 9นิ้ว</t>
  </si>
  <si>
    <t>กรรไกรตัดผ้า</t>
  </si>
  <si>
    <t>ลวดเย็บกระดาษ เบอร์ 10</t>
  </si>
  <si>
    <t>ลวดเย็บกระดาษ เบอร์ 3</t>
  </si>
  <si>
    <t>ลวดเย็บกระดาษ เบอร์32/31 H</t>
  </si>
  <si>
    <t>ลวดเย็บกระดาษ เบอร์ 35</t>
  </si>
  <si>
    <t>เครื่องเย็บกระดาษ เบอร์ 10</t>
  </si>
  <si>
    <t>เครื่องเย็บกระดาษ เบอร์ 3</t>
  </si>
  <si>
    <t>เครื่องเย็บกระดาษ เบอร์ 35</t>
  </si>
  <si>
    <t>ลวดเสียบกระดาษ ขนาด 33 มม.</t>
  </si>
  <si>
    <t>คลิปดำใหญ่ขนาด 32มม. E108</t>
  </si>
  <si>
    <t>คลิปดำกลางขนาด 32มม. E110</t>
  </si>
  <si>
    <t>คลิปดำเล็กขนาด 19มม. E112</t>
  </si>
  <si>
    <t>ปากกาเคมี สีน้ำเงิน</t>
  </si>
  <si>
    <t>ปากกาเคมี สีแดง</t>
  </si>
  <si>
    <t>ปากกาเคมี สีดำ</t>
  </si>
  <si>
    <t>ปากกาไวด์บอร์ด สีน้ำเงิน</t>
  </si>
  <si>
    <t>ปากกาไวด์บอร์ด สีแดง</t>
  </si>
  <si>
    <t>ปากกาไวด์บอร์ด สีดำ</t>
  </si>
  <si>
    <t>ปากกาน้ำเงิน</t>
  </si>
  <si>
    <t>เทปใสขนาด 1 นิ้ว</t>
  </si>
  <si>
    <t>เทปใส ขนาด 2 นิ้ว</t>
  </si>
  <si>
    <t>ดินสอ</t>
  </si>
  <si>
    <t>ยางลบ</t>
  </si>
  <si>
    <t>ซองจดหมายขาว  ตราครุท</t>
  </si>
  <si>
    <t>ซองน้ำตาล ขนาด เอ4</t>
  </si>
  <si>
    <t>ซองน้ำตาล ขนาด เอ4 ขยายข้าง</t>
  </si>
  <si>
    <t>ซองน้ำตาล ขนาด เอ5</t>
  </si>
  <si>
    <t>สมุด NO1</t>
  </si>
  <si>
    <t>สมุด NO2</t>
  </si>
  <si>
    <t>สมุดทะเบียนส่งหนังสือ</t>
  </si>
  <si>
    <t>สมุดลงเวลาราชการ</t>
  </si>
  <si>
    <t>สมุดคำสั่ง</t>
  </si>
  <si>
    <t>สมุดทะเบียนรับ</t>
  </si>
  <si>
    <t>สมุดปกอ่อน</t>
  </si>
  <si>
    <t>สมุดฎีกา ขนาด 19.5*31.5 ซม.</t>
  </si>
  <si>
    <t>สมุดคุมเบิกจ่ายเซ็ค ขนาด 19.5*31.5 ซม.</t>
  </si>
  <si>
    <t>สายเคเบิ้ลไทด์สีขาว</t>
  </si>
  <si>
    <t>ไม้บรรทัดฟุตเหล็ก</t>
  </si>
  <si>
    <t>หมึกเติมแป้นพิมพ์ สีน้ำเงิน</t>
  </si>
  <si>
    <t>หมึกเติมแป้นพิมพ์ สีดำ</t>
  </si>
  <si>
    <t>หมึกเติมแป้นพิมพ์ สีแดง</t>
  </si>
  <si>
    <t>ถ่านไฟฉาย AAA แบบชาร์ท</t>
  </si>
  <si>
    <t>ถ่านไฟฉาย AA แบบชาร์จ</t>
  </si>
  <si>
    <t>ถ่านไฟฉาย AAA</t>
  </si>
  <si>
    <t>ถ่านไฟฉาย AA</t>
  </si>
  <si>
    <t>ถ่านไมค์ลอย ขนาด 9v</t>
  </si>
  <si>
    <t>ถ่านไฟฉาย C</t>
  </si>
  <si>
    <t>ถ่านไฟฉาย D</t>
  </si>
  <si>
    <t>ถ่านกระดุม</t>
  </si>
  <si>
    <t>ปากกาไฮไลท์</t>
  </si>
  <si>
    <t>ปากกาอเนกประสงค์ เบอร์ s</t>
  </si>
  <si>
    <t>มีดคัตเตอร์เล็ก ขนาด 9mm.</t>
  </si>
  <si>
    <t>มีดคัดเตอร์ใหญ่ ขนาดใบมีด 18mm.</t>
  </si>
  <si>
    <t>บัตร PVC หนา0.5 มม.(100 ใบ)</t>
  </si>
  <si>
    <t>ตรายางวันที่</t>
  </si>
  <si>
    <t>แผ่น CD-R</t>
  </si>
  <si>
    <t>แท่นตัดเทป</t>
  </si>
  <si>
    <t>ใบเสร็จรับเงิน (เครื่อง)</t>
  </si>
  <si>
    <t>ใบเสร็จรับเงิน (มือ)</t>
  </si>
  <si>
    <t>ลิ้นแฟ้ม ขนาด 80mm.</t>
  </si>
  <si>
    <t>คลิปบอร์ด ขนาด เอ4</t>
  </si>
  <si>
    <t>ธงชาติ</t>
  </si>
  <si>
    <t>พระบรมฉายาลักษณ์</t>
  </si>
  <si>
    <t>รูป</t>
  </si>
  <si>
    <t>ธงชาติ ธงฉายาลักษณ์</t>
  </si>
  <si>
    <t>ใบมีดคัตเตอร์ใหญ่</t>
  </si>
  <si>
    <t>ใบมีดคัตเตอร์เล็ก</t>
  </si>
  <si>
    <t>ใบมีดโกน</t>
  </si>
  <si>
    <t>แท่นเติมหมึก สีดำ</t>
  </si>
  <si>
    <t>แท่นเติมหมึก สีแดง</t>
  </si>
  <si>
    <t>ซองพลาสติกใส่บัตร</t>
  </si>
  <si>
    <t>แผ่นหน้าปกพลาสติกใส ขนาด เอ4</t>
  </si>
  <si>
    <t>กล่องพลาสติกมีล้อ ขนาด 100 ลิตร</t>
  </si>
  <si>
    <t>พาเรทพลาสติก ขนาด 100 x 120 x 12 ซม สีดำ รับน้ำหนัก 3,000 กก. รับน้ำหนักขณะเคลื่อนย้าย 1,000 กก.</t>
  </si>
  <si>
    <t>แผนปฏิบัติการจัดซื้อที่ดิน/สิ่งก่อสร้าง</t>
  </si>
  <si>
    <t xml:space="preserve">ที่ดิน จำนวน 6 ห้อง </t>
  </si>
  <si>
    <t>แปลง</t>
  </si>
  <si>
    <t>รอแผน 67</t>
  </si>
  <si>
    <t>เภสัช</t>
  </si>
  <si>
    <t>งบลงทุน 67</t>
  </si>
  <si>
    <t>LAB</t>
  </si>
  <si>
    <t>งบลงทุน 68</t>
  </si>
  <si>
    <t>ทันต</t>
  </si>
  <si>
    <t>โรงผลิต</t>
  </si>
  <si>
    <t>แผนไทย</t>
  </si>
  <si>
    <t>แผนปฏิบัติการจัดซื้อครุภัณฑ์ไฟฟ้าและวิทยุ</t>
  </si>
  <si>
    <t>ชุดลำโพงเคลื่อนที่พร้อมไมค์</t>
  </si>
  <si>
    <t>งานผลิต/แผนไทย</t>
  </si>
  <si>
    <t>แผนปฏิบัติการจัดซื้อครุภัณฑ์สำนักงาน</t>
  </si>
  <si>
    <t>พัดลมโคจร</t>
  </si>
  <si>
    <t>พัดลมติดผนัง</t>
  </si>
  <si>
    <t>พัดลมระบายอากาศพร้อมติดตั้ง ขนาด 16 นิ้ว</t>
  </si>
  <si>
    <t>คลินิกแพทย์แผนไทย</t>
  </si>
  <si>
    <t>เครื่องขัดพื้น</t>
  </si>
  <si>
    <t>ตู้เหล็ก 4 ชั้น ล็อกเกอร์</t>
  </si>
  <si>
    <t>ตู้เก็บกุญแจ ความจุ 300 ดอก</t>
  </si>
  <si>
    <t xml:space="preserve">เก้าอี้สำนักงาน บุนวมสีดำ ปรับระดับได้ มีล้อเลื่น </t>
  </si>
  <si>
    <t>บริหาร7,ER3,LAB3,ประกัน2</t>
  </si>
  <si>
    <t xml:space="preserve">แผนไทย </t>
  </si>
  <si>
    <t>เก้าอี้บาร์สตูลที่นั่งกลมหุ้มเบาะหนัง ปรับสูงต่ำโดยโช๊คขาเหล็ก 4 แฉก ไม่มีล้อเลื่อน</t>
  </si>
  <si>
    <t>เก้าอี้แสตนเลสทรงเตี้ย</t>
  </si>
  <si>
    <t>โต๊ะทำงานเหล็กขนาด 4 ฟุต</t>
  </si>
  <si>
    <t>กลุ่มงานประกัน1กายภาพ1</t>
  </si>
  <si>
    <t xml:space="preserve">โต๊ะคอมพิวเตอร์ </t>
  </si>
  <si>
    <t>บริหาร (การเงินชั้น3) 6 LAB 2</t>
  </si>
  <si>
    <t>ตู้เก็บหนังสือ หรือเอกสาร ทำด้วยเหล็ก แบบปิดทึบเลื่อน ขนาด152.3*40.6*87.8cm</t>
  </si>
  <si>
    <t>กลุ่มงานประกัน</t>
  </si>
  <si>
    <t>แผนปฏิบัติการจัดซื้อครุภัณฑ์สำนักงาน (ต่อ)</t>
  </si>
  <si>
    <t>ตู้เหล็กเก็บเอกสาร 4 ลิ้นชัก ขนาด44.7*60*13cm</t>
  </si>
  <si>
    <t>ตู้เหล็กลิ้นชัก 15 ลิ้นชัก ขนาด 37*47*132</t>
  </si>
  <si>
    <t>หลัง</t>
  </si>
  <si>
    <t xml:space="preserve">ตู้เหล็กบานเลื่อน </t>
  </si>
  <si>
    <t>ภายในห้องปฏิบัติงาน/คลัง/บดร่อน</t>
  </si>
  <si>
    <t>เครื่องปรับอากาศ 15,000 BTU</t>
  </si>
  <si>
    <t>เครื่องปรับอากาศ 26,000 BTU ชนิดแขวน</t>
  </si>
  <si>
    <t>เครื่องปรับอากาศ 24,000 BTU ติดผนัง</t>
  </si>
  <si>
    <t>ทดแทนห้องคลังย่อย</t>
  </si>
  <si>
    <t>เบาะนวดสปา</t>
  </si>
  <si>
    <t>ถังดับเพลิง ชนิดน้ำยาเหลวระเหย BF2000 ขนาด 15 ปอนด์ (ถังสีเขียว)</t>
  </si>
  <si>
    <t>แผนปฏิบัติการจัดซื้อครุภัณฑ์ยานพาหนะ</t>
  </si>
  <si>
    <t>หลังคาไฟเบอร์กลาสหรือเหล็ก</t>
  </si>
  <si>
    <t xml:space="preserve">สมทบจากงบค่าเสื่อม ปี 66ซื้อรถพยาบาล (รถตู้) ปริมาตรกระบอกสูบไม่ต่ากว่า 2,400 ซีซี หรือกาลังเครื่องยนต์สูงสุด ไม่ต่ากว่า 90 กิโลวัตต์ </t>
  </si>
  <si>
    <t>E-biding</t>
  </si>
  <si>
    <t>แผนปฏิบัติการจัดซื้อครุภัณฑ์วิทยาศาสตร์และการแพทย์</t>
  </si>
  <si>
    <t>หม้อพาราฟิน (paraffin bath)</t>
  </si>
  <si>
    <t xml:space="preserve">เครื่องบริหารข้อไหล่แบบต่อเนื่อง (Motomed STATI จักรยานมือ แบบ Active and Passive Arm motion training)
</t>
  </si>
  <si>
    <t>ชุด UV หลอดแก้วควอทซ์ ในเครื่องกรองน้ำ RO</t>
  </si>
  <si>
    <t>เครื่องซีลถุงพลาสติกแบบเหยียบ</t>
  </si>
  <si>
    <t>คลินิกแผนไทย</t>
  </si>
  <si>
    <t>เครื่องชั่ง พิกัด 15 kg. ความละเอียด 0.5g</t>
  </si>
  <si>
    <t>แผนปฏิบัติการจัดซื้อครุภัณฑ์คอมพิวเตอร์</t>
  </si>
  <si>
    <t>คอมพิวเตอร์ PC ประมวลผล</t>
  </si>
  <si>
    <t>ประกันฯ</t>
  </si>
  <si>
    <t>ทดแทน4 ซื้อใหม่ 6 มี (เภสัชใหม่5ทดแทน1,OPD แทน3 , LAB1)</t>
  </si>
  <si>
    <t>คอมพิวเตอร์โน๊ตบุ๊ค ประมวลผล</t>
  </si>
  <si>
    <t xml:space="preserve">ทดแทน 5 ซื้อใหม่6  มี (ผอ.1 , ประกัน 2 ,กายภาพ 1 , แผนไทย 1 , สนาม 1 , ธุรการ 1 , กลุ่มการ 4 (คลัง , ตึก 1 , ER , OPD) </t>
  </si>
  <si>
    <t>เครื่องสํารองไฟ เซิร์ฟเวอร์ 2kVA UPS RACK</t>
  </si>
  <si>
    <t>ราคากลาง11000 บาท ตัวนี้เราต้องการ ups rack 2kva(อิงจากรุ่นที่ใช้ปัจุบัน) ที่ใช้กับเซิฟเวอร์ ไม่ใช้ของคอม ซึ่งราคาจะสูง</t>
  </si>
  <si>
    <t>เครื่องสํารองไฟ 800VA</t>
  </si>
  <si>
    <t>ทดแทน 24 ซื้อใหม่ 12 (ประกัน 13 เภสัช 8 OPD 3 บริหาร 5 แผนไทย 3 ทันตกรรม 1 Lab 3 )</t>
  </si>
  <si>
    <t>Printer พร้อมเครื่องถ่ายเอกสาร</t>
  </si>
  <si>
    <t>ทดแทน 1 ซื้อใหม่ 3 (เวชระเบียน 1 , แผนไทย 1 , ER 1 , ทันตกรรม 1 )</t>
  </si>
  <si>
    <t>Printer ขาว-ดำ</t>
  </si>
  <si>
    <t>ทดแทน 1 ขอซื้อ 1  (ห้องยา 1 , ยานพาหนะ 1 )</t>
  </si>
  <si>
    <t>Printer Termal</t>
  </si>
  <si>
    <t xml:space="preserve">พัสดุขอซื้อใหม่ พัสดุ 1 </t>
  </si>
  <si>
    <t>แบตเครื่องสำรองไฟ 800 VA</t>
  </si>
  <si>
    <t xml:space="preserve">ชุดอุปกรณ์การพิสูจน์ตัวตนเพื่อเข้ารับบริการ (Authen Code) </t>
  </si>
  <si>
    <t>แผนปฏิบัติการจัดซื้อครุภัณฑ์อื่นๆ</t>
  </si>
  <si>
    <t>เครื่องตัดแต่งพุ่มไม้ 30 นิ้ว</t>
  </si>
  <si>
    <t>ตู้เย็น 6 คิว</t>
  </si>
  <si>
    <t>OR</t>
  </si>
  <si>
    <t>กระติกต้มน้ำร้อน 2.5 ลิตร</t>
  </si>
  <si>
    <t>เครื่องปั่นอาหารสายยางขนาด1.5ลิตร</t>
  </si>
  <si>
    <t>ถังขยะสแนเลสแบบมีฝาขาเหยียบ ขนาด 20 ลิตร</t>
  </si>
  <si>
    <t>ปั๊มลม 25 ลิตร</t>
  </si>
  <si>
    <t>เครื่องฉีดน้ำแรงดันสูง</t>
  </si>
  <si>
    <t>บรหาร,งานผลิต</t>
  </si>
  <si>
    <t>เครื่องยิงวันหมดอายุ</t>
  </si>
  <si>
    <t>เครื่องเป่าลมร้อน</t>
  </si>
  <si>
    <t>หม้อนึ่งไฟฟ้า</t>
  </si>
  <si>
    <t xml:space="preserve">ไมโครเวฟ </t>
  </si>
  <si>
    <t>แผนปฏิบัติการจัดจ้างเหมาผลิตสื่อการประชาสัมพันธ์</t>
  </si>
  <si>
    <t>จ้างเหมาจัดทำป้ายประชาสัมพันธ์  ต่างใน รพ.วังน้ำเย็น</t>
  </si>
  <si>
    <t>แผนปฏิบัติการจัดจ้างเหมากำจัดขยะติดเชื้อ</t>
  </si>
  <si>
    <t>จ้างเหมากำจัดขยะติดเชื้อ</t>
  </si>
  <si>
    <t>จ้างเหมากำจัดขยะอันตราย</t>
  </si>
  <si>
    <t>จ้างเหมากำจัดค่าขยะทั่วไป</t>
  </si>
  <si>
    <t>เดือน</t>
  </si>
  <si>
    <t>แผนปฏิบัติการจัดจ้างเหมาบริการอื่นๆ(สนับสนุน)</t>
  </si>
  <si>
    <t>ค่าสอบเทียบเครื่องมือแพทย์</t>
  </si>
  <si>
    <t>รอบ</t>
  </si>
  <si>
    <t xml:space="preserve">ค่าจ้างเหมาบริการตรวจวัดฟิล์มรังสี TLD </t>
  </si>
  <si>
    <t xml:space="preserve"> ตลับ</t>
  </si>
  <si>
    <t>การควบคุมคุณภาพภายนอกกรมวิทย์ EQC HIV ศูนย์วิทย์</t>
  </si>
  <si>
    <t xml:space="preserve">การควบคุมคุณภาพภายนอกกรมวิทย์ EQC </t>
  </si>
  <si>
    <t>ตรวจเครื่องเอ็กซเรย์ประจำปีโดยกรมวิทย์ฯ</t>
  </si>
  <si>
    <t>ค่าดูแลรักษาระบบ PAC รวมอะไหล่</t>
  </si>
  <si>
    <t>ปรับปรุงห้องเจาะเลือดชั้น 1 เพื่อแบ่งเป็นห้องบริจาคโลหิตและห้องเจาะเลือด</t>
  </si>
  <si>
    <t xml:space="preserve"> ค่า Calibate Autopipett</t>
  </si>
  <si>
    <t>ค่า Calibate เครื่อง hematocrit</t>
  </si>
  <si>
    <t>ค่า Calibate centrifuge</t>
  </si>
  <si>
    <t>ค่า Calibate serofuge</t>
  </si>
  <si>
    <t>ค่า Calibate เครื่องวัดอุณหภูมิความชื้น</t>
  </si>
  <si>
    <t>ค่า Calibate Rotator</t>
  </si>
  <si>
    <t>ค่า Calibate    ตู้เย็นเก็บโลหิต</t>
  </si>
  <si>
    <t>ค่า Calibate   ตู้เก็บน้ำยาตรวจวิเคราะห์</t>
  </si>
  <si>
    <t>ค่า Calibate Volumatric pipette 1 ml</t>
  </si>
  <si>
    <t>ค่า Calibate Volumatric pipette 2 ml</t>
  </si>
  <si>
    <t>ค่า Calibate Volumatric pipette 5 ml</t>
  </si>
  <si>
    <t>ค่า Calibate Volumatric pipette 10 ml</t>
  </si>
  <si>
    <t>Calibate ตู้ Fun Hood ชนิดไร้ท่อ</t>
  </si>
  <si>
    <t>Calibate ตู้ปลอดเชื้อ (Biological safety cabinate)</t>
  </si>
  <si>
    <t>Calibate เครื่อง Dry bath</t>
  </si>
  <si>
    <t>ค่า Activete License โปรแกรม HOSxP</t>
  </si>
  <si>
    <t xml:space="preserve">จ้างเหมาดูดตะกอนบ่อพักน้ำเสีย </t>
  </si>
  <si>
    <t>บริหาร,ปฐมภูมิฯ</t>
  </si>
  <si>
    <t xml:space="preserve">จ้างเหมาซ่อมแซมลานจอดรถ </t>
  </si>
  <si>
    <t xml:space="preserve">ค่าจ้างเหมาทำป้ายทำเนียบผู้บริหาร </t>
  </si>
  <si>
    <t>ป้าย</t>
  </si>
  <si>
    <t>ล้างแอร์ประจำปี จุดบริการปีละครั้ง 2 ครั้งแอร์ชนิดแขวน จำนวน 60 เครื่องๆละ 700 บาท</t>
  </si>
  <si>
    <t>ล้างแอร์ประจำปี  2ครั้งๆละ  60 เครื่องๆละ 500 บาท</t>
  </si>
  <si>
    <t xml:space="preserve">ค่าจ้างเหมาบริการล้างแอร์แบบตัดล้าง </t>
  </si>
  <si>
    <t>ค่าจ้างเหมาถ่ายเอกสาร</t>
  </si>
  <si>
    <t>ค่าเช่าเครื่องถ่ายเอกสาร</t>
  </si>
  <si>
    <t>ค่าจ้างเหมาตรวจวิเคราะห์คุณภาพยาสมุนไพร (โครงการคุณภาพสมุนไพรไทย)</t>
  </si>
  <si>
    <t>ชนิด</t>
  </si>
  <si>
    <t>ค่าจ้างเหมาตรวจวิเคราะห์คุณภาพยาสมุนไพร (ใบ COA)</t>
  </si>
  <si>
    <t>ค่าจ้างเหมาฉีดกำจัดปลวกและมด (อาคารอาคารผลิต, อาคารบดร่อน, อาคาร อสม.) อาคารแผนไทย ,เรือนพักญาติ</t>
  </si>
  <si>
    <t>บริหาร ,งานผลิต</t>
  </si>
  <si>
    <t xml:space="preserve">ค่าจ้างเหมาออกแบบภายในตึก </t>
  </si>
  <si>
    <t>แผนปฏิบัติการจัดจ้างเหมาบริการอื่นๆ(ทำฟันปลอม)</t>
  </si>
  <si>
    <t>จ้างเหมาทำฟันปลอม</t>
  </si>
  <si>
    <t>แผนปฏิบัติการจัดจ้างเหมาทางห้องปฏิบัติการ</t>
  </si>
  <si>
    <t>ตรวจทางห้องปฏิบัติการรพ.ศิริราช</t>
  </si>
  <si>
    <t>คน</t>
  </si>
  <si>
    <t>ตรวจทางห้องปฏิบัติการ รพ.พระปกเก้าจันทบุรี</t>
  </si>
  <si>
    <t xml:space="preserve"> ตรวจวิเคราะห์น้ำบริโภค จุดถังน้ำดื่ม</t>
  </si>
  <si>
    <t xml:space="preserve"> ตรวจวิเคราะห์น้ำบริโภค จุดปลายก๊อกน้ำอ่างล้างมือ</t>
  </si>
  <si>
    <t>ตรวจวิเคราะห์น้ำเสีย จุดปลายท่อบ่อบำบัดน้ำเสียก่อนปล่อยออกชุมชน</t>
  </si>
  <si>
    <t xml:space="preserve"> ตรวจวิเคราะห์น้ำเสีย จุดบ่อบำบัดน้ำเสียในบ่อเติมคลอรีน</t>
  </si>
  <si>
    <t>แผนปฏิบัติการจัดจ้างเหมาทางห้องปฏิบัติการ (ต่อ)</t>
  </si>
  <si>
    <t>Aerobic culture (Hemo Culture) 1/2</t>
  </si>
  <si>
    <t xml:space="preserve">Alpha Fetoprotein (AFP) </t>
  </si>
  <si>
    <t>Anti Nuclear Factor(ANF,ANA) Profile</t>
  </si>
  <si>
    <t>Anti HAV total (ELISA)</t>
  </si>
  <si>
    <t>Anti-dsDNA</t>
  </si>
  <si>
    <t>B 12</t>
  </si>
  <si>
    <t>Cancer Antigen 125 (Ovary Cancer)</t>
  </si>
  <si>
    <t>Cancer Antigen 15-3 (Breast Cancer)</t>
  </si>
  <si>
    <t>Carbohydrate Antigen 19-9 (Digestive Tract)</t>
  </si>
  <si>
    <t>D-dimer</t>
  </si>
  <si>
    <t>Carcinoembryonic Antigen (CEA) (BGH)</t>
  </si>
  <si>
    <t>Cortisol (Blood)</t>
  </si>
  <si>
    <t>CPK(Creatine Kinase) (BGH)</t>
  </si>
  <si>
    <t>C-Reactive Protein (CRP)</t>
  </si>
  <si>
    <t>Cryptococcus neoformans - Ag titer</t>
  </si>
  <si>
    <t>CSF culture</t>
  </si>
  <si>
    <t>Body Fluid Culture &amp; Sensitivity</t>
  </si>
  <si>
    <t>Ethyl alcohol (Ethanol)</t>
  </si>
  <si>
    <t>Ferritin</t>
  </si>
  <si>
    <t>Folate</t>
  </si>
  <si>
    <t>G-6-PD Screening</t>
  </si>
  <si>
    <t>O-H Antigen</t>
  </si>
  <si>
    <t>Hemoglobin Typing</t>
  </si>
  <si>
    <t>Anti HBc (Total)</t>
  </si>
  <si>
    <t>HBe Ag</t>
  </si>
  <si>
    <t>HCV Viral load</t>
  </si>
  <si>
    <t>LDH (Fluid)</t>
  </si>
  <si>
    <t>LDH (Serum)</t>
  </si>
  <si>
    <t>Leptospirosis IgG/IgM</t>
  </si>
  <si>
    <t>Lipase</t>
  </si>
  <si>
    <t>Parathyroid hormone</t>
  </si>
  <si>
    <t>Meliodosis IgG,IgM</t>
  </si>
  <si>
    <t>Osmolality (Blood)</t>
  </si>
  <si>
    <t>Phenobarbital</t>
  </si>
  <si>
    <t>Dilantin (Phenytoin)</t>
  </si>
  <si>
    <t>Lactate</t>
  </si>
  <si>
    <t>Prostatic Specific Antigen (PSA)</t>
  </si>
  <si>
    <t>Swab Culture &amp; Sensitivity(OPD)</t>
  </si>
  <si>
    <t>Rheumatoid Factor</t>
  </si>
  <si>
    <t>Scrub typhus IgG/IgM</t>
  </si>
  <si>
    <t>Serum Iron</t>
  </si>
  <si>
    <t>Ketone ( Blood )</t>
  </si>
  <si>
    <t>Sputum Culture &amp; Sensitivity</t>
  </si>
  <si>
    <t>Stool Culture &amp; Sensitivity</t>
  </si>
  <si>
    <t>Sugar in fluid</t>
  </si>
  <si>
    <t>Total Iron Binding Capacity (TIBC)</t>
  </si>
  <si>
    <t>TPHA</t>
  </si>
  <si>
    <t>Thyroglobulin Level</t>
  </si>
  <si>
    <t>VZV IgG</t>
  </si>
  <si>
    <t>MEK in urine</t>
  </si>
  <si>
    <t>เลือด ชนิด PRC</t>
  </si>
  <si>
    <t>Unit</t>
  </si>
  <si>
    <t>PTT</t>
  </si>
  <si>
    <t>Dengue IgG</t>
  </si>
  <si>
    <t>Dengue IgM</t>
  </si>
  <si>
    <t>Measle IgG</t>
  </si>
  <si>
    <t>Measle IgM</t>
  </si>
  <si>
    <t>HBV DNA</t>
  </si>
  <si>
    <t>Cryptococcus Ag</t>
  </si>
  <si>
    <t>Anti HAV IgM</t>
  </si>
  <si>
    <t>Depakin</t>
  </si>
  <si>
    <t>G6PD (Quantitative)</t>
  </si>
  <si>
    <t>Mycoplasma IgM</t>
  </si>
  <si>
    <t>Leptospira Titer</t>
  </si>
  <si>
    <t>Albumin fluid</t>
  </si>
  <si>
    <t>Aldosterone</t>
  </si>
  <si>
    <t>Amylase</t>
  </si>
  <si>
    <t>Cytology</t>
  </si>
  <si>
    <t>ชิ้นเนื้อขนาดกลาง</t>
  </si>
  <si>
    <t>T3</t>
  </si>
  <si>
    <t>HBV DNA (Quantitative)</t>
  </si>
  <si>
    <t>Immunoglobulin IgM</t>
  </si>
  <si>
    <t>PCR for HSV</t>
  </si>
  <si>
    <t>Protein CSF</t>
  </si>
  <si>
    <t>Protein Fluid</t>
  </si>
  <si>
    <t>Recticurocyte</t>
  </si>
  <si>
    <t>Urine culture</t>
  </si>
  <si>
    <t>Urine Osmolarity</t>
  </si>
  <si>
    <t>Urine Creatinine</t>
  </si>
  <si>
    <t>Urine Sodium</t>
  </si>
  <si>
    <t>Keppra Level</t>
  </si>
  <si>
    <t>Ammonia</t>
  </si>
  <si>
    <t>Expert gene for MTB</t>
  </si>
  <si>
    <t>PCR for TB</t>
  </si>
  <si>
    <t>PCR FOR CMV</t>
  </si>
  <si>
    <t>HSV IgM</t>
  </si>
  <si>
    <t>Paraquat</t>
  </si>
  <si>
    <t>Renin</t>
  </si>
  <si>
    <t>Zika virus IgM</t>
  </si>
  <si>
    <t>Zika virus PCR</t>
  </si>
  <si>
    <t>Toxaplasma IgM</t>
  </si>
  <si>
    <t>UPCI</t>
  </si>
  <si>
    <t>VDRL in CSF</t>
  </si>
  <si>
    <t>Anti Thyroglobulin</t>
  </si>
  <si>
    <t>Factor 8 C</t>
  </si>
  <si>
    <t>Factor IX</t>
  </si>
  <si>
    <t>C3</t>
  </si>
  <si>
    <t>C4</t>
  </si>
  <si>
    <t>Calcium</t>
  </si>
  <si>
    <t>Magnesium</t>
  </si>
  <si>
    <t>Phosphorus</t>
  </si>
  <si>
    <r>
      <t xml:space="preserve">ค่ายา </t>
    </r>
    <r>
      <rPr>
        <b/>
        <sz val="16"/>
        <color rgb="FFFF0000"/>
        <rFont val="TH SarabunPSK"/>
        <family val="2"/>
      </rPr>
      <t>(จะแยกประเภทหรือไม่)</t>
    </r>
  </si>
  <si>
    <t xml:space="preserve">    ค่าวัสดุการแพทย์ทั่วไป</t>
  </si>
  <si>
    <t xml:space="preserve"> -ค่าจ้างลูกจ้างชั่วคราว</t>
  </si>
  <si>
    <t xml:space="preserve"> -พนักงานกระทรวง</t>
  </si>
  <si>
    <t xml:space="preserve"> -ค่าจ้างเหมาบุคลากรอื่น</t>
  </si>
  <si>
    <t xml:space="preserve"> - ระบุ</t>
  </si>
  <si>
    <t xml:space="preserve"> - อื่นๆ..ระบุ..</t>
  </si>
  <si>
    <t>ประมาณการ
รายจ่ายสุทธิ 
ปี 2567</t>
  </si>
  <si>
    <t xml:space="preserve"> - ยา (นอกบัญชีหลัก)</t>
  </si>
  <si>
    <t xml:space="preserve"> - ยา (ในบัญชีหลัก)</t>
  </si>
  <si>
    <t xml:space="preserve"> - ยาสมุนไพร</t>
  </si>
  <si>
    <t xml:space="preserve"> - ยาสนับสนุน รพ.สต.</t>
  </si>
  <si>
    <t>สรุปแผนจัดซื้อจัดจ้างประจำปีงบประมาณ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</si>
</sst>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87" formatCode="#,##0.00_ ;[Red]\-#,##0.00\ "/>
    <numFmt numFmtId="188" formatCode="_(* #,##0.00_);_(* \(#,##0.00\);_(* &quot;-&quot;??_);_(@_)"/>
    <numFmt numFmtId="191" formatCode="&quot; &quot;#,##0"/>
    <numFmt numFmtId="192" formatCode="_-* #,##0_-;\-* #,##0_-;_-* &quot;-&quot;??_-;_-@_-"/>
    <numFmt numFmtId="193" formatCode="[$-1000000]0&quot; &quot;0000&quot; &quot;00000&quot; &quot;00&quot; &quot;0"/>
    <numFmt numFmtId="194" formatCode="[$-1000000]0\ 0000\ 00000\ 00\ 0"/>
    <numFmt numFmtId="195" formatCode="_(* #,##0_);_(* \(#,##0\);_(* &quot;-&quot;??_);_(@_)"/>
    <numFmt numFmtId="196" formatCode="_-* #,##0_-;\-* #,##0_-;_-* &quot;-&quot;??_-;_-@"/>
    <numFmt numFmtId="197" formatCode="_-* #,##0.000_-;\-* #,##0.000_-;_-* &quot;-&quot;??_-;_-@_-"/>
    <numFmt numFmtId="198" formatCode="_-* #,##0.0_-;\-* #,##0.0_-;_-* &quot;-&quot;??_-;_-@_-"/>
    <numFmt numFmtId="199" formatCode="_-&quot; &quot;* #,##0.00_-;\-&quot; &quot;* #,##0.00_-;_-&quot; &quot;* &quot;-&quot;??_-;_-@_-"/>
    <numFmt numFmtId="200" formatCode="_-&quot; &quot;* #,##0_-;\-&quot; &quot;* #,##0_-;_-&quot; &quot;* &quot;-&quot;??_-;_-@_-"/>
    <numFmt numFmtId="201" formatCode="_-* #,##0.00_-;\-* #,##0.00_-;_-* &quot;-&quot;??_-;_-@"/>
    <numFmt numFmtId="202" formatCode="#,##0_ ;\-#,##0&quot; &quot;"/>
    <numFmt numFmtId="203" formatCode="#,##0.00_ ;\-#,##0.00\ "/>
  </numFmts>
  <fonts count="125">
    <font>
      <sz val="11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Arial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b/>
      <sz val="14"/>
      <name val="TH SarabunPSK"/>
      <family val="2"/>
    </font>
    <font>
      <b/>
      <sz val="18"/>
      <name val="TH SarabunPSK"/>
      <family val="2"/>
    </font>
    <font>
      <sz val="18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4"/>
      <color rgb="FFC00000"/>
      <name val="TH SarabunPSK"/>
      <family val="2"/>
    </font>
    <font>
      <b/>
      <sz val="14"/>
      <color rgb="FF0070C0"/>
      <name val="TH SarabunPSK"/>
      <family val="2"/>
    </font>
    <font>
      <sz val="11"/>
      <name val="Tahoma"/>
      <family val="2"/>
      <charset val="222"/>
      <scheme val="minor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u/>
      <sz val="18"/>
      <color rgb="FFFF0000"/>
      <name val="TH SarabunPSK"/>
      <family val="2"/>
    </font>
    <font>
      <u/>
      <sz val="18"/>
      <color rgb="FF000000"/>
      <name val="TH SarabunPSK"/>
      <family val="2"/>
    </font>
    <font>
      <sz val="16"/>
      <color rgb="FF000000"/>
      <name val="TH SarabunPSK"/>
      <family val="2"/>
    </font>
    <font>
      <sz val="18"/>
      <color rgb="FF843C0C"/>
      <name val="TH SarabunPSK"/>
      <family val="2"/>
    </font>
    <font>
      <b/>
      <sz val="24"/>
      <color theme="0"/>
      <name val="TH SarabunPSK"/>
      <family val="2"/>
    </font>
    <font>
      <sz val="24"/>
      <color theme="0"/>
      <name val="TH SarabunPSK"/>
      <family val="2"/>
    </font>
    <font>
      <b/>
      <sz val="28"/>
      <color rgb="FFFFFFFF"/>
      <name val="TH SarabunPSK"/>
      <family val="2"/>
    </font>
    <font>
      <sz val="20"/>
      <color rgb="FF000000"/>
      <name val="TH SarabunPSK"/>
      <family val="2"/>
    </font>
    <font>
      <sz val="20"/>
      <color rgb="FFFF0000"/>
      <name val="TH SarabunPSK"/>
      <family val="2"/>
    </font>
    <font>
      <sz val="28"/>
      <color theme="1"/>
      <name val="TH SarabunPSK"/>
      <family val="2"/>
    </font>
    <font>
      <sz val="24"/>
      <color theme="1"/>
      <name val="TH SarabunPSK"/>
      <family val="2"/>
    </font>
    <font>
      <b/>
      <u/>
      <sz val="24"/>
      <color rgb="FF00B050"/>
      <name val="TH SarabunPSK"/>
      <family val="2"/>
    </font>
    <font>
      <b/>
      <u/>
      <sz val="24"/>
      <color rgb="FFFF0000"/>
      <name val="TH SarabunPSK"/>
      <family val="2"/>
    </font>
    <font>
      <b/>
      <sz val="24"/>
      <name val="TH SarabunPSK"/>
      <family val="2"/>
    </font>
    <font>
      <b/>
      <sz val="24"/>
      <color rgb="FF00B050"/>
      <name val="TH SarabunPSK"/>
      <family val="2"/>
    </font>
    <font>
      <b/>
      <u/>
      <sz val="22"/>
      <color rgb="FFFF0000"/>
      <name val="TH SarabunPSK"/>
      <family val="2"/>
    </font>
    <font>
      <b/>
      <sz val="22"/>
      <name val="TH SarabunPSK"/>
      <family val="2"/>
    </font>
    <font>
      <b/>
      <sz val="22"/>
      <color theme="1"/>
      <name val="TH SarabunPSK"/>
      <family val="2"/>
    </font>
    <font>
      <b/>
      <sz val="22"/>
      <color rgb="FFFF0000"/>
      <name val="TH SarabunPSK"/>
      <family val="2"/>
    </font>
    <font>
      <b/>
      <sz val="24"/>
      <color theme="1"/>
      <name val="TH SarabunPSK"/>
      <family val="2"/>
    </font>
    <font>
      <b/>
      <sz val="2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9"/>
      <color indexed="81"/>
      <name val="Tahoma"/>
      <family val="2"/>
    </font>
    <font>
      <b/>
      <sz val="18"/>
      <color rgb="FFFF0000"/>
      <name val="Tahoma"/>
      <family val="2"/>
      <scheme val="minor"/>
    </font>
    <font>
      <sz val="18"/>
      <color theme="1"/>
      <name val="TH SarabunPSK"/>
      <family val="2"/>
    </font>
    <font>
      <b/>
      <sz val="22"/>
      <color rgb="FFFF0000"/>
      <name val="Tahoma"/>
      <family val="2"/>
      <scheme val="minor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2"/>
      <color indexed="81"/>
      <name val="Tahoma"/>
      <family val="2"/>
    </font>
    <font>
      <sz val="18"/>
      <color indexed="8"/>
      <name val="TH SarabunPSK"/>
      <family val="2"/>
    </font>
    <font>
      <sz val="18"/>
      <color theme="1"/>
      <name val="TH SarabunIT๙"/>
      <family val="2"/>
    </font>
    <font>
      <sz val="18"/>
      <name val="TH SarabunIT๙"/>
      <family val="2"/>
    </font>
    <font>
      <b/>
      <sz val="18"/>
      <color indexed="8"/>
      <name val="TH SarabunPSK"/>
      <family val="2"/>
    </font>
    <font>
      <b/>
      <sz val="18"/>
      <name val="TH SarabunIT๙"/>
      <family val="2"/>
    </font>
    <font>
      <sz val="16"/>
      <color indexed="8"/>
      <name val="TH SarabunPSK"/>
      <family val="2"/>
    </font>
    <font>
      <sz val="16"/>
      <name val="TH SarabunIT๙"/>
      <family val="2"/>
    </font>
    <font>
      <sz val="14"/>
      <name val="Cordia New"/>
      <family val="2"/>
    </font>
    <font>
      <b/>
      <sz val="9"/>
      <color indexed="81"/>
      <name val="Tahoma"/>
      <family val="2"/>
    </font>
    <font>
      <sz val="14"/>
      <color rgb="FF000000"/>
      <name val="TH SarabunPSK"/>
      <family val="2"/>
    </font>
    <font>
      <sz val="14"/>
      <color indexed="8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1"/>
      <color theme="10"/>
      <name val="TH SarabunPSK"/>
      <family val="2"/>
    </font>
    <font>
      <u/>
      <sz val="14"/>
      <color theme="10"/>
      <name val="TH SarabunPSK"/>
      <family val="2"/>
    </font>
    <font>
      <b/>
      <sz val="12"/>
      <color theme="1"/>
      <name val="TH SarabunPSK"/>
      <family val="2"/>
    </font>
    <font>
      <sz val="12"/>
      <name val="TH SarabunPSK"/>
      <family val="2"/>
    </font>
    <font>
      <b/>
      <sz val="11"/>
      <color theme="1"/>
      <name val="TH SarabunPSK"/>
      <family val="2"/>
    </font>
    <font>
      <b/>
      <sz val="13"/>
      <color theme="1"/>
      <name val="TH SarabunPSK"/>
      <family val="2"/>
    </font>
    <font>
      <sz val="11"/>
      <name val="TH SarabunPSK"/>
      <family val="2"/>
    </font>
    <font>
      <sz val="12"/>
      <color theme="1"/>
      <name val="TH SarabunPSK"/>
      <family val="2"/>
    </font>
    <font>
      <b/>
      <u/>
      <sz val="14"/>
      <color theme="10"/>
      <name val="TH SarabunPSK"/>
      <family val="2"/>
    </font>
    <font>
      <sz val="13"/>
      <color theme="1"/>
      <name val="TH SarabunPSK"/>
      <family val="2"/>
    </font>
    <font>
      <b/>
      <sz val="14"/>
      <color theme="1"/>
      <name val="TH SarabunPSK"/>
      <family val="2"/>
      <charset val="222"/>
    </font>
    <font>
      <u/>
      <sz val="11"/>
      <color theme="10"/>
      <name val="TH SarabunPSK"/>
      <family val="2"/>
      <charset val="222"/>
    </font>
    <font>
      <sz val="11"/>
      <color theme="1"/>
      <name val="TH SarabunPSK"/>
      <family val="2"/>
      <charset val="222"/>
    </font>
    <font>
      <b/>
      <sz val="14"/>
      <name val="TH SarabunPSK"/>
      <family val="2"/>
      <charset val="222"/>
    </font>
    <font>
      <b/>
      <sz val="13"/>
      <color theme="1"/>
      <name val="TH SarabunPSK"/>
      <family val="2"/>
      <charset val="222"/>
    </font>
    <font>
      <b/>
      <sz val="12"/>
      <color theme="1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4"/>
      <name val="TH SarabunPSK"/>
      <family val="2"/>
      <charset val="222"/>
    </font>
    <font>
      <sz val="11"/>
      <name val="TH SarabunPSK"/>
      <family val="2"/>
      <charset val="222"/>
    </font>
    <font>
      <sz val="11"/>
      <color theme="1"/>
      <name val="TH SarabunIT๙"/>
      <family val="2"/>
      <charset val="222"/>
    </font>
    <font>
      <sz val="12"/>
      <color theme="1"/>
      <name val="TH SarabunIT๙"/>
      <family val="2"/>
    </font>
    <font>
      <b/>
      <sz val="13"/>
      <name val="TH SarabunPSK"/>
      <family val="2"/>
    </font>
    <font>
      <b/>
      <sz val="12"/>
      <name val="TH SarabunPSK"/>
      <family val="2"/>
    </font>
    <font>
      <sz val="11"/>
      <color theme="1"/>
      <name val="TH SarabunIT๙"/>
      <family val="2"/>
    </font>
    <font>
      <b/>
      <sz val="10"/>
      <name val="TH SarabunPSK"/>
      <family val="2"/>
    </font>
    <font>
      <sz val="10"/>
      <color theme="1"/>
      <name val="TH SarabunPSK"/>
      <family val="2"/>
    </font>
    <font>
      <sz val="12"/>
      <color theme="1"/>
      <name val="TH SarabunPSK"/>
      <family val="2"/>
      <charset val="222"/>
    </font>
    <font>
      <sz val="14"/>
      <color theme="1"/>
      <name val="TH SarabunIT๙"/>
      <family val="2"/>
      <charset val="222"/>
    </font>
    <font>
      <sz val="9"/>
      <color theme="1"/>
      <name val="TH SarabunPSK"/>
      <family val="2"/>
    </font>
    <font>
      <u/>
      <sz val="16"/>
      <color theme="10"/>
      <name val="TH SarabunPSK"/>
      <family val="2"/>
    </font>
    <font>
      <sz val="13"/>
      <name val="TH SarabunPSK"/>
      <family val="2"/>
    </font>
    <font>
      <b/>
      <sz val="11"/>
      <name val="TH SarabunPSK"/>
      <family val="2"/>
    </font>
    <font>
      <sz val="10"/>
      <name val="TH SarabunPSK"/>
      <family val="2"/>
    </font>
    <font>
      <b/>
      <sz val="20"/>
      <color theme="1"/>
      <name val="TH SarabunPSK"/>
      <family val="2"/>
    </font>
    <font>
      <sz val="14"/>
      <name val="TH Sarabun New"/>
      <family val="2"/>
    </font>
    <font>
      <sz val="14"/>
      <color theme="1"/>
      <name val="TH Sarabun New"/>
      <family val="2"/>
    </font>
    <font>
      <sz val="14"/>
      <color rgb="FFFF0000"/>
      <name val="TH Sarabun New"/>
      <family val="2"/>
    </font>
    <font>
      <sz val="13"/>
      <name val="TH Sarabun New"/>
      <family val="2"/>
    </font>
    <font>
      <u/>
      <sz val="12"/>
      <color theme="10"/>
      <name val="TH SarabunPSK"/>
      <family val="2"/>
    </font>
    <font>
      <sz val="12"/>
      <color theme="1"/>
      <name val="TH Sarabun New"/>
      <family val="2"/>
    </font>
    <font>
      <sz val="16"/>
      <color theme="1"/>
      <name val="TH SarabunIT๙"/>
      <family val="2"/>
    </font>
    <font>
      <sz val="14"/>
      <color theme="1"/>
      <name val="TH SarabunIT๙"/>
      <family val="2"/>
    </font>
    <font>
      <sz val="14"/>
      <name val="TH SarabunIT๙"/>
      <family val="2"/>
    </font>
    <font>
      <sz val="14"/>
      <name val="TH SarabunIT๙"/>
      <family val="2"/>
      <charset val="222"/>
    </font>
    <font>
      <sz val="12"/>
      <name val="TH SarabunIT๙"/>
      <family val="2"/>
    </font>
    <font>
      <sz val="13"/>
      <name val="TH SarabunIT๙"/>
      <family val="2"/>
    </font>
    <font>
      <sz val="13"/>
      <color theme="1"/>
      <name val="TH SarabunIT๙"/>
      <family val="2"/>
    </font>
    <font>
      <u/>
      <sz val="14"/>
      <name val="TH SarabunPSK"/>
      <family val="2"/>
    </font>
    <font>
      <sz val="8"/>
      <color theme="1"/>
      <name val="TH SarabunPSK"/>
      <family val="2"/>
    </font>
    <font>
      <sz val="11"/>
      <color rgb="FFFF0000"/>
      <name val="TH SarabunPSK"/>
      <family val="2"/>
    </font>
    <font>
      <sz val="12"/>
      <color rgb="FF000000"/>
      <name val="TH SarabunPSK"/>
      <family val="2"/>
    </font>
    <font>
      <b/>
      <sz val="16"/>
      <color rgb="FF000000"/>
      <name val="TH SarabunPSK"/>
      <family val="2"/>
    </font>
    <font>
      <sz val="14"/>
      <color rgb="FFFF0000"/>
      <name val="TH SarabunPSK"/>
      <family val="2"/>
    </font>
    <font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sz val="16"/>
      <name val="TH SarabunIT๙"/>
      <family val="2"/>
      <charset val="222"/>
    </font>
    <font>
      <sz val="9"/>
      <name val="TH SarabunPSK"/>
      <family val="2"/>
    </font>
    <font>
      <b/>
      <sz val="9"/>
      <color theme="1"/>
      <name val="TH SarabunPSK"/>
      <family val="2"/>
    </font>
    <font>
      <sz val="16"/>
      <color theme="0"/>
      <name val="TH SarabunPSK"/>
      <family val="2"/>
    </font>
  </fonts>
  <fills count="2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CC00"/>
        <bgColor indexed="64"/>
      </patternFill>
    </fill>
    <fill>
      <patternFill patternType="solid">
        <fgColor theme="2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</borders>
  <cellStyleXfs count="28">
    <xf numFmtId="0" fontId="0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6" fillId="0" borderId="0"/>
    <xf numFmtId="43" fontId="44" fillId="0" borderId="0" applyFont="0" applyFill="0" applyBorder="0" applyAlignment="0" applyProtection="0"/>
    <xf numFmtId="188" fontId="46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2" fillId="0" borderId="0"/>
    <xf numFmtId="0" fontId="52" fillId="0" borderId="0"/>
    <xf numFmtId="43" fontId="44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2" fillId="0" borderId="0"/>
    <xf numFmtId="43" fontId="44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61" fillId="0" borderId="0"/>
    <xf numFmtId="0" fontId="44" fillId="0" borderId="0"/>
    <xf numFmtId="43" fontId="52" fillId="0" borderId="0" applyFont="0" applyFill="0" applyBorder="0" applyAlignment="0" applyProtection="0"/>
    <xf numFmtId="0" fontId="52" fillId="0" borderId="0"/>
    <xf numFmtId="43" fontId="51" fillId="0" borderId="0" applyFont="0" applyFill="0" applyBorder="0" applyAlignment="0" applyProtection="0"/>
    <xf numFmtId="0" fontId="51" fillId="0" borderId="0"/>
    <xf numFmtId="0" fontId="44" fillId="0" borderId="0"/>
    <xf numFmtId="43" fontId="44" fillId="0" borderId="0" applyFont="0" applyFill="0" applyBorder="0" applyAlignment="0" applyProtection="0"/>
    <xf numFmtId="188" fontId="46" fillId="0" borderId="0" applyFont="0" applyFill="0" applyBorder="0" applyAlignment="0" applyProtection="0"/>
    <xf numFmtId="0" fontId="65" fillId="0" borderId="0" applyNumberForma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</cellStyleXfs>
  <cellXfs count="199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0" fontId="3" fillId="0" borderId="0" xfId="0" applyFont="1"/>
    <xf numFmtId="0" fontId="5" fillId="0" borderId="0" xfId="1" applyFont="1"/>
    <xf numFmtId="0" fontId="6" fillId="0" borderId="0" xfId="1" applyFont="1"/>
    <xf numFmtId="43" fontId="5" fillId="0" borderId="0" xfId="2" applyFont="1" applyFill="1"/>
    <xf numFmtId="43" fontId="5" fillId="0" borderId="0" xfId="2" applyFont="1" applyFill="1" applyAlignment="1">
      <alignment horizontal="center" vertical="top"/>
    </xf>
    <xf numFmtId="49" fontId="5" fillId="0" borderId="10" xfId="2" applyNumberFormat="1" applyFont="1" applyFill="1" applyBorder="1" applyAlignment="1">
      <alignment horizontal="center"/>
    </xf>
    <xf numFmtId="43" fontId="5" fillId="0" borderId="5" xfId="2" applyFont="1" applyFill="1" applyBorder="1" applyAlignment="1">
      <alignment shrinkToFit="1"/>
    </xf>
    <xf numFmtId="43" fontId="6" fillId="0" borderId="0" xfId="2" applyFont="1" applyFill="1"/>
    <xf numFmtId="0" fontId="5" fillId="0" borderId="0" xfId="1" applyFont="1" applyAlignment="1">
      <alignment horizontal="left"/>
    </xf>
    <xf numFmtId="43" fontId="5" fillId="0" borderId="0" xfId="2" applyFont="1" applyFill="1" applyBorder="1" applyAlignment="1">
      <alignment horizontal="right" shrinkToFit="1"/>
    </xf>
    <xf numFmtId="43" fontId="5" fillId="0" borderId="0" xfId="2" applyFont="1" applyFill="1" applyBorder="1" applyAlignment="1">
      <alignment horizontal="right" vertical="top" shrinkToFit="1"/>
    </xf>
    <xf numFmtId="0" fontId="8" fillId="0" borderId="0" xfId="1" applyFont="1"/>
    <xf numFmtId="43" fontId="5" fillId="0" borderId="0" xfId="2" applyFont="1" applyFill="1" applyAlignment="1">
      <alignment horizontal="left" shrinkToFit="1"/>
    </xf>
    <xf numFmtId="43" fontId="6" fillId="0" borderId="0" xfId="2" applyFont="1" applyFill="1" applyAlignment="1">
      <alignment vertical="top"/>
    </xf>
    <xf numFmtId="43" fontId="6" fillId="0" borderId="0" xfId="2" applyFont="1" applyFill="1" applyAlignment="1"/>
    <xf numFmtId="9" fontId="5" fillId="0" borderId="0" xfId="3" applyFont="1" applyFill="1" applyBorder="1" applyAlignment="1">
      <alignment horizontal="right" shrinkToFit="1"/>
    </xf>
    <xf numFmtId="0" fontId="13" fillId="0" borderId="0" xfId="0" applyFont="1"/>
    <xf numFmtId="0" fontId="10" fillId="0" borderId="0" xfId="0" applyFont="1"/>
    <xf numFmtId="0" fontId="9" fillId="0" borderId="5" xfId="0" applyFont="1" applyBorder="1"/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right"/>
    </xf>
    <xf numFmtId="0" fontId="9" fillId="0" borderId="0" xfId="0" applyFont="1"/>
    <xf numFmtId="0" fontId="12" fillId="0" borderId="0" xfId="0" applyFont="1"/>
    <xf numFmtId="43" fontId="9" fillId="0" borderId="5" xfId="0" applyNumberFormat="1" applyFont="1" applyBorder="1"/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5" fillId="0" borderId="0" xfId="1" applyFont="1"/>
    <xf numFmtId="0" fontId="16" fillId="0" borderId="0" xfId="1" applyFont="1"/>
    <xf numFmtId="49" fontId="5" fillId="0" borderId="13" xfId="2" applyNumberFormat="1" applyFont="1" applyFill="1" applyBorder="1" applyAlignment="1">
      <alignment horizontal="center"/>
    </xf>
    <xf numFmtId="0" fontId="5" fillId="0" borderId="1" xfId="1" applyFont="1" applyBorder="1" applyAlignment="1">
      <alignment horizontal="right" vertical="center" shrinkToFit="1"/>
    </xf>
    <xf numFmtId="43" fontId="14" fillId="0" borderId="0" xfId="2" applyFont="1" applyFill="1" applyAlignment="1">
      <alignment horizontal="center" shrinkToFit="1"/>
    </xf>
    <xf numFmtId="9" fontId="14" fillId="2" borderId="5" xfId="3" applyFont="1" applyFill="1" applyBorder="1" applyAlignment="1">
      <alignment horizontal="right" shrinkToFit="1"/>
    </xf>
    <xf numFmtId="9" fontId="14" fillId="2" borderId="5" xfId="3" applyFont="1" applyFill="1" applyBorder="1" applyAlignment="1">
      <alignment horizontal="right" vertical="top" shrinkToFit="1"/>
    </xf>
    <xf numFmtId="187" fontId="5" fillId="0" borderId="5" xfId="2" applyNumberFormat="1" applyFont="1" applyFill="1" applyBorder="1" applyAlignment="1">
      <alignment vertical="center" shrinkToFit="1"/>
    </xf>
    <xf numFmtId="187" fontId="6" fillId="0" borderId="5" xfId="2" applyNumberFormat="1" applyFont="1" applyFill="1" applyBorder="1" applyAlignment="1">
      <alignment vertical="center" shrinkToFit="1"/>
    </xf>
    <xf numFmtId="187" fontId="5" fillId="0" borderId="4" xfId="2" applyNumberFormat="1" applyFont="1" applyFill="1" applyBorder="1" applyAlignment="1">
      <alignment vertical="center" shrinkToFit="1"/>
    </xf>
    <xf numFmtId="187" fontId="5" fillId="0" borderId="10" xfId="2" applyNumberFormat="1" applyFont="1" applyFill="1" applyBorder="1" applyAlignment="1">
      <alignment vertical="center" shrinkToFit="1"/>
    </xf>
    <xf numFmtId="187" fontId="5" fillId="0" borderId="0" xfId="2" applyNumberFormat="1" applyFont="1" applyFill="1" applyBorder="1" applyAlignment="1">
      <alignment vertical="center" shrinkToFit="1"/>
    </xf>
    <xf numFmtId="187" fontId="5" fillId="0" borderId="11" xfId="2" applyNumberFormat="1" applyFont="1" applyFill="1" applyBorder="1" applyAlignment="1">
      <alignment vertical="center" shrinkToFit="1"/>
    </xf>
    <xf numFmtId="0" fontId="1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10" fillId="0" borderId="0" xfId="0" applyFont="1" applyAlignment="1">
      <alignment horizontal="right"/>
    </xf>
    <xf numFmtId="0" fontId="5" fillId="0" borderId="5" xfId="1" applyFont="1" applyBorder="1" applyAlignment="1">
      <alignment vertical="center"/>
    </xf>
    <xf numFmtId="0" fontId="6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5" fillId="0" borderId="9" xfId="1" applyFont="1" applyBorder="1" applyAlignment="1">
      <alignment vertical="center"/>
    </xf>
    <xf numFmtId="0" fontId="6" fillId="0" borderId="5" xfId="1" applyFont="1" applyBorder="1" applyAlignment="1">
      <alignment horizontal="left" vertical="center" shrinkToFit="1"/>
    </xf>
    <xf numFmtId="0" fontId="6" fillId="0" borderId="5" xfId="1" applyFont="1" applyBorder="1" applyAlignment="1">
      <alignment vertical="center" shrinkToFit="1"/>
    </xf>
    <xf numFmtId="0" fontId="5" fillId="0" borderId="5" xfId="1" applyFont="1" applyBorder="1" applyAlignment="1">
      <alignment vertical="center" shrinkToFit="1"/>
    </xf>
    <xf numFmtId="0" fontId="5" fillId="0" borderId="1" xfId="1" applyFont="1" applyBorder="1" applyAlignment="1">
      <alignment vertical="center"/>
    </xf>
    <xf numFmtId="0" fontId="5" fillId="0" borderId="3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6" fillId="0" borderId="11" xfId="1" applyFont="1" applyBorder="1" applyAlignment="1">
      <alignment vertical="center"/>
    </xf>
    <xf numFmtId="0" fontId="6" fillId="0" borderId="3" xfId="1" applyFont="1" applyBorder="1" applyAlignment="1">
      <alignment vertical="center"/>
    </xf>
    <xf numFmtId="0" fontId="6" fillId="0" borderId="5" xfId="1" applyFont="1" applyBorder="1" applyAlignment="1">
      <alignment vertical="center"/>
    </xf>
    <xf numFmtId="0" fontId="5" fillId="0" borderId="4" xfId="1" applyFont="1" applyBorder="1" applyAlignment="1">
      <alignment vertical="center"/>
    </xf>
    <xf numFmtId="0" fontId="5" fillId="0" borderId="4" xfId="1" applyFont="1" applyBorder="1" applyAlignment="1">
      <alignment vertical="center" shrinkToFit="1"/>
    </xf>
    <xf numFmtId="43" fontId="6" fillId="0" borderId="0" xfId="2" applyFont="1" applyFill="1" applyAlignment="1">
      <alignment vertical="center"/>
    </xf>
    <xf numFmtId="0" fontId="6" fillId="0" borderId="4" xfId="1" applyFont="1" applyBorder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5" fillId="0" borderId="10" xfId="1" applyFont="1" applyBorder="1" applyAlignment="1">
      <alignment vertical="center"/>
    </xf>
    <xf numFmtId="0" fontId="5" fillId="0" borderId="5" xfId="1" applyFont="1" applyBorder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17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6" xfId="0" applyFont="1" applyBorder="1"/>
    <xf numFmtId="0" fontId="11" fillId="0" borderId="4" xfId="0" applyFont="1" applyBorder="1" applyAlignment="1">
      <alignment horizontal="center"/>
    </xf>
    <xf numFmtId="0" fontId="11" fillId="0" borderId="14" xfId="0" applyFont="1" applyBorder="1"/>
    <xf numFmtId="0" fontId="11" fillId="0" borderId="15" xfId="0" applyFont="1" applyBorder="1"/>
    <xf numFmtId="0" fontId="10" fillId="0" borderId="1" xfId="0" applyFont="1" applyBorder="1"/>
    <xf numFmtId="0" fontId="10" fillId="0" borderId="11" xfId="0" applyFont="1" applyBorder="1" applyAlignment="1">
      <alignment horizontal="right"/>
    </xf>
    <xf numFmtId="0" fontId="10" fillId="0" borderId="16" xfId="0" applyFont="1" applyBorder="1"/>
    <xf numFmtId="0" fontId="11" fillId="0" borderId="17" xfId="0" applyFont="1" applyBorder="1"/>
    <xf numFmtId="0" fontId="11" fillId="0" borderId="18" xfId="0" applyFont="1" applyBorder="1"/>
    <xf numFmtId="0" fontId="11" fillId="0" borderId="0" xfId="0" applyFont="1" applyAlignment="1">
      <alignment horizontal="right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horizontal="left"/>
    </xf>
    <xf numFmtId="49" fontId="10" fillId="0" borderId="0" xfId="0" applyNumberFormat="1" applyFont="1" applyAlignment="1">
      <alignment horizontal="center"/>
    </xf>
    <xf numFmtId="0" fontId="18" fillId="0" borderId="20" xfId="0" applyFont="1" applyBorder="1" applyAlignment="1">
      <alignment horizontal="left"/>
    </xf>
    <xf numFmtId="0" fontId="14" fillId="0" borderId="0" xfId="0" applyFont="1"/>
    <xf numFmtId="0" fontId="11" fillId="0" borderId="12" xfId="0" applyFont="1" applyBorder="1"/>
    <xf numFmtId="0" fontId="10" fillId="0" borderId="11" xfId="0" applyFont="1" applyBorder="1"/>
    <xf numFmtId="0" fontId="19" fillId="0" borderId="20" xfId="0" applyFont="1" applyBorder="1" applyAlignment="1">
      <alignment vertical="top" wrapText="1"/>
    </xf>
    <xf numFmtId="0" fontId="19" fillId="0" borderId="20" xfId="0" applyFont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4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20" fillId="0" borderId="0" xfId="0" applyFont="1"/>
    <xf numFmtId="0" fontId="11" fillId="0" borderId="19" xfId="0" applyFont="1" applyBorder="1" applyAlignment="1">
      <alignment horizontal="right"/>
    </xf>
    <xf numFmtId="187" fontId="5" fillId="0" borderId="5" xfId="2" applyNumberFormat="1" applyFont="1" applyFill="1" applyBorder="1" applyAlignment="1">
      <alignment horizontal="center" vertical="center" shrinkToFit="1"/>
    </xf>
    <xf numFmtId="0" fontId="5" fillId="4" borderId="21" xfId="1" applyFont="1" applyFill="1" applyBorder="1" applyAlignment="1">
      <alignment vertical="center"/>
    </xf>
    <xf numFmtId="0" fontId="5" fillId="4" borderId="5" xfId="1" applyFont="1" applyFill="1" applyBorder="1" applyAlignment="1">
      <alignment vertical="center"/>
    </xf>
    <xf numFmtId="43" fontId="5" fillId="4" borderId="5" xfId="2" applyFont="1" applyFill="1" applyBorder="1" applyAlignment="1">
      <alignment vertical="center"/>
    </xf>
    <xf numFmtId="43" fontId="6" fillId="4" borderId="5" xfId="2" applyFont="1" applyFill="1" applyBorder="1" applyAlignment="1">
      <alignment vertical="center"/>
    </xf>
    <xf numFmtId="0" fontId="5" fillId="4" borderId="9" xfId="1" applyFont="1" applyFill="1" applyBorder="1" applyAlignment="1">
      <alignment vertical="center"/>
    </xf>
    <xf numFmtId="187" fontId="5" fillId="4" borderId="5" xfId="2" applyNumberFormat="1" applyFont="1" applyFill="1" applyBorder="1" applyAlignment="1">
      <alignment vertical="center" shrinkToFit="1"/>
    </xf>
    <xf numFmtId="0" fontId="5" fillId="4" borderId="5" xfId="1" applyFont="1" applyFill="1" applyBorder="1" applyAlignment="1">
      <alignment vertical="center" shrinkToFit="1"/>
    </xf>
    <xf numFmtId="0" fontId="5" fillId="4" borderId="1" xfId="1" applyFont="1" applyFill="1" applyBorder="1" applyAlignment="1">
      <alignment vertical="center"/>
    </xf>
    <xf numFmtId="187" fontId="6" fillId="4" borderId="5" xfId="2" applyNumberFormat="1" applyFont="1" applyFill="1" applyBorder="1" applyAlignment="1">
      <alignment vertical="center" shrinkToFit="1"/>
    </xf>
    <xf numFmtId="0" fontId="5" fillId="4" borderId="3" xfId="1" applyFont="1" applyFill="1" applyBorder="1" applyAlignment="1">
      <alignment vertical="center"/>
    </xf>
    <xf numFmtId="0" fontId="5" fillId="4" borderId="12" xfId="1" applyFont="1" applyFill="1" applyBorder="1" applyAlignment="1">
      <alignment vertical="center"/>
    </xf>
    <xf numFmtId="187" fontId="5" fillId="4" borderId="5" xfId="2" applyNumberFormat="1" applyFont="1" applyFill="1" applyBorder="1" applyAlignment="1">
      <alignment horizontal="center" vertical="center" shrinkToFit="1"/>
    </xf>
    <xf numFmtId="187" fontId="5" fillId="4" borderId="2" xfId="2" applyNumberFormat="1" applyFont="1" applyFill="1" applyBorder="1" applyAlignment="1">
      <alignment vertical="center" shrinkToFit="1"/>
    </xf>
    <xf numFmtId="0" fontId="5" fillId="0" borderId="0" xfId="1" applyFont="1" applyAlignment="1">
      <alignment horizontal="center"/>
    </xf>
    <xf numFmtId="0" fontId="32" fillId="0" borderId="0" xfId="0" applyFont="1"/>
    <xf numFmtId="0" fontId="33" fillId="0" borderId="0" xfId="0" applyFont="1"/>
    <xf numFmtId="0" fontId="37" fillId="0" borderId="0" xfId="0" applyFont="1"/>
    <xf numFmtId="0" fontId="40" fillId="0" borderId="0" xfId="0" applyFont="1"/>
    <xf numFmtId="187" fontId="11" fillId="0" borderId="5" xfId="0" applyNumberFormat="1" applyFont="1" applyBorder="1" applyAlignment="1">
      <alignment horizontal="right"/>
    </xf>
    <xf numFmtId="187" fontId="10" fillId="0" borderId="11" xfId="0" applyNumberFormat="1" applyFont="1" applyBorder="1" applyAlignment="1">
      <alignment horizontal="right"/>
    </xf>
    <xf numFmtId="0" fontId="5" fillId="10" borderId="12" xfId="1" applyFont="1" applyFill="1" applyBorder="1" applyAlignment="1">
      <alignment vertical="center"/>
    </xf>
    <xf numFmtId="0" fontId="5" fillId="10" borderId="5" xfId="1" applyFont="1" applyFill="1" applyBorder="1" applyAlignment="1">
      <alignment vertical="center"/>
    </xf>
    <xf numFmtId="0" fontId="5" fillId="10" borderId="5" xfId="1" applyFont="1" applyFill="1" applyBorder="1" applyAlignment="1">
      <alignment vertical="center" shrinkToFit="1"/>
    </xf>
    <xf numFmtId="0" fontId="43" fillId="0" borderId="0" xfId="0" applyFont="1"/>
    <xf numFmtId="0" fontId="9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29" fillId="5" borderId="5" xfId="0" applyFont="1" applyFill="1" applyBorder="1" applyAlignment="1">
      <alignment horizontal="center" vertical="center" wrapText="1" readingOrder="1"/>
    </xf>
    <xf numFmtId="0" fontId="28" fillId="9" borderId="5" xfId="0" applyFont="1" applyFill="1" applyBorder="1" applyAlignment="1">
      <alignment horizontal="center" vertical="center" wrapText="1" readingOrder="1"/>
    </xf>
    <xf numFmtId="0" fontId="34" fillId="6" borderId="5" xfId="0" applyFont="1" applyFill="1" applyBorder="1" applyAlignment="1">
      <alignment horizontal="left" vertical="center" readingOrder="1"/>
    </xf>
    <xf numFmtId="0" fontId="35" fillId="6" borderId="5" xfId="0" applyFont="1" applyFill="1" applyBorder="1" applyAlignment="1">
      <alignment horizontal="left" vertical="center" readingOrder="1"/>
    </xf>
    <xf numFmtId="0" fontId="36" fillId="6" borderId="5" xfId="0" applyFont="1" applyFill="1" applyBorder="1" applyAlignment="1">
      <alignment vertical="top" wrapText="1"/>
    </xf>
    <xf numFmtId="0" fontId="16" fillId="0" borderId="5" xfId="0" applyFont="1" applyBorder="1" applyAlignment="1">
      <alignment vertical="center"/>
    </xf>
    <xf numFmtId="0" fontId="21" fillId="0" borderId="5" xfId="0" applyFont="1" applyBorder="1" applyAlignment="1">
      <alignment horizontal="left" vertical="top" readingOrder="1"/>
    </xf>
    <xf numFmtId="0" fontId="30" fillId="0" borderId="5" xfId="0" applyFont="1" applyBorder="1" applyAlignment="1">
      <alignment horizontal="left" vertical="center" wrapText="1" readingOrder="1"/>
    </xf>
    <xf numFmtId="0" fontId="37" fillId="6" borderId="5" xfId="0" applyFont="1" applyFill="1" applyBorder="1" applyAlignment="1">
      <alignment horizontal="left" vertical="center" readingOrder="1"/>
    </xf>
    <xf numFmtId="0" fontId="37" fillId="6" borderId="5" xfId="0" applyFont="1" applyFill="1" applyBorder="1" applyAlignment="1">
      <alignment horizontal="left" vertical="top" readingOrder="1"/>
    </xf>
    <xf numFmtId="0" fontId="37" fillId="6" borderId="5" xfId="0" applyFont="1" applyFill="1" applyBorder="1" applyAlignment="1">
      <alignment vertical="top" wrapText="1"/>
    </xf>
    <xf numFmtId="0" fontId="21" fillId="0" borderId="5" xfId="0" applyFont="1" applyBorder="1" applyAlignment="1">
      <alignment horizontal="left" vertical="center" wrapText="1" readingOrder="1"/>
    </xf>
    <xf numFmtId="0" fontId="28" fillId="8" borderId="5" xfId="0" applyFont="1" applyFill="1" applyBorder="1" applyAlignment="1">
      <alignment horizontal="center" vertical="center" wrapText="1" readingOrder="1"/>
    </xf>
    <xf numFmtId="0" fontId="38" fillId="7" borderId="5" xfId="0" applyFont="1" applyFill="1" applyBorder="1" applyAlignment="1">
      <alignment horizontal="left" vertical="center" readingOrder="1"/>
    </xf>
    <xf numFmtId="0" fontId="38" fillId="7" borderId="5" xfId="0" applyFont="1" applyFill="1" applyBorder="1" applyAlignment="1">
      <alignment horizontal="left" vertical="top" readingOrder="1"/>
    </xf>
    <xf numFmtId="0" fontId="39" fillId="7" borderId="5" xfId="0" applyFont="1" applyFill="1" applyBorder="1" applyAlignment="1">
      <alignment vertical="top" wrapText="1"/>
    </xf>
    <xf numFmtId="0" fontId="23" fillId="7" borderId="5" xfId="0" applyFont="1" applyFill="1" applyBorder="1" applyAlignment="1">
      <alignment horizontal="left" vertical="top" readingOrder="1"/>
    </xf>
    <xf numFmtId="0" fontId="16" fillId="7" borderId="5" xfId="0" applyFont="1" applyFill="1" applyBorder="1" applyAlignment="1">
      <alignment vertical="top" wrapText="1"/>
    </xf>
    <xf numFmtId="0" fontId="16" fillId="0" borderId="5" xfId="0" applyFont="1" applyBorder="1" applyAlignment="1">
      <alignment vertical="top"/>
    </xf>
    <xf numFmtId="0" fontId="23" fillId="7" borderId="5" xfId="0" applyFont="1" applyFill="1" applyBorder="1" applyAlignment="1">
      <alignment horizontal="left" vertical="center" wrapText="1" readingOrder="1"/>
    </xf>
    <xf numFmtId="0" fontId="13" fillId="0" borderId="5" xfId="0" applyFont="1" applyBorder="1"/>
    <xf numFmtId="0" fontId="24" fillId="0" borderId="5" xfId="0" applyFont="1" applyBorder="1" applyAlignment="1">
      <alignment horizontal="left" vertical="center" readingOrder="1"/>
    </xf>
    <xf numFmtId="0" fontId="24" fillId="0" borderId="5" xfId="0" applyFont="1" applyBorder="1" applyAlignment="1">
      <alignment horizontal="left" vertical="top" readingOrder="1"/>
    </xf>
    <xf numFmtId="0" fontId="24" fillId="0" borderId="5" xfId="0" applyFont="1" applyBorder="1" applyAlignment="1">
      <alignment horizontal="left" vertical="center" wrapText="1" readingOrder="1"/>
    </xf>
    <xf numFmtId="0" fontId="16" fillId="0" borderId="5" xfId="0" applyFont="1" applyBorder="1" applyAlignment="1">
      <alignment vertical="top" wrapText="1"/>
    </xf>
    <xf numFmtId="0" fontId="41" fillId="7" borderId="5" xfId="0" applyFont="1" applyFill="1" applyBorder="1" applyAlignment="1">
      <alignment horizontal="left" vertical="center" readingOrder="1"/>
    </xf>
    <xf numFmtId="0" fontId="22" fillId="7" borderId="5" xfId="0" applyFont="1" applyFill="1" applyBorder="1" applyAlignment="1">
      <alignment horizontal="left" vertical="top" readingOrder="1"/>
    </xf>
    <xf numFmtId="0" fontId="13" fillId="7" borderId="5" xfId="0" applyFont="1" applyFill="1" applyBorder="1"/>
    <xf numFmtId="0" fontId="22" fillId="7" borderId="5" xfId="0" applyFont="1" applyFill="1" applyBorder="1" applyAlignment="1">
      <alignment horizontal="left" vertical="center" wrapText="1" readingOrder="1"/>
    </xf>
    <xf numFmtId="0" fontId="25" fillId="0" borderId="5" xfId="0" applyFont="1" applyBorder="1" applyAlignment="1">
      <alignment horizontal="left" vertical="top" readingOrder="1"/>
    </xf>
    <xf numFmtId="0" fontId="41" fillId="0" borderId="5" xfId="0" applyFont="1" applyBorder="1" applyAlignment="1">
      <alignment horizontal="left" vertical="center" readingOrder="1"/>
    </xf>
    <xf numFmtId="0" fontId="26" fillId="0" borderId="5" xfId="0" applyFont="1" applyBorder="1" applyAlignment="1">
      <alignment horizontal="left" vertical="top" readingOrder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3" fillId="11" borderId="5" xfId="6" applyNumberFormat="1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187" fontId="9" fillId="0" borderId="5" xfId="5" applyNumberFormat="1" applyFont="1" applyFill="1" applyBorder="1" applyAlignment="1">
      <alignment horizontal="right" vertical="center"/>
    </xf>
    <xf numFmtId="187" fontId="9" fillId="0" borderId="2" xfId="5" applyNumberFormat="1" applyFont="1" applyFill="1" applyBorder="1" applyAlignment="1">
      <alignment horizontal="right" vertical="center"/>
    </xf>
    <xf numFmtId="187" fontId="9" fillId="0" borderId="8" xfId="5" applyNumberFormat="1" applyFont="1" applyFill="1" applyBorder="1" applyAlignment="1">
      <alignment horizontal="right" vertical="center"/>
    </xf>
    <xf numFmtId="187" fontId="9" fillId="0" borderId="5" xfId="0" applyNumberFormat="1" applyFont="1" applyBorder="1" applyAlignment="1">
      <alignment horizontal="right" vertical="center"/>
    </xf>
    <xf numFmtId="0" fontId="9" fillId="0" borderId="5" xfId="0" applyFont="1" applyBorder="1" applyAlignment="1">
      <alignment horizontal="left" vertical="center"/>
    </xf>
    <xf numFmtId="187" fontId="3" fillId="13" borderId="5" xfId="0" applyNumberFormat="1" applyFont="1" applyFill="1" applyBorder="1" applyAlignment="1">
      <alignment horizontal="right" vertical="center"/>
    </xf>
    <xf numFmtId="0" fontId="6" fillId="0" borderId="5" xfId="0" applyFont="1" applyBorder="1" applyAlignment="1">
      <alignment vertical="center"/>
    </xf>
    <xf numFmtId="0" fontId="9" fillId="0" borderId="5" xfId="0" applyFont="1" applyBorder="1" applyAlignment="1">
      <alignment horizontal="left" vertical="center" indent="1"/>
    </xf>
    <xf numFmtId="43" fontId="9" fillId="0" borderId="5" xfId="5" applyFont="1" applyFill="1" applyBorder="1" applyAlignment="1">
      <alignment horizontal="right" vertical="center"/>
    </xf>
    <xf numFmtId="0" fontId="9" fillId="0" borderId="4" xfId="0" applyFont="1" applyBorder="1" applyAlignment="1">
      <alignment horizontal="center" vertical="top"/>
    </xf>
    <xf numFmtId="43" fontId="9" fillId="0" borderId="0" xfId="5" applyFont="1" applyAlignment="1">
      <alignment vertical="center"/>
    </xf>
    <xf numFmtId="0" fontId="9" fillId="14" borderId="0" xfId="0" applyFont="1" applyFill="1" applyAlignment="1">
      <alignment horizontal="right" vertical="center"/>
    </xf>
    <xf numFmtId="187" fontId="9" fillId="14" borderId="0" xfId="0" applyNumberFormat="1" applyFont="1" applyFill="1" applyAlignment="1">
      <alignment horizontal="right" vertical="center"/>
    </xf>
    <xf numFmtId="43" fontId="9" fillId="14" borderId="0" xfId="5" applyFont="1" applyFill="1" applyBorder="1" applyAlignment="1">
      <alignment vertical="center"/>
    </xf>
    <xf numFmtId="43" fontId="9" fillId="14" borderId="0" xfId="5" applyFont="1" applyFill="1" applyBorder="1" applyAlignment="1">
      <alignment horizontal="right" vertical="center"/>
    </xf>
    <xf numFmtId="43" fontId="9" fillId="14" borderId="0" xfId="0" applyNumberFormat="1" applyFont="1" applyFill="1" applyAlignment="1">
      <alignment horizontal="right" vertical="center"/>
    </xf>
    <xf numFmtId="43" fontId="9" fillId="0" borderId="0" xfId="0" applyNumberFormat="1" applyFont="1" applyAlignment="1">
      <alignment vertical="center"/>
    </xf>
    <xf numFmtId="0" fontId="48" fillId="0" borderId="0" xfId="0" applyFont="1" applyAlignment="1">
      <alignment horizontal="center"/>
    </xf>
    <xf numFmtId="0" fontId="49" fillId="0" borderId="0" xfId="0" applyFont="1"/>
    <xf numFmtId="0" fontId="50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49" fillId="0" borderId="5" xfId="0" applyFont="1" applyBorder="1"/>
    <xf numFmtId="0" fontId="49" fillId="0" borderId="5" xfId="0" applyFont="1" applyBorder="1" applyAlignment="1">
      <alignment horizontal="center"/>
    </xf>
    <xf numFmtId="43" fontId="49" fillId="0" borderId="5" xfId="5" applyFont="1" applyBorder="1"/>
    <xf numFmtId="0" fontId="49" fillId="0" borderId="0" xfId="0" applyFont="1" applyAlignment="1">
      <alignment horizontal="center"/>
    </xf>
    <xf numFmtId="43" fontId="49" fillId="0" borderId="0" xfId="5" applyFont="1" applyBorder="1"/>
    <xf numFmtId="191" fontId="2" fillId="0" borderId="5" xfId="5" applyNumberFormat="1" applyFont="1" applyBorder="1" applyAlignment="1">
      <alignment horizontal="center" vertical="center"/>
    </xf>
    <xf numFmtId="43" fontId="2" fillId="0" borderId="5" xfId="5" applyFont="1" applyBorder="1"/>
    <xf numFmtId="0" fontId="2" fillId="0" borderId="5" xfId="0" applyFont="1" applyBorder="1"/>
    <xf numFmtId="43" fontId="2" fillId="0" borderId="0" xfId="5" applyFont="1" applyBorder="1" applyAlignment="1">
      <alignment horizontal="center"/>
    </xf>
    <xf numFmtId="43" fontId="49" fillId="0" borderId="5" xfId="5" applyFont="1" applyFill="1" applyBorder="1"/>
    <xf numFmtId="43" fontId="49" fillId="0" borderId="0" xfId="5" applyFont="1" applyBorder="1" applyAlignment="1">
      <alignment horizontal="center"/>
    </xf>
    <xf numFmtId="0" fontId="49" fillId="0" borderId="2" xfId="0" applyFont="1" applyBorder="1"/>
    <xf numFmtId="0" fontId="49" fillId="0" borderId="3" xfId="0" applyFont="1" applyBorder="1"/>
    <xf numFmtId="191" fontId="2" fillId="0" borderId="5" xfId="5" applyNumberFormat="1" applyFont="1" applyBorder="1" applyAlignment="1">
      <alignment horizontal="center"/>
    </xf>
    <xf numFmtId="1" fontId="49" fillId="0" borderId="0" xfId="0" applyNumberFormat="1" applyFont="1" applyAlignment="1">
      <alignment horizontal="center"/>
    </xf>
    <xf numFmtId="1" fontId="49" fillId="0" borderId="0" xfId="0" applyNumberFormat="1" applyFont="1"/>
    <xf numFmtId="0" fontId="49" fillId="0" borderId="5" xfId="0" applyFont="1" applyBorder="1" applyAlignment="1">
      <alignment horizontal="left"/>
    </xf>
    <xf numFmtId="0" fontId="0" fillId="0" borderId="5" xfId="0" applyBorder="1"/>
    <xf numFmtId="0" fontId="49" fillId="0" borderId="8" xfId="0" applyFont="1" applyBorder="1"/>
    <xf numFmtId="0" fontId="49" fillId="0" borderId="8" xfId="0" applyFont="1" applyBorder="1" applyAlignment="1">
      <alignment horizontal="center"/>
    </xf>
    <xf numFmtId="43" fontId="2" fillId="0" borderId="5" xfId="5" applyFont="1" applyBorder="1" applyAlignment="1">
      <alignment horizontal="center"/>
    </xf>
    <xf numFmtId="43" fontId="0" fillId="0" borderId="0" xfId="0" applyNumberFormat="1"/>
    <xf numFmtId="0" fontId="49" fillId="0" borderId="5" xfId="0" applyFont="1" applyBorder="1" applyAlignment="1">
      <alignment horizontal="center" wrapText="1"/>
    </xf>
    <xf numFmtId="0" fontId="49" fillId="0" borderId="5" xfId="0" applyFont="1" applyBorder="1" applyAlignment="1">
      <alignment horizontal="center" vertical="center"/>
    </xf>
    <xf numFmtId="43" fontId="49" fillId="0" borderId="5" xfId="5" applyFont="1" applyBorder="1" applyAlignment="1">
      <alignment horizontal="center" vertical="center"/>
    </xf>
    <xf numFmtId="0" fontId="0" fillId="0" borderId="0" xfId="0" applyAlignment="1">
      <alignment horizontal="center"/>
    </xf>
    <xf numFmtId="192" fontId="49" fillId="0" borderId="5" xfId="5" applyNumberFormat="1" applyFont="1" applyFill="1" applyBorder="1" applyAlignment="1">
      <alignment horizontal="center"/>
    </xf>
    <xf numFmtId="0" fontId="49" fillId="0" borderId="5" xfId="0" applyFont="1" applyBorder="1" applyAlignment="1">
      <alignment horizontal="left" vertical="center"/>
    </xf>
    <xf numFmtId="43" fontId="49" fillId="0" borderId="5" xfId="5" applyFont="1" applyFill="1" applyBorder="1" applyAlignment="1">
      <alignment vertical="center"/>
    </xf>
    <xf numFmtId="43" fontId="49" fillId="0" borderId="5" xfId="5" applyFont="1" applyFill="1" applyBorder="1" applyAlignment="1">
      <alignment horizontal="center" vertical="center"/>
    </xf>
    <xf numFmtId="43" fontId="49" fillId="0" borderId="5" xfId="5" applyFont="1" applyFill="1" applyBorder="1" applyAlignment="1">
      <alignment horizontal="center"/>
    </xf>
    <xf numFmtId="0" fontId="45" fillId="0" borderId="0" xfId="0" applyFont="1"/>
    <xf numFmtId="192" fontId="0" fillId="0" borderId="0" xfId="0" applyNumberFormat="1"/>
    <xf numFmtId="43" fontId="2" fillId="0" borderId="5" xfId="5" applyFont="1" applyFill="1" applyBorder="1" applyAlignment="1">
      <alignment horizontal="center"/>
    </xf>
    <xf numFmtId="0" fontId="49" fillId="0" borderId="5" xfId="0" applyFont="1" applyBorder="1" applyAlignment="1">
      <alignment horizontal="left" vertical="top" wrapText="1"/>
    </xf>
    <xf numFmtId="0" fontId="49" fillId="0" borderId="5" xfId="0" applyFont="1" applyBorder="1" applyAlignment="1">
      <alignment horizontal="center" vertical="top" wrapText="1"/>
    </xf>
    <xf numFmtId="0" fontId="49" fillId="0" borderId="5" xfId="0" applyFont="1" applyBorder="1" applyAlignment="1">
      <alignment horizontal="left" wrapText="1"/>
    </xf>
    <xf numFmtId="0" fontId="49" fillId="0" borderId="3" xfId="0" applyFont="1" applyBorder="1" applyAlignment="1">
      <alignment horizontal="left" vertical="center"/>
    </xf>
    <xf numFmtId="0" fontId="49" fillId="0" borderId="2" xfId="0" applyFont="1" applyBorder="1" applyAlignment="1">
      <alignment horizontal="left" wrapText="1"/>
    </xf>
    <xf numFmtId="0" fontId="2" fillId="0" borderId="5" xfId="0" applyFont="1" applyBorder="1" applyAlignment="1">
      <alignment horizontal="center" vertical="center"/>
    </xf>
    <xf numFmtId="43" fontId="2" fillId="0" borderId="5" xfId="5" applyFont="1" applyBorder="1" applyAlignment="1">
      <alignment vertical="center"/>
    </xf>
    <xf numFmtId="0" fontId="6" fillId="0" borderId="0" xfId="0" applyFont="1"/>
    <xf numFmtId="0" fontId="5" fillId="0" borderId="5" xfId="0" applyFont="1" applyBorder="1" applyAlignment="1">
      <alignment horizontal="center" vertical="center"/>
    </xf>
    <xf numFmtId="43" fontId="5" fillId="0" borderId="5" xfId="7" applyFont="1" applyFill="1" applyBorder="1" applyAlignment="1">
      <alignment horizontal="center" vertical="center" wrapText="1"/>
    </xf>
    <xf numFmtId="43" fontId="5" fillId="0" borderId="5" xfId="7" applyFont="1" applyFill="1" applyBorder="1" applyAlignment="1">
      <alignment horizontal="right" vertical="center"/>
    </xf>
    <xf numFmtId="43" fontId="5" fillId="0" borderId="5" xfId="7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shrinkToFit="1"/>
    </xf>
    <xf numFmtId="0" fontId="5" fillId="0" borderId="0" xfId="0" applyFont="1"/>
    <xf numFmtId="0" fontId="6" fillId="0" borderId="5" xfId="8" applyFont="1" applyBorder="1" applyAlignment="1">
      <alignment horizontal="center" vertical="center"/>
    </xf>
    <xf numFmtId="0" fontId="6" fillId="0" borderId="5" xfId="4" applyFont="1" applyBorder="1" applyAlignment="1">
      <alignment horizontal="left" shrinkToFit="1"/>
    </xf>
    <xf numFmtId="43" fontId="6" fillId="0" borderId="5" xfId="7" applyFont="1" applyFill="1" applyBorder="1" applyAlignment="1">
      <alignment shrinkToFit="1"/>
    </xf>
    <xf numFmtId="43" fontId="6" fillId="0" borderId="5" xfId="7" applyFont="1" applyFill="1" applyBorder="1" applyAlignment="1">
      <alignment horizontal="center" vertical="center"/>
    </xf>
    <xf numFmtId="43" fontId="6" fillId="0" borderId="5" xfId="7" applyFont="1" applyFill="1" applyBorder="1" applyAlignment="1">
      <alignment horizontal="right"/>
    </xf>
    <xf numFmtId="43" fontId="6" fillId="0" borderId="5" xfId="7" applyFont="1" applyFill="1" applyBorder="1" applyAlignment="1">
      <alignment horizontal="center"/>
    </xf>
    <xf numFmtId="0" fontId="5" fillId="0" borderId="5" xfId="0" applyFont="1" applyBorder="1" applyAlignment="1">
      <alignment horizontal="center" shrinkToFit="1"/>
    </xf>
    <xf numFmtId="43" fontId="5" fillId="0" borderId="0" xfId="0" applyNumberFormat="1" applyFont="1"/>
    <xf numFmtId="192" fontId="5" fillId="0" borderId="0" xfId="0" applyNumberFormat="1" applyFont="1"/>
    <xf numFmtId="0" fontId="6" fillId="0" borderId="5" xfId="4" applyFont="1" applyBorder="1" applyAlignment="1">
      <alignment shrinkToFit="1"/>
    </xf>
    <xf numFmtId="0" fontId="5" fillId="0" borderId="5" xfId="0" applyFont="1" applyBorder="1" applyAlignment="1">
      <alignment shrinkToFit="1"/>
    </xf>
    <xf numFmtId="43" fontId="6" fillId="0" borderId="0" xfId="0" applyNumberFormat="1" applyFont="1"/>
    <xf numFmtId="192" fontId="6" fillId="0" borderId="0" xfId="0" applyNumberFormat="1" applyFont="1"/>
    <xf numFmtId="0" fontId="6" fillId="0" borderId="5" xfId="0" applyFont="1" applyBorder="1"/>
    <xf numFmtId="0" fontId="5" fillId="0" borderId="5" xfId="0" applyFont="1" applyBorder="1"/>
    <xf numFmtId="43" fontId="5" fillId="0" borderId="5" xfId="7" applyFont="1" applyFill="1" applyBorder="1" applyAlignment="1">
      <alignment horizontal="center"/>
    </xf>
    <xf numFmtId="43" fontId="5" fillId="0" borderId="0" xfId="7" applyFont="1" applyFill="1" applyBorder="1" applyAlignment="1">
      <alignment horizontal="center"/>
    </xf>
    <xf numFmtId="0" fontId="5" fillId="0" borderId="0" xfId="0" applyFont="1" applyAlignment="1">
      <alignment shrinkToFit="1"/>
    </xf>
    <xf numFmtId="43" fontId="6" fillId="0" borderId="0" xfId="7" applyFont="1" applyFill="1" applyBorder="1" applyAlignment="1">
      <alignment horizontal="center"/>
    </xf>
    <xf numFmtId="43" fontId="6" fillId="0" borderId="0" xfId="7" applyFont="1" applyFill="1" applyBorder="1"/>
    <xf numFmtId="43" fontId="6" fillId="0" borderId="0" xfId="7" applyFont="1" applyFill="1" applyBorder="1" applyAlignment="1">
      <alignment horizontal="right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shrinkToFit="1"/>
    </xf>
    <xf numFmtId="0" fontId="6" fillId="0" borderId="0" xfId="0" applyFont="1" applyAlignment="1">
      <alignment horizontal="center"/>
    </xf>
    <xf numFmtId="0" fontId="6" fillId="14" borderId="0" xfId="0" applyFont="1" applyFill="1"/>
    <xf numFmtId="0" fontId="5" fillId="14" borderId="5" xfId="0" applyFont="1" applyFill="1" applyBorder="1" applyAlignment="1">
      <alignment horizontal="center"/>
    </xf>
    <xf numFmtId="0" fontId="5" fillId="14" borderId="5" xfId="0" applyFont="1" applyFill="1" applyBorder="1" applyAlignment="1">
      <alignment horizontal="center" vertical="center" wrapText="1"/>
    </xf>
    <xf numFmtId="9" fontId="5" fillId="14" borderId="5" xfId="0" applyNumberFormat="1" applyFont="1" applyFill="1" applyBorder="1" applyAlignment="1">
      <alignment horizontal="center"/>
    </xf>
    <xf numFmtId="0" fontId="5" fillId="14" borderId="5" xfId="0" applyFont="1" applyFill="1" applyBorder="1" applyAlignment="1">
      <alignment horizontal="center" shrinkToFit="1"/>
    </xf>
    <xf numFmtId="0" fontId="5" fillId="14" borderId="0" xfId="0" applyFont="1" applyFill="1"/>
    <xf numFmtId="0" fontId="6" fillId="14" borderId="5" xfId="8" applyFont="1" applyFill="1" applyBorder="1" applyAlignment="1">
      <alignment horizontal="center" vertical="center"/>
    </xf>
    <xf numFmtId="43" fontId="6" fillId="0" borderId="19" xfId="7" applyFont="1" applyFill="1" applyBorder="1" applyAlignment="1">
      <alignment shrinkToFit="1"/>
    </xf>
    <xf numFmtId="43" fontId="6" fillId="14" borderId="5" xfId="7" applyFont="1" applyFill="1" applyBorder="1" applyAlignment="1">
      <alignment horizontal="center" vertical="center"/>
    </xf>
    <xf numFmtId="43" fontId="6" fillId="14" borderId="5" xfId="7" applyFont="1" applyFill="1" applyBorder="1" applyAlignment="1">
      <alignment horizontal="center"/>
    </xf>
    <xf numFmtId="43" fontId="6" fillId="14" borderId="5" xfId="7" applyFont="1" applyFill="1" applyBorder="1"/>
    <xf numFmtId="0" fontId="6" fillId="14" borderId="5" xfId="0" applyFont="1" applyFill="1" applyBorder="1" applyAlignment="1">
      <alignment shrinkToFit="1"/>
    </xf>
    <xf numFmtId="43" fontId="6" fillId="14" borderId="0" xfId="0" applyNumberFormat="1" applyFont="1" applyFill="1"/>
    <xf numFmtId="0" fontId="6" fillId="0" borderId="3" xfId="4" applyFont="1" applyBorder="1" applyAlignment="1">
      <alignment horizontal="left" shrinkToFit="1"/>
    </xf>
    <xf numFmtId="43" fontId="6" fillId="0" borderId="3" xfId="7" applyFont="1" applyFill="1" applyBorder="1" applyAlignment="1">
      <alignment shrinkToFit="1"/>
    </xf>
    <xf numFmtId="0" fontId="5" fillId="14" borderId="5" xfId="8" applyFont="1" applyFill="1" applyBorder="1" applyAlignment="1">
      <alignment horizontal="center" vertical="center"/>
    </xf>
    <xf numFmtId="0" fontId="5" fillId="14" borderId="5" xfId="0" applyFont="1" applyFill="1" applyBorder="1"/>
    <xf numFmtId="43" fontId="5" fillId="14" borderId="5" xfId="7" applyFont="1" applyFill="1" applyBorder="1"/>
    <xf numFmtId="0" fontId="5" fillId="14" borderId="5" xfId="0" applyFont="1" applyFill="1" applyBorder="1" applyAlignment="1">
      <alignment shrinkToFit="1"/>
    </xf>
    <xf numFmtId="0" fontId="6" fillId="14" borderId="0" xfId="0" applyFont="1" applyFill="1" applyAlignment="1">
      <alignment horizontal="center"/>
    </xf>
    <xf numFmtId="43" fontId="6" fillId="14" borderId="0" xfId="7" applyFont="1" applyFill="1" applyBorder="1"/>
    <xf numFmtId="0" fontId="6" fillId="14" borderId="0" xfId="0" applyFont="1" applyFill="1" applyAlignment="1">
      <alignment shrinkToFit="1"/>
    </xf>
    <xf numFmtId="0" fontId="54" fillId="0" borderId="0" xfId="0" applyFont="1"/>
    <xf numFmtId="0" fontId="15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 shrinkToFit="1"/>
    </xf>
    <xf numFmtId="0" fontId="55" fillId="0" borderId="5" xfId="0" applyFont="1" applyBorder="1" applyAlignment="1">
      <alignment shrinkToFit="1"/>
    </xf>
    <xf numFmtId="0" fontId="16" fillId="0" borderId="5" xfId="0" applyFont="1" applyBorder="1" applyAlignment="1">
      <alignment shrinkToFit="1"/>
    </xf>
    <xf numFmtId="43" fontId="16" fillId="0" borderId="5" xfId="7" applyFont="1" applyFill="1" applyBorder="1" applyAlignment="1">
      <alignment horizontal="center" shrinkToFit="1"/>
    </xf>
    <xf numFmtId="43" fontId="16" fillId="0" borderId="5" xfId="7" applyFont="1" applyFill="1" applyBorder="1" applyAlignment="1">
      <alignment shrinkToFit="1"/>
    </xf>
    <xf numFmtId="0" fontId="16" fillId="0" borderId="0" xfId="0" applyFont="1" applyAlignment="1">
      <alignment shrinkToFit="1"/>
    </xf>
    <xf numFmtId="43" fontId="15" fillId="0" borderId="5" xfId="7" applyFont="1" applyFill="1" applyBorder="1" applyAlignment="1">
      <alignment shrinkToFit="1"/>
    </xf>
    <xf numFmtId="43" fontId="15" fillId="0" borderId="5" xfId="0" applyNumberFormat="1" applyFont="1" applyBorder="1" applyAlignment="1">
      <alignment shrinkToFit="1"/>
    </xf>
    <xf numFmtId="0" fontId="15" fillId="0" borderId="0" xfId="0" applyFont="1" applyAlignment="1">
      <alignment shrinkToFit="1"/>
    </xf>
    <xf numFmtId="0" fontId="56" fillId="0" borderId="5" xfId="9" applyFont="1" applyBorder="1" applyAlignment="1">
      <alignment horizontal="left" shrinkToFit="1"/>
    </xf>
    <xf numFmtId="43" fontId="16" fillId="0" borderId="5" xfId="7" quotePrefix="1" applyFont="1" applyFill="1" applyBorder="1" applyAlignment="1">
      <alignment horizontal="center" shrinkToFit="1"/>
    </xf>
    <xf numFmtId="43" fontId="2" fillId="0" borderId="5" xfId="0" applyNumberFormat="1" applyFont="1" applyBorder="1"/>
    <xf numFmtId="0" fontId="57" fillId="0" borderId="0" xfId="0" applyFont="1"/>
    <xf numFmtId="0" fontId="6" fillId="0" borderId="0" xfId="0" applyFont="1" applyAlignment="1">
      <alignment vertical="top"/>
    </xf>
    <xf numFmtId="0" fontId="5" fillId="0" borderId="5" xfId="0" applyFont="1" applyBorder="1" applyAlignment="1">
      <alignment horizontal="center" vertical="top" shrinkToFit="1"/>
    </xf>
    <xf numFmtId="17" fontId="5" fillId="0" borderId="5" xfId="0" applyNumberFormat="1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5" xfId="0" applyFont="1" applyBorder="1" applyAlignment="1">
      <alignment shrinkToFit="1"/>
    </xf>
    <xf numFmtId="0" fontId="6" fillId="0" borderId="5" xfId="0" applyFont="1" applyBorder="1" applyAlignment="1">
      <alignment horizontal="center" shrinkToFit="1"/>
    </xf>
    <xf numFmtId="192" fontId="6" fillId="0" borderId="5" xfId="10" applyNumberFormat="1" applyFont="1" applyFill="1" applyBorder="1" applyAlignment="1">
      <alignment horizontal="center" vertical="center" shrinkToFit="1"/>
    </xf>
    <xf numFmtId="43" fontId="6" fillId="0" borderId="5" xfId="10" applyFont="1" applyFill="1" applyBorder="1" applyAlignment="1">
      <alignment vertical="center" shrinkToFit="1"/>
    </xf>
    <xf numFmtId="0" fontId="6" fillId="0" borderId="22" xfId="0" applyFont="1" applyBorder="1" applyAlignment="1">
      <alignment horizontal="left" vertical="top" shrinkToFit="1"/>
    </xf>
    <xf numFmtId="192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vertical="top" shrinkToFit="1"/>
    </xf>
    <xf numFmtId="192" fontId="6" fillId="0" borderId="5" xfId="10" applyNumberFormat="1" applyFont="1" applyFill="1" applyBorder="1" applyAlignment="1">
      <alignment horizontal="center" shrinkToFit="1"/>
    </xf>
    <xf numFmtId="192" fontId="6" fillId="0" borderId="5" xfId="10" applyNumberFormat="1" applyFont="1" applyFill="1" applyBorder="1" applyAlignment="1">
      <alignment horizontal="center" vertical="top"/>
    </xf>
    <xf numFmtId="0" fontId="6" fillId="0" borderId="5" xfId="0" applyFont="1" applyBorder="1" applyAlignment="1">
      <alignment horizontal="left" shrinkToFit="1"/>
    </xf>
    <xf numFmtId="0" fontId="6" fillId="0" borderId="5" xfId="11" applyNumberFormat="1" applyFont="1" applyFill="1" applyBorder="1" applyAlignment="1">
      <alignment shrinkToFit="1"/>
    </xf>
    <xf numFmtId="192" fontId="6" fillId="0" borderId="5" xfId="11" applyNumberFormat="1" applyFont="1" applyFill="1" applyBorder="1" applyAlignment="1">
      <alignment horizontal="center" shrinkToFit="1"/>
    </xf>
    <xf numFmtId="17" fontId="6" fillId="0" borderId="5" xfId="0" applyNumberFormat="1" applyFont="1" applyBorder="1" applyAlignment="1">
      <alignment shrinkToFit="1"/>
    </xf>
    <xf numFmtId="0" fontId="6" fillId="0" borderId="5" xfId="12" applyFont="1" applyBorder="1" applyAlignment="1">
      <alignment shrinkToFit="1"/>
    </xf>
    <xf numFmtId="0" fontId="6" fillId="0" borderId="5" xfId="11" applyNumberFormat="1" applyFont="1" applyFill="1" applyBorder="1" applyAlignment="1">
      <alignment horizontal="center" shrinkToFit="1"/>
    </xf>
    <xf numFmtId="0" fontId="6" fillId="0" borderId="5" xfId="0" applyFont="1" applyBorder="1" applyAlignment="1">
      <alignment horizontal="left" vertical="top" shrinkToFit="1"/>
    </xf>
    <xf numFmtId="192" fontId="6" fillId="0" borderId="5" xfId="11" applyNumberFormat="1" applyFont="1" applyFill="1" applyBorder="1" applyAlignment="1">
      <alignment horizontal="center" vertical="top" shrinkToFit="1"/>
    </xf>
    <xf numFmtId="0" fontId="6" fillId="0" borderId="5" xfId="0" applyFont="1" applyBorder="1" applyAlignment="1">
      <alignment vertical="top" wrapText="1" shrinkToFit="1"/>
    </xf>
    <xf numFmtId="0" fontId="6" fillId="0" borderId="4" xfId="12" applyFont="1" applyBorder="1" applyAlignment="1">
      <alignment shrinkToFit="1"/>
    </xf>
    <xf numFmtId="0" fontId="6" fillId="0" borderId="5" xfId="11" applyNumberFormat="1" applyFont="1" applyFill="1" applyBorder="1" applyAlignment="1">
      <alignment horizontal="left" shrinkToFit="1"/>
    </xf>
    <xf numFmtId="192" fontId="6" fillId="0" borderId="5" xfId="0" applyNumberFormat="1" applyFont="1" applyBorder="1" applyAlignment="1">
      <alignment horizontal="center" shrinkToFit="1"/>
    </xf>
    <xf numFmtId="192" fontId="6" fillId="0" borderId="5" xfId="10" applyNumberFormat="1" applyFont="1" applyFill="1" applyBorder="1" applyAlignment="1">
      <alignment horizontal="center" vertical="top" shrinkToFit="1"/>
    </xf>
    <xf numFmtId="0" fontId="6" fillId="0" borderId="5" xfId="0" applyFont="1" applyBorder="1" applyAlignment="1">
      <alignment horizontal="center"/>
    </xf>
    <xf numFmtId="192" fontId="6" fillId="0" borderId="5" xfId="10" applyNumberFormat="1" applyFont="1" applyFill="1" applyBorder="1" applyAlignment="1">
      <alignment horizontal="center"/>
    </xf>
    <xf numFmtId="0" fontId="6" fillId="0" borderId="5" xfId="0" applyFont="1" applyBorder="1" applyAlignment="1">
      <alignment horizontal="left" vertical="top" wrapText="1" shrinkToFit="1"/>
    </xf>
    <xf numFmtId="3" fontId="6" fillId="0" borderId="5" xfId="7" applyNumberFormat="1" applyFont="1" applyFill="1" applyBorder="1" applyAlignment="1" applyProtection="1">
      <alignment horizontal="center" vertical="top" wrapText="1"/>
    </xf>
    <xf numFmtId="0" fontId="5" fillId="0" borderId="5" xfId="0" applyFont="1" applyBorder="1" applyAlignment="1">
      <alignment horizontal="center" vertical="top"/>
    </xf>
    <xf numFmtId="192" fontId="5" fillId="0" borderId="5" xfId="13" applyNumberFormat="1" applyFont="1" applyFill="1" applyBorder="1" applyAlignment="1">
      <alignment horizontal="center" vertical="top"/>
    </xf>
    <xf numFmtId="0" fontId="5" fillId="0" borderId="5" xfId="0" applyFont="1" applyBorder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192" fontId="6" fillId="0" borderId="0" xfId="0" applyNumberFormat="1" applyFont="1" applyAlignment="1">
      <alignment horizontal="center" vertical="top"/>
    </xf>
    <xf numFmtId="43" fontId="5" fillId="0" borderId="0" xfId="7" applyFont="1" applyFill="1" applyAlignment="1">
      <alignment horizontal="center" vertical="top"/>
    </xf>
    <xf numFmtId="192" fontId="5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8" fillId="0" borderId="0" xfId="0" applyFont="1"/>
    <xf numFmtId="0" fontId="59" fillId="0" borderId="0" xfId="0" applyFont="1"/>
    <xf numFmtId="0" fontId="60" fillId="14" borderId="5" xfId="14" applyFont="1" applyFill="1" applyBorder="1"/>
    <xf numFmtId="192" fontId="6" fillId="14" borderId="5" xfId="15" applyNumberFormat="1" applyFont="1" applyFill="1" applyBorder="1" applyAlignment="1">
      <alignment horizontal="center"/>
    </xf>
    <xf numFmtId="43" fontId="6" fillId="0" borderId="5" xfId="0" applyNumberFormat="1" applyFont="1" applyBorder="1"/>
    <xf numFmtId="0" fontId="60" fillId="0" borderId="5" xfId="14" applyFont="1" applyBorder="1" applyAlignment="1">
      <alignment vertical="top"/>
    </xf>
    <xf numFmtId="192" fontId="6" fillId="0" borderId="5" xfId="15" applyNumberFormat="1" applyFont="1" applyFill="1" applyBorder="1" applyAlignment="1">
      <alignment horizontal="center" vertical="top"/>
    </xf>
    <xf numFmtId="0" fontId="6" fillId="0" borderId="5" xfId="16" applyFont="1" applyBorder="1" applyAlignment="1">
      <alignment horizontal="left" vertical="top" shrinkToFit="1"/>
    </xf>
    <xf numFmtId="192" fontId="6" fillId="0" borderId="5" xfId="15" applyNumberFormat="1" applyFont="1" applyFill="1" applyBorder="1" applyAlignment="1">
      <alignment horizontal="center"/>
    </xf>
    <xf numFmtId="43" fontId="59" fillId="0" borderId="5" xfId="0" applyNumberFormat="1" applyFont="1" applyBorder="1"/>
    <xf numFmtId="43" fontId="6" fillId="0" borderId="0" xfId="7" applyFont="1" applyFill="1" applyBorder="1" applyAlignment="1">
      <alignment shrinkToFit="1"/>
    </xf>
    <xf numFmtId="43" fontId="59" fillId="0" borderId="0" xfId="7" applyFont="1"/>
    <xf numFmtId="0" fontId="6" fillId="0" borderId="0" xfId="17" applyFont="1"/>
    <xf numFmtId="0" fontId="6" fillId="0" borderId="0" xfId="17" applyFont="1" applyAlignment="1">
      <alignment horizontal="center"/>
    </xf>
    <xf numFmtId="49" fontId="6" fillId="0" borderId="0" xfId="17" applyNumberFormat="1" applyFont="1" applyAlignment="1">
      <alignment horizontal="center"/>
    </xf>
    <xf numFmtId="43" fontId="6" fillId="0" borderId="0" xfId="18" applyFont="1" applyFill="1"/>
    <xf numFmtId="0" fontId="5" fillId="0" borderId="0" xfId="17" applyFont="1"/>
    <xf numFmtId="0" fontId="5" fillId="0" borderId="5" xfId="17" applyFont="1" applyBorder="1" applyAlignment="1">
      <alignment horizontal="center" vertical="center"/>
    </xf>
    <xf numFmtId="0" fontId="5" fillId="0" borderId="1" xfId="17" applyFont="1" applyBorder="1" applyAlignment="1">
      <alignment horizontal="center" vertical="center"/>
    </xf>
    <xf numFmtId="0" fontId="5" fillId="0" borderId="0" xfId="17" applyFont="1" applyAlignment="1">
      <alignment vertical="center"/>
    </xf>
    <xf numFmtId="0" fontId="5" fillId="0" borderId="4" xfId="17" applyFont="1" applyBorder="1" applyAlignment="1">
      <alignment horizontal="center" vertical="center"/>
    </xf>
    <xf numFmtId="49" fontId="5" fillId="0" borderId="5" xfId="17" applyNumberFormat="1" applyFont="1" applyBorder="1" applyAlignment="1">
      <alignment horizontal="center" vertical="center"/>
    </xf>
    <xf numFmtId="0" fontId="6" fillId="0" borderId="4" xfId="17" applyFont="1" applyBorder="1" applyAlignment="1">
      <alignment horizontal="center" vertical="center" wrapText="1"/>
    </xf>
    <xf numFmtId="193" fontId="6" fillId="0" borderId="4" xfId="17" applyNumberFormat="1" applyFont="1" applyBorder="1" applyAlignment="1">
      <alignment horizontal="center" vertical="center" wrapText="1"/>
    </xf>
    <xf numFmtId="0" fontId="6" fillId="0" borderId="5" xfId="17" applyFont="1" applyBorder="1" applyAlignment="1">
      <alignment horizontal="left" vertical="center"/>
    </xf>
    <xf numFmtId="0" fontId="6" fillId="0" borderId="5" xfId="19" applyFont="1" applyBorder="1" applyAlignment="1">
      <alignment horizontal="left" vertical="center" shrinkToFit="1"/>
    </xf>
    <xf numFmtId="0" fontId="6" fillId="0" borderId="5" xfId="17" applyFont="1" applyBorder="1" applyAlignment="1">
      <alignment horizontal="center" vertical="center"/>
    </xf>
    <xf numFmtId="49" fontId="6" fillId="0" borderId="5" xfId="17" applyNumberFormat="1" applyFont="1" applyBorder="1" applyAlignment="1">
      <alignment horizontal="center"/>
    </xf>
    <xf numFmtId="192" fontId="6" fillId="0" borderId="4" xfId="15" applyNumberFormat="1" applyFont="1" applyFill="1" applyBorder="1" applyAlignment="1">
      <alignment horizontal="center" vertical="center" wrapText="1"/>
    </xf>
    <xf numFmtId="192" fontId="6" fillId="0" borderId="5" xfId="15" applyNumberFormat="1" applyFont="1" applyFill="1" applyBorder="1" applyAlignment="1">
      <alignment horizontal="center" vertical="center"/>
    </xf>
    <xf numFmtId="192" fontId="6" fillId="0" borderId="4" xfId="18" applyNumberFormat="1" applyFont="1" applyFill="1" applyBorder="1" applyAlignment="1">
      <alignment horizontal="center" vertical="center"/>
    </xf>
    <xf numFmtId="0" fontId="6" fillId="0" borderId="4" xfId="17" applyFont="1" applyBorder="1" applyAlignment="1">
      <alignment horizontal="center" vertical="center" shrinkToFit="1"/>
    </xf>
    <xf numFmtId="0" fontId="6" fillId="0" borderId="5" xfId="0" applyFont="1" applyBorder="1" applyAlignment="1">
      <alignment horizontal="left" vertical="top" wrapText="1"/>
    </xf>
    <xf numFmtId="0" fontId="6" fillId="0" borderId="5" xfId="17" applyFont="1" applyBorder="1" applyAlignment="1">
      <alignment shrinkToFit="1"/>
    </xf>
    <xf numFmtId="193" fontId="6" fillId="0" borderId="5" xfId="0" applyNumberFormat="1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192" fontId="6" fillId="0" borderId="5" xfId="20" applyNumberFormat="1" applyFont="1" applyFill="1" applyBorder="1"/>
    <xf numFmtId="0" fontId="6" fillId="0" borderId="5" xfId="17" applyFont="1" applyBorder="1"/>
    <xf numFmtId="194" fontId="6" fillId="0" borderId="5" xfId="19" applyNumberFormat="1" applyFont="1" applyBorder="1" applyAlignment="1">
      <alignment horizontal="center"/>
    </xf>
    <xf numFmtId="0" fontId="6" fillId="0" borderId="5" xfId="17" applyFont="1" applyBorder="1" applyAlignment="1">
      <alignment horizontal="center"/>
    </xf>
    <xf numFmtId="0" fontId="6" fillId="0" borderId="5" xfId="14" applyFont="1" applyBorder="1"/>
    <xf numFmtId="0" fontId="6" fillId="0" borderId="5" xfId="17" applyFont="1" applyBorder="1" applyAlignment="1">
      <alignment horizontal="center" vertical="top"/>
    </xf>
    <xf numFmtId="49" fontId="9" fillId="0" borderId="5" xfId="17" applyNumberFormat="1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6" fillId="0" borderId="5" xfId="19" applyFont="1" applyBorder="1" applyAlignment="1">
      <alignment horizontal="left" vertical="top" shrinkToFit="1"/>
    </xf>
    <xf numFmtId="0" fontId="6" fillId="0" borderId="5" xfId="0" applyFont="1" applyBorder="1" applyAlignment="1">
      <alignment vertical="top" wrapText="1"/>
    </xf>
    <xf numFmtId="192" fontId="6" fillId="0" borderId="5" xfId="15" applyNumberFormat="1" applyFont="1" applyFill="1" applyBorder="1"/>
    <xf numFmtId="192" fontId="6" fillId="0" borderId="5" xfId="17" applyNumberFormat="1" applyFont="1" applyBorder="1"/>
    <xf numFmtId="0" fontId="9" fillId="0" borderId="5" xfId="17" applyFont="1" applyBorder="1"/>
    <xf numFmtId="0" fontId="9" fillId="0" borderId="0" xfId="17" applyFont="1"/>
    <xf numFmtId="194" fontId="9" fillId="0" borderId="5" xfId="19" applyNumberFormat="1" applyFont="1" applyBorder="1" applyAlignment="1">
      <alignment horizontal="center"/>
    </xf>
    <xf numFmtId="0" fontId="9" fillId="0" borderId="5" xfId="17" applyFont="1" applyBorder="1" applyAlignment="1">
      <alignment horizontal="center"/>
    </xf>
    <xf numFmtId="49" fontId="9" fillId="0" borderId="5" xfId="17" applyNumberFormat="1" applyFont="1" applyBorder="1" applyAlignment="1">
      <alignment horizontal="center"/>
    </xf>
    <xf numFmtId="192" fontId="9" fillId="0" borderId="5" xfId="15" applyNumberFormat="1" applyFont="1" applyFill="1" applyBorder="1" applyAlignment="1">
      <alignment horizontal="center"/>
    </xf>
    <xf numFmtId="192" fontId="9" fillId="0" borderId="5" xfId="20" applyNumberFormat="1" applyFont="1" applyFill="1" applyBorder="1"/>
    <xf numFmtId="0" fontId="9" fillId="0" borderId="5" xfId="0" applyFont="1" applyBorder="1" applyAlignment="1">
      <alignment shrinkToFit="1"/>
    </xf>
    <xf numFmtId="192" fontId="9" fillId="0" borderId="5" xfId="15" applyNumberFormat="1" applyFont="1" applyFill="1" applyBorder="1"/>
    <xf numFmtId="0" fontId="9" fillId="0" borderId="5" xfId="0" applyFont="1" applyBorder="1" applyAlignment="1">
      <alignment horizontal="left" shrinkToFit="1"/>
    </xf>
    <xf numFmtId="0" fontId="9" fillId="0" borderId="5" xfId="0" applyFont="1" applyBorder="1" applyAlignment="1">
      <alignment horizontal="center" shrinkToFit="1"/>
    </xf>
    <xf numFmtId="0" fontId="6" fillId="0" borderId="4" xfId="14" applyFont="1" applyBorder="1"/>
    <xf numFmtId="49" fontId="9" fillId="0" borderId="5" xfId="0" applyNumberFormat="1" applyFont="1" applyBorder="1" applyAlignment="1">
      <alignment horizontal="center" shrinkToFit="1"/>
    </xf>
    <xf numFmtId="0" fontId="60" fillId="0" borderId="5" xfId="14" applyFont="1" applyBorder="1"/>
    <xf numFmtId="49" fontId="9" fillId="0" borderId="5" xfId="15" applyNumberFormat="1" applyFont="1" applyFill="1" applyBorder="1" applyAlignment="1">
      <alignment horizontal="center"/>
    </xf>
    <xf numFmtId="15" fontId="9" fillId="0" borderId="5" xfId="0" applyNumberFormat="1" applyFont="1" applyBorder="1" applyAlignment="1">
      <alignment horizontal="center"/>
    </xf>
    <xf numFmtId="0" fontId="6" fillId="0" borderId="5" xfId="16" applyFont="1" applyBorder="1" applyAlignment="1">
      <alignment horizontal="left" vertical="center" shrinkToFit="1"/>
    </xf>
    <xf numFmtId="1" fontId="9" fillId="0" borderId="5" xfId="19" applyNumberFormat="1" applyFont="1" applyBorder="1" applyAlignment="1">
      <alignment horizontal="center"/>
    </xf>
    <xf numFmtId="0" fontId="9" fillId="0" borderId="5" xfId="19" applyFont="1" applyBorder="1" applyAlignment="1">
      <alignment horizontal="center" vertical="center"/>
    </xf>
    <xf numFmtId="194" fontId="9" fillId="0" borderId="5" xfId="19" applyNumberFormat="1" applyFont="1" applyBorder="1" applyAlignment="1">
      <alignment horizontal="center" vertical="top"/>
    </xf>
    <xf numFmtId="0" fontId="9" fillId="0" borderId="5" xfId="0" applyFont="1" applyBorder="1" applyAlignment="1">
      <alignment horizontal="left" vertical="top" shrinkToFit="1"/>
    </xf>
    <xf numFmtId="1" fontId="9" fillId="0" borderId="5" xfId="19" applyNumberFormat="1" applyFont="1" applyBorder="1" applyAlignment="1">
      <alignment horizontal="center" vertical="top"/>
    </xf>
    <xf numFmtId="15" fontId="9" fillId="0" borderId="5" xfId="19" applyNumberFormat="1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192" fontId="9" fillId="0" borderId="5" xfId="15" applyNumberFormat="1" applyFont="1" applyFill="1" applyBorder="1" applyAlignment="1">
      <alignment horizontal="center" vertical="top"/>
    </xf>
    <xf numFmtId="192" fontId="9" fillId="0" borderId="5" xfId="20" applyNumberFormat="1" applyFont="1" applyFill="1" applyBorder="1" applyAlignment="1">
      <alignment vertical="top"/>
    </xf>
    <xf numFmtId="0" fontId="6" fillId="0" borderId="0" xfId="17" applyFont="1" applyAlignment="1">
      <alignment vertical="top"/>
    </xf>
    <xf numFmtId="49" fontId="6" fillId="0" borderId="5" xfId="15" applyNumberFormat="1" applyFont="1" applyFill="1" applyBorder="1" applyAlignment="1">
      <alignment horizontal="center"/>
    </xf>
    <xf numFmtId="15" fontId="6" fillId="0" borderId="5" xfId="0" applyNumberFormat="1" applyFont="1" applyBorder="1" applyAlignment="1">
      <alignment horizontal="center"/>
    </xf>
    <xf numFmtId="194" fontId="9" fillId="0" borderId="5" xfId="19" applyNumberFormat="1" applyFont="1" applyBorder="1" applyAlignment="1">
      <alignment horizontal="left" vertical="top"/>
    </xf>
    <xf numFmtId="194" fontId="6" fillId="0" borderId="5" xfId="0" applyNumberFormat="1" applyFont="1" applyBorder="1" applyAlignment="1">
      <alignment horizontal="center"/>
    </xf>
    <xf numFmtId="0" fontId="9" fillId="0" borderId="5" xfId="17" applyFont="1" applyBorder="1" applyAlignment="1">
      <alignment horizontal="left"/>
    </xf>
    <xf numFmtId="15" fontId="9" fillId="0" borderId="5" xfId="17" applyNumberFormat="1" applyFont="1" applyBorder="1" applyAlignment="1">
      <alignment horizontal="center"/>
    </xf>
    <xf numFmtId="0" fontId="5" fillId="0" borderId="5" xfId="17" applyFont="1" applyBorder="1" applyAlignment="1">
      <alignment horizontal="center" vertical="center" wrapText="1"/>
    </xf>
    <xf numFmtId="194" fontId="5" fillId="0" borderId="5" xfId="0" applyNumberFormat="1" applyFont="1" applyBorder="1" applyAlignment="1">
      <alignment horizontal="center"/>
    </xf>
    <xf numFmtId="0" fontId="5" fillId="0" borderId="5" xfId="19" applyFont="1" applyBorder="1" applyAlignment="1">
      <alignment horizontal="left" vertical="center" shrinkToFit="1"/>
    </xf>
    <xf numFmtId="0" fontId="3" fillId="0" borderId="5" xfId="17" applyFont="1" applyBorder="1"/>
    <xf numFmtId="0" fontId="3" fillId="0" borderId="5" xfId="17" applyFont="1" applyBorder="1" applyAlignment="1">
      <alignment horizontal="left"/>
    </xf>
    <xf numFmtId="1" fontId="5" fillId="0" borderId="5" xfId="19" applyNumberFormat="1" applyFont="1" applyBorder="1" applyAlignment="1">
      <alignment horizontal="center"/>
    </xf>
    <xf numFmtId="0" fontId="5" fillId="0" borderId="5" xfId="19" applyFont="1" applyBorder="1" applyAlignment="1">
      <alignment horizontal="center" vertical="center"/>
    </xf>
    <xf numFmtId="0" fontId="5" fillId="0" borderId="5" xfId="17" applyFont="1" applyBorder="1"/>
    <xf numFmtId="0" fontId="3" fillId="0" borderId="5" xfId="17" applyFont="1" applyBorder="1" applyAlignment="1">
      <alignment horizontal="center"/>
    </xf>
    <xf numFmtId="192" fontId="3" fillId="0" borderId="5" xfId="15" applyNumberFormat="1" applyFont="1" applyFill="1" applyBorder="1"/>
    <xf numFmtId="192" fontId="5" fillId="0" borderId="5" xfId="15" applyNumberFormat="1" applyFont="1" applyFill="1" applyBorder="1" applyAlignment="1">
      <alignment horizontal="center"/>
    </xf>
    <xf numFmtId="192" fontId="5" fillId="0" borderId="5" xfId="20" applyNumberFormat="1" applyFont="1" applyFill="1" applyBorder="1"/>
    <xf numFmtId="0" fontId="6" fillId="0" borderId="0" xfId="17" applyFont="1" applyAlignment="1">
      <alignment horizontal="center" vertical="center" wrapText="1"/>
    </xf>
    <xf numFmtId="194" fontId="6" fillId="0" borderId="0" xfId="0" applyNumberFormat="1" applyFont="1" applyAlignment="1">
      <alignment horizontal="center"/>
    </xf>
    <xf numFmtId="0" fontId="6" fillId="0" borderId="0" xfId="19" applyFont="1" applyAlignment="1">
      <alignment horizontal="left" vertical="center" shrinkToFit="1"/>
    </xf>
    <xf numFmtId="0" fontId="9" fillId="0" borderId="0" xfId="17" applyFont="1" applyAlignment="1">
      <alignment horizontal="left"/>
    </xf>
    <xf numFmtId="1" fontId="6" fillId="0" borderId="0" xfId="19" applyNumberFormat="1" applyFont="1" applyAlignment="1">
      <alignment horizontal="center"/>
    </xf>
    <xf numFmtId="0" fontId="6" fillId="0" borderId="0" xfId="19" applyFont="1" applyAlignment="1">
      <alignment horizontal="center" vertical="center"/>
    </xf>
    <xf numFmtId="0" fontId="9" fillId="0" borderId="0" xfId="17" applyFont="1" applyAlignment="1">
      <alignment horizontal="center"/>
    </xf>
    <xf numFmtId="192" fontId="9" fillId="0" borderId="0" xfId="15" applyNumberFormat="1" applyFont="1" applyFill="1" applyBorder="1"/>
    <xf numFmtId="192" fontId="6" fillId="0" borderId="0" xfId="15" applyNumberFormat="1" applyFont="1" applyFill="1" applyBorder="1" applyAlignment="1">
      <alignment horizontal="center"/>
    </xf>
    <xf numFmtId="192" fontId="6" fillId="0" borderId="0" xfId="20" applyNumberFormat="1" applyFont="1" applyFill="1" applyBorder="1"/>
    <xf numFmtId="0" fontId="6" fillId="0" borderId="0" xfId="19" applyFont="1"/>
    <xf numFmtId="0" fontId="9" fillId="14" borderId="0" xfId="0" applyFont="1" applyFill="1"/>
    <xf numFmtId="17" fontId="3" fillId="0" borderId="5" xfId="7" applyNumberFormat="1" applyFont="1" applyFill="1" applyBorder="1" applyAlignment="1">
      <alignment horizontal="center"/>
    </xf>
    <xf numFmtId="17" fontId="3" fillId="0" borderId="2" xfId="7" applyNumberFormat="1" applyFont="1" applyFill="1" applyBorder="1" applyAlignment="1">
      <alignment horizontal="center"/>
    </xf>
    <xf numFmtId="43" fontId="3" fillId="0" borderId="5" xfId="7" applyFont="1" applyFill="1" applyBorder="1" applyAlignment="1">
      <alignment horizontal="center"/>
    </xf>
    <xf numFmtId="0" fontId="3" fillId="1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43" fontId="9" fillId="0" borderId="5" xfId="7" applyFont="1" applyFill="1" applyBorder="1"/>
    <xf numFmtId="43" fontId="9" fillId="0" borderId="2" xfId="7" applyFont="1" applyFill="1" applyBorder="1"/>
    <xf numFmtId="43" fontId="3" fillId="0" borderId="5" xfId="7" applyFont="1" applyFill="1" applyBorder="1"/>
    <xf numFmtId="0" fontId="3" fillId="14" borderId="5" xfId="0" applyFont="1" applyFill="1" applyBorder="1"/>
    <xf numFmtId="43" fontId="9" fillId="14" borderId="5" xfId="7" applyFont="1" applyFill="1" applyBorder="1"/>
    <xf numFmtId="43" fontId="9" fillId="14" borderId="2" xfId="7" applyFont="1" applyFill="1" applyBorder="1"/>
    <xf numFmtId="43" fontId="3" fillId="14" borderId="5" xfId="7" applyFont="1" applyFill="1" applyBorder="1"/>
    <xf numFmtId="43" fontId="11" fillId="0" borderId="5" xfId="7" applyFont="1" applyFill="1" applyBorder="1"/>
    <xf numFmtId="43" fontId="11" fillId="0" borderId="2" xfId="7" applyFont="1" applyFill="1" applyBorder="1"/>
    <xf numFmtId="43" fontId="11" fillId="14" borderId="0" xfId="7" applyFont="1" applyFill="1" applyBorder="1"/>
    <xf numFmtId="0" fontId="3" fillId="14" borderId="0" xfId="0" applyFont="1" applyFill="1"/>
    <xf numFmtId="43" fontId="10" fillId="0" borderId="0" xfId="7" applyFont="1" applyFill="1"/>
    <xf numFmtId="43" fontId="11" fillId="0" borderId="0" xfId="7" applyFont="1" applyFill="1" applyBorder="1"/>
    <xf numFmtId="43" fontId="9" fillId="0" borderId="0" xfId="7" applyFont="1" applyFill="1"/>
    <xf numFmtId="43" fontId="3" fillId="0" borderId="0" xfId="7" applyFont="1" applyFill="1" applyBorder="1"/>
    <xf numFmtId="0" fontId="9" fillId="0" borderId="0" xfId="0" applyFont="1" applyAlignment="1">
      <alignment horizontal="center" vertical="center" shrinkToFit="1"/>
    </xf>
    <xf numFmtId="0" fontId="11" fillId="0" borderId="0" xfId="22" applyFont="1"/>
    <xf numFmtId="0" fontId="10" fillId="0" borderId="0" xfId="22" applyFont="1"/>
    <xf numFmtId="0" fontId="11" fillId="0" borderId="5" xfId="22" applyFont="1" applyBorder="1" applyAlignment="1">
      <alignment horizontal="center"/>
    </xf>
    <xf numFmtId="17" fontId="14" fillId="0" borderId="5" xfId="21" applyNumberFormat="1" applyFont="1" applyBorder="1" applyAlignment="1">
      <alignment horizontal="center" vertical="center" shrinkToFit="1"/>
    </xf>
    <xf numFmtId="0" fontId="14" fillId="0" borderId="5" xfId="21" applyFont="1" applyBorder="1" applyAlignment="1">
      <alignment horizontal="center" vertical="center" shrinkToFit="1"/>
    </xf>
    <xf numFmtId="0" fontId="11" fillId="0" borderId="0" xfId="22" applyFont="1" applyAlignment="1">
      <alignment horizontal="center"/>
    </xf>
    <xf numFmtId="0" fontId="10" fillId="0" borderId="5" xfId="22" applyFont="1" applyBorder="1"/>
    <xf numFmtId="4" fontId="63" fillId="0" borderId="5" xfId="0" applyNumberFormat="1" applyFont="1" applyBorder="1"/>
    <xf numFmtId="188" fontId="10" fillId="0" borderId="5" xfId="6" applyFont="1" applyBorder="1"/>
    <xf numFmtId="43" fontId="10" fillId="0" borderId="0" xfId="22" applyNumberFormat="1" applyFont="1"/>
    <xf numFmtId="4" fontId="64" fillId="0" borderId="5" xfId="0" applyNumberFormat="1" applyFont="1" applyBorder="1"/>
    <xf numFmtId="43" fontId="10" fillId="0" borderId="5" xfId="22" applyNumberFormat="1" applyFont="1" applyBorder="1"/>
    <xf numFmtId="43" fontId="10" fillId="0" borderId="5" xfId="23" applyFont="1" applyBorder="1"/>
    <xf numFmtId="4" fontId="63" fillId="0" borderId="1" xfId="0" applyNumberFormat="1" applyFont="1" applyBorder="1"/>
    <xf numFmtId="43" fontId="11" fillId="0" borderId="5" xfId="22" applyNumberFormat="1" applyFont="1" applyBorder="1"/>
    <xf numFmtId="4" fontId="11" fillId="0" borderId="0" xfId="22" applyNumberFormat="1" applyFont="1"/>
    <xf numFmtId="2" fontId="11" fillId="0" borderId="0" xfId="22" applyNumberFormat="1" applyFont="1"/>
    <xf numFmtId="0" fontId="5" fillId="0" borderId="0" xfId="14" applyFont="1" applyAlignment="1">
      <alignment horizontal="center"/>
    </xf>
    <xf numFmtId="0" fontId="6" fillId="0" borderId="0" xfId="14" applyFont="1"/>
    <xf numFmtId="0" fontId="5" fillId="16" borderId="1" xfId="14" applyFont="1" applyFill="1" applyBorder="1" applyAlignment="1">
      <alignment horizontal="center" vertical="center"/>
    </xf>
    <xf numFmtId="0" fontId="5" fillId="16" borderId="12" xfId="14" applyFont="1" applyFill="1" applyBorder="1" applyAlignment="1">
      <alignment horizontal="center" vertical="center"/>
    </xf>
    <xf numFmtId="0" fontId="5" fillId="16" borderId="1" xfId="14" applyFont="1" applyFill="1" applyBorder="1" applyAlignment="1">
      <alignment horizontal="center" vertical="center" wrapText="1"/>
    </xf>
    <xf numFmtId="0" fontId="5" fillId="16" borderId="4" xfId="14" applyFont="1" applyFill="1" applyBorder="1" applyAlignment="1">
      <alignment horizontal="center" vertical="top"/>
    </xf>
    <xf numFmtId="0" fontId="5" fillId="16" borderId="19" xfId="14" applyFont="1" applyFill="1" applyBorder="1" applyAlignment="1">
      <alignment horizontal="center" vertical="center"/>
    </xf>
    <xf numFmtId="0" fontId="5" fillId="16" borderId="4" xfId="14" applyFont="1" applyFill="1" applyBorder="1" applyAlignment="1">
      <alignment horizontal="center" vertical="top" wrapText="1"/>
    </xf>
    <xf numFmtId="0" fontId="6" fillId="0" borderId="23" xfId="14" applyFont="1" applyBorder="1" applyAlignment="1">
      <alignment horizontal="center" vertical="top"/>
    </xf>
    <xf numFmtId="0" fontId="9" fillId="0" borderId="5" xfId="0" applyFont="1" applyBorder="1" applyAlignment="1">
      <alignment horizontal="left" vertical="top" wrapText="1"/>
    </xf>
    <xf numFmtId="3" fontId="9" fillId="0" borderId="5" xfId="0" applyNumberFormat="1" applyFont="1" applyBorder="1" applyAlignment="1">
      <alignment horizontal="center" vertical="center" wrapText="1"/>
    </xf>
    <xf numFmtId="3" fontId="9" fillId="14" borderId="5" xfId="0" applyNumberFormat="1" applyFont="1" applyFill="1" applyBorder="1" applyAlignment="1">
      <alignment horizontal="center" vertical="center" wrapText="1"/>
    </xf>
    <xf numFmtId="43" fontId="6" fillId="0" borderId="0" xfId="5" applyFont="1"/>
    <xf numFmtId="188" fontId="5" fillId="17" borderId="5" xfId="24" applyFont="1" applyFill="1" applyBorder="1"/>
    <xf numFmtId="0" fontId="5" fillId="0" borderId="0" xfId="14" applyFont="1" applyAlignment="1">
      <alignment horizontal="left"/>
    </xf>
    <xf numFmtId="0" fontId="6" fillId="0" borderId="0" xfId="14" applyFont="1" applyAlignment="1">
      <alignment horizontal="left" vertical="top"/>
    </xf>
    <xf numFmtId="0" fontId="6" fillId="0" borderId="0" xfId="14" applyFont="1" applyAlignment="1">
      <alignment horizontal="left"/>
    </xf>
    <xf numFmtId="0" fontId="6" fillId="0" borderId="0" xfId="14" applyFont="1" applyAlignment="1">
      <alignment horizontal="center"/>
    </xf>
    <xf numFmtId="0" fontId="6" fillId="0" borderId="0" xfId="14" applyFont="1" applyAlignment="1">
      <alignment horizontal="center" vertical="top"/>
    </xf>
    <xf numFmtId="0" fontId="66" fillId="0" borderId="0" xfId="25" applyFont="1"/>
    <xf numFmtId="0" fontId="67" fillId="0" borderId="0" xfId="25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top" wrapText="1"/>
    </xf>
    <xf numFmtId="192" fontId="11" fillId="0" borderId="5" xfId="5" applyNumberFormat="1" applyFont="1" applyFill="1" applyBorder="1" applyAlignment="1">
      <alignment horizontal="center" vertical="top" wrapText="1"/>
    </xf>
    <xf numFmtId="43" fontId="11" fillId="0" borderId="5" xfId="5" applyFont="1" applyFill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3" fontId="10" fillId="0" borderId="0" xfId="5" applyFont="1" applyFill="1" applyBorder="1" applyAlignment="1">
      <alignment vertical="center"/>
    </xf>
    <xf numFmtId="0" fontId="11" fillId="0" borderId="4" xfId="0" applyFont="1" applyBorder="1" applyAlignment="1">
      <alignment horizontal="center" vertical="top" wrapText="1"/>
    </xf>
    <xf numFmtId="192" fontId="68" fillId="0" borderId="5" xfId="5" applyNumberFormat="1" applyFont="1" applyFill="1" applyBorder="1" applyAlignment="1">
      <alignment horizontal="center" vertical="top" wrapText="1"/>
    </xf>
    <xf numFmtId="43" fontId="11" fillId="0" borderId="5" xfId="5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center" vertical="top" shrinkToFit="1"/>
    </xf>
    <xf numFmtId="0" fontId="10" fillId="0" borderId="5" xfId="0" applyFont="1" applyBorder="1" applyAlignment="1">
      <alignment horizontal="right" vertical="top" shrinkToFit="1"/>
    </xf>
    <xf numFmtId="43" fontId="10" fillId="0" borderId="5" xfId="5" applyFont="1" applyFill="1" applyBorder="1" applyAlignment="1">
      <alignment horizontal="right" vertical="top" shrinkToFit="1"/>
    </xf>
    <xf numFmtId="43" fontId="10" fillId="0" borderId="24" xfId="5" applyFont="1" applyFill="1" applyBorder="1" applyAlignment="1">
      <alignment horizontal="center" vertical="top" shrinkToFit="1"/>
    </xf>
    <xf numFmtId="192" fontId="10" fillId="0" borderId="24" xfId="0" applyNumberFormat="1" applyFont="1" applyBorder="1" applyAlignment="1">
      <alignment horizontal="center" vertical="top" shrinkToFit="1"/>
    </xf>
    <xf numFmtId="192" fontId="10" fillId="0" borderId="24" xfId="0" applyNumberFormat="1" applyFont="1" applyBorder="1" applyAlignment="1">
      <alignment horizontal="right" vertical="top" shrinkToFit="1"/>
    </xf>
    <xf numFmtId="43" fontId="10" fillId="0" borderId="25" xfId="5" applyFont="1" applyFill="1" applyBorder="1" applyAlignment="1">
      <alignment vertical="top" shrinkToFit="1"/>
    </xf>
    <xf numFmtId="0" fontId="7" fillId="0" borderId="5" xfId="0" applyFont="1" applyBorder="1" applyAlignment="1">
      <alignment horizontal="center" vertical="top" shrinkToFit="1"/>
    </xf>
    <xf numFmtId="0" fontId="7" fillId="0" borderId="0" xfId="0" applyFont="1"/>
    <xf numFmtId="0" fontId="7" fillId="15" borderId="5" xfId="0" applyFont="1" applyFill="1" applyBorder="1" applyAlignment="1">
      <alignment horizontal="center" vertical="center" wrapText="1"/>
    </xf>
    <xf numFmtId="4" fontId="13" fillId="15" borderId="5" xfId="0" applyNumberFormat="1" applyFont="1" applyFill="1" applyBorder="1"/>
    <xf numFmtId="195" fontId="10" fillId="0" borderId="5" xfId="5" applyNumberFormat="1" applyFont="1" applyFill="1" applyBorder="1" applyAlignment="1">
      <alignment horizontal="center" vertical="center" shrinkToFit="1"/>
    </xf>
    <xf numFmtId="192" fontId="13" fillId="15" borderId="5" xfId="0" applyNumberFormat="1" applyFont="1" applyFill="1" applyBorder="1"/>
    <xf numFmtId="0" fontId="10" fillId="0" borderId="5" xfId="0" applyFont="1" applyBorder="1" applyAlignment="1">
      <alignment vertical="top" wrapText="1"/>
    </xf>
    <xf numFmtId="192" fontId="10" fillId="0" borderId="5" xfId="5" applyNumberFormat="1" applyFont="1" applyFill="1" applyBorder="1" applyAlignment="1">
      <alignment horizontal="right" vertical="top" shrinkToFit="1"/>
    </xf>
    <xf numFmtId="43" fontId="10" fillId="0" borderId="5" xfId="5" applyFont="1" applyFill="1" applyBorder="1" applyAlignment="1">
      <alignment horizontal="center" vertical="top" shrinkToFit="1"/>
    </xf>
    <xf numFmtId="3" fontId="10" fillId="0" borderId="5" xfId="5" applyNumberFormat="1" applyFont="1" applyFill="1" applyBorder="1" applyAlignment="1">
      <alignment horizontal="right" vertical="top" shrinkToFit="1"/>
    </xf>
    <xf numFmtId="0" fontId="69" fillId="0" borderId="5" xfId="0" applyFont="1" applyBorder="1" applyAlignment="1">
      <alignment horizontal="center" vertical="center" shrinkToFit="1"/>
    </xf>
    <xf numFmtId="196" fontId="13" fillId="15" borderId="5" xfId="0" applyNumberFormat="1" applyFont="1" applyFill="1" applyBorder="1"/>
    <xf numFmtId="0" fontId="10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right" vertical="top" shrinkToFit="1"/>
    </xf>
    <xf numFmtId="43" fontId="10" fillId="0" borderId="1" xfId="5" applyFont="1" applyFill="1" applyBorder="1" applyAlignment="1">
      <alignment horizontal="center" vertical="top" shrinkToFit="1"/>
    </xf>
    <xf numFmtId="43" fontId="10" fillId="0" borderId="26" xfId="5" applyFont="1" applyFill="1" applyBorder="1" applyAlignment="1">
      <alignment horizontal="center" vertical="top" shrinkToFit="1"/>
    </xf>
    <xf numFmtId="0" fontId="10" fillId="0" borderId="1" xfId="0" applyFont="1" applyBorder="1" applyAlignment="1">
      <alignment horizontal="center" vertical="top" shrinkToFit="1"/>
    </xf>
    <xf numFmtId="192" fontId="10" fillId="0" borderId="26" xfId="0" applyNumberFormat="1" applyFont="1" applyBorder="1" applyAlignment="1">
      <alignment horizontal="right" vertical="top" shrinkToFit="1"/>
    </xf>
    <xf numFmtId="3" fontId="10" fillId="0" borderId="1" xfId="5" applyNumberFormat="1" applyFont="1" applyFill="1" applyBorder="1" applyAlignment="1">
      <alignment horizontal="right" vertical="top" shrinkToFit="1"/>
    </xf>
    <xf numFmtId="0" fontId="7" fillId="0" borderId="1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center" shrinkToFit="1"/>
    </xf>
    <xf numFmtId="192" fontId="10" fillId="15" borderId="5" xfId="0" applyNumberFormat="1" applyFont="1" applyFill="1" applyBorder="1"/>
    <xf numFmtId="43" fontId="10" fillId="0" borderId="5" xfId="5" applyFont="1" applyFill="1" applyBorder="1" applyAlignment="1">
      <alignment vertical="top" shrinkToFit="1"/>
    </xf>
    <xf numFmtId="0" fontId="10" fillId="0" borderId="5" xfId="0" applyFont="1" applyBorder="1" applyAlignment="1">
      <alignment vertical="top" shrinkToFit="1"/>
    </xf>
    <xf numFmtId="192" fontId="10" fillId="0" borderId="5" xfId="0" applyNumberFormat="1" applyFont="1" applyBorder="1" applyAlignment="1">
      <alignment horizontal="right" vertical="top" shrinkToFit="1"/>
    </xf>
    <xf numFmtId="4" fontId="10" fillId="0" borderId="0" xfId="0" applyNumberFormat="1" applyFont="1"/>
    <xf numFmtId="0" fontId="10" fillId="0" borderId="5" xfId="0" applyFont="1" applyBorder="1" applyAlignment="1">
      <alignment horizontal="right" vertical="top"/>
    </xf>
    <xf numFmtId="43" fontId="10" fillId="0" borderId="5" xfId="5" applyFont="1" applyFill="1" applyBorder="1" applyAlignment="1">
      <alignment vertical="top"/>
    </xf>
    <xf numFmtId="0" fontId="10" fillId="0" borderId="5" xfId="0" applyFont="1" applyBorder="1" applyAlignment="1">
      <alignment vertical="top"/>
    </xf>
    <xf numFmtId="195" fontId="10" fillId="0" borderId="24" xfId="0" applyNumberFormat="1" applyFont="1" applyBorder="1" applyAlignment="1">
      <alignment horizontal="center" vertical="top" shrinkToFit="1"/>
    </xf>
    <xf numFmtId="192" fontId="68" fillId="0" borderId="4" xfId="0" applyNumberFormat="1" applyFont="1" applyBorder="1" applyAlignment="1">
      <alignment shrinkToFit="1"/>
    </xf>
    <xf numFmtId="0" fontId="70" fillId="0" borderId="0" xfId="0" applyFont="1"/>
    <xf numFmtId="192" fontId="70" fillId="0" borderId="4" xfId="0" applyNumberFormat="1" applyFont="1" applyBorder="1" applyAlignment="1">
      <alignment shrinkToFit="1"/>
    </xf>
    <xf numFmtId="43" fontId="13" fillId="0" borderId="0" xfId="0" applyNumberFormat="1" applyFont="1"/>
    <xf numFmtId="192" fontId="13" fillId="0" borderId="0" xfId="0" applyNumberFormat="1" applyFont="1"/>
    <xf numFmtId="0" fontId="68" fillId="0" borderId="5" xfId="0" applyFont="1" applyBorder="1" applyAlignment="1">
      <alignment horizontal="center" vertical="top" wrapText="1"/>
    </xf>
    <xf numFmtId="43" fontId="68" fillId="0" borderId="5" xfId="5" applyFont="1" applyFill="1" applyBorder="1" applyAlignment="1">
      <alignment horizontal="center" vertical="top" wrapText="1"/>
    </xf>
    <xf numFmtId="0" fontId="68" fillId="0" borderId="5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43" fontId="68" fillId="0" borderId="5" xfId="5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/>
    </xf>
    <xf numFmtId="0" fontId="10" fillId="14" borderId="5" xfId="0" applyFont="1" applyFill="1" applyBorder="1" applyAlignment="1">
      <alignment vertical="top" wrapText="1"/>
    </xf>
    <xf numFmtId="0" fontId="10" fillId="14" borderId="5" xfId="0" applyFont="1" applyFill="1" applyBorder="1" applyAlignment="1">
      <alignment vertical="top" shrinkToFit="1"/>
    </xf>
    <xf numFmtId="192" fontId="10" fillId="14" borderId="5" xfId="5" applyNumberFormat="1" applyFont="1" applyFill="1" applyBorder="1" applyAlignment="1">
      <alignment vertical="top" shrinkToFit="1"/>
    </xf>
    <xf numFmtId="192" fontId="10" fillId="14" borderId="5" xfId="5" applyNumberFormat="1" applyFont="1" applyFill="1" applyBorder="1" applyAlignment="1">
      <alignment horizontal="center" vertical="top" shrinkToFit="1"/>
    </xf>
    <xf numFmtId="192" fontId="7" fillId="14" borderId="5" xfId="5" applyNumberFormat="1" applyFont="1" applyFill="1" applyBorder="1" applyAlignment="1">
      <alignment horizontal="center" vertical="top" shrinkToFit="1"/>
    </xf>
    <xf numFmtId="192" fontId="7" fillId="0" borderId="5" xfId="5" applyNumberFormat="1" applyFont="1" applyBorder="1" applyAlignment="1">
      <alignment horizontal="center" vertical="top" shrinkToFit="1"/>
    </xf>
    <xf numFmtId="195" fontId="7" fillId="15" borderId="5" xfId="5" applyNumberFormat="1" applyFont="1" applyFill="1" applyBorder="1" applyAlignment="1">
      <alignment horizontal="center" vertical="top" shrinkToFit="1"/>
    </xf>
    <xf numFmtId="0" fontId="72" fillId="0" borderId="0" xfId="0" applyFont="1"/>
    <xf numFmtId="192" fontId="68" fillId="0" borderId="0" xfId="0" applyNumberFormat="1" applyFont="1" applyAlignment="1">
      <alignment shrinkToFit="1"/>
    </xf>
    <xf numFmtId="192" fontId="70" fillId="0" borderId="0" xfId="0" applyNumberFormat="1" applyFont="1" applyAlignment="1">
      <alignment shrinkToFit="1"/>
    </xf>
    <xf numFmtId="0" fontId="73" fillId="0" borderId="0" xfId="0" applyFont="1"/>
    <xf numFmtId="0" fontId="67" fillId="0" borderId="0" xfId="25" applyFont="1"/>
    <xf numFmtId="0" fontId="74" fillId="0" borderId="0" xfId="25" applyFont="1" applyFill="1"/>
    <xf numFmtId="192" fontId="71" fillId="0" borderId="5" xfId="5" applyNumberFormat="1" applyFont="1" applyFill="1" applyBorder="1" applyAlignment="1">
      <alignment horizontal="center" vertical="top" wrapText="1"/>
    </xf>
    <xf numFmtId="0" fontId="10" fillId="13" borderId="5" xfId="0" applyFont="1" applyFill="1" applyBorder="1" applyAlignment="1">
      <alignment horizontal="center" vertical="center"/>
    </xf>
    <xf numFmtId="0" fontId="10" fillId="13" borderId="5" xfId="0" applyFont="1" applyFill="1" applyBorder="1" applyAlignment="1">
      <alignment horizontal="center" vertical="center" wrapText="1"/>
    </xf>
    <xf numFmtId="192" fontId="10" fillId="13" borderId="5" xfId="0" applyNumberFormat="1" applyFont="1" applyFill="1" applyBorder="1" applyAlignment="1">
      <alignment horizontal="center" vertical="center" wrapText="1"/>
    </xf>
    <xf numFmtId="196" fontId="10" fillId="13" borderId="5" xfId="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shrinkToFit="1"/>
    </xf>
    <xf numFmtId="192" fontId="10" fillId="0" borderId="5" xfId="0" applyNumberFormat="1" applyFont="1" applyBorder="1" applyAlignment="1">
      <alignment horizontal="center" vertical="center" shrinkToFit="1"/>
    </xf>
    <xf numFmtId="196" fontId="10" fillId="0" borderId="5" xfId="0" applyNumberFormat="1" applyFont="1" applyBorder="1" applyAlignment="1">
      <alignment horizontal="center" vertical="center" wrapText="1"/>
    </xf>
    <xf numFmtId="195" fontId="10" fillId="0" borderId="27" xfId="0" applyNumberFormat="1" applyFont="1" applyBorder="1" applyAlignment="1">
      <alignment horizontal="center" vertical="center" shrinkToFit="1"/>
    </xf>
    <xf numFmtId="0" fontId="10" fillId="0" borderId="28" xfId="0" applyFont="1" applyBorder="1" applyAlignment="1">
      <alignment horizontal="center" vertical="center"/>
    </xf>
    <xf numFmtId="0" fontId="10" fillId="0" borderId="26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center"/>
    </xf>
    <xf numFmtId="192" fontId="10" fillId="0" borderId="24" xfId="5" applyNumberFormat="1" applyFont="1" applyFill="1" applyBorder="1" applyAlignment="1">
      <alignment horizontal="center" vertical="center" shrinkToFit="1"/>
    </xf>
    <xf numFmtId="192" fontId="10" fillId="0" borderId="26" xfId="5" applyNumberFormat="1" applyFont="1" applyFill="1" applyBorder="1" applyAlignment="1">
      <alignment horizontal="center" vertical="center" shrinkToFit="1"/>
    </xf>
    <xf numFmtId="196" fontId="10" fillId="0" borderId="26" xfId="0" applyNumberFormat="1" applyFont="1" applyBorder="1" applyAlignment="1">
      <alignment horizontal="center" vertical="center" wrapText="1"/>
    </xf>
    <xf numFmtId="192" fontId="10" fillId="13" borderId="5" xfId="5" applyNumberFormat="1" applyFont="1" applyFill="1" applyBorder="1" applyAlignment="1">
      <alignment horizontal="center" vertical="center" wrapText="1"/>
    </xf>
    <xf numFmtId="0" fontId="10" fillId="13" borderId="5" xfId="0" applyFont="1" applyFill="1" applyBorder="1" applyAlignment="1">
      <alignment horizontal="center" vertical="center" shrinkToFit="1"/>
    </xf>
    <xf numFmtId="192" fontId="10" fillId="0" borderId="5" xfId="5" applyNumberFormat="1" applyFont="1" applyFill="1" applyBorder="1" applyAlignment="1">
      <alignment horizontal="center" vertical="center" shrinkToFit="1"/>
    </xf>
    <xf numFmtId="196" fontId="10" fillId="0" borderId="5" xfId="0" applyNumberFormat="1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shrinkToFit="1"/>
    </xf>
    <xf numFmtId="192" fontId="10" fillId="0" borderId="1" xfId="5" applyNumberFormat="1" applyFont="1" applyFill="1" applyBorder="1" applyAlignment="1">
      <alignment horizontal="center" vertical="center" shrinkToFit="1"/>
    </xf>
    <xf numFmtId="196" fontId="10" fillId="0" borderId="1" xfId="0" applyNumberFormat="1" applyFont="1" applyBorder="1" applyAlignment="1">
      <alignment horizontal="center" vertical="center" shrinkToFit="1"/>
    </xf>
    <xf numFmtId="195" fontId="10" fillId="0" borderId="28" xfId="0" applyNumberFormat="1" applyFont="1" applyBorder="1" applyAlignment="1">
      <alignment horizontal="center" vertical="center" shrinkToFit="1"/>
    </xf>
    <xf numFmtId="192" fontId="10" fillId="13" borderId="5" xfId="5" applyNumberFormat="1" applyFont="1" applyFill="1" applyBorder="1" applyAlignment="1">
      <alignment horizontal="center" vertical="center" shrinkToFit="1"/>
    </xf>
    <xf numFmtId="196" fontId="10" fillId="13" borderId="5" xfId="0" applyNumberFormat="1" applyFont="1" applyFill="1" applyBorder="1" applyAlignment="1">
      <alignment horizontal="center" vertical="center" shrinkToFit="1"/>
    </xf>
    <xf numFmtId="195" fontId="10" fillId="0" borderId="5" xfId="0" applyNumberFormat="1" applyFont="1" applyBorder="1" applyAlignment="1">
      <alignment horizontal="center" vertical="center" shrinkToFit="1"/>
    </xf>
    <xf numFmtId="196" fontId="10" fillId="0" borderId="5" xfId="5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6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top" wrapText="1"/>
    </xf>
    <xf numFmtId="192" fontId="68" fillId="0" borderId="0" xfId="5" applyNumberFormat="1" applyFont="1" applyFill="1" applyBorder="1" applyAlignment="1">
      <alignment horizontal="center" vertical="top" wrapText="1"/>
    </xf>
    <xf numFmtId="192" fontId="11" fillId="0" borderId="0" xfId="5" applyNumberFormat="1" applyFont="1" applyFill="1" applyBorder="1" applyAlignment="1">
      <alignment horizontal="center" wrapText="1"/>
    </xf>
    <xf numFmtId="43" fontId="11" fillId="0" borderId="0" xfId="5" applyFont="1" applyFill="1" applyBorder="1" applyAlignment="1">
      <alignment horizontal="center" vertical="top" wrapText="1"/>
    </xf>
    <xf numFmtId="192" fontId="68" fillId="0" borderId="0" xfId="5" applyNumberFormat="1" applyFont="1" applyFill="1" applyBorder="1" applyAlignment="1">
      <alignment horizontal="center" vertical="top" shrinkToFit="1"/>
    </xf>
    <xf numFmtId="192" fontId="68" fillId="0" borderId="0" xfId="0" applyNumberFormat="1" applyFont="1" applyAlignment="1">
      <alignment horizontal="center" vertical="center" shrinkToFit="1"/>
    </xf>
    <xf numFmtId="192" fontId="68" fillId="0" borderId="0" xfId="5" applyNumberFormat="1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 vertical="center" wrapText="1"/>
    </xf>
    <xf numFmtId="0" fontId="10" fillId="13" borderId="26" xfId="0" applyFont="1" applyFill="1" applyBorder="1" applyAlignment="1">
      <alignment horizontal="center" vertical="center"/>
    </xf>
    <xf numFmtId="0" fontId="10" fillId="13" borderId="26" xfId="0" applyFont="1" applyFill="1" applyBorder="1" applyAlignment="1">
      <alignment horizontal="center" vertical="center" shrinkToFit="1"/>
    </xf>
    <xf numFmtId="192" fontId="10" fillId="13" borderId="26" xfId="0" applyNumberFormat="1" applyFont="1" applyFill="1" applyBorder="1" applyAlignment="1">
      <alignment horizontal="center" vertical="center" shrinkToFit="1"/>
    </xf>
    <xf numFmtId="196" fontId="10" fillId="13" borderId="26" xfId="0" applyNumberFormat="1" applyFont="1" applyFill="1" applyBorder="1" applyAlignment="1">
      <alignment horizontal="center" vertical="center" shrinkToFit="1"/>
    </xf>
    <xf numFmtId="195" fontId="10" fillId="13" borderId="26" xfId="0" applyNumberFormat="1" applyFont="1" applyFill="1" applyBorder="1" applyAlignment="1">
      <alignment horizontal="center" vertical="center" wrapText="1"/>
    </xf>
    <xf numFmtId="0" fontId="10" fillId="13" borderId="26" xfId="0" applyFont="1" applyFill="1" applyBorder="1" applyAlignment="1">
      <alignment horizontal="center" vertical="center" wrapText="1"/>
    </xf>
    <xf numFmtId="0" fontId="10" fillId="13" borderId="28" xfId="0" applyFont="1" applyFill="1" applyBorder="1" applyAlignment="1">
      <alignment horizontal="center" vertical="center"/>
    </xf>
    <xf numFmtId="0" fontId="10" fillId="13" borderId="31" xfId="0" applyFont="1" applyFill="1" applyBorder="1" applyAlignment="1">
      <alignment horizontal="center" vertical="center" shrinkToFit="1"/>
    </xf>
    <xf numFmtId="192" fontId="10" fillId="13" borderId="31" xfId="0" applyNumberFormat="1" applyFont="1" applyFill="1" applyBorder="1" applyAlignment="1">
      <alignment horizontal="center" vertical="center" shrinkToFit="1"/>
    </xf>
    <xf numFmtId="196" fontId="10" fillId="13" borderId="32" xfId="0" applyNumberFormat="1" applyFont="1" applyFill="1" applyBorder="1" applyAlignment="1">
      <alignment horizontal="center" vertical="center" shrinkToFit="1"/>
    </xf>
    <xf numFmtId="0" fontId="10" fillId="13" borderId="27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left" vertical="center" wrapText="1"/>
    </xf>
    <xf numFmtId="192" fontId="10" fillId="0" borderId="24" xfId="0" applyNumberFormat="1" applyFont="1" applyBorder="1" applyAlignment="1">
      <alignment horizontal="center" vertical="center" shrinkToFit="1"/>
    </xf>
    <xf numFmtId="196" fontId="10" fillId="0" borderId="24" xfId="0" applyNumberFormat="1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/>
    </xf>
    <xf numFmtId="192" fontId="10" fillId="13" borderId="5" xfId="0" applyNumberFormat="1" applyFont="1" applyFill="1" applyBorder="1" applyAlignment="1">
      <alignment horizontal="center"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27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center" vertical="center" shrinkToFit="1"/>
    </xf>
    <xf numFmtId="0" fontId="10" fillId="0" borderId="30" xfId="0" applyFont="1" applyBorder="1" applyAlignment="1">
      <alignment horizontal="center" vertical="center" shrinkToFit="1"/>
    </xf>
    <xf numFmtId="0" fontId="10" fillId="0" borderId="4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 shrinkToFit="1"/>
    </xf>
    <xf numFmtId="192" fontId="10" fillId="0" borderId="27" xfId="5" applyNumberFormat="1" applyFont="1" applyFill="1" applyBorder="1" applyAlignment="1">
      <alignment horizontal="center" vertical="center" shrinkToFit="1"/>
    </xf>
    <xf numFmtId="196" fontId="10" fillId="0" borderId="27" xfId="0" applyNumberFormat="1" applyFont="1" applyBorder="1" applyAlignment="1">
      <alignment horizontal="center" vertical="center" wrapText="1"/>
    </xf>
    <xf numFmtId="0" fontId="75" fillId="0" borderId="5" xfId="0" applyFont="1" applyBorder="1" applyAlignment="1">
      <alignment horizontal="left" vertical="center" wrapText="1"/>
    </xf>
    <xf numFmtId="192" fontId="10" fillId="0" borderId="5" xfId="0" applyNumberFormat="1" applyFont="1" applyBorder="1" applyAlignment="1">
      <alignment horizontal="center" vertical="center" wrapText="1"/>
    </xf>
    <xf numFmtId="0" fontId="10" fillId="13" borderId="35" xfId="0" applyFont="1" applyFill="1" applyBorder="1" applyAlignment="1">
      <alignment horizontal="center" vertical="center" shrinkToFit="1"/>
    </xf>
    <xf numFmtId="192" fontId="10" fillId="13" borderId="35" xfId="0" applyNumberFormat="1" applyFont="1" applyFill="1" applyBorder="1" applyAlignment="1">
      <alignment horizontal="center" vertical="center" shrinkToFit="1"/>
    </xf>
    <xf numFmtId="196" fontId="10" fillId="13" borderId="36" xfId="0" applyNumberFormat="1" applyFont="1" applyFill="1" applyBorder="1" applyAlignment="1">
      <alignment horizontal="center" vertical="center" shrinkToFit="1"/>
    </xf>
    <xf numFmtId="0" fontId="10" fillId="13" borderId="24" xfId="0" applyFont="1" applyFill="1" applyBorder="1" applyAlignment="1">
      <alignment horizontal="center" vertical="center" wrapText="1"/>
    </xf>
    <xf numFmtId="196" fontId="10" fillId="0" borderId="24" xfId="0" applyNumberFormat="1" applyFont="1" applyBorder="1" applyAlignment="1">
      <alignment horizontal="center" vertical="center" shrinkToFit="1"/>
    </xf>
    <xf numFmtId="195" fontId="10" fillId="13" borderId="5" xfId="0" applyNumberFormat="1" applyFont="1" applyFill="1" applyBorder="1" applyAlignment="1">
      <alignment horizontal="center" vertical="center" wrapText="1"/>
    </xf>
    <xf numFmtId="0" fontId="7" fillId="13" borderId="0" xfId="0" applyFont="1" applyFill="1"/>
    <xf numFmtId="0" fontId="10" fillId="13" borderId="0" xfId="0" applyFont="1" applyFill="1"/>
    <xf numFmtId="192" fontId="10" fillId="0" borderId="1" xfId="5" applyNumberFormat="1" applyFont="1" applyBorder="1" applyAlignment="1">
      <alignment horizontal="center" vertical="center" shrinkToFit="1"/>
    </xf>
    <xf numFmtId="195" fontId="10" fillId="13" borderId="5" xfId="0" applyNumberFormat="1" applyFont="1" applyFill="1" applyBorder="1" applyAlignment="1">
      <alignment horizontal="center" vertical="center" shrinkToFit="1"/>
    </xf>
    <xf numFmtId="0" fontId="10" fillId="13" borderId="32" xfId="0" applyFont="1" applyFill="1" applyBorder="1" applyAlignment="1">
      <alignment horizontal="center" vertical="center" shrinkToFit="1"/>
    </xf>
    <xf numFmtId="195" fontId="10" fillId="0" borderId="1" xfId="0" applyNumberFormat="1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196" fontId="11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92" fontId="14" fillId="0" borderId="5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14" borderId="5" xfId="0" applyFont="1" applyFill="1" applyBorder="1" applyAlignment="1">
      <alignment horizontal="center" vertical="top" wrapText="1"/>
    </xf>
    <xf numFmtId="0" fontId="10" fillId="14" borderId="5" xfId="0" applyFont="1" applyFill="1" applyBorder="1" applyAlignment="1">
      <alignment vertical="top" wrapText="1" shrinkToFit="1"/>
    </xf>
    <xf numFmtId="0" fontId="10" fillId="14" borderId="5" xfId="0" applyFont="1" applyFill="1" applyBorder="1" applyAlignment="1">
      <alignment horizontal="center" vertical="top" shrinkToFit="1"/>
    </xf>
    <xf numFmtId="3" fontId="10" fillId="14" borderId="5" xfId="0" applyNumberFormat="1" applyFont="1" applyFill="1" applyBorder="1" applyAlignment="1">
      <alignment horizontal="center" vertical="top" shrinkToFit="1"/>
    </xf>
    <xf numFmtId="3" fontId="10" fillId="14" borderId="5" xfId="0" applyNumberFormat="1" applyFont="1" applyFill="1" applyBorder="1" applyAlignment="1">
      <alignment horizontal="center" vertical="center" shrinkToFit="1"/>
    </xf>
    <xf numFmtId="0" fontId="77" fillId="0" borderId="0" xfId="25" applyFont="1"/>
    <xf numFmtId="0" fontId="78" fillId="0" borderId="0" xfId="0" applyFont="1"/>
    <xf numFmtId="192" fontId="76" fillId="0" borderId="5" xfId="5" applyNumberFormat="1" applyFont="1" applyFill="1" applyBorder="1" applyAlignment="1">
      <alignment horizontal="center" vertical="top" wrapText="1"/>
    </xf>
    <xf numFmtId="0" fontId="81" fillId="0" borderId="5" xfId="0" applyFont="1" applyBorder="1" applyAlignment="1">
      <alignment horizontal="center" vertical="center" wrapText="1"/>
    </xf>
    <xf numFmtId="43" fontId="76" fillId="0" borderId="5" xfId="5" applyFont="1" applyFill="1" applyBorder="1" applyAlignment="1">
      <alignment horizontal="center" vertical="center" wrapText="1"/>
    </xf>
    <xf numFmtId="0" fontId="82" fillId="0" borderId="5" xfId="0" applyFont="1" applyBorder="1" applyAlignment="1">
      <alignment horizontal="center" shrinkToFit="1"/>
    </xf>
    <xf numFmtId="0" fontId="82" fillId="0" borderId="5" xfId="0" applyFont="1" applyBorder="1" applyAlignment="1">
      <alignment vertical="top" wrapText="1" shrinkToFit="1"/>
    </xf>
    <xf numFmtId="0" fontId="82" fillId="0" borderId="5" xfId="0" applyFont="1" applyBorder="1" applyAlignment="1">
      <alignment shrinkToFit="1"/>
    </xf>
    <xf numFmtId="43" fontId="82" fillId="0" borderId="5" xfId="5" applyFont="1" applyFill="1" applyBorder="1" applyAlignment="1">
      <alignment shrinkToFit="1"/>
    </xf>
    <xf numFmtId="192" fontId="82" fillId="0" borderId="5" xfId="5" applyNumberFormat="1" applyFont="1" applyFill="1" applyBorder="1" applyAlignment="1">
      <alignment shrinkToFit="1"/>
    </xf>
    <xf numFmtId="192" fontId="82" fillId="0" borderId="5" xfId="0" applyNumberFormat="1" applyFont="1" applyBorder="1" applyAlignment="1">
      <alignment shrinkToFit="1"/>
    </xf>
    <xf numFmtId="0" fontId="83" fillId="0" borderId="5" xfId="0" applyFont="1" applyBorder="1" applyAlignment="1">
      <alignment horizontal="center" vertical="center" shrinkToFit="1"/>
    </xf>
    <xf numFmtId="0" fontId="82" fillId="0" borderId="5" xfId="0" applyFont="1" applyBorder="1" applyAlignment="1">
      <alignment horizontal="center" vertical="center" shrinkToFit="1"/>
    </xf>
    <xf numFmtId="0" fontId="84" fillId="0" borderId="0" xfId="0" applyFont="1"/>
    <xf numFmtId="0" fontId="84" fillId="15" borderId="5" xfId="0" applyFont="1" applyFill="1" applyBorder="1" applyAlignment="1">
      <alignment horizontal="center" vertical="center" wrapText="1"/>
    </xf>
    <xf numFmtId="192" fontId="78" fillId="0" borderId="0" xfId="0" applyNumberFormat="1" applyFont="1"/>
    <xf numFmtId="195" fontId="78" fillId="0" borderId="5" xfId="5" applyNumberFormat="1" applyFont="1" applyFill="1" applyBorder="1" applyAlignment="1">
      <alignment horizontal="center" vertical="center" shrinkToFit="1"/>
    </xf>
    <xf numFmtId="0" fontId="82" fillId="0" borderId="5" xfId="0" applyFont="1" applyBorder="1" applyAlignment="1">
      <alignment horizontal="center"/>
    </xf>
    <xf numFmtId="0" fontId="82" fillId="0" borderId="5" xfId="0" applyFont="1" applyBorder="1" applyAlignment="1">
      <alignment vertical="top" shrinkToFit="1"/>
    </xf>
    <xf numFmtId="192" fontId="82" fillId="0" borderId="5" xfId="5" applyNumberFormat="1" applyFont="1" applyFill="1" applyBorder="1" applyAlignment="1">
      <alignment vertical="top" shrinkToFit="1"/>
    </xf>
    <xf numFmtId="195" fontId="82" fillId="0" borderId="5" xfId="5" applyNumberFormat="1" applyFont="1" applyFill="1" applyBorder="1" applyAlignment="1">
      <alignment horizontal="center" vertical="top" shrinkToFit="1"/>
    </xf>
    <xf numFmtId="195" fontId="82" fillId="0" borderId="5" xfId="5" applyNumberFormat="1" applyFont="1" applyFill="1" applyBorder="1" applyAlignment="1">
      <alignment horizontal="center" vertical="center" wrapText="1"/>
    </xf>
    <xf numFmtId="0" fontId="84" fillId="0" borderId="5" xfId="0" applyFont="1" applyBorder="1" applyAlignment="1">
      <alignment horizontal="center" vertical="center" shrinkToFit="1"/>
    </xf>
    <xf numFmtId="3" fontId="83" fillId="0" borderId="5" xfId="5" applyNumberFormat="1" applyFont="1" applyFill="1" applyBorder="1" applyAlignment="1">
      <alignment horizontal="center" vertical="center" shrinkToFit="1"/>
    </xf>
    <xf numFmtId="0" fontId="82" fillId="0" borderId="5" xfId="0" applyFont="1" applyBorder="1" applyAlignment="1">
      <alignment vertical="center" shrinkToFit="1"/>
    </xf>
    <xf numFmtId="192" fontId="82" fillId="0" borderId="5" xfId="5" applyNumberFormat="1" applyFont="1" applyFill="1" applyBorder="1" applyAlignment="1">
      <alignment vertical="center" shrinkToFit="1"/>
    </xf>
    <xf numFmtId="43" fontId="82" fillId="0" borderId="5" xfId="5" applyFont="1" applyFill="1" applyBorder="1" applyAlignment="1">
      <alignment vertical="center" shrinkToFit="1"/>
    </xf>
    <xf numFmtId="192" fontId="82" fillId="0" borderId="24" xfId="0" applyNumberFormat="1" applyFont="1" applyBorder="1" applyAlignment="1">
      <alignment horizontal="center" vertical="center" shrinkToFit="1"/>
    </xf>
    <xf numFmtId="192" fontId="82" fillId="0" borderId="24" xfId="0" applyNumberFormat="1" applyFont="1" applyBorder="1" applyAlignment="1">
      <alignment horizontal="right" vertical="center" shrinkToFit="1"/>
    </xf>
    <xf numFmtId="43" fontId="82" fillId="0" borderId="25" xfId="5" applyFont="1" applyFill="1" applyBorder="1" applyAlignment="1">
      <alignment vertical="center" shrinkToFit="1"/>
    </xf>
    <xf numFmtId="43" fontId="78" fillId="0" borderId="0" xfId="0" applyNumberFormat="1" applyFont="1"/>
    <xf numFmtId="0" fontId="82" fillId="0" borderId="1" xfId="0" applyFont="1" applyBorder="1" applyAlignment="1">
      <alignment vertical="top" wrapText="1" shrinkToFit="1"/>
    </xf>
    <xf numFmtId="0" fontId="82" fillId="0" borderId="1" xfId="0" applyFont="1" applyBorder="1" applyAlignment="1">
      <alignment horizontal="center" vertical="center" shrinkToFit="1"/>
    </xf>
    <xf numFmtId="3" fontId="83" fillId="0" borderId="1" xfId="5" applyNumberFormat="1" applyFont="1" applyFill="1" applyBorder="1" applyAlignment="1">
      <alignment horizontal="center" vertical="center" shrinkToFit="1"/>
    </xf>
    <xf numFmtId="0" fontId="83" fillId="0" borderId="1" xfId="0" applyFont="1" applyBorder="1" applyAlignment="1">
      <alignment horizontal="center" vertical="center" shrinkToFit="1"/>
    </xf>
    <xf numFmtId="0" fontId="82" fillId="0" borderId="1" xfId="0" applyFont="1" applyBorder="1" applyAlignment="1">
      <alignment vertical="center" shrinkToFit="1"/>
    </xf>
    <xf numFmtId="192" fontId="82" fillId="0" borderId="1" xfId="5" applyNumberFormat="1" applyFont="1" applyFill="1" applyBorder="1" applyAlignment="1">
      <alignment vertical="center" shrinkToFit="1"/>
    </xf>
    <xf numFmtId="43" fontId="82" fillId="0" borderId="1" xfId="5" applyFont="1" applyFill="1" applyBorder="1" applyAlignment="1">
      <alignment vertical="center" shrinkToFit="1"/>
    </xf>
    <xf numFmtId="192" fontId="82" fillId="0" borderId="26" xfId="0" applyNumberFormat="1" applyFont="1" applyBorder="1" applyAlignment="1">
      <alignment horizontal="center" vertical="center" shrinkToFit="1"/>
    </xf>
    <xf numFmtId="192" fontId="82" fillId="0" borderId="26" xfId="0" applyNumberFormat="1" applyFont="1" applyBorder="1" applyAlignment="1">
      <alignment horizontal="right" vertical="center" shrinkToFit="1"/>
    </xf>
    <xf numFmtId="43" fontId="82" fillId="0" borderId="6" xfId="5" applyFont="1" applyFill="1" applyBorder="1" applyAlignment="1">
      <alignment vertical="center" shrinkToFit="1"/>
    </xf>
    <xf numFmtId="195" fontId="78" fillId="0" borderId="24" xfId="0" applyNumberFormat="1" applyFont="1" applyBorder="1" applyAlignment="1">
      <alignment horizontal="center" vertical="top" shrinkToFit="1"/>
    </xf>
    <xf numFmtId="0" fontId="83" fillId="0" borderId="5" xfId="0" applyFont="1" applyBorder="1" applyAlignment="1">
      <alignment vertical="top" wrapText="1" shrinkToFit="1"/>
    </xf>
    <xf numFmtId="0" fontId="83" fillId="0" borderId="5" xfId="5" applyNumberFormat="1" applyFont="1" applyFill="1" applyBorder="1" applyAlignment="1">
      <alignment horizontal="center" vertical="center" shrinkToFit="1"/>
    </xf>
    <xf numFmtId="43" fontId="83" fillId="0" borderId="5" xfId="5" applyFont="1" applyFill="1" applyBorder="1" applyAlignment="1">
      <alignment vertical="center" shrinkToFit="1"/>
    </xf>
    <xf numFmtId="43" fontId="83" fillId="0" borderId="5" xfId="5" applyFont="1" applyFill="1" applyBorder="1" applyAlignment="1">
      <alignment horizontal="right" vertical="center" shrinkToFit="1"/>
    </xf>
    <xf numFmtId="195" fontId="85" fillId="0" borderId="5" xfId="5" applyNumberFormat="1" applyFont="1" applyFill="1" applyBorder="1" applyAlignment="1">
      <alignment horizontal="center" vertical="center" wrapText="1"/>
    </xf>
    <xf numFmtId="195" fontId="78" fillId="0" borderId="0" xfId="0" applyNumberFormat="1" applyFont="1"/>
    <xf numFmtId="43" fontId="78" fillId="0" borderId="0" xfId="5" applyFont="1" applyFill="1"/>
    <xf numFmtId="0" fontId="78" fillId="0" borderId="4" xfId="0" applyFont="1" applyBorder="1"/>
    <xf numFmtId="0" fontId="10" fillId="0" borderId="5" xfId="0" applyFont="1" applyBorder="1" applyAlignment="1">
      <alignment horizontal="center" shrinkToFit="1"/>
    </xf>
    <xf numFmtId="0" fontId="10" fillId="0" borderId="5" xfId="0" applyFont="1" applyBorder="1" applyAlignment="1">
      <alignment shrinkToFit="1"/>
    </xf>
    <xf numFmtId="3" fontId="10" fillId="0" borderId="5" xfId="5" applyNumberFormat="1" applyFont="1" applyFill="1" applyBorder="1" applyAlignment="1">
      <alignment horizontal="center" vertical="center" shrinkToFit="1"/>
    </xf>
    <xf numFmtId="192" fontId="13" fillId="15" borderId="0" xfId="0" applyNumberFormat="1" applyFont="1" applyFill="1"/>
    <xf numFmtId="0" fontId="10" fillId="0" borderId="1" xfId="0" applyFont="1" applyBorder="1" applyAlignment="1">
      <alignment horizontal="center" shrinkToFit="1"/>
    </xf>
    <xf numFmtId="3" fontId="10" fillId="0" borderId="5" xfId="0" applyNumberFormat="1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195" fontId="10" fillId="0" borderId="36" xfId="0" applyNumberFormat="1" applyFont="1" applyBorder="1" applyAlignment="1">
      <alignment horizontal="center" vertical="top" shrinkToFit="1"/>
    </xf>
    <xf numFmtId="3" fontId="86" fillId="0" borderId="0" xfId="0" applyNumberFormat="1" applyFont="1"/>
    <xf numFmtId="0" fontId="82" fillId="0" borderId="0" xfId="0" applyFont="1"/>
    <xf numFmtId="0" fontId="14" fillId="0" borderId="5" xfId="0" applyFont="1" applyBorder="1" applyAlignment="1">
      <alignment horizontal="center" vertical="top" wrapText="1"/>
    </xf>
    <xf numFmtId="43" fontId="87" fillId="0" borderId="5" xfId="5" applyFont="1" applyFill="1" applyBorder="1" applyAlignment="1">
      <alignment horizontal="center" vertical="top" wrapText="1"/>
    </xf>
    <xf numFmtId="0" fontId="87" fillId="0" borderId="5" xfId="0" applyFont="1" applyBorder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192" fontId="87" fillId="0" borderId="5" xfId="5" applyNumberFormat="1" applyFont="1" applyFill="1" applyBorder="1" applyAlignment="1">
      <alignment vertical="top" wrapText="1"/>
    </xf>
    <xf numFmtId="3" fontId="89" fillId="0" borderId="0" xfId="0" applyNumberFormat="1" applyFont="1"/>
    <xf numFmtId="0" fontId="82" fillId="0" borderId="0" xfId="0" applyFont="1" applyAlignment="1">
      <alignment vertical="top"/>
    </xf>
    <xf numFmtId="0" fontId="14" fillId="0" borderId="4" xfId="0" applyFont="1" applyBorder="1" applyAlignment="1">
      <alignment horizontal="center" vertical="top" wrapText="1"/>
    </xf>
    <xf numFmtId="0" fontId="90" fillId="0" borderId="5" xfId="5" applyNumberFormat="1" applyFont="1" applyFill="1" applyBorder="1" applyAlignment="1">
      <alignment horizontal="center" vertical="center" wrapText="1"/>
    </xf>
    <xf numFmtId="0" fontId="88" fillId="0" borderId="4" xfId="5" applyNumberFormat="1" applyFont="1" applyFill="1" applyBorder="1" applyAlignment="1">
      <alignment horizontal="center" vertical="top" wrapText="1"/>
    </xf>
    <xf numFmtId="192" fontId="82" fillId="14" borderId="5" xfId="5" applyNumberFormat="1" applyFont="1" applyFill="1" applyBorder="1" applyAlignment="1">
      <alignment horizontal="center"/>
    </xf>
    <xf numFmtId="192" fontId="78" fillId="14" borderId="5" xfId="5" applyNumberFormat="1" applyFont="1" applyFill="1" applyBorder="1" applyAlignment="1">
      <alignment horizontal="left" wrapText="1"/>
    </xf>
    <xf numFmtId="192" fontId="82" fillId="0" borderId="5" xfId="5" applyNumberFormat="1" applyFont="1" applyFill="1" applyBorder="1" applyAlignment="1">
      <alignment horizontal="center" shrinkToFit="1"/>
    </xf>
    <xf numFmtId="195" fontId="82" fillId="0" borderId="19" xfId="0" applyNumberFormat="1" applyFont="1" applyBorder="1" applyAlignment="1">
      <alignment horizontal="center" shrinkToFit="1"/>
    </xf>
    <xf numFmtId="195" fontId="82" fillId="0" borderId="3" xfId="0" applyNumberFormat="1" applyFont="1" applyBorder="1" applyAlignment="1">
      <alignment horizontal="center" shrinkToFit="1"/>
    </xf>
    <xf numFmtId="43" fontId="7" fillId="0" borderId="0" xfId="0" applyNumberFormat="1" applyFont="1"/>
    <xf numFmtId="3" fontId="73" fillId="0" borderId="0" xfId="0" applyNumberFormat="1" applyFont="1"/>
    <xf numFmtId="192" fontId="78" fillId="14" borderId="5" xfId="5" applyNumberFormat="1" applyFont="1" applyFill="1" applyBorder="1" applyAlignment="1">
      <alignment horizontal="left"/>
    </xf>
    <xf numFmtId="192" fontId="82" fillId="14" borderId="5" xfId="5" applyNumberFormat="1" applyFont="1" applyFill="1" applyBorder="1" applyAlignment="1">
      <alignment horizontal="center" wrapText="1"/>
    </xf>
    <xf numFmtId="0" fontId="10" fillId="0" borderId="0" xfId="0" applyFont="1" applyAlignment="1">
      <alignment vertical="top"/>
    </xf>
    <xf numFmtId="195" fontId="82" fillId="0" borderId="5" xfId="0" applyNumberFormat="1" applyFont="1" applyBorder="1" applyAlignment="1">
      <alignment horizontal="center" shrinkToFit="1"/>
    </xf>
    <xf numFmtId="192" fontId="82" fillId="14" borderId="5" xfId="5" applyNumberFormat="1" applyFont="1" applyFill="1" applyBorder="1" applyAlignment="1">
      <alignment horizontal="left"/>
    </xf>
    <xf numFmtId="0" fontId="10" fillId="0" borderId="0" xfId="0" applyFont="1" applyAlignment="1">
      <alignment horizontal="center" vertical="top"/>
    </xf>
    <xf numFmtId="0" fontId="3" fillId="0" borderId="4" xfId="0" applyFont="1" applyBorder="1" applyAlignment="1">
      <alignment horizontal="center"/>
    </xf>
    <xf numFmtId="43" fontId="11" fillId="0" borderId="4" xfId="5" applyFont="1" applyFill="1" applyBorder="1"/>
    <xf numFmtId="192" fontId="82" fillId="0" borderId="0" xfId="5" applyNumberFormat="1" applyFont="1" applyFill="1" applyBorder="1" applyAlignment="1">
      <alignment horizontal="center"/>
    </xf>
    <xf numFmtId="192" fontId="82" fillId="0" borderId="0" xfId="5" applyNumberFormat="1" applyFont="1" applyFill="1" applyBorder="1" applyAlignment="1">
      <alignment horizontal="left"/>
    </xf>
    <xf numFmtId="192" fontId="82" fillId="0" borderId="0" xfId="5" applyNumberFormat="1" applyFont="1" applyFill="1" applyBorder="1" applyAlignment="1">
      <alignment horizontal="center" shrinkToFit="1"/>
    </xf>
    <xf numFmtId="43" fontId="82" fillId="0" borderId="0" xfId="5" applyFont="1" applyFill="1" applyBorder="1" applyAlignment="1">
      <alignment shrinkToFit="1"/>
    </xf>
    <xf numFmtId="195" fontId="82" fillId="0" borderId="0" xfId="0" applyNumberFormat="1" applyFont="1" applyAlignment="1">
      <alignment horizontal="center" shrinkToFit="1"/>
    </xf>
    <xf numFmtId="0" fontId="3" fillId="0" borderId="4" xfId="0" applyFont="1" applyBorder="1" applyAlignment="1">
      <alignment horizontal="left" vertical="top" wrapText="1" shrinkToFit="1"/>
    </xf>
    <xf numFmtId="0" fontId="90" fillId="0" borderId="4" xfId="5" applyNumberFormat="1" applyFont="1" applyFill="1" applyBorder="1" applyAlignment="1">
      <alignment horizontal="center" vertical="top" wrapText="1"/>
    </xf>
    <xf numFmtId="0" fontId="87" fillId="0" borderId="4" xfId="5" applyNumberFormat="1" applyFont="1" applyFill="1" applyBorder="1" applyAlignment="1">
      <alignment horizontal="center" vertical="top" wrapText="1"/>
    </xf>
    <xf numFmtId="43" fontId="87" fillId="0" borderId="4" xfId="5" applyFont="1" applyFill="1" applyBorder="1" applyAlignment="1">
      <alignment horizontal="center" vertical="top" wrapText="1"/>
    </xf>
    <xf numFmtId="0" fontId="87" fillId="0" borderId="4" xfId="0" applyFont="1" applyBorder="1" applyAlignment="1">
      <alignment horizontal="center" vertical="top" wrapText="1"/>
    </xf>
    <xf numFmtId="43" fontId="88" fillId="0" borderId="4" xfId="5" applyFont="1" applyFill="1" applyBorder="1" applyAlignment="1">
      <alignment horizontal="center" vertical="top" wrapText="1"/>
    </xf>
    <xf numFmtId="0" fontId="87" fillId="0" borderId="19" xfId="0" applyFont="1" applyBorder="1" applyAlignment="1">
      <alignment horizontal="center" vertical="top" wrapText="1"/>
    </xf>
    <xf numFmtId="0" fontId="14" fillId="0" borderId="19" xfId="0" applyFont="1" applyBorder="1" applyAlignment="1">
      <alignment horizontal="center" vertical="top" wrapText="1"/>
    </xf>
    <xf numFmtId="192" fontId="82" fillId="14" borderId="4" xfId="5" applyNumberFormat="1" applyFont="1" applyFill="1" applyBorder="1" applyAlignment="1">
      <alignment horizontal="center" vertical="top"/>
    </xf>
    <xf numFmtId="192" fontId="82" fillId="14" borderId="4" xfId="5" applyNumberFormat="1" applyFont="1" applyFill="1" applyBorder="1" applyAlignment="1">
      <alignment horizontal="left" vertical="top" wrapText="1"/>
    </xf>
    <xf numFmtId="192" fontId="82" fillId="0" borderId="4" xfId="5" applyNumberFormat="1" applyFont="1" applyFill="1" applyBorder="1" applyAlignment="1">
      <alignment horizontal="center" vertical="top" shrinkToFit="1"/>
    </xf>
    <xf numFmtId="43" fontId="82" fillId="0" borderId="4" xfId="5" applyFont="1" applyFill="1" applyBorder="1" applyAlignment="1">
      <alignment vertical="top" shrinkToFit="1"/>
    </xf>
    <xf numFmtId="195" fontId="82" fillId="0" borderId="19" xfId="0" applyNumberFormat="1" applyFont="1" applyBorder="1" applyAlignment="1">
      <alignment horizontal="center" vertical="top" shrinkToFit="1"/>
    </xf>
    <xf numFmtId="192" fontId="82" fillId="14" borderId="5" xfId="5" applyNumberFormat="1" applyFont="1" applyFill="1" applyBorder="1" applyAlignment="1">
      <alignment horizontal="center" vertical="top"/>
    </xf>
    <xf numFmtId="192" fontId="92" fillId="14" borderId="5" xfId="5" applyNumberFormat="1" applyFont="1" applyFill="1" applyBorder="1" applyAlignment="1">
      <alignment horizontal="left" vertical="top" wrapText="1"/>
    </xf>
    <xf numFmtId="192" fontId="93" fillId="14" borderId="5" xfId="5" applyNumberFormat="1" applyFont="1" applyFill="1" applyBorder="1" applyAlignment="1">
      <alignment horizontal="center" vertical="top"/>
    </xf>
    <xf numFmtId="192" fontId="82" fillId="0" borderId="5" xfId="5" applyNumberFormat="1" applyFont="1" applyFill="1" applyBorder="1" applyAlignment="1">
      <alignment horizontal="center" vertical="top" shrinkToFit="1"/>
    </xf>
    <xf numFmtId="43" fontId="82" fillId="0" borderId="5" xfId="5" applyFont="1" applyFill="1" applyBorder="1" applyAlignment="1">
      <alignment vertical="top" shrinkToFit="1"/>
    </xf>
    <xf numFmtId="195" fontId="82" fillId="0" borderId="3" xfId="0" applyNumberFormat="1" applyFont="1" applyBorder="1" applyAlignment="1">
      <alignment horizontal="center" vertical="top" shrinkToFit="1"/>
    </xf>
    <xf numFmtId="0" fontId="92" fillId="14" borderId="5" xfId="5" applyNumberFormat="1" applyFont="1" applyFill="1" applyBorder="1" applyAlignment="1">
      <alignment horizontal="left" vertical="top" wrapText="1"/>
    </xf>
    <xf numFmtId="0" fontId="93" fillId="14" borderId="5" xfId="5" applyNumberFormat="1" applyFont="1" applyFill="1" applyBorder="1" applyAlignment="1">
      <alignment horizontal="center" vertical="top"/>
    </xf>
    <xf numFmtId="0" fontId="82" fillId="14" borderId="5" xfId="0" applyFont="1" applyFill="1" applyBorder="1" applyAlignment="1">
      <alignment vertical="top" wrapText="1"/>
    </xf>
    <xf numFmtId="0" fontId="82" fillId="14" borderId="5" xfId="5" applyNumberFormat="1" applyFont="1" applyFill="1" applyBorder="1" applyAlignment="1">
      <alignment horizontal="left" vertical="top"/>
    </xf>
    <xf numFmtId="197" fontId="82" fillId="0" borderId="5" xfId="5" applyNumberFormat="1" applyFont="1" applyFill="1" applyBorder="1" applyAlignment="1">
      <alignment vertical="top" shrinkToFit="1"/>
    </xf>
    <xf numFmtId="43" fontId="10" fillId="0" borderId="0" xfId="5" applyFont="1" applyFill="1" applyBorder="1"/>
    <xf numFmtId="43" fontId="11" fillId="0" borderId="0" xfId="5" applyFont="1" applyFill="1" applyBorder="1"/>
    <xf numFmtId="0" fontId="90" fillId="0" borderId="4" xfId="5" applyNumberFormat="1" applyFont="1" applyFill="1" applyBorder="1" applyAlignment="1">
      <alignment horizontal="center" vertical="center" wrapText="1"/>
    </xf>
    <xf numFmtId="0" fontId="82" fillId="14" borderId="5" xfId="5" applyNumberFormat="1" applyFont="1" applyFill="1" applyBorder="1" applyAlignment="1">
      <alignment horizontal="left"/>
    </xf>
    <xf numFmtId="0" fontId="93" fillId="14" borderId="5" xfId="5" applyNumberFormat="1" applyFont="1" applyFill="1" applyBorder="1" applyAlignment="1">
      <alignment horizontal="center"/>
    </xf>
    <xf numFmtId="197" fontId="82" fillId="0" borderId="5" xfId="5" applyNumberFormat="1" applyFont="1" applyFill="1" applyBorder="1" applyAlignment="1">
      <alignment shrinkToFit="1"/>
    </xf>
    <xf numFmtId="197" fontId="82" fillId="0" borderId="5" xfId="0" applyNumberFormat="1" applyFont="1" applyBorder="1"/>
    <xf numFmtId="197" fontId="82" fillId="0" borderId="0" xfId="0" applyNumberFormat="1" applyFont="1"/>
    <xf numFmtId="0" fontId="82" fillId="14" borderId="5" xfId="0" applyFont="1" applyFill="1" applyBorder="1"/>
    <xf numFmtId="0" fontId="93" fillId="14" borderId="5" xfId="0" applyFont="1" applyFill="1" applyBorder="1" applyAlignment="1">
      <alignment horizontal="center"/>
    </xf>
    <xf numFmtId="43" fontId="11" fillId="0" borderId="4" xfId="5" applyFont="1" applyFill="1" applyBorder="1" applyAlignment="1">
      <alignment shrinkToFit="1"/>
    </xf>
    <xf numFmtId="43" fontId="10" fillId="0" borderId="0" xfId="5" applyFont="1" applyFill="1" applyBorder="1" applyAlignment="1">
      <alignment shrinkToFit="1"/>
    </xf>
    <xf numFmtId="43" fontId="88" fillId="0" borderId="4" xfId="5" applyFont="1" applyFill="1" applyBorder="1" applyAlignment="1">
      <alignment horizontal="center" vertical="top" shrinkToFit="1"/>
    </xf>
    <xf numFmtId="0" fontId="87" fillId="0" borderId="4" xfId="5" applyNumberFormat="1" applyFont="1" applyFill="1" applyBorder="1" applyAlignment="1">
      <alignment horizontal="center" vertical="top" shrinkToFit="1"/>
    </xf>
    <xf numFmtId="0" fontId="88" fillId="0" borderId="4" xfId="5" applyNumberFormat="1" applyFont="1" applyFill="1" applyBorder="1" applyAlignment="1">
      <alignment horizontal="center" vertical="top" shrinkToFit="1"/>
    </xf>
    <xf numFmtId="0" fontId="87" fillId="0" borderId="4" xfId="0" applyFont="1" applyBorder="1" applyAlignment="1">
      <alignment horizontal="center" vertical="top" shrinkToFit="1"/>
    </xf>
    <xf numFmtId="0" fontId="82" fillId="0" borderId="5" xfId="0" applyFont="1" applyBorder="1"/>
    <xf numFmtId="192" fontId="82" fillId="0" borderId="5" xfId="5" applyNumberFormat="1" applyFont="1" applyFill="1" applyBorder="1" applyAlignment="1"/>
    <xf numFmtId="43" fontId="82" fillId="0" borderId="5" xfId="5" applyFont="1" applyFill="1" applyBorder="1" applyAlignment="1"/>
    <xf numFmtId="43" fontId="68" fillId="0" borderId="4" xfId="5" applyFont="1" applyFill="1" applyBorder="1"/>
    <xf numFmtId="0" fontId="82" fillId="0" borderId="0" xfId="0" applyFont="1" applyAlignment="1">
      <alignment horizontal="center"/>
    </xf>
    <xf numFmtId="43" fontId="82" fillId="0" borderId="0" xfId="5" applyFont="1" applyFill="1"/>
    <xf numFmtId="43" fontId="7" fillId="0" borderId="0" xfId="0" applyNumberFormat="1" applyFont="1" applyAlignment="1">
      <alignment shrinkToFit="1"/>
    </xf>
    <xf numFmtId="43" fontId="73" fillId="0" borderId="0" xfId="5" applyFont="1" applyFill="1" applyBorder="1" applyAlignment="1">
      <alignment vertical="center"/>
    </xf>
    <xf numFmtId="0" fontId="73" fillId="0" borderId="5" xfId="0" applyFont="1" applyBorder="1" applyAlignment="1">
      <alignment horizontal="center" vertical="top"/>
    </xf>
    <xf numFmtId="0" fontId="73" fillId="0" borderId="5" xfId="0" applyFont="1" applyBorder="1" applyAlignment="1">
      <alignment vertical="top"/>
    </xf>
    <xf numFmtId="192" fontId="73" fillId="0" borderId="5" xfId="5" applyNumberFormat="1" applyFont="1" applyFill="1" applyBorder="1" applyAlignment="1">
      <alignment vertical="top"/>
    </xf>
    <xf numFmtId="198" fontId="73" fillId="0" borderId="5" xfId="5" applyNumberFormat="1" applyFont="1" applyBorder="1" applyAlignment="1">
      <alignment vertical="top"/>
    </xf>
    <xf numFmtId="198" fontId="73" fillId="0" borderId="5" xfId="5" applyNumberFormat="1" applyFont="1" applyFill="1" applyBorder="1" applyAlignment="1">
      <alignment vertical="top"/>
    </xf>
    <xf numFmtId="195" fontId="13" fillId="0" borderId="5" xfId="5" applyNumberFormat="1" applyFont="1" applyFill="1" applyBorder="1" applyAlignment="1">
      <alignment horizontal="center" vertical="top" shrinkToFit="1"/>
    </xf>
    <xf numFmtId="195" fontId="73" fillId="0" borderId="5" xfId="5" applyNumberFormat="1" applyFont="1" applyFill="1" applyBorder="1" applyAlignment="1">
      <alignment horizontal="center" vertical="top" wrapText="1"/>
    </xf>
    <xf numFmtId="195" fontId="73" fillId="0" borderId="0" xfId="5" applyNumberFormat="1" applyFont="1" applyFill="1" applyBorder="1" applyAlignment="1">
      <alignment horizontal="center" vertical="top" wrapText="1"/>
    </xf>
    <xf numFmtId="0" fontId="13" fillId="0" borderId="0" xfId="0" applyFont="1" applyAlignment="1">
      <alignment vertical="top"/>
    </xf>
    <xf numFmtId="0" fontId="94" fillId="0" borderId="0" xfId="0" applyFont="1"/>
    <xf numFmtId="0" fontId="95" fillId="0" borderId="0" xfId="25" applyFont="1"/>
    <xf numFmtId="43" fontId="9" fillId="0" borderId="0" xfId="5" applyFont="1" applyFill="1" applyBorder="1" applyAlignment="1">
      <alignment vertical="center"/>
    </xf>
    <xf numFmtId="0" fontId="10" fillId="0" borderId="5" xfId="0" applyFont="1" applyBorder="1" applyAlignment="1">
      <alignment vertical="center" wrapText="1"/>
    </xf>
    <xf numFmtId="4" fontId="10" fillId="0" borderId="5" xfId="5" applyNumberFormat="1" applyFont="1" applyFill="1" applyBorder="1" applyAlignment="1">
      <alignment horizontal="center" vertical="center" shrinkToFit="1"/>
    </xf>
    <xf numFmtId="43" fontId="10" fillId="0" borderId="5" xfId="5" applyFont="1" applyFill="1" applyBorder="1" applyAlignment="1">
      <alignment vertical="center" shrinkToFit="1"/>
    </xf>
    <xf numFmtId="198" fontId="10" fillId="0" borderId="5" xfId="5" applyNumberFormat="1" applyFont="1" applyFill="1" applyBorder="1" applyAlignment="1">
      <alignment horizontal="center" vertical="center" shrinkToFit="1"/>
    </xf>
    <xf numFmtId="195" fontId="9" fillId="0" borderId="5" xfId="5" applyNumberFormat="1" applyFont="1" applyFill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9" fillId="0" borderId="0" xfId="0" applyFont="1" applyAlignment="1">
      <alignment vertical="top"/>
    </xf>
    <xf numFmtId="4" fontId="10" fillId="0" borderId="5" xfId="5" applyNumberFormat="1" applyFont="1" applyFill="1" applyBorder="1" applyAlignment="1">
      <alignment vertical="center" shrinkToFit="1"/>
    </xf>
    <xf numFmtId="0" fontId="3" fillId="0" borderId="0" xfId="0" applyFont="1" applyAlignment="1">
      <alignment horizontal="center" vertical="top"/>
    </xf>
    <xf numFmtId="43" fontId="10" fillId="0" borderId="0" xfId="5" applyFont="1" applyFill="1" applyBorder="1" applyAlignment="1">
      <alignment vertical="top"/>
    </xf>
    <xf numFmtId="0" fontId="10" fillId="0" borderId="5" xfId="0" applyFont="1" applyBorder="1" applyAlignment="1">
      <alignment vertical="center"/>
    </xf>
    <xf numFmtId="0" fontId="10" fillId="0" borderId="5" xfId="0" applyFont="1" applyBorder="1" applyAlignment="1">
      <alignment vertical="center" shrinkToFit="1"/>
    </xf>
    <xf numFmtId="192" fontId="10" fillId="0" borderId="5" xfId="5" applyNumberFormat="1" applyFont="1" applyFill="1" applyBorder="1" applyAlignment="1">
      <alignment horizontal="right" vertical="center" shrinkToFit="1"/>
    </xf>
    <xf numFmtId="43" fontId="10" fillId="0" borderId="5" xfId="5" applyFont="1" applyFill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left" vertical="center" shrinkToFit="1"/>
    </xf>
    <xf numFmtId="0" fontId="7" fillId="0" borderId="5" xfId="0" applyFont="1" applyBorder="1" applyAlignment="1">
      <alignment vertical="top" shrinkToFit="1"/>
    </xf>
    <xf numFmtId="0" fontId="7" fillId="0" borderId="5" xfId="0" applyFont="1" applyBorder="1" applyAlignment="1">
      <alignment horizontal="left" vertical="top" shrinkToFit="1"/>
    </xf>
    <xf numFmtId="0" fontId="7" fillId="0" borderId="5" xfId="0" applyFont="1" applyBorder="1" applyAlignment="1">
      <alignment vertical="center" shrinkToFit="1"/>
    </xf>
    <xf numFmtId="0" fontId="7" fillId="0" borderId="5" xfId="5" applyNumberFormat="1" applyFont="1" applyFill="1" applyBorder="1" applyAlignment="1">
      <alignment vertical="center" shrinkToFit="1"/>
    </xf>
    <xf numFmtId="1" fontId="7" fillId="0" borderId="5" xfId="5" applyNumberFormat="1" applyFont="1" applyFill="1" applyBorder="1" applyAlignment="1">
      <alignment vertical="center" shrinkToFit="1"/>
    </xf>
    <xf numFmtId="192" fontId="7" fillId="0" borderId="5" xfId="0" applyNumberFormat="1" applyFont="1" applyBorder="1" applyAlignment="1">
      <alignment vertical="center" shrinkToFit="1"/>
    </xf>
    <xf numFmtId="195" fontId="7" fillId="0" borderId="5" xfId="0" applyNumberFormat="1" applyFont="1" applyBorder="1" applyAlignment="1">
      <alignment vertical="center" shrinkToFit="1"/>
    </xf>
    <xf numFmtId="0" fontId="73" fillId="0" borderId="0" xfId="0" applyFont="1" applyAlignment="1">
      <alignment vertical="center"/>
    </xf>
    <xf numFmtId="0" fontId="7" fillId="0" borderId="5" xfId="0" applyFont="1" applyBorder="1" applyAlignment="1">
      <alignment vertical="top" wrapText="1"/>
    </xf>
    <xf numFmtId="192" fontId="7" fillId="0" borderId="5" xfId="5" applyNumberFormat="1" applyFont="1" applyFill="1" applyBorder="1" applyAlignment="1">
      <alignment vertical="center" shrinkToFit="1"/>
    </xf>
    <xf numFmtId="0" fontId="7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vertical="top"/>
    </xf>
    <xf numFmtId="0" fontId="13" fillId="14" borderId="0" xfId="0" applyFont="1" applyFill="1"/>
    <xf numFmtId="192" fontId="9" fillId="14" borderId="0" xfId="5" applyNumberFormat="1" applyFont="1" applyFill="1" applyBorder="1" applyAlignment="1">
      <alignment horizontal="center" vertical="center" shrinkToFit="1"/>
    </xf>
    <xf numFmtId="43" fontId="9" fillId="14" borderId="0" xfId="5" applyFont="1" applyFill="1" applyBorder="1" applyAlignment="1">
      <alignment horizontal="center" vertical="center" shrinkToFit="1"/>
    </xf>
    <xf numFmtId="43" fontId="9" fillId="14" borderId="0" xfId="5" applyFont="1" applyFill="1" applyBorder="1" applyAlignment="1">
      <alignment shrinkToFit="1"/>
    </xf>
    <xf numFmtId="43" fontId="11" fillId="0" borderId="0" xfId="5" applyFont="1" applyFill="1" applyBorder="1" applyAlignment="1">
      <alignment shrinkToFit="1"/>
    </xf>
    <xf numFmtId="192" fontId="11" fillId="0" borderId="5" xfId="5" applyNumberFormat="1" applyFont="1" applyFill="1" applyBorder="1" applyAlignment="1">
      <alignment horizontal="center" vertical="top" shrinkToFit="1"/>
    </xf>
    <xf numFmtId="43" fontId="11" fillId="0" borderId="5" xfId="5" applyFont="1" applyFill="1" applyBorder="1" applyAlignment="1">
      <alignment horizontal="center" vertical="top" shrinkToFit="1"/>
    </xf>
    <xf numFmtId="0" fontId="11" fillId="0" borderId="5" xfId="0" applyFont="1" applyBorder="1" applyAlignment="1">
      <alignment horizontal="center" vertical="top" shrinkToFit="1"/>
    </xf>
    <xf numFmtId="0" fontId="10" fillId="14" borderId="0" xfId="0" applyFont="1" applyFill="1"/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5" xfId="0" applyFont="1" applyBorder="1" applyAlignment="1">
      <alignment vertical="center" wrapText="1" shrinkToFit="1"/>
    </xf>
    <xf numFmtId="3" fontId="7" fillId="0" borderId="5" xfId="5" applyNumberFormat="1" applyFont="1" applyFill="1" applyBorder="1" applyAlignment="1">
      <alignment vertical="center" shrinkToFit="1"/>
    </xf>
    <xf numFmtId="0" fontId="7" fillId="0" borderId="5" xfId="0" applyFont="1" applyBorder="1" applyAlignment="1">
      <alignment horizontal="left" vertical="center" wrapText="1" shrinkToFit="1"/>
    </xf>
    <xf numFmtId="0" fontId="7" fillId="0" borderId="5" xfId="0" applyFont="1" applyBorder="1" applyAlignment="1">
      <alignment horizontal="left" vertical="top"/>
    </xf>
    <xf numFmtId="0" fontId="7" fillId="0" borderId="5" xfId="0" applyFont="1" applyBorder="1" applyAlignment="1">
      <alignment horizontal="left"/>
    </xf>
    <xf numFmtId="0" fontId="7" fillId="0" borderId="4" xfId="0" applyFont="1" applyBorder="1" applyAlignment="1">
      <alignment horizontal="left" vertical="top" shrinkToFit="1"/>
    </xf>
    <xf numFmtId="0" fontId="7" fillId="0" borderId="4" xfId="0" applyFont="1" applyBorder="1" applyAlignment="1">
      <alignment vertical="center" shrinkToFit="1"/>
    </xf>
    <xf numFmtId="192" fontId="7" fillId="0" borderId="4" xfId="5" applyNumberFormat="1" applyFont="1" applyFill="1" applyBorder="1" applyAlignment="1">
      <alignment vertical="center" shrinkToFit="1"/>
    </xf>
    <xf numFmtId="0" fontId="96" fillId="0" borderId="5" xfId="0" applyFont="1" applyBorder="1" applyAlignment="1">
      <alignment vertical="top"/>
    </xf>
    <xf numFmtId="43" fontId="2" fillId="0" borderId="4" xfId="5" applyFont="1" applyFill="1" applyBorder="1" applyAlignment="1">
      <alignment shrinkToFit="1"/>
    </xf>
    <xf numFmtId="43" fontId="2" fillId="0" borderId="0" xfId="5" applyFont="1" applyFill="1" applyBorder="1" applyAlignment="1">
      <alignment shrinkToFit="1"/>
    </xf>
    <xf numFmtId="0" fontId="7" fillId="0" borderId="5" xfId="0" applyFont="1" applyBorder="1" applyAlignment="1">
      <alignment horizontal="left" vertical="center"/>
    </xf>
    <xf numFmtId="0" fontId="69" fillId="0" borderId="5" xfId="0" applyFont="1" applyBorder="1" applyAlignment="1">
      <alignment vertical="top" wrapText="1"/>
    </xf>
    <xf numFmtId="1" fontId="7" fillId="0" borderId="5" xfId="0" applyNumberFormat="1" applyFont="1" applyBorder="1" applyAlignment="1">
      <alignment vertical="center" shrinkToFit="1"/>
    </xf>
    <xf numFmtId="3" fontId="7" fillId="0" borderId="5" xfId="0" applyNumberFormat="1" applyFont="1" applyBorder="1" applyAlignment="1">
      <alignment vertical="center" shrinkToFit="1"/>
    </xf>
    <xf numFmtId="0" fontId="7" fillId="14" borderId="5" xfId="0" applyFont="1" applyFill="1" applyBorder="1" applyAlignment="1">
      <alignment horizontal="left" vertical="top" wrapText="1"/>
    </xf>
    <xf numFmtId="0" fontId="7" fillId="14" borderId="5" xfId="5" applyNumberFormat="1" applyFont="1" applyFill="1" applyBorder="1" applyAlignment="1">
      <alignment horizontal="center" vertical="top" shrinkToFit="1"/>
    </xf>
    <xf numFmtId="192" fontId="10" fillId="0" borderId="5" xfId="5" applyNumberFormat="1" applyFont="1" applyFill="1" applyBorder="1" applyAlignment="1">
      <alignment horizontal="center" vertical="top" shrinkToFit="1"/>
    </xf>
    <xf numFmtId="43" fontId="10" fillId="0" borderId="5" xfId="5" applyFont="1" applyFill="1" applyBorder="1" applyAlignment="1">
      <alignment horizontal="right" vertical="center" shrinkToFit="1"/>
    </xf>
    <xf numFmtId="192" fontId="10" fillId="0" borderId="5" xfId="5" applyNumberFormat="1" applyFont="1" applyFill="1" applyBorder="1" applyAlignment="1">
      <alignment vertical="center" shrinkToFit="1"/>
    </xf>
    <xf numFmtId="0" fontId="13" fillId="0" borderId="0" xfId="0" applyFont="1" applyAlignment="1">
      <alignment shrinkToFit="1"/>
    </xf>
    <xf numFmtId="0" fontId="7" fillId="14" borderId="5" xfId="5" applyNumberFormat="1" applyFont="1" applyFill="1" applyBorder="1" applyAlignment="1">
      <alignment vertical="top" wrapText="1"/>
    </xf>
    <xf numFmtId="0" fontId="10" fillId="0" borderId="5" xfId="0" applyFont="1" applyBorder="1" applyAlignment="1">
      <alignment wrapText="1"/>
    </xf>
    <xf numFmtId="192" fontId="10" fillId="0" borderId="5" xfId="5" applyNumberFormat="1" applyFont="1" applyFill="1" applyBorder="1" applyAlignment="1">
      <alignment shrinkToFit="1"/>
    </xf>
    <xf numFmtId="0" fontId="11" fillId="0" borderId="4" xfId="0" applyFont="1" applyBorder="1" applyAlignment="1">
      <alignment horizontal="center" wrapText="1"/>
    </xf>
    <xf numFmtId="43" fontId="71" fillId="0" borderId="5" xfId="5" applyFont="1" applyFill="1" applyBorder="1" applyAlignment="1">
      <alignment horizontal="center" vertical="top" wrapText="1"/>
    </xf>
    <xf numFmtId="43" fontId="71" fillId="0" borderId="5" xfId="5" applyFont="1" applyFill="1" applyBorder="1" applyAlignment="1">
      <alignment horizontal="center" vertical="center" wrapText="1"/>
    </xf>
    <xf numFmtId="192" fontId="10" fillId="0" borderId="5" xfId="0" applyNumberFormat="1" applyFont="1" applyBorder="1" applyAlignment="1">
      <alignment vertical="center" shrinkToFit="1"/>
    </xf>
    <xf numFmtId="0" fontId="10" fillId="0" borderId="5" xfId="0" applyFont="1" applyBorder="1" applyAlignment="1">
      <alignment horizontal="right" vertical="center" shrinkToFit="1"/>
    </xf>
    <xf numFmtId="195" fontId="7" fillId="0" borderId="5" xfId="5" applyNumberFormat="1" applyFont="1" applyFill="1" applyBorder="1" applyAlignment="1">
      <alignment horizontal="center" vertical="center" shrinkToFit="1"/>
    </xf>
    <xf numFmtId="0" fontId="73" fillId="0" borderId="5" xfId="0" applyFont="1" applyBorder="1" applyAlignment="1">
      <alignment horizontal="right" vertical="center" shrinkToFit="1"/>
    </xf>
    <xf numFmtId="0" fontId="7" fillId="0" borderId="5" xfId="0" applyFont="1" applyBorder="1" applyAlignment="1">
      <alignment horizontal="right" vertical="center" shrinkToFit="1"/>
    </xf>
    <xf numFmtId="0" fontId="7" fillId="0" borderId="5" xfId="0" applyFont="1" applyBorder="1"/>
    <xf numFmtId="0" fontId="70" fillId="0" borderId="5" xfId="0" applyFont="1" applyBorder="1"/>
    <xf numFmtId="43" fontId="68" fillId="0" borderId="5" xfId="5" applyFont="1" applyFill="1" applyBorder="1" applyAlignment="1">
      <alignment horizontal="center" vertical="center" shrinkToFit="1"/>
    </xf>
    <xf numFmtId="0" fontId="10" fillId="0" borderId="5" xfId="0" applyFont="1" applyBorder="1"/>
    <xf numFmtId="0" fontId="73" fillId="0" borderId="5" xfId="0" applyFont="1" applyBorder="1"/>
    <xf numFmtId="0" fontId="10" fillId="0" borderId="5" xfId="0" applyFont="1" applyBorder="1" applyAlignment="1">
      <alignment horizontal="center" vertical="top"/>
    </xf>
    <xf numFmtId="0" fontId="13" fillId="0" borderId="5" xfId="0" applyFont="1" applyBorder="1" applyAlignment="1">
      <alignment vertical="top"/>
    </xf>
    <xf numFmtId="192" fontId="10" fillId="0" borderId="5" xfId="0" applyNumberFormat="1" applyFont="1" applyBorder="1" applyAlignment="1">
      <alignment vertical="top" shrinkToFit="1"/>
    </xf>
    <xf numFmtId="192" fontId="10" fillId="0" borderId="5" xfId="5" applyNumberFormat="1" applyFont="1" applyFill="1" applyBorder="1" applyAlignment="1">
      <alignment vertical="top" shrinkToFit="1"/>
    </xf>
    <xf numFmtId="195" fontId="7" fillId="0" borderId="5" xfId="5" applyNumberFormat="1" applyFont="1" applyFill="1" applyBorder="1" applyAlignment="1">
      <alignment horizontal="center" vertical="top" shrinkToFit="1"/>
    </xf>
    <xf numFmtId="0" fontId="13" fillId="0" borderId="5" xfId="0" applyFont="1" applyBorder="1" applyAlignment="1">
      <alignment horizontal="left"/>
    </xf>
    <xf numFmtId="192" fontId="10" fillId="0" borderId="5" xfId="0" applyNumberFormat="1" applyFont="1" applyBorder="1" applyAlignment="1">
      <alignment horizontal="left" vertical="center" shrinkToFit="1"/>
    </xf>
    <xf numFmtId="0" fontId="73" fillId="0" borderId="5" xfId="0" applyFont="1" applyBorder="1" applyAlignment="1">
      <alignment horizontal="left"/>
    </xf>
    <xf numFmtId="195" fontId="7" fillId="0" borderId="5" xfId="5" applyNumberFormat="1" applyFont="1" applyFill="1" applyBorder="1" applyAlignment="1">
      <alignment horizontal="left" vertical="center" shrinkToFit="1"/>
    </xf>
    <xf numFmtId="3" fontId="11" fillId="0" borderId="5" xfId="5" applyNumberFormat="1" applyFont="1" applyFill="1" applyBorder="1" applyAlignment="1">
      <alignment horizontal="center" vertical="center" wrapText="1"/>
    </xf>
    <xf numFmtId="192" fontId="11" fillId="0" borderId="5" xfId="5" applyNumberFormat="1" applyFont="1" applyFill="1" applyBorder="1" applyAlignment="1">
      <alignment horizontal="center" vertical="center" wrapText="1"/>
    </xf>
    <xf numFmtId="200" fontId="11" fillId="0" borderId="5" xfId="0" applyNumberFormat="1" applyFont="1" applyBorder="1" applyAlignment="1">
      <alignment horizontal="center" vertical="center" wrapText="1"/>
    </xf>
    <xf numFmtId="0" fontId="7" fillId="0" borderId="5" xfId="5" applyNumberFormat="1" applyFont="1" applyFill="1" applyBorder="1" applyAlignment="1">
      <alignment horizontal="center" vertical="top" shrinkToFit="1"/>
    </xf>
    <xf numFmtId="199" fontId="7" fillId="0" borderId="5" xfId="5" applyNumberFormat="1" applyFont="1" applyFill="1" applyBorder="1" applyAlignment="1">
      <alignment vertical="top" shrinkToFit="1"/>
    </xf>
    <xf numFmtId="198" fontId="7" fillId="0" borderId="5" xfId="5" applyNumberFormat="1" applyFont="1" applyFill="1" applyBorder="1" applyAlignment="1">
      <alignment horizontal="center" vertical="top" shrinkToFit="1"/>
    </xf>
    <xf numFmtId="200" fontId="10" fillId="0" borderId="5" xfId="5" applyNumberFormat="1" applyFont="1" applyFill="1" applyBorder="1" applyAlignment="1">
      <alignment vertical="top" shrinkToFit="1"/>
    </xf>
    <xf numFmtId="198" fontId="10" fillId="0" borderId="5" xfId="5" applyNumberFormat="1" applyFont="1" applyFill="1" applyBorder="1" applyAlignment="1">
      <alignment vertical="top" shrinkToFit="1"/>
    </xf>
    <xf numFmtId="0" fontId="7" fillId="0" borderId="5" xfId="5" applyNumberFormat="1" applyFont="1" applyFill="1" applyBorder="1" applyAlignment="1">
      <alignment horizontal="left" vertical="top" wrapText="1"/>
    </xf>
    <xf numFmtId="0" fontId="10" fillId="0" borderId="24" xfId="0" applyFont="1" applyBorder="1" applyAlignment="1">
      <alignment horizontal="center" vertical="top" shrinkToFit="1"/>
    </xf>
    <xf numFmtId="3" fontId="7" fillId="0" borderId="5" xfId="0" applyNumberFormat="1" applyFont="1" applyBorder="1" applyAlignment="1">
      <alignment horizontal="center" vertical="top" shrinkToFit="1"/>
    </xf>
    <xf numFmtId="3" fontId="7" fillId="0" borderId="5" xfId="5" applyNumberFormat="1" applyFont="1" applyFill="1" applyBorder="1" applyAlignment="1">
      <alignment horizontal="center" vertical="top" shrinkToFit="1"/>
    </xf>
    <xf numFmtId="200" fontId="7" fillId="0" borderId="5" xfId="5" applyNumberFormat="1" applyFont="1" applyFill="1" applyBorder="1" applyAlignment="1">
      <alignment vertical="top" shrinkToFit="1"/>
    </xf>
    <xf numFmtId="201" fontId="10" fillId="0" borderId="24" xfId="0" applyNumberFormat="1" applyFont="1" applyBorder="1" applyAlignment="1">
      <alignment vertical="top" wrapText="1"/>
    </xf>
    <xf numFmtId="1" fontId="10" fillId="0" borderId="24" xfId="0" applyNumberFormat="1" applyFont="1" applyBorder="1" applyAlignment="1">
      <alignment horizontal="center" vertical="top" shrinkToFit="1"/>
    </xf>
    <xf numFmtId="3" fontId="10" fillId="0" borderId="24" xfId="5" applyNumberFormat="1" applyFont="1" applyFill="1" applyBorder="1" applyAlignment="1">
      <alignment horizontal="center" vertical="top" shrinkToFit="1"/>
    </xf>
    <xf numFmtId="1" fontId="7" fillId="0" borderId="5" xfId="5" applyNumberFormat="1" applyFont="1" applyFill="1" applyBorder="1" applyAlignment="1">
      <alignment horizontal="center" vertical="top" shrinkToFit="1"/>
    </xf>
    <xf numFmtId="0" fontId="73" fillId="0" borderId="5" xfId="5" applyNumberFormat="1" applyFont="1" applyFill="1" applyBorder="1" applyAlignment="1">
      <alignment horizontal="center" vertical="top" shrinkToFit="1"/>
    </xf>
    <xf numFmtId="192" fontId="7" fillId="0" borderId="5" xfId="5" applyNumberFormat="1" applyFont="1" applyFill="1" applyBorder="1" applyAlignment="1">
      <alignment horizontal="center" vertical="top" shrinkToFit="1"/>
    </xf>
    <xf numFmtId="0" fontId="10" fillId="0" borderId="4" xfId="0" applyFont="1" applyBorder="1" applyAlignment="1">
      <alignment horizontal="left" vertical="top" wrapText="1"/>
    </xf>
    <xf numFmtId="199" fontId="7" fillId="0" borderId="5" xfId="5" applyNumberFormat="1" applyFont="1" applyFill="1" applyBorder="1" applyAlignment="1">
      <alignment horizontal="right" vertical="top" shrinkToFit="1"/>
    </xf>
    <xf numFmtId="0" fontId="10" fillId="0" borderId="24" xfId="0" applyFont="1" applyBorder="1" applyAlignment="1">
      <alignment horizontal="left" vertical="top" wrapText="1"/>
    </xf>
    <xf numFmtId="192" fontId="10" fillId="0" borderId="24" xfId="5" applyNumberFormat="1" applyFont="1" applyFill="1" applyBorder="1" applyAlignment="1">
      <alignment horizontal="center" vertical="top" shrinkToFit="1"/>
    </xf>
    <xf numFmtId="199" fontId="10" fillId="0" borderId="24" xfId="5" applyNumberFormat="1" applyFont="1" applyFill="1" applyBorder="1" applyAlignment="1">
      <alignment vertical="top" shrinkToFit="1"/>
    </xf>
    <xf numFmtId="43" fontId="11" fillId="0" borderId="5" xfId="5" applyFont="1" applyFill="1" applyBorder="1" applyAlignment="1">
      <alignment horizontal="center" vertical="center" shrinkToFit="1"/>
    </xf>
    <xf numFmtId="201" fontId="10" fillId="0" borderId="24" xfId="0" applyNumberFormat="1" applyFont="1" applyBorder="1" applyAlignment="1">
      <alignment horizontal="left" vertical="top" wrapText="1"/>
    </xf>
    <xf numFmtId="199" fontId="7" fillId="0" borderId="5" xfId="5" applyNumberFormat="1" applyFont="1" applyFill="1" applyBorder="1" applyAlignment="1">
      <alignment horizontal="center" vertical="top" shrinkToFit="1"/>
    </xf>
    <xf numFmtId="0" fontId="6" fillId="0" borderId="5" xfId="5" applyNumberFormat="1" applyFont="1" applyFill="1" applyBorder="1" applyAlignment="1">
      <alignment horizontal="center" vertical="top" shrinkToFit="1"/>
    </xf>
    <xf numFmtId="0" fontId="69" fillId="0" borderId="5" xfId="0" applyFont="1" applyBorder="1" applyAlignment="1">
      <alignment horizontal="center" vertical="top" shrinkToFit="1"/>
    </xf>
    <xf numFmtId="0" fontId="10" fillId="0" borderId="24" xfId="0" applyFont="1" applyBorder="1" applyAlignment="1">
      <alignment horizontal="center" vertical="top" wrapText="1" shrinkToFit="1"/>
    </xf>
    <xf numFmtId="3" fontId="10" fillId="0" borderId="24" xfId="0" applyNumberFormat="1" applyFont="1" applyBorder="1" applyAlignment="1">
      <alignment horizontal="center" vertical="top" wrapText="1" shrinkToFit="1"/>
    </xf>
    <xf numFmtId="192" fontId="10" fillId="0" borderId="25" xfId="0" applyNumberFormat="1" applyFont="1" applyBorder="1" applyAlignment="1">
      <alignment horizontal="center" vertical="top" shrinkToFit="1"/>
    </xf>
    <xf numFmtId="0" fontId="10" fillId="0" borderId="5" xfId="0" applyFont="1" applyBorder="1" applyAlignment="1">
      <alignment horizontal="left" vertical="top" shrinkToFit="1"/>
    </xf>
    <xf numFmtId="1" fontId="10" fillId="0" borderId="5" xfId="0" applyNumberFormat="1" applyFont="1" applyBorder="1" applyAlignment="1">
      <alignment vertical="top" wrapText="1"/>
    </xf>
    <xf numFmtId="1" fontId="10" fillId="0" borderId="5" xfId="0" applyNumberFormat="1" applyFont="1" applyBorder="1" applyAlignment="1">
      <alignment horizontal="center" vertical="top" wrapText="1" shrinkToFit="1"/>
    </xf>
    <xf numFmtId="1" fontId="10" fillId="0" borderId="5" xfId="5" applyNumberFormat="1" applyFont="1" applyFill="1" applyBorder="1" applyAlignment="1">
      <alignment horizontal="center" vertical="top" wrapText="1" shrinkToFit="1"/>
    </xf>
    <xf numFmtId="1" fontId="10" fillId="0" borderId="5" xfId="5" applyNumberFormat="1" applyFont="1" applyFill="1" applyBorder="1" applyAlignment="1">
      <alignment horizontal="center" vertical="top" shrinkToFit="1"/>
    </xf>
    <xf numFmtId="1" fontId="10" fillId="0" borderId="5" xfId="0" applyNumberFormat="1" applyFont="1" applyBorder="1" applyAlignment="1">
      <alignment horizontal="center" vertical="top" shrinkToFit="1"/>
    </xf>
    <xf numFmtId="1" fontId="10" fillId="0" borderId="3" xfId="0" applyNumberFormat="1" applyFont="1" applyBorder="1" applyAlignment="1">
      <alignment horizontal="left" vertical="top" wrapText="1"/>
    </xf>
    <xf numFmtId="0" fontId="69" fillId="0" borderId="5" xfId="5" applyNumberFormat="1" applyFont="1" applyFill="1" applyBorder="1" applyAlignment="1">
      <alignment horizontal="center" vertical="top" shrinkToFit="1"/>
    </xf>
    <xf numFmtId="199" fontId="69" fillId="0" borderId="5" xfId="5" applyNumberFormat="1" applyFont="1" applyFill="1" applyBorder="1" applyAlignment="1">
      <alignment horizontal="center" vertical="top" shrinkToFit="1"/>
    </xf>
    <xf numFmtId="198" fontId="69" fillId="0" borderId="5" xfId="5" applyNumberFormat="1" applyFont="1" applyFill="1" applyBorder="1" applyAlignment="1">
      <alignment horizontal="center" vertical="top" shrinkToFit="1"/>
    </xf>
    <xf numFmtId="200" fontId="73" fillId="0" borderId="5" xfId="5" applyNumberFormat="1" applyFont="1" applyFill="1" applyBorder="1" applyAlignment="1">
      <alignment horizontal="center" vertical="top" shrinkToFit="1"/>
    </xf>
    <xf numFmtId="198" fontId="73" fillId="0" borderId="5" xfId="5" applyNumberFormat="1" applyFont="1" applyFill="1" applyBorder="1" applyAlignment="1">
      <alignment horizontal="center" vertical="top" shrinkToFit="1"/>
    </xf>
    <xf numFmtId="0" fontId="7" fillId="0" borderId="3" xfId="5" applyNumberFormat="1" applyFont="1" applyFill="1" applyBorder="1" applyAlignment="1">
      <alignment horizontal="left" vertical="top" wrapText="1"/>
    </xf>
    <xf numFmtId="1" fontId="73" fillId="0" borderId="5" xfId="5" applyNumberFormat="1" applyFont="1" applyFill="1" applyBorder="1" applyAlignment="1">
      <alignment horizontal="center" vertical="top" shrinkToFit="1"/>
    </xf>
    <xf numFmtId="0" fontId="73" fillId="0" borderId="5" xfId="0" applyFont="1" applyBorder="1" applyAlignment="1">
      <alignment horizontal="center" vertical="top" shrinkToFit="1"/>
    </xf>
    <xf numFmtId="3" fontId="69" fillId="0" borderId="5" xfId="5" applyNumberFormat="1" applyFont="1" applyFill="1" applyBorder="1" applyAlignment="1">
      <alignment horizontal="center" vertical="top" shrinkToFit="1"/>
    </xf>
    <xf numFmtId="1" fontId="73" fillId="0" borderId="5" xfId="0" applyNumberFormat="1" applyFont="1" applyBorder="1" applyAlignment="1">
      <alignment horizontal="center" vertical="top" shrinkToFit="1"/>
    </xf>
    <xf numFmtId="199" fontId="73" fillId="0" borderId="24" xfId="5" applyNumberFormat="1" applyFont="1" applyFill="1" applyBorder="1" applyAlignment="1">
      <alignment horizontal="center" vertical="top" shrinkToFit="1"/>
    </xf>
    <xf numFmtId="1" fontId="73" fillId="0" borderId="24" xfId="0" applyNumberFormat="1" applyFont="1" applyBorder="1" applyAlignment="1">
      <alignment horizontal="center" vertical="top" shrinkToFit="1"/>
    </xf>
    <xf numFmtId="0" fontId="10" fillId="0" borderId="36" xfId="0" applyFont="1" applyBorder="1" applyAlignment="1">
      <alignment horizontal="left" vertical="top" wrapText="1"/>
    </xf>
    <xf numFmtId="0" fontId="10" fillId="0" borderId="24" xfId="0" applyFont="1" applyBorder="1" applyAlignment="1">
      <alignment horizontal="center" vertical="top"/>
    </xf>
    <xf numFmtId="1" fontId="73" fillId="0" borderId="24" xfId="0" applyNumberFormat="1" applyFont="1" applyBorder="1" applyAlignment="1">
      <alignment horizontal="center" vertical="top"/>
    </xf>
    <xf numFmtId="3" fontId="73" fillId="0" borderId="24" xfId="26" applyNumberFormat="1" applyFont="1" applyFill="1" applyBorder="1" applyAlignment="1">
      <alignment horizontal="center" vertical="top"/>
    </xf>
    <xf numFmtId="1" fontId="69" fillId="0" borderId="5" xfId="26" applyNumberFormat="1" applyFont="1" applyFill="1" applyBorder="1" applyAlignment="1">
      <alignment horizontal="center" vertical="top" wrapText="1"/>
    </xf>
    <xf numFmtId="43" fontId="73" fillId="0" borderId="24" xfId="26" applyFont="1" applyFill="1" applyBorder="1" applyAlignment="1">
      <alignment horizontal="center" vertical="top" shrinkToFit="1"/>
    </xf>
    <xf numFmtId="192" fontId="73" fillId="0" borderId="24" xfId="26" applyNumberFormat="1" applyFont="1" applyFill="1" applyBorder="1" applyAlignment="1">
      <alignment horizontal="center" vertical="top" shrinkToFit="1"/>
    </xf>
    <xf numFmtId="201" fontId="10" fillId="0" borderId="36" xfId="0" applyNumberFormat="1" applyFont="1" applyBorder="1" applyAlignment="1">
      <alignment horizontal="left" vertical="top" wrapText="1"/>
    </xf>
    <xf numFmtId="0" fontId="10" fillId="0" borderId="0" xfId="0" applyFont="1" applyAlignment="1">
      <alignment horizontal="center" wrapText="1"/>
    </xf>
    <xf numFmtId="0" fontId="10" fillId="0" borderId="36" xfId="0" applyFont="1" applyBorder="1" applyAlignment="1">
      <alignment horizontal="left" vertical="top" wrapText="1" shrinkToFit="1"/>
    </xf>
    <xf numFmtId="0" fontId="10" fillId="0" borderId="24" xfId="0" applyFont="1" applyBorder="1" applyAlignment="1">
      <alignment horizontal="center" vertical="top" wrapText="1"/>
    </xf>
    <xf numFmtId="3" fontId="73" fillId="0" borderId="24" xfId="26" applyNumberFormat="1" applyFont="1" applyFill="1" applyBorder="1" applyAlignment="1">
      <alignment horizontal="center" vertical="top" wrapText="1"/>
    </xf>
    <xf numFmtId="1" fontId="73" fillId="0" borderId="27" xfId="0" applyNumberFormat="1" applyFont="1" applyBorder="1" applyAlignment="1">
      <alignment horizontal="center" vertical="top"/>
    </xf>
    <xf numFmtId="3" fontId="73" fillId="0" borderId="27" xfId="26" applyNumberFormat="1" applyFont="1" applyFill="1" applyBorder="1" applyAlignment="1">
      <alignment horizontal="center" vertical="top"/>
    </xf>
    <xf numFmtId="1" fontId="73" fillId="0" borderId="5" xfId="26" applyNumberFormat="1" applyFont="1" applyFill="1" applyBorder="1" applyAlignment="1">
      <alignment horizontal="center" vertical="top" wrapText="1"/>
    </xf>
    <xf numFmtId="43" fontId="73" fillId="0" borderId="27" xfId="26" applyFont="1" applyFill="1" applyBorder="1" applyAlignment="1">
      <alignment horizontal="center" vertical="top" shrinkToFit="1"/>
    </xf>
    <xf numFmtId="1" fontId="73" fillId="0" borderId="27" xfId="0" applyNumberFormat="1" applyFont="1" applyBorder="1" applyAlignment="1">
      <alignment horizontal="center" vertical="top" shrinkToFit="1"/>
    </xf>
    <xf numFmtId="201" fontId="10" fillId="0" borderId="29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 wrapText="1"/>
    </xf>
    <xf numFmtId="3" fontId="73" fillId="0" borderId="5" xfId="26" applyNumberFormat="1" applyFont="1" applyFill="1" applyBorder="1" applyAlignment="1">
      <alignment horizontal="center" vertical="top"/>
    </xf>
    <xf numFmtId="43" fontId="73" fillId="0" borderId="5" xfId="26" applyFont="1" applyFill="1" applyBorder="1" applyAlignment="1">
      <alignment horizontal="center" vertical="top" shrinkToFit="1"/>
    </xf>
    <xf numFmtId="0" fontId="7" fillId="0" borderId="3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/>
    </xf>
    <xf numFmtId="192" fontId="69" fillId="0" borderId="5" xfId="26" applyNumberFormat="1" applyFont="1" applyFill="1" applyBorder="1" applyAlignment="1">
      <alignment horizontal="center" vertical="top" wrapText="1"/>
    </xf>
    <xf numFmtId="3" fontId="69" fillId="0" borderId="5" xfId="26" applyNumberFormat="1" applyFont="1" applyFill="1" applyBorder="1" applyAlignment="1">
      <alignment horizontal="center" vertical="top" wrapText="1"/>
    </xf>
    <xf numFmtId="0" fontId="69" fillId="0" borderId="5" xfId="0" applyFont="1" applyBorder="1" applyAlignment="1">
      <alignment horizontal="center" vertical="top"/>
    </xf>
    <xf numFmtId="43" fontId="69" fillId="0" borderId="5" xfId="0" applyNumberFormat="1" applyFont="1" applyBorder="1" applyAlignment="1">
      <alignment horizontal="center" vertical="top" shrinkToFit="1"/>
    </xf>
    <xf numFmtId="3" fontId="73" fillId="0" borderId="5" xfId="26" applyNumberFormat="1" applyFont="1" applyFill="1" applyBorder="1" applyAlignment="1">
      <alignment horizontal="center" vertical="top" shrinkToFit="1"/>
    </xf>
    <xf numFmtId="0" fontId="10" fillId="0" borderId="12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/>
    </xf>
    <xf numFmtId="0" fontId="73" fillId="0" borderId="1" xfId="0" applyFont="1" applyBorder="1" applyAlignment="1">
      <alignment horizontal="center" vertical="top"/>
    </xf>
    <xf numFmtId="3" fontId="73" fillId="0" borderId="1" xfId="26" applyNumberFormat="1" applyFont="1" applyFill="1" applyBorder="1" applyAlignment="1">
      <alignment horizontal="center" vertical="top"/>
    </xf>
    <xf numFmtId="1" fontId="73" fillId="0" borderId="26" xfId="0" applyNumberFormat="1" applyFont="1" applyBorder="1" applyAlignment="1">
      <alignment horizontal="center" vertical="top" shrinkToFit="1"/>
    </xf>
    <xf numFmtId="43" fontId="73" fillId="0" borderId="1" xfId="26" applyFont="1" applyFill="1" applyBorder="1" applyAlignment="1">
      <alignment horizontal="center" vertical="top" shrinkToFit="1"/>
    </xf>
    <xf numFmtId="192" fontId="73" fillId="0" borderId="26" xfId="26" applyNumberFormat="1" applyFont="1" applyFill="1" applyBorder="1" applyAlignment="1">
      <alignment horizontal="center" vertical="top" shrinkToFit="1"/>
    </xf>
    <xf numFmtId="3" fontId="73" fillId="0" borderId="1" xfId="26" applyNumberFormat="1" applyFont="1" applyFill="1" applyBorder="1" applyAlignment="1">
      <alignment horizontal="center" vertical="top" shrinkToFit="1"/>
    </xf>
    <xf numFmtId="195" fontId="10" fillId="0" borderId="26" xfId="0" applyNumberFormat="1" applyFont="1" applyBorder="1" applyAlignment="1">
      <alignment horizontal="center" vertical="top" shrinkToFit="1"/>
    </xf>
    <xf numFmtId="192" fontId="73" fillId="0" borderId="5" xfId="26" applyNumberFormat="1" applyFont="1" applyFill="1" applyBorder="1" applyAlignment="1">
      <alignment horizontal="center" vertical="top" shrinkToFit="1"/>
    </xf>
    <xf numFmtId="195" fontId="10" fillId="0" borderId="5" xfId="0" applyNumberFormat="1" applyFont="1" applyBorder="1" applyAlignment="1">
      <alignment horizontal="center" vertical="top" shrinkToFit="1"/>
    </xf>
    <xf numFmtId="0" fontId="10" fillId="0" borderId="5" xfId="0" applyFont="1" applyBorder="1" applyAlignment="1">
      <alignment horizontal="left" vertical="top" wrapText="1" shrinkToFit="1"/>
    </xf>
    <xf numFmtId="192" fontId="9" fillId="0" borderId="5" xfId="5" applyNumberFormat="1" applyFont="1" applyFill="1" applyBorder="1" applyAlignment="1">
      <alignment horizontal="center" vertical="top" shrinkToFit="1"/>
    </xf>
    <xf numFmtId="192" fontId="6" fillId="0" borderId="5" xfId="5" applyNumberFormat="1" applyFont="1" applyFill="1" applyBorder="1" applyAlignment="1">
      <alignment horizontal="center" vertical="top" shrinkToFit="1"/>
    </xf>
    <xf numFmtId="0" fontId="10" fillId="0" borderId="25" xfId="0" applyFont="1" applyBorder="1" applyAlignment="1">
      <alignment horizontal="center" vertical="top" shrinkToFit="1"/>
    </xf>
    <xf numFmtId="3" fontId="10" fillId="0" borderId="5" xfId="5" applyNumberFormat="1" applyFont="1" applyFill="1" applyBorder="1" applyAlignment="1">
      <alignment horizontal="center" vertical="top" shrinkToFit="1"/>
    </xf>
    <xf numFmtId="199" fontId="10" fillId="0" borderId="5" xfId="5" applyNumberFormat="1" applyFont="1" applyFill="1" applyBorder="1" applyAlignment="1">
      <alignment vertical="top" shrinkToFit="1"/>
    </xf>
    <xf numFmtId="1" fontId="10" fillId="0" borderId="24" xfId="0" applyNumberFormat="1" applyFont="1" applyBorder="1" applyAlignment="1">
      <alignment horizontal="right" vertical="top" shrinkToFit="1"/>
    </xf>
    <xf numFmtId="0" fontId="10" fillId="0" borderId="26" xfId="0" applyFont="1" applyBorder="1" applyAlignment="1">
      <alignment horizontal="left" vertical="top" wrapText="1"/>
    </xf>
    <xf numFmtId="199" fontId="10" fillId="0" borderId="24" xfId="5" applyNumberFormat="1" applyFont="1" applyFill="1" applyBorder="1" applyAlignment="1">
      <alignment horizontal="right" vertical="top" shrinkToFit="1"/>
    </xf>
    <xf numFmtId="43" fontId="10" fillId="0" borderId="6" xfId="5" applyFont="1" applyFill="1" applyBorder="1" applyAlignment="1">
      <alignment vertical="top" shrinkToFit="1"/>
    </xf>
    <xf numFmtId="1" fontId="10" fillId="0" borderId="5" xfId="0" applyNumberFormat="1" applyFont="1" applyBorder="1" applyAlignment="1">
      <alignment vertical="top" shrinkToFit="1"/>
    </xf>
    <xf numFmtId="1" fontId="10" fillId="0" borderId="5" xfId="5" applyNumberFormat="1" applyFont="1" applyFill="1" applyBorder="1" applyAlignment="1">
      <alignment horizontal="right" vertical="top" shrinkToFit="1"/>
    </xf>
    <xf numFmtId="192" fontId="10" fillId="0" borderId="5" xfId="0" applyNumberFormat="1" applyFont="1" applyBorder="1" applyAlignment="1">
      <alignment horizontal="center" vertical="top" shrinkToFit="1"/>
    </xf>
    <xf numFmtId="192" fontId="10" fillId="0" borderId="25" xfId="0" applyNumberFormat="1" applyFont="1" applyBorder="1" applyAlignment="1">
      <alignment vertical="top" shrinkToFit="1"/>
    </xf>
    <xf numFmtId="0" fontId="13" fillId="0" borderId="5" xfId="0" applyFont="1" applyBorder="1" applyAlignment="1">
      <alignment vertical="top" shrinkToFit="1"/>
    </xf>
    <xf numFmtId="192" fontId="11" fillId="0" borderId="5" xfId="5" applyNumberFormat="1" applyFont="1" applyFill="1" applyBorder="1" applyAlignment="1">
      <alignment vertical="top" shrinkToFit="1"/>
    </xf>
    <xf numFmtId="195" fontId="10" fillId="0" borderId="5" xfId="5" applyNumberFormat="1" applyFont="1" applyFill="1" applyBorder="1" applyAlignment="1">
      <alignment horizontal="center" vertical="top" shrinkToFit="1"/>
    </xf>
    <xf numFmtId="0" fontId="10" fillId="0" borderId="24" xfId="0" applyFont="1" applyBorder="1" applyAlignment="1">
      <alignment vertical="top" shrinkToFit="1"/>
    </xf>
    <xf numFmtId="1" fontId="10" fillId="0" borderId="5" xfId="5" applyNumberFormat="1" applyFont="1" applyFill="1" applyBorder="1" applyAlignment="1">
      <alignment vertical="top" shrinkToFit="1"/>
    </xf>
    <xf numFmtId="3" fontId="10" fillId="0" borderId="24" xfId="0" applyNumberFormat="1" applyFont="1" applyBorder="1" applyAlignment="1">
      <alignment horizontal="center" vertical="top" shrinkToFit="1"/>
    </xf>
    <xf numFmtId="0" fontId="10" fillId="0" borderId="5" xfId="0" applyFont="1" applyBorder="1" applyAlignment="1">
      <alignment vertical="center" wrapText="1" shrinkToFit="1"/>
    </xf>
    <xf numFmtId="1" fontId="10" fillId="0" borderId="5" xfId="0" applyNumberFormat="1" applyFont="1" applyBorder="1" applyAlignment="1">
      <alignment horizontal="center" vertical="center" shrinkToFit="1"/>
    </xf>
    <xf numFmtId="1" fontId="10" fillId="0" borderId="5" xfId="5" applyNumberFormat="1" applyFont="1" applyFill="1" applyBorder="1" applyAlignment="1">
      <alignment horizontal="center" vertical="center" shrinkToFit="1"/>
    </xf>
    <xf numFmtId="43" fontId="10" fillId="0" borderId="25" xfId="0" applyNumberFormat="1" applyFont="1" applyBorder="1" applyAlignment="1">
      <alignment vertical="top" shrinkToFit="1"/>
    </xf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center"/>
    </xf>
    <xf numFmtId="1" fontId="10" fillId="0" borderId="1" xfId="5" applyNumberFormat="1" applyFont="1" applyFill="1" applyBorder="1" applyAlignment="1">
      <alignment horizontal="center" vertical="center"/>
    </xf>
    <xf numFmtId="192" fontId="10" fillId="0" borderId="1" xfId="5" applyNumberFormat="1" applyFont="1" applyFill="1" applyBorder="1"/>
    <xf numFmtId="43" fontId="10" fillId="0" borderId="29" xfId="5" applyFont="1" applyFill="1" applyBorder="1" applyAlignment="1">
      <alignment horizontal="center" vertical="top" shrinkToFit="1"/>
    </xf>
    <xf numFmtId="1" fontId="10" fillId="0" borderId="26" xfId="0" applyNumberFormat="1" applyFont="1" applyBorder="1" applyAlignment="1">
      <alignment horizontal="center" vertical="top" shrinkToFit="1"/>
    </xf>
    <xf numFmtId="1" fontId="10" fillId="0" borderId="26" xfId="0" applyNumberFormat="1" applyFont="1" applyBorder="1" applyAlignment="1">
      <alignment horizontal="right" vertical="top" shrinkToFit="1"/>
    </xf>
    <xf numFmtId="43" fontId="10" fillId="0" borderId="6" xfId="0" applyNumberFormat="1" applyFont="1" applyBorder="1" applyAlignment="1">
      <alignment vertical="top" shrinkToFit="1"/>
    </xf>
    <xf numFmtId="0" fontId="7" fillId="0" borderId="1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left" wrapText="1"/>
    </xf>
    <xf numFmtId="0" fontId="10" fillId="0" borderId="5" xfId="0" applyFont="1" applyBorder="1" applyAlignment="1">
      <alignment horizontal="center"/>
    </xf>
    <xf numFmtId="1" fontId="10" fillId="0" borderId="5" xfId="5" applyNumberFormat="1" applyFont="1" applyFill="1" applyBorder="1" applyAlignment="1">
      <alignment horizontal="center" vertical="center"/>
    </xf>
    <xf numFmtId="192" fontId="10" fillId="0" borderId="5" xfId="5" applyNumberFormat="1" applyFont="1" applyFill="1" applyBorder="1"/>
    <xf numFmtId="1" fontId="10" fillId="0" borderId="5" xfId="0" applyNumberFormat="1" applyFont="1" applyBorder="1" applyAlignment="1">
      <alignment horizontal="right" vertical="top" shrinkToFit="1"/>
    </xf>
    <xf numFmtId="43" fontId="10" fillId="0" borderId="5" xfId="0" applyNumberFormat="1" applyFont="1" applyBorder="1" applyAlignment="1">
      <alignment vertical="top" shrinkToFit="1"/>
    </xf>
    <xf numFmtId="0" fontId="10" fillId="15" borderId="0" xfId="0" applyFont="1" applyFill="1"/>
    <xf numFmtId="3" fontId="10" fillId="0" borderId="5" xfId="0" applyNumberFormat="1" applyFont="1" applyBorder="1" applyAlignment="1">
      <alignment vertical="top" shrinkToFit="1"/>
    </xf>
    <xf numFmtId="3" fontId="10" fillId="0" borderId="0" xfId="5" applyNumberFormat="1" applyFont="1" applyFill="1" applyAlignment="1">
      <alignment horizontal="center" vertical="center"/>
    </xf>
    <xf numFmtId="199" fontId="10" fillId="0" borderId="0" xfId="0" applyNumberFormat="1" applyFont="1"/>
    <xf numFmtId="200" fontId="10" fillId="0" borderId="0" xfId="0" applyNumberFormat="1" applyFont="1"/>
    <xf numFmtId="1" fontId="10" fillId="14" borderId="5" xfId="0" applyNumberFormat="1" applyFont="1" applyFill="1" applyBorder="1" applyAlignment="1">
      <alignment horizontal="center" vertical="center"/>
    </xf>
    <xf numFmtId="1" fontId="10" fillId="14" borderId="5" xfId="0" applyNumberFormat="1" applyFont="1" applyFill="1" applyBorder="1" applyAlignment="1">
      <alignment horizontal="left" vertical="center" shrinkToFit="1"/>
    </xf>
    <xf numFmtId="1" fontId="10" fillId="14" borderId="5" xfId="0" applyNumberFormat="1" applyFont="1" applyFill="1" applyBorder="1" applyAlignment="1">
      <alignment horizontal="center" vertical="center" shrinkToFit="1"/>
    </xf>
    <xf numFmtId="1" fontId="10" fillId="14" borderId="5" xfId="5" applyNumberFormat="1" applyFont="1" applyFill="1" applyBorder="1" applyAlignment="1">
      <alignment horizontal="center" vertical="center" shrinkToFit="1"/>
    </xf>
    <xf numFmtId="43" fontId="73" fillId="14" borderId="5" xfId="5" applyFont="1" applyFill="1" applyBorder="1" applyAlignment="1">
      <alignment horizontal="center" vertical="center" shrinkToFit="1"/>
    </xf>
    <xf numFmtId="192" fontId="10" fillId="14" borderId="5" xfId="5" applyNumberFormat="1" applyFont="1" applyFill="1" applyBorder="1" applyAlignment="1">
      <alignment horizontal="center" vertical="center" shrinkToFit="1"/>
    </xf>
    <xf numFmtId="0" fontId="10" fillId="14" borderId="5" xfId="0" applyFont="1" applyFill="1" applyBorder="1" applyAlignment="1">
      <alignment horizontal="center" vertical="center" shrinkToFit="1"/>
    </xf>
    <xf numFmtId="0" fontId="10" fillId="14" borderId="5" xfId="0" applyFont="1" applyFill="1" applyBorder="1" applyAlignment="1">
      <alignment horizontal="left" vertical="center" shrinkToFit="1"/>
    </xf>
    <xf numFmtId="0" fontId="10" fillId="0" borderId="5" xfId="0" applyFont="1" applyBorder="1" applyAlignment="1">
      <alignment horizontal="right"/>
    </xf>
    <xf numFmtId="192" fontId="10" fillId="0" borderId="5" xfId="5" applyNumberFormat="1" applyFont="1" applyBorder="1"/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192" fontId="10" fillId="0" borderId="4" xfId="5" applyNumberFormat="1" applyFont="1" applyFill="1" applyBorder="1"/>
    <xf numFmtId="0" fontId="10" fillId="14" borderId="4" xfId="0" applyFont="1" applyFill="1" applyBorder="1" applyAlignment="1">
      <alignment horizontal="center" vertical="center" shrinkToFit="1"/>
    </xf>
    <xf numFmtId="0" fontId="10" fillId="0" borderId="4" xfId="0" applyFont="1" applyBorder="1" applyAlignment="1">
      <alignment horizontal="left"/>
    </xf>
    <xf numFmtId="1" fontId="7" fillId="0" borderId="5" xfId="0" applyNumberFormat="1" applyFont="1" applyBorder="1" applyAlignment="1">
      <alignment horizontal="left" vertical="center" shrinkToFit="1"/>
    </xf>
    <xf numFmtId="1" fontId="7" fillId="0" borderId="5" xfId="5" applyNumberFormat="1" applyFont="1" applyFill="1" applyBorder="1" applyAlignment="1">
      <alignment horizontal="center" vertical="center" shrinkToFit="1"/>
    </xf>
    <xf numFmtId="1" fontId="7" fillId="0" borderId="5" xfId="5" applyNumberFormat="1" applyFont="1" applyFill="1" applyBorder="1" applyAlignment="1">
      <alignment horizontal="right" vertical="center" shrinkToFit="1"/>
    </xf>
    <xf numFmtId="192" fontId="7" fillId="0" borderId="5" xfId="5" applyNumberFormat="1" applyFont="1" applyFill="1" applyBorder="1" applyAlignment="1">
      <alignment horizontal="right" vertical="center" shrinkToFit="1"/>
    </xf>
    <xf numFmtId="0" fontId="10" fillId="0" borderId="5" xfId="0" applyFont="1" applyBorder="1" applyAlignment="1">
      <alignment horizontal="left" shrinkToFit="1"/>
    </xf>
    <xf numFmtId="0" fontId="7" fillId="0" borderId="5" xfId="0" applyFont="1" applyBorder="1" applyAlignment="1">
      <alignment vertical="center" wrapText="1"/>
    </xf>
    <xf numFmtId="0" fontId="7" fillId="0" borderId="5" xfId="5" applyNumberFormat="1" applyFont="1" applyFill="1" applyBorder="1" applyAlignment="1">
      <alignment horizontal="center" vertical="center" wrapText="1"/>
    </xf>
    <xf numFmtId="0" fontId="7" fillId="0" borderId="5" xfId="5" applyNumberFormat="1" applyFont="1" applyFill="1" applyBorder="1" applyAlignment="1">
      <alignment horizontal="center" vertical="center" shrinkToFit="1"/>
    </xf>
    <xf numFmtId="0" fontId="7" fillId="0" borderId="5" xfId="5" applyNumberFormat="1" applyFont="1" applyFill="1" applyBorder="1" applyAlignment="1">
      <alignment horizontal="right" vertical="center" shrinkToFit="1"/>
    </xf>
    <xf numFmtId="192" fontId="7" fillId="0" borderId="5" xfId="5" applyNumberFormat="1" applyFont="1" applyFill="1" applyBorder="1" applyAlignment="1">
      <alignment horizontal="center" vertical="center" shrinkToFit="1"/>
    </xf>
    <xf numFmtId="192" fontId="10" fillId="0" borderId="5" xfId="5" applyNumberFormat="1" applyFont="1" applyBorder="1" applyAlignment="1">
      <alignment horizontal="center" shrinkToFi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66" fillId="0" borderId="0" xfId="25" applyFont="1" applyFill="1"/>
    <xf numFmtId="192" fontId="10" fillId="0" borderId="5" xfId="5" applyNumberFormat="1" applyFont="1" applyFill="1" applyBorder="1" applyAlignment="1">
      <alignment vertical="top"/>
    </xf>
    <xf numFmtId="195" fontId="10" fillId="0" borderId="5" xfId="5" applyNumberFormat="1" applyFont="1" applyFill="1" applyBorder="1" applyAlignment="1">
      <alignment vertical="top" shrinkToFit="1"/>
    </xf>
    <xf numFmtId="1" fontId="10" fillId="0" borderId="24" xfId="0" applyNumberFormat="1" applyFont="1" applyBorder="1" applyAlignment="1">
      <alignment horizontal="center" vertical="center" shrinkToFit="1"/>
    </xf>
    <xf numFmtId="0" fontId="10" fillId="0" borderId="5" xfId="5" applyNumberFormat="1" applyFont="1" applyFill="1" applyBorder="1" applyAlignment="1">
      <alignment horizontal="right" vertical="center" shrinkToFit="1"/>
    </xf>
    <xf numFmtId="0" fontId="10" fillId="0" borderId="24" xfId="0" applyFont="1" applyBorder="1" applyAlignment="1">
      <alignment horizontal="right" vertical="center" wrapText="1" shrinkToFit="1"/>
    </xf>
    <xf numFmtId="192" fontId="10" fillId="0" borderId="24" xfId="0" applyNumberFormat="1" applyFont="1" applyBorder="1" applyAlignment="1">
      <alignment horizontal="right" vertical="center" shrinkToFit="1"/>
    </xf>
    <xf numFmtId="192" fontId="10" fillId="0" borderId="25" xfId="0" applyNumberFormat="1" applyFont="1" applyBorder="1" applyAlignment="1">
      <alignment horizontal="right" vertical="center" shrinkToFit="1"/>
    </xf>
    <xf numFmtId="0" fontId="10" fillId="0" borderId="24" xfId="0" applyFont="1" applyBorder="1" applyAlignment="1">
      <alignment horizontal="right" vertical="center" shrinkToFit="1"/>
    </xf>
    <xf numFmtId="192" fontId="10" fillId="0" borderId="24" xfId="0" applyNumberFormat="1" applyFont="1" applyBorder="1" applyAlignment="1">
      <alignment vertical="top" shrinkToFit="1"/>
    </xf>
    <xf numFmtId="0" fontId="10" fillId="0" borderId="5" xfId="5" applyNumberFormat="1" applyFont="1" applyFill="1" applyBorder="1" applyAlignment="1">
      <alignment horizontal="center" vertical="center" shrinkToFit="1"/>
    </xf>
    <xf numFmtId="43" fontId="10" fillId="0" borderId="5" xfId="5" applyFont="1" applyFill="1" applyBorder="1" applyAlignment="1">
      <alignment horizontal="right" shrinkToFit="1"/>
    </xf>
    <xf numFmtId="0" fontId="10" fillId="0" borderId="0" xfId="0" applyFont="1" applyAlignment="1">
      <alignment horizontal="left" vertical="top" wrapText="1"/>
    </xf>
    <xf numFmtId="192" fontId="10" fillId="0" borderId="0" xfId="5" applyNumberFormat="1" applyFont="1" applyFill="1" applyBorder="1" applyAlignment="1">
      <alignment horizontal="center" vertical="top" shrinkToFit="1"/>
    </xf>
    <xf numFmtId="192" fontId="10" fillId="0" borderId="0" xfId="5" applyNumberFormat="1" applyFont="1" applyFill="1" applyBorder="1" applyAlignment="1">
      <alignment horizontal="center" vertical="center" shrinkToFit="1"/>
    </xf>
    <xf numFmtId="0" fontId="10" fillId="0" borderId="0" xfId="5" applyNumberFormat="1" applyFont="1" applyFill="1" applyBorder="1" applyAlignment="1">
      <alignment horizontal="center" vertical="center" shrinkToFit="1"/>
    </xf>
    <xf numFmtId="43" fontId="10" fillId="0" borderId="0" xfId="5" applyFont="1" applyFill="1" applyBorder="1" applyAlignment="1">
      <alignment horizontal="center" vertical="center" shrinkToFit="1"/>
    </xf>
    <xf numFmtId="3" fontId="10" fillId="0" borderId="0" xfId="0" applyNumberFormat="1" applyFont="1" applyAlignment="1">
      <alignment horizontal="center" vertical="center" shrinkToFit="1"/>
    </xf>
    <xf numFmtId="43" fontId="10" fillId="0" borderId="0" xfId="5" applyFont="1" applyFill="1" applyBorder="1" applyAlignment="1">
      <alignment horizontal="right" shrinkToFit="1"/>
    </xf>
    <xf numFmtId="1" fontId="10" fillId="0" borderId="0" xfId="0" applyNumberFormat="1" applyFont="1" applyAlignment="1">
      <alignment horizontal="center" vertical="center" shrinkToFit="1"/>
    </xf>
    <xf numFmtId="195" fontId="10" fillId="0" borderId="0" xfId="0" applyNumberFormat="1" applyFont="1" applyAlignment="1">
      <alignment horizontal="center" vertical="center" shrinkToFit="1"/>
    </xf>
    <xf numFmtId="43" fontId="11" fillId="0" borderId="5" xfId="5" applyFont="1" applyFill="1" applyBorder="1" applyAlignment="1">
      <alignment shrinkToFit="1"/>
    </xf>
    <xf numFmtId="43" fontId="10" fillId="0" borderId="5" xfId="5" applyFont="1" applyFill="1" applyBorder="1" applyAlignment="1">
      <alignment shrinkToFit="1"/>
    </xf>
    <xf numFmtId="43" fontId="11" fillId="0" borderId="5" xfId="0" applyNumberFormat="1" applyFont="1" applyBorder="1" applyAlignment="1">
      <alignment shrinkToFit="1"/>
    </xf>
    <xf numFmtId="192" fontId="10" fillId="0" borderId="5" xfId="5" applyNumberFormat="1" applyFont="1" applyBorder="1" applyAlignment="1">
      <alignment horizontal="center" vertical="center" shrinkToFit="1"/>
    </xf>
    <xf numFmtId="43" fontId="10" fillId="0" borderId="5" xfId="5" applyFont="1" applyBorder="1" applyAlignment="1">
      <alignment horizontal="center" vertical="center" shrinkToFit="1"/>
    </xf>
    <xf numFmtId="192" fontId="10" fillId="0" borderId="5" xfId="5" applyNumberFormat="1" applyFont="1" applyBorder="1" applyAlignment="1">
      <alignment horizontal="center" vertical="top" shrinkToFit="1"/>
    </xf>
    <xf numFmtId="0" fontId="10" fillId="0" borderId="5" xfId="5" applyNumberFormat="1" applyFont="1" applyFill="1" applyBorder="1" applyAlignment="1">
      <alignment horizontal="center" vertical="top" shrinkToFit="1"/>
    </xf>
    <xf numFmtId="43" fontId="10" fillId="0" borderId="5" xfId="5" applyFont="1" applyBorder="1" applyAlignment="1">
      <alignment horizontal="center" vertical="top" shrinkToFit="1"/>
    </xf>
    <xf numFmtId="3" fontId="10" fillId="0" borderId="5" xfId="0" applyNumberFormat="1" applyFont="1" applyBorder="1" applyAlignment="1">
      <alignment horizontal="center" vertical="top" shrinkToFit="1"/>
    </xf>
    <xf numFmtId="0" fontId="10" fillId="0" borderId="5" xfId="0" applyFont="1" applyBorder="1" applyAlignment="1">
      <alignment horizontal="left" vertical="top"/>
    </xf>
    <xf numFmtId="192" fontId="10" fillId="0" borderId="5" xfId="5" applyNumberFormat="1" applyFont="1" applyFill="1" applyBorder="1" applyAlignment="1">
      <alignment horizontal="center" vertical="center"/>
    </xf>
    <xf numFmtId="43" fontId="10" fillId="0" borderId="5" xfId="5" applyFont="1" applyBorder="1" applyAlignment="1">
      <alignment horizontal="center" vertical="center"/>
    </xf>
    <xf numFmtId="43" fontId="10" fillId="0" borderId="5" xfId="5" applyFont="1" applyFill="1" applyBorder="1" applyAlignment="1">
      <alignment horizontal="center" vertical="center"/>
    </xf>
    <xf numFmtId="192" fontId="10" fillId="0" borderId="5" xfId="5" applyNumberFormat="1" applyFont="1" applyFill="1" applyBorder="1" applyAlignment="1">
      <alignment horizontal="right" vertical="center"/>
    </xf>
    <xf numFmtId="43" fontId="10" fillId="0" borderId="5" xfId="5" applyFont="1" applyFill="1" applyBorder="1" applyAlignment="1">
      <alignment vertical="center"/>
    </xf>
    <xf numFmtId="192" fontId="10" fillId="0" borderId="5" xfId="0" applyNumberFormat="1" applyFont="1" applyBorder="1" applyAlignment="1">
      <alignment horizontal="right" vertical="center"/>
    </xf>
    <xf numFmtId="3" fontId="10" fillId="0" borderId="5" xfId="5" applyNumberFormat="1" applyFont="1" applyFill="1" applyBorder="1" applyAlignment="1">
      <alignment vertical="top" shrinkToFit="1"/>
    </xf>
    <xf numFmtId="0" fontId="10" fillId="0" borderId="5" xfId="0" applyFont="1" applyBorder="1" applyAlignment="1">
      <alignment wrapText="1" shrinkToFit="1"/>
    </xf>
    <xf numFmtId="1" fontId="10" fillId="0" borderId="5" xfId="0" applyNumberFormat="1" applyFont="1" applyBorder="1" applyAlignment="1">
      <alignment horizontal="center" shrinkToFit="1"/>
    </xf>
    <xf numFmtId="192" fontId="10" fillId="0" borderId="5" xfId="5" applyNumberFormat="1" applyFont="1" applyFill="1" applyBorder="1" applyAlignment="1">
      <alignment horizontal="center" shrinkToFit="1"/>
    </xf>
    <xf numFmtId="3" fontId="7" fillId="0" borderId="5" xfId="0" applyNumberFormat="1" applyFont="1" applyBorder="1" applyAlignment="1">
      <alignment vertical="center" wrapText="1" shrinkToFit="1"/>
    </xf>
    <xf numFmtId="202" fontId="10" fillId="0" borderId="5" xfId="5" applyNumberFormat="1" applyFont="1" applyFill="1" applyBorder="1" applyAlignment="1">
      <alignment horizontal="center" vertical="center" shrinkToFit="1"/>
    </xf>
    <xf numFmtId="0" fontId="10" fillId="0" borderId="0" xfId="0" applyFont="1" applyAlignment="1">
      <alignment shrinkToFit="1"/>
    </xf>
    <xf numFmtId="192" fontId="10" fillId="0" borderId="0" xfId="5" applyNumberFormat="1" applyFont="1" applyFill="1" applyAlignment="1">
      <alignment shrinkToFit="1"/>
    </xf>
    <xf numFmtId="0" fontId="10" fillId="0" borderId="0" xfId="0" applyFont="1" applyAlignment="1">
      <alignment horizontal="right" shrinkToFit="1"/>
    </xf>
    <xf numFmtId="43" fontId="10" fillId="0" borderId="0" xfId="5" applyFont="1" applyFill="1" applyAlignment="1">
      <alignment horizontal="center" vertical="center" shrinkToFit="1"/>
    </xf>
    <xf numFmtId="192" fontId="10" fillId="0" borderId="0" xfId="5" applyNumberFormat="1" applyFont="1" applyFill="1"/>
    <xf numFmtId="43" fontId="10" fillId="0" borderId="0" xfId="5" applyFont="1" applyFill="1" applyAlignment="1">
      <alignment horizontal="center" vertical="center"/>
    </xf>
    <xf numFmtId="43" fontId="10" fillId="0" borderId="0" xfId="5" applyFont="1" applyFill="1"/>
    <xf numFmtId="0" fontId="10" fillId="0" borderId="0" xfId="0" applyFont="1" applyAlignment="1">
      <alignment vertical="center"/>
    </xf>
    <xf numFmtId="0" fontId="11" fillId="0" borderId="5" xfId="5" applyNumberFormat="1" applyFont="1" applyFill="1" applyBorder="1" applyAlignment="1">
      <alignment horizontal="center" vertical="top" wrapText="1"/>
    </xf>
    <xf numFmtId="0" fontId="10" fillId="0" borderId="0" xfId="5" applyNumberFormat="1" applyFont="1" applyFill="1" applyBorder="1" applyAlignment="1">
      <alignment vertical="top"/>
    </xf>
    <xf numFmtId="0" fontId="71" fillId="0" borderId="5" xfId="5" applyNumberFormat="1" applyFont="1" applyFill="1" applyBorder="1" applyAlignment="1">
      <alignment horizontal="center" vertical="top" wrapText="1"/>
    </xf>
    <xf numFmtId="43" fontId="10" fillId="0" borderId="24" xfId="5" applyFont="1" applyFill="1" applyBorder="1" applyAlignment="1">
      <alignment horizontal="center" vertical="center" shrinkToFit="1"/>
    </xf>
    <xf numFmtId="43" fontId="10" fillId="0" borderId="24" xfId="5" applyFont="1" applyFill="1" applyBorder="1" applyAlignment="1">
      <alignment vertical="top" shrinkToFit="1"/>
    </xf>
    <xf numFmtId="0" fontId="7" fillId="14" borderId="5" xfId="5" applyNumberFormat="1" applyFont="1" applyFill="1" applyBorder="1" applyAlignment="1">
      <alignment horizontal="center" vertical="center"/>
    </xf>
    <xf numFmtId="0" fontId="7" fillId="14" borderId="5" xfId="5" applyNumberFormat="1" applyFont="1" applyFill="1" applyBorder="1" applyAlignment="1">
      <alignment horizontal="left" vertical="center" wrapText="1"/>
    </xf>
    <xf numFmtId="0" fontId="7" fillId="14" borderId="5" xfId="5" applyNumberFormat="1" applyFont="1" applyFill="1" applyBorder="1" applyAlignment="1">
      <alignment horizontal="center" vertical="center" shrinkToFit="1"/>
    </xf>
    <xf numFmtId="192" fontId="7" fillId="14" borderId="5" xfId="5" applyNumberFormat="1" applyFont="1" applyFill="1" applyBorder="1" applyAlignment="1">
      <alignment horizontal="center" vertical="center" shrinkToFit="1"/>
    </xf>
    <xf numFmtId="43" fontId="7" fillId="14" borderId="5" xfId="5" applyFont="1" applyFill="1" applyBorder="1" applyAlignment="1">
      <alignment horizontal="center" vertical="center" shrinkToFit="1"/>
    </xf>
    <xf numFmtId="0" fontId="6" fillId="0" borderId="0" xfId="0" applyFont="1" applyAlignment="1">
      <alignment vertical="center"/>
    </xf>
    <xf numFmtId="0" fontId="10" fillId="14" borderId="5" xfId="5" applyNumberFormat="1" applyFont="1" applyFill="1" applyBorder="1" applyAlignment="1">
      <alignment horizontal="center" vertical="center"/>
    </xf>
    <xf numFmtId="0" fontId="7" fillId="14" borderId="5" xfId="0" applyFont="1" applyFill="1" applyBorder="1" applyAlignment="1">
      <alignment horizontal="center" vertical="center" shrinkToFit="1"/>
    </xf>
    <xf numFmtId="43" fontId="10" fillId="14" borderId="5" xfId="5" applyFont="1" applyFill="1" applyBorder="1" applyAlignment="1">
      <alignment horizontal="center" vertical="center" shrinkToFit="1"/>
    </xf>
    <xf numFmtId="0" fontId="11" fillId="0" borderId="0" xfId="5" applyNumberFormat="1" applyFont="1" applyFill="1" applyBorder="1" applyAlignment="1">
      <alignment horizontal="center" vertical="top" wrapText="1"/>
    </xf>
    <xf numFmtId="43" fontId="3" fillId="0" borderId="5" xfId="5" applyFont="1" applyFill="1" applyBorder="1" applyAlignment="1">
      <alignment horizontal="center" vertical="center" shrinkToFit="1"/>
    </xf>
    <xf numFmtId="0" fontId="11" fillId="0" borderId="5" xfId="5" applyNumberFormat="1" applyFont="1" applyFill="1" applyBorder="1" applyAlignment="1">
      <alignment horizontal="center" vertical="top" shrinkToFit="1"/>
    </xf>
    <xf numFmtId="0" fontId="9" fillId="0" borderId="5" xfId="0" applyFont="1" applyBorder="1" applyAlignment="1">
      <alignment wrapText="1"/>
    </xf>
    <xf numFmtId="0" fontId="9" fillId="0" borderId="5" xfId="0" applyFont="1" applyBorder="1" applyAlignment="1">
      <alignment horizontal="center" vertical="top" shrinkToFit="1"/>
    </xf>
    <xf numFmtId="43" fontId="9" fillId="0" borderId="5" xfId="5" applyFont="1" applyFill="1" applyBorder="1" applyAlignment="1">
      <alignment horizontal="center" vertical="top" shrinkToFit="1"/>
    </xf>
    <xf numFmtId="43" fontId="9" fillId="14" borderId="5" xfId="5" applyFont="1" applyFill="1" applyBorder="1" applyAlignment="1">
      <alignment horizontal="center" vertical="top" shrinkToFit="1"/>
    </xf>
    <xf numFmtId="43" fontId="10" fillId="0" borderId="27" xfId="5" applyFont="1" applyFill="1" applyBorder="1" applyAlignment="1">
      <alignment horizontal="center" vertical="top" shrinkToFit="1"/>
    </xf>
    <xf numFmtId="192" fontId="10" fillId="0" borderId="27" xfId="0" applyNumberFormat="1" applyFont="1" applyBorder="1" applyAlignment="1">
      <alignment horizontal="center" vertical="top" shrinkToFit="1"/>
    </xf>
    <xf numFmtId="192" fontId="10" fillId="0" borderId="27" xfId="0" applyNumberFormat="1" applyFont="1" applyBorder="1" applyAlignment="1">
      <alignment horizontal="right" vertical="top" shrinkToFit="1"/>
    </xf>
    <xf numFmtId="43" fontId="10" fillId="0" borderId="30" xfId="5" applyFont="1" applyFill="1" applyBorder="1" applyAlignment="1">
      <alignment vertical="top" shrinkToFit="1"/>
    </xf>
    <xf numFmtId="0" fontId="11" fillId="0" borderId="0" xfId="0" applyFont="1" applyAlignment="1">
      <alignment shrinkToFit="1"/>
    </xf>
    <xf numFmtId="43" fontId="68" fillId="0" borderId="5" xfId="5" applyFont="1" applyFill="1" applyBorder="1" applyAlignment="1">
      <alignment shrinkToFit="1"/>
    </xf>
    <xf numFmtId="43" fontId="13" fillId="0" borderId="0" xfId="5" applyFont="1" applyFill="1"/>
    <xf numFmtId="4" fontId="10" fillId="0" borderId="5" xfId="0" applyNumberFormat="1" applyFont="1" applyBorder="1" applyAlignment="1">
      <alignment horizontal="center" vertical="top" shrinkToFit="1"/>
    </xf>
    <xf numFmtId="201" fontId="10" fillId="0" borderId="5" xfId="0" applyNumberFormat="1" applyFont="1" applyBorder="1" applyAlignment="1">
      <alignment horizontal="center" vertical="top" shrinkToFit="1"/>
    </xf>
    <xf numFmtId="0" fontId="10" fillId="0" borderId="5" xfId="0" applyFont="1" applyBorder="1" applyAlignment="1">
      <alignment horizontal="left" vertical="center" wrapText="1" shrinkToFit="1"/>
    </xf>
    <xf numFmtId="43" fontId="7" fillId="0" borderId="5" xfId="5" applyFont="1" applyFill="1" applyBorder="1" applyAlignment="1">
      <alignment vertical="center" shrinkToFit="1"/>
    </xf>
    <xf numFmtId="43" fontId="10" fillId="0" borderId="25" xfId="0" applyNumberFormat="1" applyFont="1" applyBorder="1" applyAlignment="1">
      <alignment vertical="center" shrinkToFit="1"/>
    </xf>
    <xf numFmtId="192" fontId="68" fillId="0" borderId="5" xfId="5" applyNumberFormat="1" applyFont="1" applyFill="1" applyBorder="1" applyAlignment="1">
      <alignment horizontal="center" vertical="top" shrinkToFit="1"/>
    </xf>
    <xf numFmtId="192" fontId="71" fillId="0" borderId="5" xfId="5" applyNumberFormat="1" applyFont="1" applyFill="1" applyBorder="1" applyAlignment="1">
      <alignment horizontal="center" vertical="top" shrinkToFit="1"/>
    </xf>
    <xf numFmtId="0" fontId="71" fillId="0" borderId="5" xfId="0" applyFont="1" applyBorder="1" applyAlignment="1">
      <alignment horizontal="center" vertical="top" shrinkToFit="1"/>
    </xf>
    <xf numFmtId="0" fontId="10" fillId="0" borderId="4" xfId="0" applyFont="1" applyBorder="1" applyAlignment="1">
      <alignment horizontal="center" vertical="center" shrinkToFit="1"/>
    </xf>
    <xf numFmtId="0" fontId="10" fillId="0" borderId="4" xfId="0" applyFont="1" applyBorder="1" applyAlignment="1">
      <alignment vertical="center" wrapText="1"/>
    </xf>
    <xf numFmtId="192" fontId="7" fillId="0" borderId="4" xfId="5" applyNumberFormat="1" applyFont="1" applyFill="1" applyBorder="1" applyAlignment="1">
      <alignment horizontal="center" vertical="center" shrinkToFit="1"/>
    </xf>
    <xf numFmtId="192" fontId="10" fillId="0" borderId="4" xfId="5" applyNumberFormat="1" applyFont="1" applyFill="1" applyBorder="1" applyAlignment="1">
      <alignment horizontal="center" vertical="center" shrinkToFit="1"/>
    </xf>
    <xf numFmtId="192" fontId="10" fillId="0" borderId="4" xfId="5" applyNumberFormat="1" applyFont="1" applyFill="1" applyBorder="1" applyAlignment="1">
      <alignment horizontal="right" vertical="center" shrinkToFit="1"/>
    </xf>
    <xf numFmtId="192" fontId="10" fillId="0" borderId="4" xfId="5" applyNumberFormat="1" applyFont="1" applyFill="1" applyBorder="1" applyAlignment="1">
      <alignment vertical="center" shrinkToFit="1"/>
    </xf>
    <xf numFmtId="43" fontId="7" fillId="0" borderId="4" xfId="5" applyFont="1" applyFill="1" applyBorder="1" applyAlignment="1">
      <alignment vertical="center" shrinkToFit="1"/>
    </xf>
    <xf numFmtId="192" fontId="10" fillId="0" borderId="27" xfId="0" applyNumberFormat="1" applyFont="1" applyBorder="1" applyAlignment="1">
      <alignment horizontal="center" vertical="center" shrinkToFit="1"/>
    </xf>
    <xf numFmtId="192" fontId="10" fillId="0" borderId="27" xfId="0" applyNumberFormat="1" applyFont="1" applyBorder="1" applyAlignment="1">
      <alignment horizontal="right" vertical="center" shrinkToFit="1"/>
    </xf>
    <xf numFmtId="43" fontId="10" fillId="0" borderId="30" xfId="0" applyNumberFormat="1" applyFont="1" applyBorder="1" applyAlignment="1">
      <alignment vertical="center" shrinkToFit="1"/>
    </xf>
    <xf numFmtId="0" fontId="7" fillId="0" borderId="4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left" vertical="center"/>
    </xf>
    <xf numFmtId="43" fontId="2" fillId="0" borderId="5" xfId="5" applyFont="1" applyFill="1" applyBorder="1" applyAlignment="1">
      <alignment shrinkToFit="1"/>
    </xf>
    <xf numFmtId="192" fontId="10" fillId="0" borderId="5" xfId="0" applyNumberFormat="1" applyFont="1" applyBorder="1" applyAlignment="1">
      <alignment horizontal="right" vertical="center" shrinkToFit="1"/>
    </xf>
    <xf numFmtId="43" fontId="10" fillId="0" borderId="5" xfId="0" applyNumberFormat="1" applyFont="1" applyBorder="1" applyAlignment="1">
      <alignment vertical="center" shrinkToFit="1"/>
    </xf>
    <xf numFmtId="0" fontId="69" fillId="0" borderId="5" xfId="0" applyFont="1" applyBorder="1" applyAlignment="1">
      <alignment horizontal="left" vertical="top" shrinkToFit="1"/>
    </xf>
    <xf numFmtId="192" fontId="69" fillId="0" borderId="5" xfId="5" applyNumberFormat="1" applyFont="1" applyFill="1" applyBorder="1" applyAlignment="1">
      <alignment horizontal="center" vertical="top" shrinkToFit="1"/>
    </xf>
    <xf numFmtId="192" fontId="69" fillId="0" borderId="5" xfId="5" applyNumberFormat="1" applyFont="1" applyFill="1" applyBorder="1" applyAlignment="1">
      <alignment horizontal="right" vertical="top" shrinkToFit="1"/>
    </xf>
    <xf numFmtId="192" fontId="69" fillId="0" borderId="5" xfId="5" applyNumberFormat="1" applyFont="1" applyFill="1" applyBorder="1" applyAlignment="1">
      <alignment vertical="top" shrinkToFit="1"/>
    </xf>
    <xf numFmtId="192" fontId="69" fillId="0" borderId="5" xfId="5" applyNumberFormat="1" applyFont="1" applyFill="1" applyBorder="1" applyAlignment="1">
      <alignment horizontal="center" vertical="center" shrinkToFit="1"/>
    </xf>
    <xf numFmtId="43" fontId="69" fillId="0" borderId="5" xfId="5" applyFont="1" applyFill="1" applyBorder="1" applyAlignment="1">
      <alignment vertical="top" shrinkToFit="1"/>
    </xf>
    <xf numFmtId="43" fontId="69" fillId="0" borderId="5" xfId="5" applyFont="1" applyFill="1" applyBorder="1" applyAlignment="1">
      <alignment horizontal="center" vertical="top" shrinkToFit="1"/>
    </xf>
    <xf numFmtId="0" fontId="69" fillId="0" borderId="5" xfId="0" applyFont="1" applyBorder="1" applyAlignment="1">
      <alignment vertical="top" shrinkToFit="1"/>
    </xf>
    <xf numFmtId="0" fontId="96" fillId="0" borderId="5" xfId="0" applyFont="1" applyBorder="1" applyAlignment="1">
      <alignment vertical="top" shrinkToFit="1"/>
    </xf>
    <xf numFmtId="0" fontId="69" fillId="0" borderId="2" xfId="0" applyFont="1" applyBorder="1" applyAlignment="1">
      <alignment horizontal="center" vertical="top" shrinkToFit="1"/>
    </xf>
    <xf numFmtId="43" fontId="69" fillId="0" borderId="3" xfId="0" applyNumberFormat="1" applyFont="1" applyBorder="1" applyAlignment="1">
      <alignment horizontal="center" vertical="top" shrinkToFit="1"/>
    </xf>
    <xf numFmtId="0" fontId="72" fillId="0" borderId="2" xfId="0" applyFont="1" applyBorder="1" applyAlignment="1">
      <alignment shrinkToFit="1"/>
    </xf>
    <xf numFmtId="192" fontId="72" fillId="0" borderId="5" xfId="5" applyNumberFormat="1" applyFont="1" applyFill="1" applyBorder="1" applyAlignment="1">
      <alignment shrinkToFit="1"/>
    </xf>
    <xf numFmtId="0" fontId="72" fillId="0" borderId="5" xfId="0" applyFont="1" applyBorder="1" applyAlignment="1">
      <alignment shrinkToFit="1"/>
    </xf>
    <xf numFmtId="43" fontId="72" fillId="0" borderId="5" xfId="5" applyFont="1" applyFill="1" applyBorder="1" applyAlignment="1">
      <alignment shrinkToFit="1"/>
    </xf>
    <xf numFmtId="43" fontId="88" fillId="0" borderId="5" xfId="5" applyFont="1" applyFill="1" applyBorder="1" applyAlignment="1">
      <alignment shrinkToFit="1"/>
    </xf>
    <xf numFmtId="192" fontId="97" fillId="0" borderId="5" xfId="5" applyNumberFormat="1" applyFont="1" applyFill="1" applyBorder="1" applyAlignment="1">
      <alignment shrinkToFit="1"/>
    </xf>
    <xf numFmtId="43" fontId="97" fillId="0" borderId="5" xfId="5" applyFont="1" applyFill="1" applyBorder="1" applyAlignment="1">
      <alignment shrinkToFit="1"/>
    </xf>
    <xf numFmtId="0" fontId="96" fillId="0" borderId="5" xfId="0" applyFont="1" applyBorder="1"/>
    <xf numFmtId="0" fontId="96" fillId="0" borderId="5" xfId="0" applyFont="1" applyBorder="1" applyAlignment="1">
      <alignment wrapText="1"/>
    </xf>
    <xf numFmtId="0" fontId="96" fillId="0" borderId="5" xfId="0" applyFont="1" applyBorder="1" applyAlignment="1">
      <alignment shrinkToFit="1"/>
    </xf>
    <xf numFmtId="0" fontId="96" fillId="0" borderId="5" xfId="0" applyFont="1" applyBorder="1" applyAlignment="1">
      <alignment vertical="top" wrapText="1"/>
    </xf>
    <xf numFmtId="0" fontId="72" fillId="0" borderId="2" xfId="0" applyFont="1" applyBorder="1" applyAlignment="1">
      <alignment vertical="top" shrinkToFit="1"/>
    </xf>
    <xf numFmtId="192" fontId="72" fillId="0" borderId="5" xfId="5" applyNumberFormat="1" applyFont="1" applyFill="1" applyBorder="1" applyAlignment="1">
      <alignment vertical="top" shrinkToFit="1"/>
    </xf>
    <xf numFmtId="0" fontId="72" fillId="0" borderId="5" xfId="0" applyFont="1" applyBorder="1" applyAlignment="1">
      <alignment vertical="top" shrinkToFit="1"/>
    </xf>
    <xf numFmtId="43" fontId="72" fillId="0" borderId="5" xfId="5" applyFont="1" applyFill="1" applyBorder="1" applyAlignment="1">
      <alignment vertical="top" shrinkToFit="1"/>
    </xf>
    <xf numFmtId="43" fontId="68" fillId="0" borderId="0" xfId="5" applyFont="1" applyFill="1" applyBorder="1" applyAlignment="1">
      <alignment shrinkToFit="1"/>
    </xf>
    <xf numFmtId="0" fontId="69" fillId="0" borderId="5" xfId="0" applyFont="1" applyBorder="1"/>
    <xf numFmtId="0" fontId="98" fillId="0" borderId="5" xfId="0" applyFont="1" applyBorder="1" applyAlignment="1">
      <alignment wrapText="1"/>
    </xf>
    <xf numFmtId="0" fontId="69" fillId="0" borderId="5" xfId="0" applyFont="1" applyBorder="1" applyAlignment="1">
      <alignment wrapText="1"/>
    </xf>
    <xf numFmtId="0" fontId="72" fillId="0" borderId="5" xfId="0" applyFont="1" applyBorder="1" applyAlignment="1">
      <alignment vertical="top" wrapText="1"/>
    </xf>
    <xf numFmtId="43" fontId="99" fillId="0" borderId="5" xfId="5" applyFont="1" applyFill="1" applyBorder="1" applyAlignment="1">
      <alignment shrinkToFit="1"/>
    </xf>
    <xf numFmtId="43" fontId="99" fillId="0" borderId="0" xfId="5" applyFont="1" applyFill="1" applyBorder="1" applyAlignment="1">
      <alignment shrinkToFit="1"/>
    </xf>
    <xf numFmtId="43" fontId="3" fillId="0" borderId="5" xfId="5" applyFont="1" applyFill="1" applyBorder="1" applyAlignment="1">
      <alignment horizontal="center" vertical="top" shrinkToFit="1"/>
    </xf>
    <xf numFmtId="192" fontId="13" fillId="0" borderId="5" xfId="5" applyNumberFormat="1" applyFont="1" applyFill="1" applyBorder="1" applyAlignment="1">
      <alignment shrinkToFit="1"/>
    </xf>
    <xf numFmtId="0" fontId="13" fillId="0" borderId="5" xfId="0" applyFont="1" applyBorder="1" applyAlignment="1">
      <alignment shrinkToFit="1"/>
    </xf>
    <xf numFmtId="43" fontId="13" fillId="0" borderId="5" xfId="5" applyFont="1" applyFill="1" applyBorder="1" applyAlignment="1">
      <alignment shrinkToFit="1"/>
    </xf>
    <xf numFmtId="192" fontId="13" fillId="0" borderId="5" xfId="5" applyNumberFormat="1" applyFont="1" applyFill="1" applyBorder="1" applyAlignment="1">
      <alignment vertical="top" shrinkToFit="1"/>
    </xf>
    <xf numFmtId="43" fontId="13" fillId="0" borderId="5" xfId="5" applyFont="1" applyFill="1" applyBorder="1" applyAlignment="1">
      <alignment vertical="top" shrinkToFit="1"/>
    </xf>
    <xf numFmtId="0" fontId="75" fillId="0" borderId="0" xfId="0" applyFont="1"/>
    <xf numFmtId="192" fontId="13" fillId="0" borderId="0" xfId="5" applyNumberFormat="1" applyFont="1" applyFill="1" applyAlignment="1"/>
    <xf numFmtId="43" fontId="13" fillId="0" borderId="0" xfId="5" applyFont="1" applyFill="1" applyAlignment="1"/>
    <xf numFmtId="192" fontId="14" fillId="0" borderId="5" xfId="5" applyNumberFormat="1" applyFont="1" applyFill="1" applyBorder="1" applyAlignment="1">
      <alignment horizontal="center" vertical="top" wrapText="1"/>
    </xf>
    <xf numFmtId="192" fontId="87" fillId="0" borderId="5" xfId="5" applyNumberFormat="1" applyFont="1" applyFill="1" applyBorder="1" applyAlignment="1">
      <alignment horizontal="center" vertical="top" wrapText="1"/>
    </xf>
    <xf numFmtId="192" fontId="88" fillId="0" borderId="5" xfId="5" applyNumberFormat="1" applyFont="1" applyFill="1" applyBorder="1" applyAlignment="1">
      <alignment horizontal="center" vertical="top" wrapText="1"/>
    </xf>
    <xf numFmtId="43" fontId="88" fillId="0" borderId="5" xfId="5" applyFont="1" applyFill="1" applyBorder="1" applyAlignment="1">
      <alignment horizontal="center" vertical="top" wrapText="1"/>
    </xf>
    <xf numFmtId="43" fontId="14" fillId="0" borderId="5" xfId="5" applyFont="1" applyFill="1" applyBorder="1" applyAlignment="1">
      <alignment horizontal="center" vertical="top" wrapText="1"/>
    </xf>
    <xf numFmtId="43" fontId="69" fillId="0" borderId="0" xfId="5" applyFont="1" applyFill="1" applyBorder="1" applyAlignment="1">
      <alignment vertical="center"/>
    </xf>
    <xf numFmtId="0" fontId="7" fillId="0" borderId="5" xfId="0" applyFont="1" applyBorder="1" applyAlignment="1">
      <alignment shrinkToFit="1"/>
    </xf>
    <xf numFmtId="0" fontId="7" fillId="0" borderId="5" xfId="0" applyFont="1" applyBorder="1" applyAlignment="1">
      <alignment horizontal="center" shrinkToFit="1"/>
    </xf>
    <xf numFmtId="192" fontId="7" fillId="0" borderId="5" xfId="5" applyNumberFormat="1" applyFont="1" applyFill="1" applyBorder="1" applyAlignment="1">
      <alignment shrinkToFit="1"/>
    </xf>
    <xf numFmtId="43" fontId="7" fillId="0" borderId="5" xfId="5" applyFont="1" applyFill="1" applyBorder="1" applyAlignment="1">
      <alignment shrinkToFit="1"/>
    </xf>
    <xf numFmtId="43" fontId="7" fillId="0" borderId="5" xfId="0" applyNumberFormat="1" applyFont="1" applyBorder="1" applyAlignment="1">
      <alignment shrinkToFit="1"/>
    </xf>
    <xf numFmtId="0" fontId="100" fillId="0" borderId="5" xfId="0" applyFont="1" applyBorder="1" applyAlignment="1">
      <alignment horizontal="center" vertical="center" shrinkToFit="1"/>
    </xf>
    <xf numFmtId="192" fontId="69" fillId="0" borderId="5" xfId="5" applyNumberFormat="1" applyFont="1" applyFill="1" applyBorder="1" applyAlignment="1">
      <alignment shrinkToFit="1"/>
    </xf>
    <xf numFmtId="192" fontId="7" fillId="0" borderId="5" xfId="5" applyNumberFormat="1" applyFont="1" applyFill="1" applyBorder="1" applyAlignment="1">
      <alignment horizontal="right" shrinkToFit="1"/>
    </xf>
    <xf numFmtId="0" fontId="10" fillId="0" borderId="2" xfId="0" applyFont="1" applyBorder="1" applyAlignment="1">
      <alignment horizontal="center" shrinkToFit="1"/>
    </xf>
    <xf numFmtId="0" fontId="7" fillId="0" borderId="5" xfId="0" applyFont="1" applyBorder="1" applyAlignment="1">
      <alignment horizontal="center" vertical="center" wrapText="1"/>
    </xf>
    <xf numFmtId="192" fontId="10" fillId="0" borderId="5" xfId="5" applyNumberFormat="1" applyFont="1" applyFill="1" applyBorder="1" applyAlignment="1">
      <alignment horizontal="right" shrinkToFit="1"/>
    </xf>
    <xf numFmtId="43" fontId="14" fillId="0" borderId="4" xfId="5" applyFont="1" applyFill="1" applyBorder="1" applyAlignment="1">
      <alignment shrinkToFit="1"/>
    </xf>
    <xf numFmtId="43" fontId="14" fillId="0" borderId="4" xfId="0" applyNumberFormat="1" applyFont="1" applyBorder="1" applyAlignment="1">
      <alignment shrinkToFit="1"/>
    </xf>
    <xf numFmtId="43" fontId="7" fillId="0" borderId="0" xfId="5" applyFont="1" applyFill="1" applyBorder="1" applyAlignment="1">
      <alignment shrinkToFit="1"/>
    </xf>
    <xf numFmtId="0" fontId="14" fillId="0" borderId="2" xfId="0" applyFont="1" applyBorder="1" applyAlignment="1">
      <alignment horizontal="center" vertical="top" wrapText="1"/>
    </xf>
    <xf numFmtId="43" fontId="10" fillId="0" borderId="5" xfId="0" applyNumberFormat="1" applyFont="1" applyBorder="1" applyAlignment="1">
      <alignment shrinkToFit="1"/>
    </xf>
    <xf numFmtId="0" fontId="10" fillId="0" borderId="2" xfId="0" applyFont="1" applyBorder="1" applyAlignment="1">
      <alignment horizontal="center" vertical="center"/>
    </xf>
    <xf numFmtId="0" fontId="101" fillId="0" borderId="5" xfId="0" applyFont="1" applyBorder="1" applyAlignment="1">
      <alignment shrinkToFit="1"/>
    </xf>
    <xf numFmtId="0" fontId="101" fillId="0" borderId="2" xfId="0" applyFont="1" applyBorder="1" applyAlignment="1">
      <alignment horizontal="center"/>
    </xf>
    <xf numFmtId="192" fontId="101" fillId="0" borderId="5" xfId="5" applyNumberFormat="1" applyFont="1" applyFill="1" applyBorder="1" applyAlignment="1">
      <alignment shrinkToFit="1"/>
    </xf>
    <xf numFmtId="43" fontId="101" fillId="0" borderId="5" xfId="5" applyFont="1" applyFill="1" applyBorder="1" applyAlignment="1">
      <alignment shrinkToFit="1"/>
    </xf>
    <xf numFmtId="192" fontId="101" fillId="0" borderId="5" xfId="5" applyNumberFormat="1" applyFont="1" applyFill="1" applyBorder="1" applyAlignment="1">
      <alignment horizontal="center" shrinkToFit="1"/>
    </xf>
    <xf numFmtId="43" fontId="101" fillId="0" borderId="5" xfId="0" applyNumberFormat="1" applyFont="1" applyBorder="1" applyAlignment="1">
      <alignment shrinkToFit="1"/>
    </xf>
    <xf numFmtId="0" fontId="100" fillId="0" borderId="5" xfId="0" applyFont="1" applyBorder="1" applyAlignment="1">
      <alignment shrinkToFit="1"/>
    </xf>
    <xf numFmtId="0" fontId="100" fillId="0" borderId="2" xfId="0" applyFont="1" applyBorder="1" applyAlignment="1">
      <alignment horizontal="center"/>
    </xf>
    <xf numFmtId="192" fontId="100" fillId="0" borderId="5" xfId="5" applyNumberFormat="1" applyFont="1" applyFill="1" applyBorder="1" applyAlignment="1">
      <alignment shrinkToFit="1"/>
    </xf>
    <xf numFmtId="43" fontId="100" fillId="0" borderId="5" xfId="5" applyFont="1" applyFill="1" applyBorder="1" applyAlignment="1">
      <alignment shrinkToFit="1"/>
    </xf>
    <xf numFmtId="43" fontId="14" fillId="0" borderId="5" xfId="5" applyFont="1" applyFill="1" applyBorder="1" applyAlignment="1">
      <alignment horizontal="center" vertical="top" shrinkToFit="1"/>
    </xf>
    <xf numFmtId="192" fontId="14" fillId="0" borderId="5" xfId="5" applyNumberFormat="1" applyFont="1" applyFill="1" applyBorder="1" applyAlignment="1">
      <alignment horizontal="center" vertical="top" shrinkToFit="1"/>
    </xf>
    <xf numFmtId="0" fontId="14" fillId="0" borderId="5" xfId="0" applyFont="1" applyBorder="1" applyAlignment="1">
      <alignment horizontal="center" vertical="top" shrinkToFit="1"/>
    </xf>
    <xf numFmtId="0" fontId="101" fillId="0" borderId="24" xfId="0" applyFont="1" applyBorder="1" applyAlignment="1">
      <alignment shrinkToFit="1"/>
    </xf>
    <xf numFmtId="0" fontId="101" fillId="0" borderId="25" xfId="0" applyFont="1" applyBorder="1" applyAlignment="1">
      <alignment horizontal="center"/>
    </xf>
    <xf numFmtId="0" fontId="101" fillId="0" borderId="24" xfId="0" applyFont="1" applyBorder="1" applyAlignment="1">
      <alignment vertical="top" shrinkToFit="1"/>
    </xf>
    <xf numFmtId="0" fontId="101" fillId="0" borderId="25" xfId="0" applyFont="1" applyBorder="1" applyAlignment="1">
      <alignment horizontal="center" vertical="top"/>
    </xf>
    <xf numFmtId="196" fontId="101" fillId="0" borderId="5" xfId="0" applyNumberFormat="1" applyFont="1" applyBorder="1" applyAlignment="1">
      <alignment horizontal="right" vertical="top" shrinkToFit="1"/>
    </xf>
    <xf numFmtId="43" fontId="101" fillId="0" borderId="5" xfId="5" applyFont="1" applyFill="1" applyBorder="1" applyAlignment="1">
      <alignment vertical="top" shrinkToFit="1"/>
    </xf>
    <xf numFmtId="192" fontId="101" fillId="0" borderId="5" xfId="5" applyNumberFormat="1" applyFont="1" applyFill="1" applyBorder="1" applyAlignment="1">
      <alignment vertical="top" shrinkToFit="1"/>
    </xf>
    <xf numFmtId="0" fontId="101" fillId="0" borderId="5" xfId="0" applyFont="1" applyBorder="1" applyAlignment="1">
      <alignment vertical="top" shrinkToFit="1"/>
    </xf>
    <xf numFmtId="0" fontId="101" fillId="0" borderId="2" xfId="0" applyFont="1" applyBorder="1" applyAlignment="1">
      <alignment horizontal="center" vertical="top"/>
    </xf>
    <xf numFmtId="0" fontId="102" fillId="0" borderId="5" xfId="0" applyFont="1" applyBorder="1" applyAlignment="1">
      <alignment shrinkToFit="1"/>
    </xf>
    <xf numFmtId="0" fontId="100" fillId="0" borderId="5" xfId="0" applyFont="1" applyBorder="1" applyAlignment="1">
      <alignment wrapText="1" shrinkToFit="1"/>
    </xf>
    <xf numFmtId="43" fontId="14" fillId="0" borderId="0" xfId="5" applyFont="1" applyFill="1" applyBorder="1" applyAlignment="1">
      <alignment shrinkToFit="1"/>
    </xf>
    <xf numFmtId="43" fontId="14" fillId="0" borderId="0" xfId="0" applyNumberFormat="1" applyFont="1" applyAlignment="1">
      <alignment shrinkToFit="1"/>
    </xf>
    <xf numFmtId="0" fontId="103" fillId="0" borderId="0" xfId="0" applyFont="1"/>
    <xf numFmtId="192" fontId="100" fillId="0" borderId="5" xfId="5" applyNumberFormat="1" applyFont="1" applyFill="1" applyBorder="1" applyAlignment="1">
      <alignment horizontal="right" shrinkToFit="1"/>
    </xf>
    <xf numFmtId="0" fontId="6" fillId="0" borderId="5" xfId="0" applyFont="1" applyBorder="1" applyAlignment="1">
      <alignment horizontal="center" vertical="center"/>
    </xf>
    <xf numFmtId="0" fontId="96" fillId="0" borderId="0" xfId="0" applyFont="1"/>
    <xf numFmtId="198" fontId="10" fillId="0" borderId="5" xfId="5" applyNumberFormat="1" applyFont="1" applyFill="1" applyBorder="1" applyAlignment="1">
      <alignment horizontal="center" shrinkToFit="1"/>
    </xf>
    <xf numFmtId="198" fontId="10" fillId="0" borderId="5" xfId="5" applyNumberFormat="1" applyFont="1" applyFill="1" applyBorder="1" applyAlignment="1">
      <alignment horizontal="center" vertical="top" shrinkToFit="1"/>
    </xf>
    <xf numFmtId="0" fontId="10" fillId="0" borderId="5" xfId="0" applyFont="1" applyBorder="1" applyAlignment="1">
      <alignment vertical="top" wrapText="1" shrinkToFit="1"/>
    </xf>
    <xf numFmtId="198" fontId="10" fillId="0" borderId="5" xfId="5" applyNumberFormat="1" applyFont="1" applyFill="1" applyBorder="1" applyAlignment="1">
      <alignment vertical="center" shrinkToFit="1"/>
    </xf>
    <xf numFmtId="198" fontId="73" fillId="0" borderId="5" xfId="5" applyNumberFormat="1" applyFont="1" applyFill="1" applyBorder="1" applyAlignment="1">
      <alignment horizontal="center" vertical="center" shrinkToFit="1"/>
    </xf>
    <xf numFmtId="1" fontId="10" fillId="0" borderId="5" xfId="0" applyNumberFormat="1" applyFont="1" applyBorder="1" applyAlignment="1">
      <alignment horizontal="center"/>
    </xf>
    <xf numFmtId="3" fontId="9" fillId="0" borderId="5" xfId="0" applyNumberFormat="1" applyFont="1" applyBorder="1" applyAlignment="1">
      <alignment horizontal="center" shrinkToFit="1"/>
    </xf>
    <xf numFmtId="198" fontId="9" fillId="0" borderId="5" xfId="5" applyNumberFormat="1" applyFont="1" applyFill="1" applyBorder="1" applyAlignment="1">
      <alignment horizontal="center" shrinkToFit="1"/>
    </xf>
    <xf numFmtId="198" fontId="6" fillId="0" borderId="5" xfId="5" applyNumberFormat="1" applyFont="1" applyFill="1" applyBorder="1" applyAlignment="1">
      <alignment horizontal="center" vertical="center" shrinkToFit="1"/>
    </xf>
    <xf numFmtId="0" fontId="69" fillId="0" borderId="4" xfId="0" applyFont="1" applyBorder="1" applyAlignment="1">
      <alignment horizontal="center" vertical="center" shrinkToFit="1"/>
    </xf>
    <xf numFmtId="0" fontId="6" fillId="0" borderId="5" xfId="5" applyNumberFormat="1" applyFont="1" applyFill="1" applyBorder="1" applyAlignment="1">
      <alignment horizontal="center" vertical="center" shrinkToFit="1"/>
    </xf>
    <xf numFmtId="2" fontId="6" fillId="0" borderId="5" xfId="0" applyNumberFormat="1" applyFont="1" applyBorder="1" applyAlignment="1">
      <alignment horizontal="center" vertical="center" shrinkToFit="1"/>
    </xf>
    <xf numFmtId="0" fontId="7" fillId="0" borderId="5" xfId="0" applyFont="1" applyBorder="1" applyAlignment="1">
      <alignment horizontal="left" vertical="center" wrapText="1"/>
    </xf>
    <xf numFmtId="43" fontId="14" fillId="0" borderId="5" xfId="5" applyFont="1" applyFill="1" applyBorder="1" applyAlignment="1">
      <alignment shrinkToFit="1"/>
    </xf>
    <xf numFmtId="198" fontId="7" fillId="0" borderId="5" xfId="5" applyNumberFormat="1" applyFont="1" applyFill="1" applyBorder="1" applyAlignment="1">
      <alignment horizontal="center" vertical="center" shrinkToFit="1"/>
    </xf>
    <xf numFmtId="3" fontId="7" fillId="0" borderId="5" xfId="5" applyNumberFormat="1" applyFont="1" applyFill="1" applyBorder="1" applyAlignment="1">
      <alignment horizontal="center" vertical="center" shrinkToFit="1"/>
    </xf>
    <xf numFmtId="198" fontId="69" fillId="0" borderId="5" xfId="5" applyNumberFormat="1" applyFont="1" applyFill="1" applyBorder="1" applyAlignment="1">
      <alignment horizontal="center" vertical="center" shrinkToFit="1"/>
    </xf>
    <xf numFmtId="43" fontId="73" fillId="0" borderId="0" xfId="5" applyFont="1"/>
    <xf numFmtId="3" fontId="104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vertical="center"/>
    </xf>
    <xf numFmtId="3" fontId="68" fillId="0" borderId="5" xfId="5" applyNumberFormat="1" applyFont="1" applyFill="1" applyBorder="1" applyAlignment="1">
      <alignment horizontal="center" vertical="top" wrapText="1"/>
    </xf>
    <xf numFmtId="3" fontId="11" fillId="0" borderId="5" xfId="0" applyNumberFormat="1" applyFont="1" applyBorder="1" applyAlignment="1">
      <alignment horizontal="center" vertical="center" wrapText="1"/>
    </xf>
    <xf numFmtId="3" fontId="13" fillId="0" borderId="0" xfId="0" applyNumberFormat="1" applyFont="1"/>
    <xf numFmtId="3" fontId="10" fillId="18" borderId="24" xfId="0" applyNumberFormat="1" applyFont="1" applyFill="1" applyBorder="1" applyAlignment="1">
      <alignment horizontal="center" vertical="top"/>
    </xf>
    <xf numFmtId="3" fontId="82" fillId="18" borderId="24" xfId="0" applyNumberFormat="1" applyFont="1" applyFill="1" applyBorder="1" applyAlignment="1">
      <alignment horizontal="left" vertical="top"/>
    </xf>
    <xf numFmtId="3" fontId="10" fillId="18" borderId="24" xfId="0" applyNumberFormat="1" applyFont="1" applyFill="1" applyBorder="1" applyAlignment="1">
      <alignment horizontal="center" vertical="top" shrinkToFit="1"/>
    </xf>
    <xf numFmtId="2" fontId="10" fillId="18" borderId="24" xfId="5" applyNumberFormat="1" applyFont="1" applyFill="1" applyBorder="1" applyAlignment="1">
      <alignment horizontal="center" vertical="top" shrinkToFit="1"/>
    </xf>
    <xf numFmtId="43" fontId="10" fillId="18" borderId="24" xfId="5" applyFont="1" applyFill="1" applyBorder="1" applyAlignment="1">
      <alignment horizontal="center" vertical="top" shrinkToFit="1"/>
    </xf>
    <xf numFmtId="3" fontId="10" fillId="18" borderId="24" xfId="5" applyNumberFormat="1" applyFont="1" applyFill="1" applyBorder="1" applyAlignment="1">
      <alignment vertical="top" shrinkToFit="1"/>
    </xf>
    <xf numFmtId="3" fontId="105" fillId="18" borderId="24" xfId="0" applyNumberFormat="1" applyFont="1" applyFill="1" applyBorder="1" applyAlignment="1">
      <alignment horizontal="left" vertical="top" shrinkToFit="1"/>
    </xf>
    <xf numFmtId="3" fontId="73" fillId="0" borderId="5" xfId="0" applyNumberFormat="1" applyFont="1" applyBorder="1" applyAlignment="1">
      <alignment vertical="top"/>
    </xf>
    <xf numFmtId="3" fontId="106" fillId="0" borderId="0" xfId="0" applyNumberFormat="1" applyFont="1"/>
    <xf numFmtId="3" fontId="107" fillId="18" borderId="24" xfId="0" applyNumberFormat="1" applyFont="1" applyFill="1" applyBorder="1" applyAlignment="1">
      <alignment horizontal="center" vertical="top" wrapText="1"/>
    </xf>
    <xf numFmtId="3" fontId="93" fillId="18" borderId="24" xfId="0" applyNumberFormat="1" applyFont="1" applyFill="1" applyBorder="1" applyAlignment="1">
      <alignment horizontal="left" vertical="top" wrapText="1"/>
    </xf>
    <xf numFmtId="3" fontId="107" fillId="18" borderId="24" xfId="0" applyNumberFormat="1" applyFont="1" applyFill="1" applyBorder="1" applyAlignment="1">
      <alignment horizontal="center" vertical="top" wrapText="1" shrinkToFit="1"/>
    </xf>
    <xf numFmtId="2" fontId="107" fillId="18" borderId="24" xfId="5" applyNumberFormat="1" applyFont="1" applyFill="1" applyBorder="1" applyAlignment="1">
      <alignment horizontal="center" vertical="top" wrapText="1" shrinkToFit="1"/>
    </xf>
    <xf numFmtId="43" fontId="107" fillId="18" borderId="24" xfId="5" applyFont="1" applyFill="1" applyBorder="1" applyAlignment="1">
      <alignment horizontal="center" vertical="top" shrinkToFit="1"/>
    </xf>
    <xf numFmtId="3" fontId="107" fillId="18" borderId="24" xfId="5" applyNumberFormat="1" applyFont="1" applyFill="1" applyBorder="1" applyAlignment="1">
      <alignment vertical="top" wrapText="1" shrinkToFit="1"/>
    </xf>
    <xf numFmtId="3" fontId="107" fillId="18" borderId="24" xfId="5" applyNumberFormat="1" applyFont="1" applyFill="1" applyBorder="1" applyAlignment="1">
      <alignment vertical="top" shrinkToFit="1"/>
    </xf>
    <xf numFmtId="3" fontId="86" fillId="0" borderId="5" xfId="0" applyNumberFormat="1" applyFont="1" applyBorder="1" applyAlignment="1">
      <alignment vertical="top" wrapText="1"/>
    </xf>
    <xf numFmtId="3" fontId="86" fillId="0" borderId="0" xfId="0" applyNumberFormat="1" applyFont="1" applyAlignment="1">
      <alignment wrapText="1"/>
    </xf>
    <xf numFmtId="3" fontId="107" fillId="18" borderId="24" xfId="0" applyNumberFormat="1" applyFont="1" applyFill="1" applyBorder="1" applyAlignment="1">
      <alignment horizontal="center" vertical="top"/>
    </xf>
    <xf numFmtId="3" fontId="107" fillId="18" borderId="24" xfId="0" applyNumberFormat="1" applyFont="1" applyFill="1" applyBorder="1" applyAlignment="1">
      <alignment horizontal="center" vertical="top" shrinkToFit="1"/>
    </xf>
    <xf numFmtId="2" fontId="107" fillId="18" borderId="24" xfId="5" applyNumberFormat="1" applyFont="1" applyFill="1" applyBorder="1" applyAlignment="1">
      <alignment horizontal="center" vertical="top" shrinkToFit="1"/>
    </xf>
    <xf numFmtId="3" fontId="86" fillId="0" borderId="5" xfId="0" applyNumberFormat="1" applyFont="1" applyBorder="1" applyAlignment="1">
      <alignment vertical="top"/>
    </xf>
    <xf numFmtId="3" fontId="93" fillId="0" borderId="24" xfId="0" applyNumberFormat="1" applyFont="1" applyBorder="1" applyAlignment="1">
      <alignment horizontal="left" vertical="top"/>
    </xf>
    <xf numFmtId="3" fontId="107" fillId="0" borderId="24" xfId="0" applyNumberFormat="1" applyFont="1" applyBorder="1" applyAlignment="1">
      <alignment horizontal="center" vertical="top"/>
    </xf>
    <xf numFmtId="3" fontId="107" fillId="0" borderId="24" xfId="0" applyNumberFormat="1" applyFont="1" applyBorder="1" applyAlignment="1">
      <alignment horizontal="center" vertical="top" shrinkToFit="1"/>
    </xf>
    <xf numFmtId="2" fontId="107" fillId="0" borderId="24" xfId="5" applyNumberFormat="1" applyFont="1" applyBorder="1" applyAlignment="1">
      <alignment horizontal="center" vertical="top" shrinkToFit="1"/>
    </xf>
    <xf numFmtId="3" fontId="107" fillId="0" borderId="24" xfId="5" applyNumberFormat="1" applyFont="1" applyBorder="1" applyAlignment="1">
      <alignment vertical="top" shrinkToFit="1"/>
    </xf>
    <xf numFmtId="3" fontId="93" fillId="18" borderId="24" xfId="0" applyNumberFormat="1" applyFont="1" applyFill="1" applyBorder="1" applyAlignment="1">
      <alignment horizontal="left" vertical="top"/>
    </xf>
    <xf numFmtId="3" fontId="108" fillId="18" borderId="24" xfId="0" applyNumberFormat="1" applyFont="1" applyFill="1" applyBorder="1" applyAlignment="1">
      <alignment horizontal="center" vertical="top"/>
    </xf>
    <xf numFmtId="3" fontId="109" fillId="18" borderId="24" xfId="0" applyNumberFormat="1" applyFont="1" applyFill="1" applyBorder="1" applyAlignment="1">
      <alignment horizontal="left" vertical="top"/>
    </xf>
    <xf numFmtId="3" fontId="108" fillId="18" borderId="24" xfId="0" applyNumberFormat="1" applyFont="1" applyFill="1" applyBorder="1" applyAlignment="1">
      <alignment horizontal="center" vertical="top" shrinkToFit="1"/>
    </xf>
    <xf numFmtId="2" fontId="108" fillId="18" borderId="24" xfId="5" applyNumberFormat="1" applyFont="1" applyFill="1" applyBorder="1" applyAlignment="1">
      <alignment horizontal="center" vertical="top" shrinkToFit="1"/>
    </xf>
    <xf numFmtId="3" fontId="108" fillId="18" borderId="24" xfId="5" applyNumberFormat="1" applyFont="1" applyFill="1" applyBorder="1" applyAlignment="1">
      <alignment vertical="top" shrinkToFit="1"/>
    </xf>
    <xf numFmtId="3" fontId="110" fillId="0" borderId="5" xfId="0" applyNumberFormat="1" applyFont="1" applyBorder="1" applyAlignment="1">
      <alignment vertical="top"/>
    </xf>
    <xf numFmtId="3" fontId="110" fillId="0" borderId="0" xfId="0" applyNumberFormat="1" applyFont="1"/>
    <xf numFmtId="3" fontId="68" fillId="0" borderId="1" xfId="5" applyNumberFormat="1" applyFont="1" applyFill="1" applyBorder="1" applyAlignment="1">
      <alignment horizontal="center" vertical="top" wrapText="1"/>
    </xf>
    <xf numFmtId="3" fontId="11" fillId="0" borderId="1" xfId="0" applyNumberFormat="1" applyFont="1" applyBorder="1" applyAlignment="1">
      <alignment horizontal="center" vertical="center" wrapText="1"/>
    </xf>
    <xf numFmtId="3" fontId="11" fillId="0" borderId="1" xfId="5" applyNumberFormat="1" applyFont="1" applyFill="1" applyBorder="1" applyAlignment="1">
      <alignment horizontal="center" vertical="center" wrapText="1"/>
    </xf>
    <xf numFmtId="3" fontId="11" fillId="0" borderId="5" xfId="0" applyNumberFormat="1" applyFont="1" applyBorder="1" applyAlignment="1">
      <alignment horizontal="left" vertical="center" wrapText="1"/>
    </xf>
    <xf numFmtId="3" fontId="11" fillId="0" borderId="5" xfId="0" applyNumberFormat="1" applyFont="1" applyBorder="1" applyAlignment="1">
      <alignment horizontal="center" vertical="top" wrapText="1"/>
    </xf>
    <xf numFmtId="3" fontId="68" fillId="0" borderId="5" xfId="0" applyNumberFormat="1" applyFont="1" applyBorder="1" applyAlignment="1">
      <alignment horizontal="center" vertical="top" wrapText="1"/>
    </xf>
    <xf numFmtId="3" fontId="11" fillId="0" borderId="5" xfId="5" applyNumberFormat="1" applyFont="1" applyFill="1" applyBorder="1" applyAlignment="1">
      <alignment horizontal="center" vertical="top" wrapText="1"/>
    </xf>
    <xf numFmtId="3" fontId="71" fillId="0" borderId="5" xfId="5" applyNumberFormat="1" applyFont="1" applyFill="1" applyBorder="1" applyAlignment="1">
      <alignment horizontal="center" vertical="top" wrapText="1"/>
    </xf>
    <xf numFmtId="2" fontId="11" fillId="0" borderId="5" xfId="5" applyNumberFormat="1" applyFont="1" applyFill="1" applyBorder="1" applyAlignment="1">
      <alignment horizontal="center" vertical="top" wrapText="1"/>
    </xf>
    <xf numFmtId="3" fontId="71" fillId="0" borderId="5" xfId="5" applyNumberFormat="1" applyFont="1" applyFill="1" applyBorder="1" applyAlignment="1">
      <alignment horizontal="center" vertical="top" shrinkToFit="1"/>
    </xf>
    <xf numFmtId="3" fontId="11" fillId="0" borderId="5" xfId="0" applyNumberFormat="1" applyFont="1" applyBorder="1" applyAlignment="1">
      <alignment horizontal="center" vertical="center" shrinkToFit="1"/>
    </xf>
    <xf numFmtId="3" fontId="71" fillId="0" borderId="5" xfId="0" applyNumberFormat="1" applyFont="1" applyBorder="1" applyAlignment="1">
      <alignment horizontal="center" vertical="top" wrapText="1"/>
    </xf>
    <xf numFmtId="3" fontId="107" fillId="18" borderId="5" xfId="0" applyNumberFormat="1" applyFont="1" applyFill="1" applyBorder="1" applyAlignment="1">
      <alignment horizontal="center" vertical="top"/>
    </xf>
    <xf numFmtId="3" fontId="107" fillId="0" borderId="5" xfId="0" applyNumberFormat="1" applyFont="1" applyBorder="1" applyAlignment="1">
      <alignment horizontal="left" vertical="top"/>
    </xf>
    <xf numFmtId="3" fontId="107" fillId="18" borderId="5" xfId="0" applyNumberFormat="1" applyFont="1" applyFill="1" applyBorder="1" applyAlignment="1">
      <alignment horizontal="center" vertical="top" shrinkToFit="1"/>
    </xf>
    <xf numFmtId="2" fontId="107" fillId="18" borderId="5" xfId="5" applyNumberFormat="1" applyFont="1" applyFill="1" applyBorder="1" applyAlignment="1">
      <alignment horizontal="center" vertical="top" shrinkToFit="1"/>
    </xf>
    <xf numFmtId="43" fontId="107" fillId="18" borderId="5" xfId="5" applyFont="1" applyFill="1" applyBorder="1" applyAlignment="1">
      <alignment horizontal="center" vertical="top" shrinkToFit="1"/>
    </xf>
    <xf numFmtId="3" fontId="107" fillId="18" borderId="5" xfId="5" applyNumberFormat="1" applyFont="1" applyFill="1" applyBorder="1" applyAlignment="1">
      <alignment vertical="top" shrinkToFit="1"/>
    </xf>
    <xf numFmtId="3" fontId="105" fillId="18" borderId="5" xfId="0" applyNumberFormat="1" applyFont="1" applyFill="1" applyBorder="1" applyAlignment="1">
      <alignment horizontal="left" vertical="top" shrinkToFit="1"/>
    </xf>
    <xf numFmtId="3" fontId="107" fillId="18" borderId="5" xfId="0" applyNumberFormat="1" applyFont="1" applyFill="1" applyBorder="1" applyAlignment="1">
      <alignment horizontal="left" vertical="top"/>
    </xf>
    <xf numFmtId="3" fontId="107" fillId="18" borderId="27" xfId="0" applyNumberFormat="1" applyFont="1" applyFill="1" applyBorder="1" applyAlignment="1">
      <alignment horizontal="center" vertical="top"/>
    </xf>
    <xf numFmtId="3" fontId="107" fillId="18" borderId="27" xfId="0" applyNumberFormat="1" applyFont="1" applyFill="1" applyBorder="1" applyAlignment="1">
      <alignment horizontal="left" vertical="top"/>
    </xf>
    <xf numFmtId="3" fontId="107" fillId="18" borderId="27" xfId="0" applyNumberFormat="1" applyFont="1" applyFill="1" applyBorder="1" applyAlignment="1">
      <alignment horizontal="center" vertical="top" shrinkToFit="1"/>
    </xf>
    <xf numFmtId="2" fontId="107" fillId="18" borderId="27" xfId="5" applyNumberFormat="1" applyFont="1" applyFill="1" applyBorder="1" applyAlignment="1">
      <alignment horizontal="center" vertical="top" shrinkToFit="1"/>
    </xf>
    <xf numFmtId="43" fontId="107" fillId="18" borderId="27" xfId="5" applyFont="1" applyFill="1" applyBorder="1" applyAlignment="1">
      <alignment horizontal="center" vertical="top" shrinkToFit="1"/>
    </xf>
    <xf numFmtId="3" fontId="107" fillId="18" borderId="27" xfId="5" applyNumberFormat="1" applyFont="1" applyFill="1" applyBorder="1" applyAlignment="1">
      <alignment vertical="top" shrinkToFit="1"/>
    </xf>
    <xf numFmtId="3" fontId="105" fillId="18" borderId="27" xfId="0" applyNumberFormat="1" applyFont="1" applyFill="1" applyBorder="1" applyAlignment="1">
      <alignment horizontal="left" vertical="top" shrinkToFit="1"/>
    </xf>
    <xf numFmtId="3" fontId="86" fillId="0" borderId="4" xfId="0" applyNumberFormat="1" applyFont="1" applyBorder="1" applyAlignment="1">
      <alignment vertical="top"/>
    </xf>
    <xf numFmtId="3" fontId="107" fillId="18" borderId="24" xfId="0" applyNumberFormat="1" applyFont="1" applyFill="1" applyBorder="1" applyAlignment="1">
      <alignment horizontal="left" vertical="top"/>
    </xf>
    <xf numFmtId="3" fontId="107" fillId="18" borderId="24" xfId="0" applyNumberFormat="1" applyFont="1" applyFill="1" applyBorder="1" applyAlignment="1">
      <alignment vertical="top"/>
    </xf>
    <xf numFmtId="3" fontId="108" fillId="18" borderId="24" xfId="0" applyNumberFormat="1" applyFont="1" applyFill="1" applyBorder="1" applyAlignment="1">
      <alignment horizontal="left" vertical="top"/>
    </xf>
    <xf numFmtId="3" fontId="107" fillId="0" borderId="24" xfId="0" applyNumberFormat="1" applyFont="1" applyBorder="1" applyAlignment="1">
      <alignment horizontal="left" vertical="top"/>
    </xf>
    <xf numFmtId="3" fontId="110" fillId="0" borderId="0" xfId="0" applyNumberFormat="1" applyFont="1" applyAlignment="1">
      <alignment vertical="top"/>
    </xf>
    <xf numFmtId="3" fontId="86" fillId="0" borderId="0" xfId="0" applyNumberFormat="1" applyFont="1" applyAlignment="1">
      <alignment vertical="top"/>
    </xf>
    <xf numFmtId="3" fontId="108" fillId="18" borderId="24" xfId="0" applyNumberFormat="1" applyFont="1" applyFill="1" applyBorder="1" applyAlignment="1">
      <alignment horizontal="left" vertical="top" wrapText="1"/>
    </xf>
    <xf numFmtId="3" fontId="111" fillId="18" borderId="24" xfId="0" applyNumberFormat="1" applyFont="1" applyFill="1" applyBorder="1" applyAlignment="1">
      <alignment horizontal="left" vertical="top"/>
    </xf>
    <xf numFmtId="3" fontId="112" fillId="18" borderId="24" xfId="0" applyNumberFormat="1" applyFont="1" applyFill="1" applyBorder="1" applyAlignment="1">
      <alignment horizontal="left" vertical="top"/>
    </xf>
    <xf numFmtId="3" fontId="107" fillId="0" borderId="26" xfId="0" applyNumberFormat="1" applyFont="1" applyBorder="1" applyAlignment="1">
      <alignment horizontal="left" vertical="top"/>
    </xf>
    <xf numFmtId="3" fontId="107" fillId="0" borderId="26" xfId="0" applyNumberFormat="1" applyFont="1" applyBorder="1" applyAlignment="1">
      <alignment horizontal="center" vertical="top"/>
    </xf>
    <xf numFmtId="3" fontId="107" fillId="0" borderId="26" xfId="0" applyNumberFormat="1" applyFont="1" applyBorder="1" applyAlignment="1">
      <alignment horizontal="center" vertical="top" shrinkToFit="1"/>
    </xf>
    <xf numFmtId="2" fontId="107" fillId="0" borderId="26" xfId="5" applyNumberFormat="1" applyFont="1" applyBorder="1" applyAlignment="1">
      <alignment horizontal="center" vertical="top" shrinkToFit="1"/>
    </xf>
    <xf numFmtId="3" fontId="107" fillId="0" borderId="24" xfId="0" applyNumberFormat="1" applyFont="1" applyBorder="1" applyAlignment="1">
      <alignment horizontal="left" vertical="top" wrapText="1"/>
    </xf>
    <xf numFmtId="3" fontId="112" fillId="0" borderId="24" xfId="0" applyNumberFormat="1" applyFont="1" applyBorder="1" applyAlignment="1">
      <alignment horizontal="left" vertical="top"/>
    </xf>
    <xf numFmtId="3" fontId="107" fillId="0" borderId="0" xfId="0" applyNumberFormat="1" applyFont="1"/>
    <xf numFmtId="3" fontId="107" fillId="0" borderId="5" xfId="0" applyNumberFormat="1" applyFont="1" applyBorder="1" applyAlignment="1">
      <alignment vertical="top"/>
    </xf>
    <xf numFmtId="3" fontId="107" fillId="0" borderId="5" xfId="0" applyNumberFormat="1" applyFont="1" applyBorder="1" applyAlignment="1">
      <alignment horizontal="left" vertical="top" wrapText="1"/>
    </xf>
    <xf numFmtId="3" fontId="108" fillId="0" borderId="0" xfId="0" applyNumberFormat="1" applyFont="1"/>
    <xf numFmtId="3" fontId="108" fillId="0" borderId="5" xfId="0" applyNumberFormat="1" applyFont="1" applyBorder="1" applyAlignment="1">
      <alignment horizontal="left" vertical="top" wrapText="1"/>
    </xf>
    <xf numFmtId="3" fontId="108" fillId="0" borderId="24" xfId="0" applyNumberFormat="1" applyFont="1" applyBorder="1" applyAlignment="1">
      <alignment horizontal="center" vertical="top"/>
    </xf>
    <xf numFmtId="3" fontId="108" fillId="0" borderId="24" xfId="0" applyNumberFormat="1" applyFont="1" applyBorder="1" applyAlignment="1">
      <alignment horizontal="center" vertical="top" shrinkToFit="1"/>
    </xf>
    <xf numFmtId="2" fontId="108" fillId="0" borderId="24" xfId="5" applyNumberFormat="1" applyFont="1" applyBorder="1" applyAlignment="1">
      <alignment horizontal="center" vertical="top" shrinkToFit="1"/>
    </xf>
    <xf numFmtId="3" fontId="108" fillId="0" borderId="24" xfId="5" applyNumberFormat="1" applyFont="1" applyBorder="1" applyAlignment="1">
      <alignment vertical="top" shrinkToFit="1"/>
    </xf>
    <xf numFmtId="3" fontId="108" fillId="0" borderId="5" xfId="0" applyNumberFormat="1" applyFont="1" applyBorder="1" applyAlignment="1">
      <alignment vertical="top"/>
    </xf>
    <xf numFmtId="0" fontId="107" fillId="0" borderId="5" xfId="0" applyFont="1" applyBorder="1" applyAlignment="1">
      <alignment horizontal="left" vertical="top" wrapText="1"/>
    </xf>
    <xf numFmtId="3" fontId="86" fillId="0" borderId="0" xfId="0" applyNumberFormat="1" applyFont="1" applyAlignment="1">
      <alignment horizontal="center"/>
    </xf>
    <xf numFmtId="2" fontId="86" fillId="0" borderId="0" xfId="0" applyNumberFormat="1" applyFont="1"/>
    <xf numFmtId="3" fontId="89" fillId="0" borderId="0" xfId="0" applyNumberFormat="1" applyFont="1" applyAlignment="1">
      <alignment shrinkToFit="1"/>
    </xf>
    <xf numFmtId="3" fontId="86" fillId="0" borderId="0" xfId="0" applyNumberFormat="1" applyFont="1" applyAlignment="1">
      <alignment horizontal="left" vertical="top"/>
    </xf>
    <xf numFmtId="0" fontId="113" fillId="0" borderId="0" xfId="25" applyFont="1" applyFill="1"/>
    <xf numFmtId="0" fontId="14" fillId="0" borderId="5" xfId="0" applyFont="1" applyBorder="1" applyAlignment="1">
      <alignment horizontal="center" vertical="center" wrapText="1"/>
    </xf>
    <xf numFmtId="43" fontId="7" fillId="0" borderId="0" xfId="5" applyFont="1" applyFill="1" applyBorder="1" applyAlignment="1">
      <alignment vertical="center"/>
    </xf>
    <xf numFmtId="43" fontId="14" fillId="0" borderId="5" xfId="5" applyFont="1" applyFill="1" applyBorder="1" applyAlignment="1">
      <alignment horizontal="center" vertical="center" wrapText="1"/>
    </xf>
    <xf numFmtId="43" fontId="7" fillId="0" borderId="5" xfId="5" applyFont="1" applyFill="1" applyBorder="1" applyAlignment="1">
      <alignment horizontal="right" vertical="top" shrinkToFit="1"/>
    </xf>
    <xf numFmtId="195" fontId="7" fillId="0" borderId="5" xfId="0" applyNumberFormat="1" applyFont="1" applyBorder="1" applyAlignment="1">
      <alignment horizontal="center" vertical="top" shrinkToFit="1"/>
    </xf>
    <xf numFmtId="0" fontId="7" fillId="0" borderId="5" xfId="0" applyFont="1" applyBorder="1" applyAlignment="1">
      <alignment horizontal="left" vertical="top" wrapText="1" shrinkToFit="1"/>
    </xf>
    <xf numFmtId="43" fontId="7" fillId="0" borderId="5" xfId="5" applyFont="1" applyFill="1" applyBorder="1" applyAlignment="1">
      <alignment horizontal="center" vertical="top" shrinkToFit="1"/>
    </xf>
    <xf numFmtId="0" fontId="7" fillId="0" borderId="0" xfId="0" applyFont="1" applyAlignment="1">
      <alignment vertical="center" shrinkToFit="1"/>
    </xf>
    <xf numFmtId="192" fontId="14" fillId="0" borderId="5" xfId="5" applyNumberFormat="1" applyFont="1" applyFill="1" applyBorder="1" applyAlignment="1">
      <alignment horizontal="right" vertical="top" shrinkToFit="1"/>
    </xf>
    <xf numFmtId="43" fontId="7" fillId="0" borderId="5" xfId="5" applyFont="1" applyFill="1" applyBorder="1" applyAlignment="1">
      <alignment vertical="top" shrinkToFit="1"/>
    </xf>
    <xf numFmtId="192" fontId="87" fillId="0" borderId="5" xfId="5" applyNumberFormat="1" applyFont="1" applyFill="1" applyBorder="1" applyAlignment="1">
      <alignment horizontal="center" vertical="top" shrinkToFit="1"/>
    </xf>
    <xf numFmtId="192" fontId="14" fillId="0" borderId="5" xfId="0" applyNumberFormat="1" applyFont="1" applyBorder="1" applyAlignment="1">
      <alignment horizontal="center" vertical="center" shrinkToFit="1"/>
    </xf>
    <xf numFmtId="43" fontId="14" fillId="0" borderId="5" xfId="5" applyFont="1" applyFill="1" applyBorder="1" applyAlignment="1">
      <alignment horizontal="center" vertical="center" shrinkToFit="1"/>
    </xf>
    <xf numFmtId="198" fontId="7" fillId="0" borderId="5" xfId="5" applyNumberFormat="1" applyFont="1" applyFill="1" applyBorder="1" applyAlignment="1">
      <alignment horizontal="right" vertical="top" shrinkToFit="1"/>
    </xf>
    <xf numFmtId="192" fontId="7" fillId="0" borderId="5" xfId="5" applyNumberFormat="1" applyFont="1" applyFill="1" applyBorder="1" applyAlignment="1">
      <alignment horizontal="right" vertical="top" shrinkToFit="1"/>
    </xf>
    <xf numFmtId="0" fontId="7" fillId="0" borderId="5" xfId="0" applyFont="1" applyBorder="1" applyAlignment="1">
      <alignment vertical="top" wrapText="1" shrinkToFit="1"/>
    </xf>
    <xf numFmtId="201" fontId="7" fillId="0" borderId="5" xfId="0" applyNumberFormat="1" applyFont="1" applyBorder="1" applyAlignment="1">
      <alignment vertical="top" wrapText="1"/>
    </xf>
    <xf numFmtId="0" fontId="7" fillId="0" borderId="0" xfId="0" applyFont="1" applyAlignment="1">
      <alignment vertical="center"/>
    </xf>
    <xf numFmtId="192" fontId="7" fillId="0" borderId="0" xfId="0" applyNumberFormat="1" applyFont="1"/>
    <xf numFmtId="192" fontId="3" fillId="0" borderId="5" xfId="5" applyNumberFormat="1" applyFont="1" applyFill="1" applyBorder="1" applyAlignment="1">
      <alignment horizontal="center" vertical="top" wrapText="1"/>
    </xf>
    <xf numFmtId="43" fontId="3" fillId="0" borderId="5" xfId="5" applyFont="1" applyFill="1" applyBorder="1" applyAlignment="1">
      <alignment horizontal="center" vertical="center" wrapText="1"/>
    </xf>
    <xf numFmtId="0" fontId="9" fillId="0" borderId="16" xfId="0" applyFont="1" applyBorder="1"/>
    <xf numFmtId="192" fontId="6" fillId="0" borderId="5" xfId="5" applyNumberFormat="1" applyFont="1" applyFill="1" applyBorder="1" applyAlignment="1">
      <alignment horizontal="center" vertical="center" shrinkToFit="1"/>
    </xf>
    <xf numFmtId="192" fontId="9" fillId="0" borderId="2" xfId="5" applyNumberFormat="1" applyFont="1" applyFill="1" applyBorder="1" applyAlignment="1">
      <alignment shrinkToFit="1"/>
    </xf>
    <xf numFmtId="43" fontId="9" fillId="0" borderId="5" xfId="0" applyNumberFormat="1" applyFont="1" applyBorder="1" applyAlignment="1">
      <alignment shrinkToFit="1"/>
    </xf>
    <xf numFmtId="0" fontId="9" fillId="0" borderId="3" xfId="0" applyFont="1" applyBorder="1" applyAlignment="1">
      <alignment shrinkToFit="1"/>
    </xf>
    <xf numFmtId="195" fontId="6" fillId="0" borderId="0" xfId="5" applyNumberFormat="1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shrinkToFit="1"/>
    </xf>
    <xf numFmtId="0" fontId="9" fillId="0" borderId="0" xfId="0" applyFont="1" applyAlignment="1">
      <alignment vertical="center" shrinkToFit="1"/>
    </xf>
    <xf numFmtId="0" fontId="9" fillId="0" borderId="0" xfId="0" applyFont="1" applyAlignment="1">
      <alignment shrinkToFit="1"/>
    </xf>
    <xf numFmtId="43" fontId="6" fillId="0" borderId="0" xfId="5" applyFont="1" applyFill="1" applyBorder="1" applyAlignment="1">
      <alignment horizontal="center" vertical="center" shrinkToFit="1"/>
    </xf>
    <xf numFmtId="192" fontId="9" fillId="0" borderId="0" xfId="5" applyNumberFormat="1" applyFont="1" applyFill="1" applyBorder="1" applyAlignment="1">
      <alignment shrinkToFit="1"/>
    </xf>
    <xf numFmtId="192" fontId="6" fillId="0" borderId="0" xfId="5" applyNumberFormat="1" applyFont="1" applyFill="1" applyBorder="1" applyAlignment="1">
      <alignment horizontal="center" vertical="center" shrinkToFit="1"/>
    </xf>
    <xf numFmtId="43" fontId="9" fillId="0" borderId="5" xfId="0" applyNumberFormat="1" applyFont="1" applyBorder="1" applyAlignment="1">
      <alignment wrapText="1" shrinkToFit="1"/>
    </xf>
    <xf numFmtId="0" fontId="9" fillId="0" borderId="0" xfId="0" applyFont="1" applyAlignment="1">
      <alignment horizontal="left" shrinkToFit="1"/>
    </xf>
    <xf numFmtId="192" fontId="9" fillId="0" borderId="0" xfId="5" applyNumberFormat="1" applyFont="1" applyFill="1" applyBorder="1" applyAlignment="1">
      <alignment horizontal="center" vertical="center" shrinkToFit="1"/>
    </xf>
    <xf numFmtId="192" fontId="9" fillId="0" borderId="0" xfId="5" applyNumberFormat="1" applyFont="1" applyFill="1" applyBorder="1" applyAlignment="1">
      <alignment horizontal="center" vertical="top" shrinkToFit="1"/>
    </xf>
    <xf numFmtId="192" fontId="6" fillId="0" borderId="0" xfId="5" applyNumberFormat="1" applyFont="1" applyFill="1" applyBorder="1" applyAlignment="1">
      <alignment horizontal="left" vertical="center" shrinkToFit="1"/>
    </xf>
    <xf numFmtId="43" fontId="9" fillId="0" borderId="0" xfId="0" applyNumberFormat="1" applyFont="1" applyAlignment="1">
      <alignment shrinkToFit="1"/>
    </xf>
    <xf numFmtId="43" fontId="9" fillId="15" borderId="0" xfId="0" applyNumberFormat="1" applyFont="1" applyFill="1"/>
    <xf numFmtId="43" fontId="6" fillId="0" borderId="0" xfId="5" applyFont="1" applyFill="1" applyBorder="1" applyAlignment="1">
      <alignment vertical="center" shrinkToFit="1"/>
    </xf>
    <xf numFmtId="0" fontId="114" fillId="0" borderId="0" xfId="0" applyFont="1"/>
    <xf numFmtId="43" fontId="114" fillId="0" borderId="0" xfId="5" applyFont="1" applyFill="1" applyBorder="1" applyAlignment="1">
      <alignment vertical="center"/>
    </xf>
    <xf numFmtId="195" fontId="114" fillId="0" borderId="0" xfId="5" applyNumberFormat="1" applyFont="1" applyFill="1" applyBorder="1" applyAlignment="1">
      <alignment horizontal="center" vertical="top" shrinkToFit="1"/>
    </xf>
    <xf numFmtId="0" fontId="6" fillId="0" borderId="5" xfId="0" applyFont="1" applyBorder="1" applyAlignment="1">
      <alignment horizontal="left" vertical="center" wrapText="1"/>
    </xf>
    <xf numFmtId="198" fontId="9" fillId="0" borderId="5" xfId="0" applyNumberFormat="1" applyFont="1" applyBorder="1" applyAlignment="1">
      <alignment vertical="top"/>
    </xf>
    <xf numFmtId="0" fontId="13" fillId="0" borderId="0" xfId="0" applyFont="1" applyAlignment="1">
      <alignment vertical="center"/>
    </xf>
    <xf numFmtId="0" fontId="70" fillId="0" borderId="5" xfId="0" applyFont="1" applyBorder="1" applyAlignment="1">
      <alignment horizontal="center" vertical="center"/>
    </xf>
    <xf numFmtId="43" fontId="68" fillId="0" borderId="5" xfId="0" applyNumberFormat="1" applyFont="1" applyBorder="1" applyAlignment="1">
      <alignment vertical="center"/>
    </xf>
    <xf numFmtId="0" fontId="68" fillId="0" borderId="0" xfId="0" applyFont="1" applyAlignment="1">
      <alignment vertical="center"/>
    </xf>
    <xf numFmtId="195" fontId="6" fillId="0" borderId="5" xfId="5" applyNumberFormat="1" applyFont="1" applyFill="1" applyBorder="1" applyAlignment="1">
      <alignment horizontal="left" vertical="top" shrinkToFit="1"/>
    </xf>
    <xf numFmtId="0" fontId="9" fillId="0" borderId="5" xfId="0" applyFont="1" applyBorder="1" applyAlignment="1">
      <alignment vertical="top"/>
    </xf>
    <xf numFmtId="195" fontId="9" fillId="0" borderId="5" xfId="5" applyNumberFormat="1" applyFont="1" applyFill="1" applyBorder="1" applyAlignment="1">
      <alignment horizontal="left" vertical="center" shrinkToFit="1"/>
    </xf>
    <xf numFmtId="192" fontId="9" fillId="0" borderId="5" xfId="0" applyNumberFormat="1" applyFont="1" applyBorder="1" applyAlignment="1">
      <alignment vertical="center"/>
    </xf>
    <xf numFmtId="0" fontId="6" fillId="0" borderId="5" xfId="0" applyFont="1" applyBorder="1" applyAlignment="1">
      <alignment horizontal="left" vertical="center" shrinkToFit="1"/>
    </xf>
    <xf numFmtId="0" fontId="7" fillId="0" borderId="0" xfId="0" applyFont="1" applyAlignment="1">
      <alignment horizontal="center" vertical="center" shrinkToFit="1"/>
    </xf>
    <xf numFmtId="0" fontId="10" fillId="0" borderId="0" xfId="0" applyFont="1" applyAlignment="1">
      <alignment vertical="top" shrinkToFit="1"/>
    </xf>
    <xf numFmtId="192" fontId="7" fillId="0" borderId="0" xfId="5" applyNumberFormat="1" applyFont="1" applyFill="1" applyBorder="1" applyAlignment="1">
      <alignment vertical="top" shrinkToFit="1"/>
    </xf>
    <xf numFmtId="192" fontId="7" fillId="0" borderId="0" xfId="5" applyNumberFormat="1" applyFont="1" applyFill="1" applyBorder="1" applyAlignment="1">
      <alignment vertical="center" shrinkToFit="1"/>
    </xf>
    <xf numFmtId="192" fontId="10" fillId="0" borderId="0" xfId="0" applyNumberFormat="1" applyFont="1" applyAlignment="1">
      <alignment vertical="top" shrinkToFit="1"/>
    </xf>
    <xf numFmtId="0" fontId="7" fillId="0" borderId="0" xfId="0" applyFont="1" applyAlignment="1">
      <alignment horizontal="right" vertical="center" shrinkToFit="1"/>
    </xf>
    <xf numFmtId="0" fontId="73" fillId="0" borderId="0" xfId="0" applyFont="1" applyAlignment="1">
      <alignment horizontal="right" vertical="center" shrinkToFit="1"/>
    </xf>
    <xf numFmtId="192" fontId="10" fillId="0" borderId="0" xfId="5" applyNumberFormat="1" applyFont="1" applyFill="1" applyBorder="1" applyAlignment="1">
      <alignment horizontal="right" vertical="top" shrinkToFit="1"/>
    </xf>
    <xf numFmtId="192" fontId="10" fillId="0" borderId="0" xfId="5" applyNumberFormat="1" applyFont="1" applyFill="1" applyBorder="1" applyAlignment="1">
      <alignment vertical="top" shrinkToFit="1"/>
    </xf>
    <xf numFmtId="195" fontId="63" fillId="0" borderId="0" xfId="0" applyNumberFormat="1" applyFont="1" applyAlignment="1">
      <alignment horizontal="center" vertical="top" shrinkToFit="1"/>
    </xf>
    <xf numFmtId="195" fontId="10" fillId="0" borderId="0" xfId="5" applyNumberFormat="1" applyFont="1" applyFill="1" applyBorder="1" applyAlignment="1">
      <alignment horizontal="center" vertical="top" shrinkToFit="1"/>
    </xf>
    <xf numFmtId="0" fontId="10" fillId="0" borderId="0" xfId="0" applyFont="1" applyAlignment="1">
      <alignment horizontal="center" vertical="top" shrinkToFit="1"/>
    </xf>
    <xf numFmtId="0" fontId="7" fillId="0" borderId="0" xfId="0" applyFont="1" applyAlignment="1">
      <alignment vertical="center" wrapText="1" shrinkToFit="1"/>
    </xf>
    <xf numFmtId="3" fontId="7" fillId="0" borderId="0" xfId="5" applyNumberFormat="1" applyFont="1" applyFill="1" applyBorder="1" applyAlignment="1">
      <alignment horizontal="right" vertical="center" shrinkToFit="1"/>
    </xf>
    <xf numFmtId="0" fontId="10" fillId="0" borderId="0" xfId="0" applyFont="1" applyAlignment="1">
      <alignment horizontal="right" vertical="top" shrinkToFit="1"/>
    </xf>
    <xf numFmtId="0" fontId="10" fillId="0" borderId="0" xfId="0" applyFont="1" applyAlignment="1">
      <alignment horizontal="right" vertical="center" shrinkToFit="1"/>
    </xf>
    <xf numFmtId="195" fontId="9" fillId="0" borderId="5" xfId="0" applyNumberFormat="1" applyFont="1" applyBorder="1" applyAlignment="1">
      <alignment horizontal="left" vertical="top" shrinkToFit="1"/>
    </xf>
    <xf numFmtId="192" fontId="11" fillId="0" borderId="0" xfId="0" applyNumberFormat="1" applyFont="1" applyAlignment="1">
      <alignment vertical="top" shrinkToFit="1"/>
    </xf>
    <xf numFmtId="0" fontId="11" fillId="0" borderId="0" xfId="0" applyFont="1" applyAlignment="1">
      <alignment vertical="top" shrinkToFit="1"/>
    </xf>
    <xf numFmtId="0" fontId="9" fillId="0" borderId="5" xfId="0" applyFont="1" applyBorder="1" applyAlignment="1">
      <alignment horizontal="left"/>
    </xf>
    <xf numFmtId="192" fontId="9" fillId="0" borderId="5" xfId="0" applyNumberFormat="1" applyFont="1" applyBorder="1"/>
    <xf numFmtId="0" fontId="66" fillId="0" borderId="0" xfId="25" applyFont="1" applyFill="1" applyBorder="1"/>
    <xf numFmtId="0" fontId="7" fillId="0" borderId="0" xfId="0" applyFont="1" applyAlignment="1">
      <alignment horizontal="left"/>
    </xf>
    <xf numFmtId="43" fontId="7" fillId="0" borderId="0" xfId="5" applyFont="1" applyFill="1" applyBorder="1" applyAlignment="1">
      <alignment horizontal="left" vertical="center"/>
    </xf>
    <xf numFmtId="0" fontId="9" fillId="0" borderId="5" xfId="0" applyFont="1" applyBorder="1" applyAlignment="1">
      <alignment vertical="top" wrapText="1"/>
    </xf>
    <xf numFmtId="0" fontId="9" fillId="0" borderId="5" xfId="0" applyFont="1" applyBorder="1" applyAlignment="1">
      <alignment vertical="center" wrapText="1"/>
    </xf>
    <xf numFmtId="192" fontId="9" fillId="0" borderId="5" xfId="5" applyNumberFormat="1" applyFont="1" applyFill="1" applyBorder="1" applyAlignment="1">
      <alignment vertical="top"/>
    </xf>
    <xf numFmtId="192" fontId="9" fillId="0" borderId="5" xfId="0" applyNumberFormat="1" applyFont="1" applyBorder="1" applyAlignment="1">
      <alignment vertical="top" shrinkToFit="1"/>
    </xf>
    <xf numFmtId="192" fontId="9" fillId="0" borderId="5" xfId="5" applyNumberFormat="1" applyFont="1" applyFill="1" applyBorder="1" applyAlignment="1">
      <alignment vertical="top" shrinkToFit="1"/>
    </xf>
    <xf numFmtId="195" fontId="73" fillId="0" borderId="5" xfId="5" applyNumberFormat="1" applyFont="1" applyFill="1" applyBorder="1" applyAlignment="1">
      <alignment horizontal="left" vertical="top" shrinkToFit="1"/>
    </xf>
    <xf numFmtId="0" fontId="72" fillId="0" borderId="0" xfId="0" applyFont="1" applyAlignment="1">
      <alignment horizontal="left" vertical="top"/>
    </xf>
    <xf numFmtId="192" fontId="115" fillId="0" borderId="5" xfId="0" applyNumberFormat="1" applyFont="1" applyBorder="1" applyAlignment="1">
      <alignment vertical="top"/>
    </xf>
    <xf numFmtId="0" fontId="115" fillId="0" borderId="0" xfId="0" applyFont="1" applyAlignment="1">
      <alignment vertical="top"/>
    </xf>
    <xf numFmtId="192" fontId="10" fillId="0" borderId="5" xfId="0" applyNumberFormat="1" applyFont="1" applyBorder="1"/>
    <xf numFmtId="192" fontId="73" fillId="0" borderId="5" xfId="5" applyNumberFormat="1" applyFont="1" applyFill="1" applyBorder="1" applyAlignment="1">
      <alignment vertical="top" shrinkToFit="1"/>
    </xf>
    <xf numFmtId="1" fontId="69" fillId="0" borderId="5" xfId="5" applyNumberFormat="1" applyFont="1" applyFill="1" applyBorder="1" applyAlignment="1">
      <alignment horizontal="left" vertical="top" shrinkToFit="1"/>
    </xf>
    <xf numFmtId="195" fontId="7" fillId="0" borderId="5" xfId="5" applyNumberFormat="1" applyFont="1" applyFill="1" applyBorder="1" applyAlignment="1">
      <alignment horizontal="left" vertical="top" shrinkToFit="1"/>
    </xf>
    <xf numFmtId="192" fontId="10" fillId="0" borderId="5" xfId="0" applyNumberFormat="1" applyFont="1" applyBorder="1" applyAlignment="1">
      <alignment vertical="top"/>
    </xf>
    <xf numFmtId="0" fontId="25" fillId="0" borderId="5" xfId="0" applyFont="1" applyBorder="1" applyAlignment="1">
      <alignment vertical="top" wrapText="1"/>
    </xf>
    <xf numFmtId="192" fontId="9" fillId="0" borderId="5" xfId="0" applyNumberFormat="1" applyFont="1" applyBorder="1" applyAlignment="1">
      <alignment vertical="top"/>
    </xf>
    <xf numFmtId="192" fontId="9" fillId="0" borderId="5" xfId="0" applyNumberFormat="1" applyFont="1" applyBorder="1" applyAlignment="1">
      <alignment horizontal="center" vertical="top" shrinkToFit="1"/>
    </xf>
    <xf numFmtId="192" fontId="9" fillId="0" borderId="5" xfId="0" applyNumberFormat="1" applyFont="1" applyBorder="1" applyAlignment="1">
      <alignment horizontal="right" vertical="top" shrinkToFit="1"/>
    </xf>
    <xf numFmtId="195" fontId="10" fillId="0" borderId="5" xfId="5" applyNumberFormat="1" applyFont="1" applyFill="1" applyBorder="1" applyAlignment="1">
      <alignment horizontal="left" vertical="center" shrinkToFit="1"/>
    </xf>
    <xf numFmtId="0" fontId="6" fillId="0" borderId="5" xfId="0" applyFont="1" applyBorder="1" applyAlignment="1">
      <alignment vertical="top"/>
    </xf>
    <xf numFmtId="0" fontId="6" fillId="0" borderId="5" xfId="0" applyFont="1" applyBorder="1" applyAlignment="1">
      <alignment vertical="center" shrinkToFit="1"/>
    </xf>
    <xf numFmtId="0" fontId="6" fillId="0" borderId="5" xfId="0" applyFont="1" applyBorder="1" applyAlignment="1">
      <alignment horizontal="right" vertical="top" shrinkToFit="1"/>
    </xf>
    <xf numFmtId="1" fontId="6" fillId="0" borderId="5" xfId="0" applyNumberFormat="1" applyFont="1" applyBorder="1" applyAlignment="1">
      <alignment horizontal="center" vertical="top" shrinkToFit="1"/>
    </xf>
    <xf numFmtId="0" fontId="7" fillId="0" borderId="0" xfId="0" applyFont="1" applyAlignment="1">
      <alignment horizontal="left" vertical="top"/>
    </xf>
    <xf numFmtId="0" fontId="69" fillId="0" borderId="5" xfId="0" applyFont="1" applyBorder="1" applyAlignment="1">
      <alignment horizontal="left" vertical="center" shrinkToFit="1"/>
    </xf>
    <xf numFmtId="43" fontId="115" fillId="0" borderId="5" xfId="0" applyNumberFormat="1" applyFont="1" applyBorder="1" applyAlignment="1">
      <alignment vertical="top"/>
    </xf>
    <xf numFmtId="192" fontId="6" fillId="0" borderId="5" xfId="0" applyNumberFormat="1" applyFont="1" applyBorder="1" applyAlignment="1">
      <alignment horizontal="center" vertical="top" shrinkToFit="1"/>
    </xf>
    <xf numFmtId="195" fontId="25" fillId="0" borderId="5" xfId="0" applyNumberFormat="1" applyFont="1" applyBorder="1" applyAlignment="1">
      <alignment horizontal="center" vertical="top" shrinkToFit="1"/>
    </xf>
    <xf numFmtId="192" fontId="13" fillId="0" borderId="5" xfId="0" applyNumberFormat="1" applyFont="1" applyBorder="1" applyAlignment="1">
      <alignment vertical="top"/>
    </xf>
    <xf numFmtId="192" fontId="6" fillId="0" borderId="5" xfId="27" applyNumberFormat="1" applyFont="1" applyFill="1" applyBorder="1" applyAlignment="1">
      <alignment horizontal="center" vertical="top" shrinkToFit="1"/>
    </xf>
    <xf numFmtId="195" fontId="91" fillId="0" borderId="5" xfId="5" applyNumberFormat="1" applyFont="1" applyFill="1" applyBorder="1" applyAlignment="1">
      <alignment horizontal="left" vertical="top" wrapText="1" shrinkToFit="1"/>
    </xf>
    <xf numFmtId="0" fontId="6" fillId="0" borderId="5" xfId="0" applyFont="1" applyBorder="1" applyAlignment="1">
      <alignment vertical="center" wrapText="1" shrinkToFit="1"/>
    </xf>
    <xf numFmtId="43" fontId="10" fillId="0" borderId="5" xfId="0" applyNumberFormat="1" applyFont="1" applyBorder="1" applyAlignment="1">
      <alignment vertical="top"/>
    </xf>
    <xf numFmtId="0" fontId="10" fillId="0" borderId="5" xfId="5" applyNumberFormat="1" applyFont="1" applyFill="1" applyBorder="1" applyAlignment="1">
      <alignment vertical="top" shrinkToFit="1"/>
    </xf>
    <xf numFmtId="0" fontId="25" fillId="0" borderId="5" xfId="0" applyFont="1" applyBorder="1" applyAlignment="1">
      <alignment horizontal="left" vertical="top" shrinkToFit="1"/>
    </xf>
    <xf numFmtId="0" fontId="25" fillId="0" borderId="5" xfId="0" applyFont="1" applyBorder="1" applyAlignment="1">
      <alignment vertical="center" shrinkToFit="1"/>
    </xf>
    <xf numFmtId="0" fontId="25" fillId="0" borderId="5" xfId="0" applyFont="1" applyBorder="1" applyAlignment="1">
      <alignment horizontal="center" vertical="top" shrinkToFit="1"/>
    </xf>
    <xf numFmtId="3" fontId="25" fillId="0" borderId="5" xfId="0" applyNumberFormat="1" applyFont="1" applyBorder="1" applyAlignment="1">
      <alignment horizontal="center" vertical="top" shrinkToFit="1"/>
    </xf>
    <xf numFmtId="4" fontId="9" fillId="0" borderId="5" xfId="0" applyNumberFormat="1" applyFont="1" applyBorder="1" applyAlignment="1">
      <alignment horizontal="center" vertical="top" shrinkToFit="1"/>
    </xf>
    <xf numFmtId="0" fontId="9" fillId="0" borderId="5" xfId="0" applyFont="1" applyBorder="1" applyAlignment="1">
      <alignment horizontal="right" vertical="top" shrinkToFit="1"/>
    </xf>
    <xf numFmtId="0" fontId="116" fillId="0" borderId="5" xfId="0" applyFont="1" applyBorder="1" applyAlignment="1">
      <alignment horizontal="left" vertical="top" shrinkToFit="1"/>
    </xf>
    <xf numFmtId="195" fontId="94" fillId="0" borderId="5" xfId="27" applyNumberFormat="1" applyFont="1" applyFill="1" applyBorder="1" applyAlignment="1">
      <alignment horizontal="left" vertical="top" wrapText="1" shrinkToFit="1"/>
    </xf>
    <xf numFmtId="0" fontId="9" fillId="0" borderId="5" xfId="0" applyFont="1" applyBorder="1" applyAlignment="1">
      <alignment horizontal="left" vertical="top" wrapText="1" shrinkToFit="1"/>
    </xf>
    <xf numFmtId="0" fontId="9" fillId="0" borderId="5" xfId="0" applyFont="1" applyBorder="1" applyAlignment="1">
      <alignment vertical="center" shrinkToFit="1"/>
    </xf>
    <xf numFmtId="3" fontId="9" fillId="0" borderId="5" xfId="0" applyNumberFormat="1" applyFont="1" applyBorder="1" applyAlignment="1">
      <alignment horizontal="center" vertical="top" shrinkToFit="1"/>
    </xf>
    <xf numFmtId="0" fontId="9" fillId="0" borderId="0" xfId="0" applyFont="1" applyAlignment="1">
      <alignment horizontal="center" vertical="top"/>
    </xf>
    <xf numFmtId="0" fontId="3" fillId="0" borderId="5" xfId="0" applyFont="1" applyBorder="1" applyAlignment="1">
      <alignment horizontal="center" vertical="top" wrapText="1" shrinkToFit="1"/>
    </xf>
    <xf numFmtId="0" fontId="3" fillId="0" borderId="0" xfId="0" applyFont="1" applyAlignment="1">
      <alignment vertical="top" shrinkToFit="1"/>
    </xf>
    <xf numFmtId="0" fontId="117" fillId="0" borderId="0" xfId="0" applyFont="1" applyAlignment="1">
      <alignment horizontal="center" vertical="top" shrinkToFit="1"/>
    </xf>
    <xf numFmtId="0" fontId="3" fillId="0" borderId="0" xfId="0" applyFont="1" applyAlignment="1">
      <alignment horizontal="center" vertical="top" shrinkToFit="1"/>
    </xf>
    <xf numFmtId="3" fontId="3" fillId="0" borderId="0" xfId="0" applyNumberFormat="1" applyFont="1" applyAlignment="1">
      <alignment horizontal="center" vertical="top" shrinkToFit="1"/>
    </xf>
    <xf numFmtId="192" fontId="3" fillId="0" borderId="5" xfId="0" applyNumberFormat="1" applyFont="1" applyBorder="1" applyAlignment="1">
      <alignment vertical="top" shrinkToFit="1"/>
    </xf>
    <xf numFmtId="4" fontId="3" fillId="0" borderId="0" xfId="0" applyNumberFormat="1" applyFont="1" applyAlignment="1">
      <alignment horizontal="center" vertical="top" shrinkToFit="1"/>
    </xf>
    <xf numFmtId="0" fontId="117" fillId="0" borderId="0" xfId="0" applyFont="1" applyAlignment="1">
      <alignment vertical="top" shrinkToFit="1"/>
    </xf>
    <xf numFmtId="192" fontId="3" fillId="0" borderId="0" xfId="5" applyNumberFormat="1" applyFont="1" applyFill="1" applyBorder="1" applyAlignment="1">
      <alignment vertical="top"/>
    </xf>
    <xf numFmtId="192" fontId="3" fillId="0" borderId="5" xfId="5" applyNumberFormat="1" applyFont="1" applyFill="1" applyBorder="1" applyAlignment="1">
      <alignment vertical="top" shrinkToFit="1"/>
    </xf>
    <xf numFmtId="0" fontId="9" fillId="0" borderId="0" xfId="0" applyFont="1" applyAlignment="1">
      <alignment horizontal="left" vertical="top"/>
    </xf>
    <xf numFmtId="0" fontId="116" fillId="0" borderId="0" xfId="0" applyFont="1" applyAlignment="1">
      <alignment horizontal="left" vertical="top" shrinkToFit="1"/>
    </xf>
    <xf numFmtId="0" fontId="9" fillId="0" borderId="4" xfId="0" applyFont="1" applyBorder="1" applyAlignment="1">
      <alignment vertical="top" shrinkToFit="1"/>
    </xf>
    <xf numFmtId="0" fontId="25" fillId="0" borderId="4" xfId="0" applyFont="1" applyBorder="1" applyAlignment="1">
      <alignment horizontal="center" vertical="top" shrinkToFit="1"/>
    </xf>
    <xf numFmtId="0" fontId="9" fillId="0" borderId="4" xfId="0" applyFont="1" applyBorder="1" applyAlignment="1">
      <alignment horizontal="center" vertical="top" shrinkToFit="1"/>
    </xf>
    <xf numFmtId="3" fontId="9" fillId="0" borderId="4" xfId="0" applyNumberFormat="1" applyFont="1" applyBorder="1" applyAlignment="1">
      <alignment horizontal="center" vertical="top" shrinkToFit="1"/>
    </xf>
    <xf numFmtId="192" fontId="3" fillId="0" borderId="4" xfId="0" applyNumberFormat="1" applyFont="1" applyBorder="1" applyAlignment="1">
      <alignment vertical="top" shrinkToFit="1"/>
    </xf>
    <xf numFmtId="0" fontId="3" fillId="0" borderId="4" xfId="0" applyFont="1" applyBorder="1" applyAlignment="1">
      <alignment horizontal="center" vertical="top" shrinkToFit="1"/>
    </xf>
    <xf numFmtId="4" fontId="3" fillId="0" borderId="4" xfId="0" applyNumberFormat="1" applyFont="1" applyBorder="1" applyAlignment="1">
      <alignment horizontal="center" vertical="top" shrinkToFit="1"/>
    </xf>
    <xf numFmtId="0" fontId="117" fillId="0" borderId="4" xfId="0" applyFont="1" applyBorder="1" applyAlignment="1">
      <alignment horizontal="center" vertical="top" shrinkToFit="1"/>
    </xf>
    <xf numFmtId="0" fontId="117" fillId="0" borderId="4" xfId="0" applyFont="1" applyBorder="1" applyAlignment="1">
      <alignment vertical="top" shrinkToFit="1"/>
    </xf>
    <xf numFmtId="192" fontId="3" fillId="0" borderId="4" xfId="5" applyNumberFormat="1" applyFont="1" applyFill="1" applyBorder="1" applyAlignment="1">
      <alignment vertical="top"/>
    </xf>
    <xf numFmtId="192" fontId="3" fillId="0" borderId="4" xfId="5" applyNumberFormat="1" applyFont="1" applyFill="1" applyBorder="1" applyAlignment="1">
      <alignment vertical="top" shrinkToFit="1"/>
    </xf>
    <xf numFmtId="0" fontId="9" fillId="0" borderId="4" xfId="0" applyFont="1" applyBorder="1" applyAlignment="1">
      <alignment horizontal="left" vertical="top" shrinkToFit="1"/>
    </xf>
    <xf numFmtId="0" fontId="25" fillId="0" borderId="5" xfId="0" applyFont="1" applyBorder="1" applyAlignment="1">
      <alignment vertical="top" shrinkToFit="1"/>
    </xf>
    <xf numFmtId="192" fontId="6" fillId="0" borderId="5" xfId="5" applyNumberFormat="1" applyFont="1" applyFill="1" applyBorder="1" applyAlignment="1">
      <alignment vertical="top" shrinkToFit="1"/>
    </xf>
    <xf numFmtId="43" fontId="6" fillId="0" borderId="5" xfId="5" applyFont="1" applyFill="1" applyBorder="1" applyAlignment="1">
      <alignment vertical="top" shrinkToFit="1"/>
    </xf>
    <xf numFmtId="195" fontId="25" fillId="0" borderId="5" xfId="0" applyNumberFormat="1" applyFont="1" applyBorder="1" applyAlignment="1">
      <alignment vertical="top" shrinkToFit="1"/>
    </xf>
    <xf numFmtId="195" fontId="116" fillId="0" borderId="5" xfId="0" applyNumberFormat="1" applyFont="1" applyBorder="1" applyAlignment="1">
      <alignment horizontal="left" vertical="top" shrinkToFit="1"/>
    </xf>
    <xf numFmtId="0" fontId="118" fillId="0" borderId="0" xfId="0" applyFont="1" applyAlignment="1">
      <alignment vertical="center"/>
    </xf>
    <xf numFmtId="1" fontId="9" fillId="0" borderId="5" xfId="0" applyNumberFormat="1" applyFont="1" applyBorder="1" applyAlignment="1">
      <alignment vertical="top" wrapText="1"/>
    </xf>
    <xf numFmtId="1" fontId="9" fillId="0" borderId="5" xfId="0" applyNumberFormat="1" applyFont="1" applyBorder="1" applyAlignment="1">
      <alignment horizontal="center" vertical="top" shrinkToFit="1"/>
    </xf>
    <xf numFmtId="1" fontId="9" fillId="0" borderId="5" xfId="5" applyNumberFormat="1" applyFont="1" applyFill="1" applyBorder="1" applyAlignment="1">
      <alignment horizontal="center" vertical="top" shrinkToFit="1"/>
    </xf>
    <xf numFmtId="1" fontId="9" fillId="0" borderId="5" xfId="5" applyNumberFormat="1" applyFont="1" applyFill="1" applyBorder="1" applyAlignment="1">
      <alignment horizontal="right" vertical="top" shrinkToFit="1"/>
    </xf>
    <xf numFmtId="192" fontId="9" fillId="0" borderId="5" xfId="5" applyNumberFormat="1" applyFont="1" applyFill="1" applyBorder="1" applyAlignment="1">
      <alignment horizontal="right" vertical="top" shrinkToFit="1"/>
    </xf>
    <xf numFmtId="0" fontId="73" fillId="0" borderId="5" xfId="0" applyFont="1" applyBorder="1" applyAlignment="1">
      <alignment horizontal="left" vertical="top" shrinkToFit="1"/>
    </xf>
    <xf numFmtId="0" fontId="10" fillId="15" borderId="5" xfId="0" applyFont="1" applyFill="1" applyBorder="1" applyAlignment="1">
      <alignment horizontal="center" vertical="top"/>
    </xf>
    <xf numFmtId="0" fontId="10" fillId="15" borderId="5" xfId="0" applyFont="1" applyFill="1" applyBorder="1" applyAlignment="1">
      <alignment wrapText="1"/>
    </xf>
    <xf numFmtId="0" fontId="10" fillId="15" borderId="5" xfId="0" applyFont="1" applyFill="1" applyBorder="1" applyAlignment="1">
      <alignment horizontal="center" vertical="top" shrinkToFit="1"/>
    </xf>
    <xf numFmtId="3" fontId="10" fillId="15" borderId="5" xfId="0" applyNumberFormat="1" applyFont="1" applyFill="1" applyBorder="1" applyAlignment="1">
      <alignment horizontal="center" vertical="top" shrinkToFit="1"/>
    </xf>
    <xf numFmtId="3" fontId="10" fillId="15" borderId="5" xfId="5" applyNumberFormat="1" applyFont="1" applyFill="1" applyBorder="1" applyAlignment="1">
      <alignment horizontal="center" vertical="top" shrinkToFit="1"/>
    </xf>
    <xf numFmtId="195" fontId="10" fillId="15" borderId="5" xfId="5" applyNumberFormat="1" applyFont="1" applyFill="1" applyBorder="1" applyAlignment="1">
      <alignment horizontal="center" vertical="top" shrinkToFit="1"/>
    </xf>
    <xf numFmtId="0" fontId="7" fillId="15" borderId="0" xfId="0" applyFont="1" applyFill="1"/>
    <xf numFmtId="0" fontId="9" fillId="0" borderId="0" xfId="0" applyFont="1" applyAlignment="1">
      <alignment vertical="top" shrinkToFit="1"/>
    </xf>
    <xf numFmtId="0" fontId="25" fillId="0" borderId="0" xfId="0" applyFont="1" applyAlignment="1">
      <alignment horizontal="center" vertical="top" shrinkToFit="1"/>
    </xf>
    <xf numFmtId="0" fontId="9" fillId="0" borderId="0" xfId="0" applyFont="1" applyAlignment="1">
      <alignment horizontal="center" vertical="top" shrinkToFit="1"/>
    </xf>
    <xf numFmtId="3" fontId="9" fillId="0" borderId="0" xfId="0" applyNumberFormat="1" applyFont="1" applyAlignment="1">
      <alignment horizontal="center" vertical="top" shrinkToFit="1"/>
    </xf>
    <xf numFmtId="192" fontId="10" fillId="0" borderId="0" xfId="0" applyNumberFormat="1" applyFont="1"/>
    <xf numFmtId="0" fontId="104" fillId="0" borderId="0" xfId="25" applyFont="1"/>
    <xf numFmtId="0" fontId="9" fillId="0" borderId="5" xfId="0" applyFont="1" applyBorder="1" applyAlignment="1">
      <alignment vertical="top" shrinkToFit="1"/>
    </xf>
    <xf numFmtId="195" fontId="9" fillId="0" borderId="5" xfId="5" applyNumberFormat="1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center" wrapText="1"/>
    </xf>
    <xf numFmtId="43" fontId="7" fillId="0" borderId="5" xfId="0" applyNumberFormat="1" applyFont="1" applyBorder="1" applyAlignment="1">
      <alignment vertical="top"/>
    </xf>
    <xf numFmtId="43" fontId="9" fillId="0" borderId="5" xfId="5" applyFont="1" applyFill="1" applyBorder="1" applyAlignment="1">
      <alignment vertical="top" shrinkToFit="1"/>
    </xf>
    <xf numFmtId="195" fontId="9" fillId="0" borderId="5" xfId="5" applyNumberFormat="1" applyFont="1" applyFill="1" applyBorder="1" applyAlignment="1">
      <alignment horizontal="center" vertical="top" shrinkToFit="1"/>
    </xf>
    <xf numFmtId="195" fontId="9" fillId="0" borderId="5" xfId="5" applyNumberFormat="1" applyFont="1" applyFill="1" applyBorder="1" applyAlignment="1">
      <alignment horizontal="center" vertical="top" wrapText="1"/>
    </xf>
    <xf numFmtId="195" fontId="7" fillId="15" borderId="2" xfId="5" applyNumberFormat="1" applyFont="1" applyFill="1" applyBorder="1" applyAlignment="1">
      <alignment horizontal="center" vertical="top" shrinkToFit="1"/>
    </xf>
    <xf numFmtId="4" fontId="9" fillId="0" borderId="0" xfId="0" applyNumberFormat="1" applyFont="1" applyAlignment="1">
      <alignment horizontal="center" vertical="top" shrinkToFit="1"/>
    </xf>
    <xf numFmtId="0" fontId="25" fillId="0" borderId="0" xfId="0" applyFont="1" applyAlignment="1">
      <alignment vertical="top" shrinkToFit="1"/>
    </xf>
    <xf numFmtId="192" fontId="9" fillId="0" borderId="0" xfId="5" applyNumberFormat="1" applyFont="1" applyFill="1" applyBorder="1" applyAlignment="1">
      <alignment vertical="top"/>
    </xf>
    <xf numFmtId="0" fontId="69" fillId="0" borderId="2" xfId="0" applyFont="1" applyBorder="1" applyAlignment="1">
      <alignment horizontal="center" vertical="center" shrinkToFit="1"/>
    </xf>
    <xf numFmtId="43" fontId="7" fillId="0" borderId="5" xfId="0" applyNumberFormat="1" applyFont="1" applyBorder="1"/>
    <xf numFmtId="43" fontId="73" fillId="0" borderId="0" xfId="5" applyFont="1" applyFill="1" applyBorder="1"/>
    <xf numFmtId="192" fontId="73" fillId="0" borderId="0" xfId="0" applyNumberFormat="1" applyFont="1" applyAlignment="1">
      <alignment vertical="top"/>
    </xf>
    <xf numFmtId="192" fontId="73" fillId="0" borderId="0" xfId="5" applyNumberFormat="1" applyFont="1" applyFill="1" applyBorder="1"/>
    <xf numFmtId="0" fontId="6" fillId="0" borderId="2" xfId="0" applyFont="1" applyBorder="1" applyAlignment="1">
      <alignment horizontal="center" vertical="center" shrinkToFit="1"/>
    </xf>
    <xf numFmtId="192" fontId="73" fillId="0" borderId="0" xfId="0" applyNumberFormat="1" applyFont="1"/>
    <xf numFmtId="195" fontId="10" fillId="0" borderId="25" xfId="0" applyNumberFormat="1" applyFont="1" applyBorder="1" applyAlignment="1">
      <alignment horizontal="center" vertical="top" shrinkToFit="1"/>
    </xf>
    <xf numFmtId="192" fontId="13" fillId="0" borderId="5" xfId="0" applyNumberFormat="1" applyFont="1" applyBorder="1"/>
    <xf numFmtId="0" fontId="9" fillId="0" borderId="5" xfId="0" applyFont="1" applyBorder="1" applyAlignment="1">
      <alignment horizontal="left" vertical="center" wrapText="1"/>
    </xf>
    <xf numFmtId="43" fontId="9" fillId="0" borderId="5" xfId="5" applyFont="1" applyFill="1" applyBorder="1"/>
    <xf numFmtId="1" fontId="6" fillId="0" borderId="5" xfId="0" applyNumberFormat="1" applyFont="1" applyBorder="1" applyAlignment="1">
      <alignment horizontal="center" vertical="top"/>
    </xf>
    <xf numFmtId="1" fontId="6" fillId="0" borderId="5" xfId="0" applyNumberFormat="1" applyFont="1" applyBorder="1" applyAlignment="1">
      <alignment vertical="top" wrapText="1"/>
    </xf>
    <xf numFmtId="1" fontId="6" fillId="0" borderId="5" xfId="5" applyNumberFormat="1" applyFont="1" applyFill="1" applyBorder="1" applyAlignment="1">
      <alignment horizontal="center" vertical="top" shrinkToFit="1"/>
    </xf>
    <xf numFmtId="195" fontId="63" fillId="0" borderId="19" xfId="0" applyNumberFormat="1" applyFont="1" applyBorder="1" applyAlignment="1">
      <alignment horizontal="center" vertical="top" shrinkToFit="1"/>
    </xf>
    <xf numFmtId="0" fontId="96" fillId="0" borderId="5" xfId="0" applyFont="1" applyBorder="1" applyAlignment="1">
      <alignment horizontal="left" vertical="top" shrinkToFit="1"/>
    </xf>
    <xf numFmtId="43" fontId="10" fillId="0" borderId="0" xfId="5" applyFont="1" applyFill="1" applyBorder="1" applyAlignment="1">
      <alignment vertical="center" shrinkToFit="1"/>
    </xf>
    <xf numFmtId="0" fontId="6" fillId="14" borderId="5" xfId="0" applyFont="1" applyFill="1" applyBorder="1" applyAlignment="1">
      <alignment horizontal="center" vertical="center" wrapText="1"/>
    </xf>
    <xf numFmtId="43" fontId="9" fillId="0" borderId="5" xfId="5" applyFont="1" applyFill="1" applyBorder="1" applyAlignment="1">
      <alignment horizontal="left" vertical="center" shrinkToFit="1"/>
    </xf>
    <xf numFmtId="43" fontId="9" fillId="0" borderId="5" xfId="5" applyFont="1" applyFill="1" applyBorder="1" applyAlignment="1">
      <alignment vertical="center"/>
    </xf>
    <xf numFmtId="1" fontId="6" fillId="0" borderId="5" xfId="0" applyNumberFormat="1" applyFont="1" applyBorder="1" applyAlignment="1">
      <alignment vertical="center" wrapText="1"/>
    </xf>
    <xf numFmtId="195" fontId="63" fillId="0" borderId="19" xfId="0" applyNumberFormat="1" applyFont="1" applyBorder="1" applyAlignment="1">
      <alignment horizontal="center" vertical="center" shrinkToFit="1"/>
    </xf>
    <xf numFmtId="195" fontId="63" fillId="0" borderId="3" xfId="0" applyNumberFormat="1" applyFont="1" applyBorder="1" applyAlignment="1">
      <alignment horizontal="center" vertical="center" shrinkToFit="1"/>
    </xf>
    <xf numFmtId="0" fontId="6" fillId="0" borderId="5" xfId="0" applyFont="1" applyBorder="1" applyAlignment="1">
      <alignment horizontal="left" vertical="center"/>
    </xf>
    <xf numFmtId="0" fontId="9" fillId="14" borderId="0" xfId="0" applyFont="1" applyFill="1" applyAlignment="1">
      <alignment shrinkToFit="1"/>
    </xf>
    <xf numFmtId="192" fontId="9" fillId="0" borderId="0" xfId="0" applyNumberFormat="1" applyFont="1" applyAlignment="1">
      <alignment horizontal="center" vertical="top" shrinkToFit="1"/>
    </xf>
    <xf numFmtId="192" fontId="25" fillId="0" borderId="0" xfId="0" applyNumberFormat="1" applyFont="1" applyAlignment="1">
      <alignment horizontal="center" vertical="top" shrinkToFit="1"/>
    </xf>
    <xf numFmtId="192" fontId="25" fillId="0" borderId="0" xfId="0" applyNumberFormat="1" applyFont="1" applyAlignment="1">
      <alignment vertical="top" shrinkToFit="1"/>
    </xf>
    <xf numFmtId="192" fontId="9" fillId="0" borderId="0" xfId="0" applyNumberFormat="1" applyFont="1"/>
    <xf numFmtId="0" fontId="119" fillId="0" borderId="5" xfId="0" applyFont="1" applyBorder="1" applyAlignment="1">
      <alignment horizontal="center" vertical="top" shrinkToFit="1"/>
    </xf>
    <xf numFmtId="0" fontId="119" fillId="0" borderId="5" xfId="0" applyFont="1" applyBorder="1" applyAlignment="1">
      <alignment vertical="top" shrinkToFit="1"/>
    </xf>
    <xf numFmtId="0" fontId="9" fillId="0" borderId="5" xfId="5" applyNumberFormat="1" applyFont="1" applyFill="1" applyBorder="1" applyAlignment="1">
      <alignment horizontal="center" vertical="top" shrinkToFit="1"/>
    </xf>
    <xf numFmtId="192" fontId="6" fillId="0" borderId="5" xfId="0" applyNumberFormat="1" applyFont="1" applyBorder="1" applyAlignment="1">
      <alignment horizontal="right" vertical="center" shrinkToFit="1"/>
    </xf>
    <xf numFmtId="0" fontId="120" fillId="0" borderId="0" xfId="21" applyFont="1" applyAlignment="1">
      <alignment vertical="top"/>
    </xf>
    <xf numFmtId="0" fontId="120" fillId="0" borderId="5" xfId="0" applyFont="1" applyBorder="1" applyAlignment="1">
      <alignment horizontal="left" vertical="top" shrinkToFit="1"/>
    </xf>
    <xf numFmtId="192" fontId="6" fillId="0" borderId="5" xfId="5" applyNumberFormat="1" applyFont="1" applyFill="1" applyBorder="1" applyAlignment="1">
      <alignment horizontal="right" vertical="top" shrinkToFit="1"/>
    </xf>
    <xf numFmtId="0" fontId="119" fillId="0" borderId="5" xfId="0" applyFont="1" applyBorder="1" applyAlignment="1">
      <alignment vertical="top" wrapText="1" shrinkToFit="1"/>
    </xf>
    <xf numFmtId="192" fontId="6" fillId="0" borderId="5" xfId="0" applyNumberFormat="1" applyFont="1" applyBorder="1" applyAlignment="1">
      <alignment horizontal="right" vertical="top" shrinkToFit="1"/>
    </xf>
    <xf numFmtId="0" fontId="120" fillId="15" borderId="0" xfId="21" applyFont="1" applyFill="1" applyAlignment="1">
      <alignment vertical="top"/>
    </xf>
    <xf numFmtId="0" fontId="119" fillId="0" borderId="5" xfId="0" applyFont="1" applyBorder="1" applyAlignment="1">
      <alignment horizontal="center"/>
    </xf>
    <xf numFmtId="0" fontId="121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right" vertical="center" shrinkToFit="1"/>
    </xf>
    <xf numFmtId="192" fontId="6" fillId="0" borderId="5" xfId="5" applyNumberFormat="1" applyFont="1" applyFill="1" applyBorder="1" applyAlignment="1">
      <alignment horizontal="right" vertical="center" shrinkToFit="1"/>
    </xf>
    <xf numFmtId="0" fontId="25" fillId="0" borderId="5" xfId="0" applyFont="1" applyBorder="1" applyAlignment="1">
      <alignment vertical="center" wrapText="1"/>
    </xf>
    <xf numFmtId="192" fontId="6" fillId="0" borderId="4" xfId="0" applyNumberFormat="1" applyFont="1" applyBorder="1" applyAlignment="1">
      <alignment horizontal="right" vertical="center" shrinkToFit="1"/>
    </xf>
    <xf numFmtId="192" fontId="9" fillId="0" borderId="4" xfId="0" applyNumberFormat="1" applyFont="1" applyBorder="1"/>
    <xf numFmtId="0" fontId="66" fillId="15" borderId="0" xfId="25" applyFont="1" applyFill="1"/>
    <xf numFmtId="0" fontId="9" fillId="15" borderId="0" xfId="0" applyFont="1" applyFill="1"/>
    <xf numFmtId="192" fontId="11" fillId="15" borderId="5" xfId="5" applyNumberFormat="1" applyFont="1" applyFill="1" applyBorder="1" applyAlignment="1">
      <alignment horizontal="center" vertical="top" wrapText="1"/>
    </xf>
    <xf numFmtId="0" fontId="11" fillId="15" borderId="5" xfId="0" applyFont="1" applyFill="1" applyBorder="1" applyAlignment="1">
      <alignment horizontal="center" vertical="center" wrapText="1"/>
    </xf>
    <xf numFmtId="43" fontId="73" fillId="15" borderId="0" xfId="5" applyFont="1" applyFill="1" applyBorder="1" applyAlignment="1">
      <alignment vertical="center"/>
    </xf>
    <xf numFmtId="0" fontId="13" fillId="15" borderId="0" xfId="0" applyFont="1" applyFill="1"/>
    <xf numFmtId="43" fontId="11" fillId="15" borderId="5" xfId="5" applyFont="1" applyFill="1" applyBorder="1" applyAlignment="1">
      <alignment horizontal="center" vertical="center" wrapText="1"/>
    </xf>
    <xf numFmtId="0" fontId="9" fillId="15" borderId="5" xfId="0" applyFont="1" applyFill="1" applyBorder="1" applyAlignment="1">
      <alignment horizontal="left" vertical="center" wrapText="1"/>
    </xf>
    <xf numFmtId="0" fontId="63" fillId="15" borderId="5" xfId="0" applyFont="1" applyFill="1" applyBorder="1" applyAlignment="1">
      <alignment vertical="center" wrapText="1"/>
    </xf>
    <xf numFmtId="0" fontId="10" fillId="15" borderId="5" xfId="0" applyFont="1" applyFill="1" applyBorder="1" applyAlignment="1">
      <alignment vertical="top" shrinkToFit="1"/>
    </xf>
    <xf numFmtId="0" fontId="10" fillId="15" borderId="5" xfId="0" applyFont="1" applyFill="1" applyBorder="1"/>
    <xf numFmtId="0" fontId="10" fillId="15" borderId="5" xfId="5" applyNumberFormat="1" applyFont="1" applyFill="1" applyBorder="1" applyAlignment="1">
      <alignment vertical="top" shrinkToFit="1"/>
    </xf>
    <xf numFmtId="1" fontId="10" fillId="15" borderId="5" xfId="5" applyNumberFormat="1" applyFont="1" applyFill="1" applyBorder="1" applyAlignment="1">
      <alignment vertical="top" shrinkToFit="1"/>
    </xf>
    <xf numFmtId="192" fontId="10" fillId="15" borderId="5" xfId="5" applyNumberFormat="1" applyFont="1" applyFill="1" applyBorder="1" applyAlignment="1">
      <alignment vertical="top" shrinkToFit="1"/>
    </xf>
    <xf numFmtId="192" fontId="10" fillId="15" borderId="5" xfId="0" applyNumberFormat="1" applyFont="1" applyFill="1" applyBorder="1" applyAlignment="1">
      <alignment vertical="top" shrinkToFit="1"/>
    </xf>
    <xf numFmtId="0" fontId="10" fillId="15" borderId="5" xfId="0" applyFont="1" applyFill="1" applyBorder="1" applyAlignment="1">
      <alignment vertical="top"/>
    </xf>
    <xf numFmtId="192" fontId="10" fillId="15" borderId="5" xfId="0" applyNumberFormat="1" applyFont="1" applyFill="1" applyBorder="1" applyAlignment="1">
      <alignment horizontal="center" vertical="top" shrinkToFit="1"/>
    </xf>
    <xf numFmtId="0" fontId="7" fillId="15" borderId="5" xfId="0" applyFont="1" applyFill="1" applyBorder="1" applyAlignment="1">
      <alignment horizontal="center" vertical="top" shrinkToFit="1"/>
    </xf>
    <xf numFmtId="0" fontId="6" fillId="15" borderId="5" xfId="0" applyFont="1" applyFill="1" applyBorder="1" applyAlignment="1">
      <alignment horizontal="left" vertical="center" wrapText="1"/>
    </xf>
    <xf numFmtId="198" fontId="13" fillId="15" borderId="0" xfId="0" applyNumberFormat="1" applyFont="1" applyFill="1"/>
    <xf numFmtId="43" fontId="9" fillId="15" borderId="5" xfId="5" applyFont="1" applyFill="1" applyBorder="1" applyAlignment="1">
      <alignment horizontal="left" vertical="center" shrinkToFit="1"/>
    </xf>
    <xf numFmtId="192" fontId="10" fillId="15" borderId="5" xfId="5" applyNumberFormat="1" applyFont="1" applyFill="1" applyBorder="1" applyAlignment="1">
      <alignment horizontal="right" shrinkToFit="1"/>
    </xf>
    <xf numFmtId="0" fontId="6" fillId="15" borderId="5" xfId="0" applyFont="1" applyFill="1" applyBorder="1" applyAlignment="1">
      <alignment horizontal="left" vertical="center"/>
    </xf>
    <xf numFmtId="0" fontId="7" fillId="15" borderId="5" xfId="0" applyFont="1" applyFill="1" applyBorder="1" applyAlignment="1">
      <alignment horizontal="left" vertical="top" wrapText="1"/>
    </xf>
    <xf numFmtId="0" fontId="7" fillId="15" borderId="5" xfId="5" applyNumberFormat="1" applyFont="1" applyFill="1" applyBorder="1" applyAlignment="1">
      <alignment horizontal="center" vertical="center" shrinkToFit="1"/>
    </xf>
    <xf numFmtId="199" fontId="7" fillId="15" borderId="5" xfId="5" applyNumberFormat="1" applyFont="1" applyFill="1" applyBorder="1" applyAlignment="1">
      <alignment vertical="center" shrinkToFit="1"/>
    </xf>
    <xf numFmtId="198" fontId="7" fillId="15" borderId="5" xfId="5" applyNumberFormat="1" applyFont="1" applyFill="1" applyBorder="1" applyAlignment="1">
      <alignment horizontal="center" vertical="center" shrinkToFit="1"/>
    </xf>
    <xf numFmtId="200" fontId="10" fillId="15" borderId="5" xfId="5" applyNumberFormat="1" applyFont="1" applyFill="1" applyBorder="1" applyAlignment="1">
      <alignment shrinkToFit="1"/>
    </xf>
    <xf numFmtId="198" fontId="10" fillId="15" borderId="5" xfId="5" applyNumberFormat="1" applyFont="1" applyFill="1" applyBorder="1" applyAlignment="1">
      <alignment shrinkToFit="1"/>
    </xf>
    <xf numFmtId="0" fontId="7" fillId="15" borderId="5" xfId="0" applyFont="1" applyFill="1" applyBorder="1" applyAlignment="1">
      <alignment horizontal="center" vertical="center" shrinkToFit="1"/>
    </xf>
    <xf numFmtId="0" fontId="10" fillId="15" borderId="5" xfId="0" applyFont="1" applyFill="1" applyBorder="1" applyAlignment="1">
      <alignment horizontal="center" vertical="center" shrinkToFit="1"/>
    </xf>
    <xf numFmtId="0" fontId="69" fillId="15" borderId="5" xfId="0" applyFont="1" applyFill="1" applyBorder="1" applyAlignment="1">
      <alignment horizontal="left" vertical="center" wrapText="1" shrinkToFit="1"/>
    </xf>
    <xf numFmtId="0" fontId="7" fillId="15" borderId="5" xfId="5" applyNumberFormat="1" applyFont="1" applyFill="1" applyBorder="1" applyAlignment="1">
      <alignment horizontal="center" vertical="top" shrinkToFit="1"/>
    </xf>
    <xf numFmtId="198" fontId="7" fillId="15" borderId="5" xfId="5" applyNumberFormat="1" applyFont="1" applyFill="1" applyBorder="1" applyAlignment="1">
      <alignment horizontal="center" vertical="top" shrinkToFit="1"/>
    </xf>
    <xf numFmtId="198" fontId="10" fillId="15" borderId="5" xfId="5" applyNumberFormat="1" applyFont="1" applyFill="1" applyBorder="1" applyAlignment="1">
      <alignment vertical="top" shrinkToFit="1"/>
    </xf>
    <xf numFmtId="0" fontId="9" fillId="15" borderId="5" xfId="0" applyFont="1" applyFill="1" applyBorder="1" applyAlignment="1">
      <alignment horizontal="left" vertical="center"/>
    </xf>
    <xf numFmtId="1" fontId="7" fillId="15" borderId="5" xfId="0" applyNumberFormat="1" applyFont="1" applyFill="1" applyBorder="1" applyAlignment="1">
      <alignment vertical="center" wrapText="1"/>
    </xf>
    <xf numFmtId="1" fontId="7" fillId="15" borderId="5" xfId="5" applyNumberFormat="1" applyFont="1" applyFill="1" applyBorder="1" applyAlignment="1">
      <alignment horizontal="center" vertical="center" shrinkToFit="1"/>
    </xf>
    <xf numFmtId="0" fontId="7" fillId="15" borderId="5" xfId="5" applyNumberFormat="1" applyFont="1" applyFill="1" applyBorder="1" applyAlignment="1">
      <alignment vertical="center" shrinkToFit="1"/>
    </xf>
    <xf numFmtId="192" fontId="7" fillId="15" borderId="5" xfId="5" applyNumberFormat="1" applyFont="1" applyFill="1" applyBorder="1" applyAlignment="1">
      <alignment horizontal="center" vertical="center" shrinkToFit="1"/>
    </xf>
    <xf numFmtId="43" fontId="7" fillId="15" borderId="5" xfId="5" applyFont="1" applyFill="1" applyBorder="1" applyAlignment="1">
      <alignment vertical="center" shrinkToFit="1"/>
    </xf>
    <xf numFmtId="192" fontId="7" fillId="15" borderId="5" xfId="5" applyNumberFormat="1" applyFont="1" applyFill="1" applyBorder="1" applyAlignment="1">
      <alignment vertical="center" shrinkToFit="1"/>
    </xf>
    <xf numFmtId="195" fontId="63" fillId="15" borderId="5" xfId="0" applyNumberFormat="1" applyFont="1" applyFill="1" applyBorder="1" applyAlignment="1">
      <alignment horizontal="center" vertical="center" shrinkToFit="1"/>
    </xf>
    <xf numFmtId="0" fontId="9" fillId="15" borderId="5" xfId="0" applyFont="1" applyFill="1" applyBorder="1"/>
    <xf numFmtId="43" fontId="10" fillId="15" borderId="5" xfId="5" applyFont="1" applyFill="1" applyBorder="1" applyAlignment="1">
      <alignment vertical="top" shrinkToFit="1"/>
    </xf>
    <xf numFmtId="0" fontId="10" fillId="15" borderId="5" xfId="0" applyFont="1" applyFill="1" applyBorder="1" applyAlignment="1">
      <alignment horizontal="left" vertical="center" wrapText="1"/>
    </xf>
    <xf numFmtId="0" fontId="10" fillId="15" borderId="5" xfId="0" applyFont="1" applyFill="1" applyBorder="1" applyAlignment="1">
      <alignment vertical="center"/>
    </xf>
    <xf numFmtId="0" fontId="7" fillId="15" borderId="5" xfId="0" applyFont="1" applyFill="1" applyBorder="1" applyAlignment="1">
      <alignment vertical="center" wrapText="1" shrinkToFit="1"/>
    </xf>
    <xf numFmtId="0" fontId="7" fillId="15" borderId="5" xfId="0" applyFont="1" applyFill="1" applyBorder="1" applyAlignment="1">
      <alignment horizontal="right" vertical="center" shrinkToFit="1"/>
    </xf>
    <xf numFmtId="192" fontId="10" fillId="15" borderId="5" xfId="0" applyNumberFormat="1" applyFont="1" applyFill="1" applyBorder="1" applyAlignment="1">
      <alignment horizontal="right" vertical="top" shrinkToFit="1"/>
    </xf>
    <xf numFmtId="0" fontId="10" fillId="15" borderId="5" xfId="0" applyFont="1" applyFill="1" applyBorder="1" applyAlignment="1">
      <alignment horizontal="left" vertical="top" shrinkToFit="1"/>
    </xf>
    <xf numFmtId="0" fontId="10" fillId="15" borderId="5" xfId="0" applyFont="1" applyFill="1" applyBorder="1" applyAlignment="1">
      <alignment horizontal="right" vertical="top" shrinkToFit="1"/>
    </xf>
    <xf numFmtId="192" fontId="10" fillId="15" borderId="5" xfId="5" applyNumberFormat="1" applyFont="1" applyFill="1" applyBorder="1" applyAlignment="1">
      <alignment horizontal="right" vertical="top" shrinkToFit="1"/>
    </xf>
    <xf numFmtId="195" fontId="63" fillId="15" borderId="5" xfId="0" applyNumberFormat="1" applyFont="1" applyFill="1" applyBorder="1" applyAlignment="1">
      <alignment horizontal="center" vertical="top" shrinkToFit="1"/>
    </xf>
    <xf numFmtId="0" fontId="10" fillId="15" borderId="0" xfId="0" applyFont="1" applyFill="1" applyAlignment="1">
      <alignment horizontal="center" vertical="top"/>
    </xf>
    <xf numFmtId="0" fontId="3" fillId="15" borderId="4" xfId="0" applyFont="1" applyFill="1" applyBorder="1" applyAlignment="1">
      <alignment horizontal="center"/>
    </xf>
    <xf numFmtId="192" fontId="3" fillId="15" borderId="4" xfId="0" applyNumberFormat="1" applyFont="1" applyFill="1" applyBorder="1"/>
    <xf numFmtId="192" fontId="11" fillId="15" borderId="4" xfId="0" applyNumberFormat="1" applyFont="1" applyFill="1" applyBorder="1"/>
    <xf numFmtId="3" fontId="10" fillId="0" borderId="5" xfId="5" applyNumberFormat="1" applyFont="1" applyFill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0" fontId="122" fillId="0" borderId="0" xfId="0" applyFont="1" applyAlignment="1">
      <alignment horizontal="center" vertical="center" wrapText="1"/>
    </xf>
    <xf numFmtId="43" fontId="94" fillId="0" borderId="0" xfId="5" applyFont="1" applyFill="1" applyBorder="1" applyAlignment="1">
      <alignment horizontal="center" vertical="center"/>
    </xf>
    <xf numFmtId="4" fontId="94" fillId="0" borderId="0" xfId="5" applyNumberFormat="1" applyFont="1" applyFill="1" applyBorder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9" fillId="0" borderId="0" xfId="0" applyNumberFormat="1" applyFont="1"/>
    <xf numFmtId="43" fontId="72" fillId="0" borderId="0" xfId="0" applyNumberFormat="1" applyFont="1"/>
    <xf numFmtId="43" fontId="72" fillId="0" borderId="0" xfId="5" applyFont="1" applyFill="1"/>
    <xf numFmtId="0" fontId="10" fillId="14" borderId="5" xfId="0" applyFont="1" applyFill="1" applyBorder="1" applyAlignment="1">
      <alignment horizontal="center" vertical="center" wrapText="1"/>
    </xf>
    <xf numFmtId="0" fontId="7" fillId="14" borderId="5" xfId="0" applyFont="1" applyFill="1" applyBorder="1" applyAlignment="1">
      <alignment vertical="center" wrapText="1"/>
    </xf>
    <xf numFmtId="43" fontId="7" fillId="15" borderId="0" xfId="0" applyNumberFormat="1" applyFont="1" applyFill="1"/>
    <xf numFmtId="0" fontId="69" fillId="0" borderId="0" xfId="0" applyFont="1"/>
    <xf numFmtId="43" fontId="69" fillId="0" borderId="0" xfId="5" applyFont="1" applyFill="1"/>
    <xf numFmtId="192" fontId="73" fillId="14" borderId="5" xfId="5" applyNumberFormat="1" applyFont="1" applyFill="1" applyBorder="1" applyAlignment="1">
      <alignment horizontal="center" vertical="center" shrinkToFit="1"/>
    </xf>
    <xf numFmtId="43" fontId="69" fillId="0" borderId="0" xfId="0" applyNumberFormat="1" applyFont="1"/>
    <xf numFmtId="192" fontId="14" fillId="0" borderId="5" xfId="5" applyNumberFormat="1" applyFont="1" applyFill="1" applyBorder="1" applyAlignment="1">
      <alignment vertical="top" wrapText="1"/>
    </xf>
    <xf numFmtId="0" fontId="10" fillId="14" borderId="5" xfId="0" applyFont="1" applyFill="1" applyBorder="1" applyAlignment="1">
      <alignment horizontal="center" vertical="top"/>
    </xf>
    <xf numFmtId="43" fontId="10" fillId="0" borderId="5" xfId="5" applyFont="1" applyFill="1" applyBorder="1" applyAlignment="1">
      <alignment horizontal="left" vertical="top" shrinkToFit="1"/>
    </xf>
    <xf numFmtId="0" fontId="7" fillId="14" borderId="5" xfId="0" applyFont="1" applyFill="1" applyBorder="1" applyAlignment="1">
      <alignment horizontal="center" vertical="top" shrinkToFit="1"/>
    </xf>
    <xf numFmtId="195" fontId="7" fillId="15" borderId="5" xfId="5" applyNumberFormat="1" applyFont="1" applyFill="1" applyBorder="1" applyAlignment="1">
      <alignment horizontal="left" vertical="top" shrinkToFit="1"/>
    </xf>
    <xf numFmtId="198" fontId="69" fillId="0" borderId="5" xfId="5" applyNumberFormat="1" applyFont="1" applyFill="1" applyBorder="1"/>
    <xf numFmtId="0" fontId="7" fillId="14" borderId="5" xfId="0" applyFont="1" applyFill="1" applyBorder="1" applyAlignment="1">
      <alignment vertical="top" wrapText="1" shrinkToFit="1"/>
    </xf>
    <xf numFmtId="0" fontId="7" fillId="14" borderId="5" xfId="5" applyNumberFormat="1" applyFont="1" applyFill="1" applyBorder="1" applyAlignment="1">
      <alignment horizontal="center" shrinkToFit="1"/>
    </xf>
    <xf numFmtId="0" fontId="7" fillId="14" borderId="5" xfId="0" applyFont="1" applyFill="1" applyBorder="1" applyAlignment="1">
      <alignment horizontal="left" vertical="top" shrinkToFit="1"/>
    </xf>
    <xf numFmtId="0" fontId="7" fillId="14" borderId="5" xfId="5" applyNumberFormat="1" applyFont="1" applyFill="1" applyBorder="1" applyAlignment="1">
      <alignment horizontal="left" vertical="top" shrinkToFit="1"/>
    </xf>
    <xf numFmtId="198" fontId="13" fillId="0" borderId="5" xfId="5" applyNumberFormat="1" applyFont="1" applyFill="1" applyBorder="1"/>
    <xf numFmtId="198" fontId="13" fillId="19" borderId="5" xfId="5" applyNumberFormat="1" applyFont="1" applyFill="1" applyBorder="1"/>
    <xf numFmtId="0" fontId="7" fillId="14" borderId="1" xfId="0" applyFont="1" applyFill="1" applyBorder="1" applyAlignment="1">
      <alignment vertical="top" wrapText="1" shrinkToFit="1"/>
    </xf>
    <xf numFmtId="0" fontId="7" fillId="14" borderId="1" xfId="5" applyNumberFormat="1" applyFont="1" applyFill="1" applyBorder="1" applyAlignment="1">
      <alignment horizontal="center" shrinkToFit="1"/>
    </xf>
    <xf numFmtId="0" fontId="7" fillId="14" borderId="1" xfId="5" applyNumberFormat="1" applyFont="1" applyFill="1" applyBorder="1" applyAlignment="1">
      <alignment horizontal="left" vertical="top" shrinkToFit="1"/>
    </xf>
    <xf numFmtId="192" fontId="7" fillId="14" borderId="1" xfId="5" applyNumberFormat="1" applyFont="1" applyFill="1" applyBorder="1" applyAlignment="1">
      <alignment horizontal="center" vertical="top" shrinkToFit="1"/>
    </xf>
    <xf numFmtId="0" fontId="7" fillId="14" borderId="1" xfId="0" applyFont="1" applyFill="1" applyBorder="1" applyAlignment="1">
      <alignment horizontal="center" vertical="top" shrinkToFit="1"/>
    </xf>
    <xf numFmtId="0" fontId="7" fillId="0" borderId="5" xfId="5" applyNumberFormat="1" applyFont="1" applyFill="1" applyBorder="1" applyAlignment="1">
      <alignment horizontal="center" shrinkToFit="1"/>
    </xf>
    <xf numFmtId="0" fontId="7" fillId="0" borderId="5" xfId="5" applyNumberFormat="1" applyFont="1" applyFill="1" applyBorder="1" applyAlignment="1">
      <alignment horizontal="left" vertical="top" shrinkToFit="1"/>
    </xf>
    <xf numFmtId="195" fontId="10" fillId="0" borderId="5" xfId="0" applyNumberFormat="1" applyFont="1" applyBorder="1" applyAlignment="1">
      <alignment horizontal="left" vertical="top" shrinkToFit="1"/>
    </xf>
    <xf numFmtId="43" fontId="13" fillId="0" borderId="5" xfId="0" applyNumberFormat="1" applyFont="1" applyBorder="1"/>
    <xf numFmtId="0" fontId="7" fillId="14" borderId="2" xfId="5" applyNumberFormat="1" applyFont="1" applyFill="1" applyBorder="1" applyAlignment="1">
      <alignment horizontal="center" shrinkToFit="1"/>
    </xf>
    <xf numFmtId="0" fontId="10" fillId="14" borderId="5" xfId="0" applyFont="1" applyFill="1" applyBorder="1" applyAlignment="1">
      <alignment shrinkToFit="1"/>
    </xf>
    <xf numFmtId="192" fontId="10" fillId="14" borderId="5" xfId="5" applyNumberFormat="1" applyFont="1" applyFill="1" applyBorder="1" applyAlignment="1">
      <alignment horizontal="left" vertical="top" shrinkToFit="1"/>
    </xf>
    <xf numFmtId="192" fontId="10" fillId="0" borderId="5" xfId="5" applyNumberFormat="1" applyFont="1" applyFill="1" applyBorder="1" applyAlignment="1">
      <alignment vertical="top" wrapText="1" shrinkToFit="1"/>
    </xf>
    <xf numFmtId="192" fontId="10" fillId="0" borderId="5" xfId="5" applyNumberFormat="1" applyFont="1" applyFill="1" applyBorder="1" applyAlignment="1">
      <alignment horizontal="left" vertical="top" shrinkToFit="1"/>
    </xf>
    <xf numFmtId="192" fontId="7" fillId="0" borderId="1" xfId="5" applyNumberFormat="1" applyFont="1" applyBorder="1" applyAlignment="1">
      <alignment horizontal="center" vertical="top" shrinkToFit="1"/>
    </xf>
    <xf numFmtId="192" fontId="7" fillId="0" borderId="5" xfId="5" applyNumberFormat="1" applyFont="1" applyFill="1" applyBorder="1" applyAlignment="1">
      <alignment horizontal="center" vertical="top"/>
    </xf>
    <xf numFmtId="192" fontId="72" fillId="0" borderId="0" xfId="5" applyNumberFormat="1" applyFont="1" applyFill="1" applyAlignment="1"/>
    <xf numFmtId="0" fontId="10" fillId="0" borderId="5" xfId="5" applyNumberFormat="1" applyFont="1" applyFill="1" applyBorder="1" applyAlignment="1">
      <alignment horizontal="center" vertical="top"/>
    </xf>
    <xf numFmtId="0" fontId="7" fillId="0" borderId="5" xfId="0" applyFont="1" applyBorder="1" applyAlignment="1">
      <alignment horizontal="center" vertical="top" wrapText="1"/>
    </xf>
    <xf numFmtId="192" fontId="11" fillId="0" borderId="0" xfId="5" applyNumberFormat="1" applyFont="1" applyFill="1" applyBorder="1" applyAlignment="1">
      <alignment horizontal="center" vertical="top" wrapText="1"/>
    </xf>
    <xf numFmtId="43" fontId="11" fillId="0" borderId="0" xfId="5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top" wrapText="1"/>
    </xf>
    <xf numFmtId="43" fontId="68" fillId="0" borderId="0" xfId="5" applyFont="1" applyFill="1" applyBorder="1" applyAlignment="1">
      <alignment horizontal="center" vertical="top" wrapText="1"/>
    </xf>
    <xf numFmtId="0" fontId="68" fillId="0" borderId="0" xfId="0" applyFont="1" applyAlignment="1">
      <alignment horizontal="center" vertical="center" wrapText="1"/>
    </xf>
    <xf numFmtId="43" fontId="68" fillId="0" borderId="0" xfId="5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 vertical="top" wrapText="1"/>
    </xf>
    <xf numFmtId="0" fontId="73" fillId="0" borderId="0" xfId="5" applyNumberFormat="1" applyFont="1" applyFill="1" applyBorder="1" applyAlignment="1">
      <alignment horizontal="center" vertical="center" shrinkToFit="1"/>
    </xf>
    <xf numFmtId="0" fontId="10" fillId="0" borderId="0" xfId="0" applyFont="1" applyAlignment="1">
      <alignment vertical="center" shrinkToFit="1"/>
    </xf>
    <xf numFmtId="0" fontId="73" fillId="0" borderId="0" xfId="0" applyFont="1" applyAlignment="1">
      <alignment vertical="center" shrinkToFit="1"/>
    </xf>
    <xf numFmtId="43" fontId="13" fillId="0" borderId="0" xfId="5" applyFont="1" applyFill="1" applyBorder="1" applyAlignment="1">
      <alignment vertical="center" shrinkToFit="1"/>
    </xf>
    <xf numFmtId="43" fontId="91" fillId="0" borderId="0" xfId="5" applyFont="1" applyFill="1" applyBorder="1" applyAlignment="1">
      <alignment vertical="center" shrinkToFit="1"/>
    </xf>
    <xf numFmtId="0" fontId="13" fillId="0" borderId="0" xfId="0" applyFont="1" applyAlignment="1">
      <alignment horizontal="center" vertical="center" shrinkToFit="1"/>
    </xf>
    <xf numFmtId="0" fontId="7" fillId="0" borderId="5" xfId="0" applyFont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4" fontId="73" fillId="0" borderId="5" xfId="0" applyNumberFormat="1" applyFont="1" applyBorder="1"/>
    <xf numFmtId="192" fontId="73" fillId="0" borderId="5" xfId="0" applyNumberFormat="1" applyFont="1" applyBorder="1"/>
    <xf numFmtId="43" fontId="73" fillId="0" borderId="5" xfId="0" applyNumberFormat="1" applyFont="1" applyBorder="1"/>
    <xf numFmtId="192" fontId="123" fillId="0" borderId="5" xfId="5" applyNumberFormat="1" applyFont="1" applyFill="1" applyBorder="1" applyAlignment="1">
      <alignment horizontal="center" vertical="top" wrapText="1"/>
    </xf>
    <xf numFmtId="0" fontId="11" fillId="0" borderId="5" xfId="0" applyFont="1" applyBorder="1" applyAlignment="1">
      <alignment horizontal="center" wrapText="1"/>
    </xf>
    <xf numFmtId="0" fontId="11" fillId="0" borderId="5" xfId="0" applyFont="1" applyBorder="1" applyAlignment="1">
      <alignment shrinkToFit="1"/>
    </xf>
    <xf numFmtId="43" fontId="6" fillId="0" borderId="5" xfId="5" applyFont="1" applyFill="1" applyBorder="1" applyAlignment="1">
      <alignment horizontal="center" vertical="center" shrinkToFit="1"/>
    </xf>
    <xf numFmtId="43" fontId="7" fillId="0" borderId="5" xfId="5" applyFont="1" applyFill="1" applyBorder="1" applyAlignment="1">
      <alignment horizontal="center" vertical="center" shrinkToFit="1"/>
    </xf>
    <xf numFmtId="43" fontId="7" fillId="0" borderId="5" xfId="0" applyNumberFormat="1" applyFont="1" applyBorder="1" applyAlignment="1">
      <alignment horizontal="center" vertical="center" shrinkToFit="1"/>
    </xf>
    <xf numFmtId="0" fontId="10" fillId="0" borderId="0" xfId="0" applyFont="1" applyAlignment="1">
      <alignment wrapText="1"/>
    </xf>
    <xf numFmtId="0" fontId="15" fillId="0" borderId="0" xfId="1" applyFont="1" applyAlignment="1">
      <alignment horizontal="center"/>
    </xf>
    <xf numFmtId="203" fontId="3" fillId="13" borderId="5" xfId="5" applyNumberFormat="1" applyFont="1" applyFill="1" applyBorder="1" applyAlignment="1">
      <alignment horizontal="center" vertical="center"/>
    </xf>
    <xf numFmtId="0" fontId="124" fillId="0" borderId="5" xfId="0" applyFont="1" applyBorder="1" applyAlignment="1">
      <alignment horizontal="center" vertical="center"/>
    </xf>
    <xf numFmtId="0" fontId="124" fillId="0" borderId="2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 readingOrder="1"/>
    </xf>
    <xf numFmtId="0" fontId="27" fillId="9" borderId="5" xfId="0" applyFont="1" applyFill="1" applyBorder="1" applyAlignment="1">
      <alignment horizontal="left" vertical="center" readingOrder="1"/>
    </xf>
    <xf numFmtId="0" fontId="42" fillId="8" borderId="5" xfId="0" applyFont="1" applyFill="1" applyBorder="1" applyAlignment="1">
      <alignment horizontal="left" vertical="center" readingOrder="1"/>
    </xf>
    <xf numFmtId="0" fontId="15" fillId="0" borderId="0" xfId="1" applyFont="1" applyAlignment="1">
      <alignment horizontal="center"/>
    </xf>
    <xf numFmtId="0" fontId="5" fillId="0" borderId="6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49" fontId="5" fillId="0" borderId="2" xfId="2" applyNumberFormat="1" applyFont="1" applyFill="1" applyBorder="1" applyAlignment="1">
      <alignment horizontal="center"/>
    </xf>
    <xf numFmtId="49" fontId="5" fillId="0" borderId="8" xfId="2" applyNumberFormat="1" applyFont="1" applyFill="1" applyBorder="1" applyAlignment="1">
      <alignment horizontal="center"/>
    </xf>
    <xf numFmtId="49" fontId="5" fillId="0" borderId="3" xfId="2" applyNumberFormat="1" applyFont="1" applyFill="1" applyBorder="1" applyAlignment="1">
      <alignment horizontal="center"/>
    </xf>
    <xf numFmtId="49" fontId="5" fillId="3" borderId="1" xfId="2" applyNumberFormat="1" applyFont="1" applyFill="1" applyBorder="1" applyAlignment="1">
      <alignment horizontal="center" vertical="center"/>
    </xf>
    <xf numFmtId="49" fontId="5" fillId="3" borderId="4" xfId="2" applyNumberFormat="1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3" fillId="13" borderId="2" xfId="0" applyFont="1" applyFill="1" applyBorder="1" applyAlignment="1">
      <alignment horizontal="right" vertical="center"/>
    </xf>
    <xf numFmtId="0" fontId="3" fillId="13" borderId="8" xfId="0" applyFont="1" applyFill="1" applyBorder="1" applyAlignment="1">
      <alignment horizontal="right" vertical="center"/>
    </xf>
    <xf numFmtId="0" fontId="3" fillId="13" borderId="3" xfId="0" applyFont="1" applyFill="1" applyBorder="1" applyAlignment="1">
      <alignment horizontal="right" vertical="center"/>
    </xf>
    <xf numFmtId="0" fontId="3" fillId="11" borderId="5" xfId="0" applyFont="1" applyFill="1" applyBorder="1" applyAlignment="1">
      <alignment horizontal="center" vertical="center"/>
    </xf>
    <xf numFmtId="43" fontId="3" fillId="11" borderId="14" xfId="5" applyFont="1" applyFill="1" applyBorder="1" applyAlignment="1">
      <alignment horizontal="center" vertical="center" wrapText="1"/>
    </xf>
    <xf numFmtId="43" fontId="3" fillId="11" borderId="15" xfId="5" applyFont="1" applyFill="1" applyBorder="1" applyAlignment="1">
      <alignment horizontal="center" vertical="center" wrapText="1"/>
    </xf>
    <xf numFmtId="43" fontId="3" fillId="11" borderId="12" xfId="5" applyFont="1" applyFill="1" applyBorder="1" applyAlignment="1">
      <alignment horizontal="center" vertical="center" wrapText="1"/>
    </xf>
    <xf numFmtId="43" fontId="3" fillId="11" borderId="17" xfId="5" applyFont="1" applyFill="1" applyBorder="1" applyAlignment="1">
      <alignment horizontal="center" vertical="center" wrapText="1"/>
    </xf>
    <xf numFmtId="43" fontId="3" fillId="11" borderId="18" xfId="5" applyFont="1" applyFill="1" applyBorder="1" applyAlignment="1">
      <alignment horizontal="center" vertical="center" wrapText="1"/>
    </xf>
    <xf numFmtId="43" fontId="3" fillId="11" borderId="19" xfId="5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left" vertical="center" wrapText="1"/>
    </xf>
    <xf numFmtId="0" fontId="3" fillId="12" borderId="8" xfId="0" applyFont="1" applyFill="1" applyBorder="1" applyAlignment="1">
      <alignment horizontal="left" vertical="center" wrapText="1"/>
    </xf>
    <xf numFmtId="0" fontId="3" fillId="12" borderId="3" xfId="0" applyFont="1" applyFill="1" applyBorder="1" applyAlignment="1">
      <alignment horizontal="left" vertical="center" wrapText="1"/>
    </xf>
    <xf numFmtId="187" fontId="3" fillId="13" borderId="2" xfId="0" applyNumberFormat="1" applyFont="1" applyFill="1" applyBorder="1" applyAlignment="1">
      <alignment horizontal="right" vertical="center"/>
    </xf>
    <xf numFmtId="187" fontId="3" fillId="13" borderId="8" xfId="0" applyNumberFormat="1" applyFont="1" applyFill="1" applyBorder="1" applyAlignment="1">
      <alignment horizontal="right" vertical="center"/>
    </xf>
    <xf numFmtId="187" fontId="3" fillId="13" borderId="3" xfId="0" applyNumberFormat="1" applyFont="1" applyFill="1" applyBorder="1" applyAlignment="1">
      <alignment horizontal="right" vertical="center"/>
    </xf>
    <xf numFmtId="49" fontId="5" fillId="0" borderId="2" xfId="2" applyNumberFormat="1" applyFont="1" applyFill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center" vertical="center" wrapText="1"/>
    </xf>
    <xf numFmtId="0" fontId="6" fillId="14" borderId="0" xfId="0" applyFont="1" applyFill="1" applyAlignment="1">
      <alignment horizontal="center" vertical="center" shrinkToFit="1"/>
    </xf>
    <xf numFmtId="0" fontId="6" fillId="14" borderId="0" xfId="0" applyFont="1" applyFill="1" applyAlignment="1">
      <alignment horizontal="center" vertical="top" wrapTex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/>
    </xf>
    <xf numFmtId="0" fontId="15" fillId="0" borderId="2" xfId="0" applyFont="1" applyBorder="1" applyAlignment="1">
      <alignment horizontal="center" shrinkToFit="1"/>
    </xf>
    <xf numFmtId="0" fontId="15" fillId="0" borderId="8" xfId="0" applyFont="1" applyBorder="1" applyAlignment="1">
      <alignment horizontal="center" shrinkToFit="1"/>
    </xf>
    <xf numFmtId="0" fontId="15" fillId="0" borderId="3" xfId="0" applyFont="1" applyBorder="1" applyAlignment="1">
      <alignment horizontal="center" shrinkToFit="1"/>
    </xf>
    <xf numFmtId="0" fontId="15" fillId="0" borderId="5" xfId="0" applyFont="1" applyBorder="1" applyAlignment="1">
      <alignment horizontal="center" shrinkToFit="1"/>
    </xf>
    <xf numFmtId="0" fontId="57" fillId="0" borderId="2" xfId="0" applyFont="1" applyBorder="1" applyAlignment="1">
      <alignment horizontal="center"/>
    </xf>
    <xf numFmtId="0" fontId="57" fillId="0" borderId="8" xfId="0" applyFont="1" applyBorder="1" applyAlignment="1">
      <alignment horizontal="center"/>
    </xf>
    <xf numFmtId="0" fontId="57" fillId="0" borderId="3" xfId="0" applyFont="1" applyBorder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shrinkToFit="1"/>
    </xf>
    <xf numFmtId="0" fontId="5" fillId="0" borderId="18" xfId="0" applyFont="1" applyBorder="1" applyAlignment="1">
      <alignment horizontal="center" vertical="top" shrinkToFit="1"/>
    </xf>
    <xf numFmtId="0" fontId="5" fillId="0" borderId="5" xfId="0" applyFont="1" applyBorder="1" applyAlignment="1">
      <alignment horizontal="center" vertical="top"/>
    </xf>
    <xf numFmtId="0" fontId="58" fillId="0" borderId="18" xfId="0" applyFont="1" applyBorder="1" applyAlignment="1">
      <alignment horizontal="center"/>
    </xf>
    <xf numFmtId="0" fontId="5" fillId="0" borderId="5" xfId="17" applyFont="1" applyBorder="1" applyAlignment="1">
      <alignment horizontal="center" vertical="center"/>
    </xf>
    <xf numFmtId="0" fontId="5" fillId="0" borderId="1" xfId="17" applyFont="1" applyBorder="1" applyAlignment="1">
      <alignment horizontal="center" vertical="center"/>
    </xf>
    <xf numFmtId="0" fontId="5" fillId="0" borderId="4" xfId="17" applyFont="1" applyBorder="1" applyAlignment="1">
      <alignment horizontal="center" vertical="center"/>
    </xf>
    <xf numFmtId="0" fontId="6" fillId="0" borderId="0" xfId="17" applyFont="1" applyAlignment="1">
      <alignment horizontal="center"/>
    </xf>
    <xf numFmtId="0" fontId="5" fillId="0" borderId="0" xfId="17" applyFont="1" applyAlignment="1">
      <alignment horizontal="center"/>
    </xf>
    <xf numFmtId="0" fontId="5" fillId="0" borderId="18" xfId="17" applyFont="1" applyBorder="1" applyAlignment="1">
      <alignment horizontal="center"/>
    </xf>
    <xf numFmtId="0" fontId="5" fillId="0" borderId="1" xfId="17" applyFont="1" applyBorder="1" applyAlignment="1">
      <alignment horizontal="center" vertical="center" wrapText="1"/>
    </xf>
    <xf numFmtId="0" fontId="5" fillId="0" borderId="4" xfId="17" applyFont="1" applyBorder="1" applyAlignment="1">
      <alignment horizontal="center" vertical="center" wrapText="1"/>
    </xf>
    <xf numFmtId="43" fontId="5" fillId="0" borderId="1" xfId="18" applyFont="1" applyFill="1" applyBorder="1" applyAlignment="1">
      <alignment horizontal="center" vertical="center" wrapText="1"/>
    </xf>
    <xf numFmtId="43" fontId="5" fillId="0" borderId="4" xfId="18" applyFont="1" applyFill="1" applyBorder="1" applyAlignment="1">
      <alignment horizontal="center" vertical="center" wrapText="1"/>
    </xf>
    <xf numFmtId="0" fontId="5" fillId="0" borderId="1" xfId="19" applyFont="1" applyBorder="1" applyAlignment="1">
      <alignment horizontal="center" vertical="center" wrapText="1" shrinkToFit="1"/>
    </xf>
    <xf numFmtId="0" fontId="5" fillId="0" borderId="4" xfId="19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shrinkToFit="1"/>
    </xf>
    <xf numFmtId="0" fontId="14" fillId="0" borderId="0" xfId="21" applyFont="1" applyAlignment="1">
      <alignment horizontal="center" vertical="top"/>
    </xf>
    <xf numFmtId="0" fontId="11" fillId="0" borderId="2" xfId="22" applyFont="1" applyBorder="1" applyAlignment="1">
      <alignment horizontal="center"/>
    </xf>
    <xf numFmtId="0" fontId="11" fillId="0" borderId="8" xfId="22" applyFont="1" applyBorder="1" applyAlignment="1">
      <alignment horizontal="center"/>
    </xf>
    <xf numFmtId="0" fontId="11" fillId="0" borderId="3" xfId="22" applyFont="1" applyBorder="1" applyAlignment="1">
      <alignment horizontal="center"/>
    </xf>
    <xf numFmtId="0" fontId="5" fillId="0" borderId="0" xfId="14" applyFont="1" applyAlignment="1">
      <alignment horizontal="center"/>
    </xf>
    <xf numFmtId="0" fontId="5" fillId="16" borderId="2" xfId="14" applyFont="1" applyFill="1" applyBorder="1" applyAlignment="1">
      <alignment horizontal="center"/>
    </xf>
    <xf numFmtId="0" fontId="5" fillId="16" borderId="8" xfId="14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8" xfId="0" applyFont="1" applyBorder="1" applyAlignment="1">
      <alignment horizontal="center"/>
    </xf>
    <xf numFmtId="0" fontId="11" fillId="0" borderId="5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192" fontId="11" fillId="0" borderId="5" xfId="5" applyNumberFormat="1" applyFont="1" applyFill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center" wrapText="1"/>
    </xf>
    <xf numFmtId="43" fontId="11" fillId="0" borderId="5" xfId="5" applyFont="1" applyFill="1" applyBorder="1" applyAlignment="1">
      <alignment horizontal="center" vertical="top" wrapText="1"/>
    </xf>
    <xf numFmtId="0" fontId="68" fillId="0" borderId="5" xfId="0" applyFont="1" applyBorder="1" applyAlignment="1">
      <alignment horizontal="center" vertical="top" wrapText="1"/>
    </xf>
    <xf numFmtId="0" fontId="68" fillId="0" borderId="1" xfId="0" applyFont="1" applyBorder="1" applyAlignment="1">
      <alignment horizontal="center" vertical="top" wrapText="1"/>
    </xf>
    <xf numFmtId="0" fontId="68" fillId="0" borderId="4" xfId="0" applyFont="1" applyBorder="1" applyAlignment="1">
      <alignment horizontal="center" vertical="top" wrapText="1"/>
    </xf>
    <xf numFmtId="192" fontId="70" fillId="0" borderId="5" xfId="5" applyNumberFormat="1" applyFont="1" applyFill="1" applyBorder="1" applyAlignment="1">
      <alignment horizontal="center" vertical="top" wrapText="1"/>
    </xf>
    <xf numFmtId="192" fontId="68" fillId="0" borderId="5" xfId="5" applyNumberFormat="1" applyFont="1" applyFill="1" applyBorder="1" applyAlignment="1">
      <alignment horizontal="center" vertical="top" wrapText="1"/>
    </xf>
    <xf numFmtId="0" fontId="68" fillId="0" borderId="5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43" fontId="68" fillId="0" borderId="5" xfId="5" applyFont="1" applyFill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1" fillId="0" borderId="18" xfId="0" applyFont="1" applyBorder="1" applyAlignment="1">
      <alignment horizontal="center"/>
    </xf>
    <xf numFmtId="192" fontId="11" fillId="0" borderId="5" xfId="5" applyNumberFormat="1" applyFont="1" applyFill="1" applyBorder="1" applyAlignment="1">
      <alignment horizontal="center" wrapText="1"/>
    </xf>
    <xf numFmtId="0" fontId="10" fillId="13" borderId="5" xfId="0" applyFont="1" applyFill="1" applyBorder="1" applyAlignment="1">
      <alignment horizontal="left" vertical="center"/>
    </xf>
    <xf numFmtId="192" fontId="71" fillId="0" borderId="5" xfId="5" applyNumberFormat="1" applyFont="1" applyFill="1" applyBorder="1" applyAlignment="1">
      <alignment horizontal="center" vertical="top" wrapText="1"/>
    </xf>
    <xf numFmtId="0" fontId="10" fillId="13" borderId="2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13" borderId="3" xfId="0" applyFont="1" applyFill="1" applyBorder="1" applyAlignment="1">
      <alignment horizontal="left" vertical="center"/>
    </xf>
    <xf numFmtId="0" fontId="10" fillId="13" borderId="6" xfId="0" applyFont="1" applyFill="1" applyBorder="1" applyAlignment="1">
      <alignment horizontal="left" vertical="center"/>
    </xf>
    <xf numFmtId="0" fontId="10" fillId="13" borderId="7" xfId="0" applyFont="1" applyFill="1" applyBorder="1" applyAlignment="1">
      <alignment horizontal="left" vertical="center"/>
    </xf>
    <xf numFmtId="0" fontId="10" fillId="13" borderId="29" xfId="0" applyFont="1" applyFill="1" applyBorder="1" applyAlignment="1">
      <alignment horizontal="left" vertical="center"/>
    </xf>
    <xf numFmtId="0" fontId="10" fillId="13" borderId="30" xfId="0" applyFont="1" applyFill="1" applyBorder="1" applyAlignment="1">
      <alignment horizontal="left" vertical="center"/>
    </xf>
    <xf numFmtId="0" fontId="10" fillId="13" borderId="31" xfId="0" applyFont="1" applyFill="1" applyBorder="1" applyAlignment="1">
      <alignment horizontal="left" vertical="center"/>
    </xf>
    <xf numFmtId="0" fontId="10" fillId="13" borderId="33" xfId="0" applyFont="1" applyFill="1" applyBorder="1" applyAlignment="1">
      <alignment horizontal="left" vertical="center"/>
    </xf>
    <xf numFmtId="0" fontId="10" fillId="13" borderId="34" xfId="0" applyFont="1" applyFill="1" applyBorder="1" applyAlignment="1">
      <alignment horizontal="left" vertical="center"/>
    </xf>
    <xf numFmtId="0" fontId="76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76" fillId="0" borderId="18" xfId="0" applyFont="1" applyBorder="1" applyAlignment="1">
      <alignment horizontal="center"/>
    </xf>
    <xf numFmtId="0" fontId="76" fillId="0" borderId="5" xfId="0" applyFont="1" applyBorder="1" applyAlignment="1">
      <alignment horizontal="center" vertical="top" wrapText="1"/>
    </xf>
    <xf numFmtId="0" fontId="76" fillId="0" borderId="1" xfId="0" applyFont="1" applyBorder="1" applyAlignment="1">
      <alignment horizontal="center" vertical="top" wrapText="1"/>
    </xf>
    <xf numFmtId="0" fontId="76" fillId="0" borderId="4" xfId="0" applyFont="1" applyBorder="1" applyAlignment="1">
      <alignment horizontal="center" vertical="top" wrapText="1"/>
    </xf>
    <xf numFmtId="192" fontId="76" fillId="0" borderId="5" xfId="5" applyNumberFormat="1" applyFont="1" applyFill="1" applyBorder="1" applyAlignment="1">
      <alignment horizontal="center" vertical="top" wrapText="1"/>
    </xf>
    <xf numFmtId="192" fontId="80" fillId="0" borderId="5" xfId="5" applyNumberFormat="1" applyFont="1" applyFill="1" applyBorder="1" applyAlignment="1">
      <alignment horizontal="center" vertical="top" wrapText="1"/>
    </xf>
    <xf numFmtId="0" fontId="76" fillId="0" borderId="5" xfId="0" applyFont="1" applyBorder="1" applyAlignment="1">
      <alignment horizontal="center" vertical="center" wrapText="1"/>
    </xf>
    <xf numFmtId="43" fontId="76" fillId="0" borderId="5" xfId="5" applyFont="1" applyFill="1" applyBorder="1" applyAlignment="1">
      <alignment horizontal="center" vertical="top" wrapText="1"/>
    </xf>
    <xf numFmtId="43" fontId="76" fillId="0" borderId="5" xfId="5" applyFont="1" applyFill="1" applyBorder="1" applyAlignment="1">
      <alignment horizontal="left" vertical="top" wrapText="1"/>
    </xf>
    <xf numFmtId="0" fontId="5" fillId="0" borderId="18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87" fillId="0" borderId="5" xfId="5" applyNumberFormat="1" applyFont="1" applyFill="1" applyBorder="1" applyAlignment="1">
      <alignment horizontal="center" vertical="top" wrapText="1"/>
    </xf>
    <xf numFmtId="0" fontId="88" fillId="0" borderId="1" xfId="5" applyNumberFormat="1" applyFont="1" applyFill="1" applyBorder="1" applyAlignment="1">
      <alignment horizontal="center" vertical="top" wrapText="1"/>
    </xf>
    <xf numFmtId="0" fontId="88" fillId="0" borderId="4" xfId="5" applyNumberFormat="1" applyFont="1" applyFill="1" applyBorder="1" applyAlignment="1">
      <alignment horizontal="center" vertical="top" wrapText="1"/>
    </xf>
    <xf numFmtId="0" fontId="87" fillId="0" borderId="5" xfId="0" applyFont="1" applyBorder="1" applyAlignment="1">
      <alignment horizontal="center" vertical="top" wrapText="1"/>
    </xf>
    <xf numFmtId="0" fontId="88" fillId="0" borderId="1" xfId="0" applyFont="1" applyBorder="1" applyAlignment="1">
      <alignment horizontal="center" vertical="top" wrapText="1"/>
    </xf>
    <xf numFmtId="0" fontId="88" fillId="0" borderId="4" xfId="0" applyFont="1" applyBorder="1" applyAlignment="1">
      <alignment horizontal="center" vertical="top" wrapText="1"/>
    </xf>
    <xf numFmtId="43" fontId="87" fillId="0" borderId="5" xfId="5" applyFont="1" applyFill="1" applyBorder="1" applyAlignment="1">
      <alignment horizontal="center" vertical="top" wrapText="1"/>
    </xf>
    <xf numFmtId="0" fontId="88" fillId="0" borderId="5" xfId="5" applyNumberFormat="1" applyFont="1" applyFill="1" applyBorder="1" applyAlignment="1">
      <alignment horizontal="center" vertical="top" wrapText="1"/>
    </xf>
    <xf numFmtId="0" fontId="71" fillId="0" borderId="5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43" fontId="71" fillId="0" borderId="5" xfId="5" applyFont="1" applyFill="1" applyBorder="1" applyAlignment="1">
      <alignment horizontal="center" vertical="top" wrapText="1"/>
    </xf>
    <xf numFmtId="43" fontId="71" fillId="0" borderId="5" xfId="5" applyFont="1" applyFill="1" applyBorder="1" applyAlignment="1">
      <alignment horizontal="center" vertical="center" wrapText="1"/>
    </xf>
    <xf numFmtId="3" fontId="11" fillId="0" borderId="5" xfId="5" applyNumberFormat="1" applyFont="1" applyFill="1" applyBorder="1" applyAlignment="1">
      <alignment horizontal="center" vertical="center" wrapText="1"/>
    </xf>
    <xf numFmtId="192" fontId="11" fillId="0" borderId="5" xfId="5" applyNumberFormat="1" applyFont="1" applyFill="1" applyBorder="1" applyAlignment="1">
      <alignment horizontal="center" vertical="center" wrapText="1"/>
    </xf>
    <xf numFmtId="199" fontId="11" fillId="0" borderId="5" xfId="5" applyNumberFormat="1" applyFont="1" applyFill="1" applyBorder="1" applyAlignment="1">
      <alignment horizontal="center" vertical="top" wrapText="1"/>
    </xf>
    <xf numFmtId="43" fontId="68" fillId="0" borderId="5" xfId="5" applyFont="1" applyFill="1" applyBorder="1" applyAlignment="1">
      <alignment horizontal="center" vertical="center" wrapText="1"/>
    </xf>
    <xf numFmtId="0" fontId="11" fillId="0" borderId="5" xfId="5" applyNumberFormat="1" applyFont="1" applyFill="1" applyBorder="1" applyAlignment="1">
      <alignment horizontal="center" vertical="top" wrapText="1"/>
    </xf>
    <xf numFmtId="192" fontId="14" fillId="0" borderId="5" xfId="5" applyNumberFormat="1" applyFont="1" applyFill="1" applyBorder="1" applyAlignment="1">
      <alignment horizontal="center" vertical="top" wrapText="1"/>
    </xf>
    <xf numFmtId="192" fontId="87" fillId="0" borderId="5" xfId="5" applyNumberFormat="1" applyFont="1" applyFill="1" applyBorder="1" applyAlignment="1">
      <alignment horizontal="center" vertical="top" wrapText="1"/>
    </xf>
    <xf numFmtId="192" fontId="88" fillId="0" borderId="5" xfId="5" applyNumberFormat="1" applyFont="1" applyFill="1" applyBorder="1" applyAlignment="1">
      <alignment horizontal="center" vertical="top" wrapText="1"/>
    </xf>
    <xf numFmtId="43" fontId="88" fillId="0" borderId="5" xfId="5" applyFont="1" applyFill="1" applyBorder="1" applyAlignment="1">
      <alignment horizontal="center" vertical="top" wrapText="1"/>
    </xf>
    <xf numFmtId="43" fontId="14" fillId="0" borderId="5" xfId="5" applyFont="1" applyFill="1" applyBorder="1" applyAlignment="1">
      <alignment horizontal="center" vertical="top" wrapText="1"/>
    </xf>
    <xf numFmtId="3" fontId="3" fillId="0" borderId="0" xfId="0" applyNumberFormat="1" applyFont="1" applyAlignment="1">
      <alignment horizontal="center"/>
    </xf>
    <xf numFmtId="3" fontId="3" fillId="0" borderId="31" xfId="0" applyNumberFormat="1" applyFont="1" applyBorder="1" applyAlignment="1">
      <alignment horizontal="center"/>
    </xf>
    <xf numFmtId="3" fontId="11" fillId="0" borderId="37" xfId="0" applyNumberFormat="1" applyFont="1" applyBorder="1" applyAlignment="1">
      <alignment horizontal="left" vertical="center" wrapText="1"/>
    </xf>
    <xf numFmtId="3" fontId="11" fillId="0" borderId="42" xfId="0" applyNumberFormat="1" applyFont="1" applyBorder="1" applyAlignment="1">
      <alignment horizontal="left" vertical="center" wrapText="1"/>
    </xf>
    <xf numFmtId="3" fontId="11" fillId="0" borderId="37" xfId="0" applyNumberFormat="1" applyFont="1" applyBorder="1" applyAlignment="1">
      <alignment horizontal="center" vertical="top" wrapText="1"/>
    </xf>
    <xf numFmtId="3" fontId="11" fillId="0" borderId="42" xfId="0" applyNumberFormat="1" applyFont="1" applyBorder="1" applyAlignment="1">
      <alignment horizontal="center" vertical="top" wrapText="1"/>
    </xf>
    <xf numFmtId="3" fontId="68" fillId="0" borderId="37" xfId="0" applyNumberFormat="1" applyFont="1" applyBorder="1" applyAlignment="1">
      <alignment horizontal="center" vertical="top" wrapText="1"/>
    </xf>
    <xf numFmtId="3" fontId="68" fillId="0" borderId="42" xfId="0" applyNumberFormat="1" applyFont="1" applyBorder="1" applyAlignment="1">
      <alignment horizontal="center" vertical="top" wrapText="1"/>
    </xf>
    <xf numFmtId="3" fontId="68" fillId="0" borderId="38" xfId="5" applyNumberFormat="1" applyFont="1" applyFill="1" applyBorder="1" applyAlignment="1">
      <alignment horizontal="center" vertical="top" wrapText="1"/>
    </xf>
    <xf numFmtId="3" fontId="68" fillId="0" borderId="39" xfId="5" applyNumberFormat="1" applyFont="1" applyFill="1" applyBorder="1" applyAlignment="1">
      <alignment horizontal="center" vertical="top" wrapText="1"/>
    </xf>
    <xf numFmtId="3" fontId="68" fillId="0" borderId="40" xfId="5" applyNumberFormat="1" applyFont="1" applyFill="1" applyBorder="1" applyAlignment="1">
      <alignment horizontal="center" vertical="top" wrapText="1"/>
    </xf>
    <xf numFmtId="3" fontId="11" fillId="0" borderId="37" xfId="5" applyNumberFormat="1" applyFont="1" applyFill="1" applyBorder="1" applyAlignment="1">
      <alignment horizontal="center" vertical="top" wrapText="1"/>
    </xf>
    <xf numFmtId="3" fontId="11" fillId="0" borderId="42" xfId="5" applyNumberFormat="1" applyFont="1" applyFill="1" applyBorder="1" applyAlignment="1">
      <alignment horizontal="center" vertical="top" wrapText="1"/>
    </xf>
    <xf numFmtId="3" fontId="71" fillId="0" borderId="37" xfId="5" applyNumberFormat="1" applyFont="1" applyFill="1" applyBorder="1" applyAlignment="1">
      <alignment horizontal="center" vertical="top" wrapText="1"/>
    </xf>
    <xf numFmtId="3" fontId="71" fillId="0" borderId="42" xfId="5" applyNumberFormat="1" applyFont="1" applyFill="1" applyBorder="1" applyAlignment="1">
      <alignment horizontal="center" vertical="top" wrapText="1"/>
    </xf>
    <xf numFmtId="3" fontId="11" fillId="0" borderId="38" xfId="0" applyNumberFormat="1" applyFont="1" applyBorder="1" applyAlignment="1">
      <alignment horizontal="center" vertical="center" wrapText="1"/>
    </xf>
    <xf numFmtId="3" fontId="11" fillId="0" borderId="40" xfId="0" applyNumberFormat="1" applyFont="1" applyBorder="1" applyAlignment="1">
      <alignment horizontal="center" vertical="center" wrapText="1"/>
    </xf>
    <xf numFmtId="3" fontId="11" fillId="0" borderId="41" xfId="0" applyNumberFormat="1" applyFont="1" applyBorder="1" applyAlignment="1">
      <alignment horizontal="center" vertical="top" wrapText="1"/>
    </xf>
    <xf numFmtId="3" fontId="11" fillId="0" borderId="43" xfId="0" applyNumberFormat="1" applyFont="1" applyBorder="1" applyAlignment="1">
      <alignment horizontal="center" vertical="top" wrapText="1"/>
    </xf>
    <xf numFmtId="3" fontId="71" fillId="0" borderId="26" xfId="0" applyNumberFormat="1" applyFont="1" applyBorder="1" applyAlignment="1">
      <alignment horizontal="center" vertical="top" wrapText="1"/>
    </xf>
    <xf numFmtId="3" fontId="71" fillId="0" borderId="44" xfId="0" applyNumberFormat="1" applyFont="1" applyBorder="1" applyAlignment="1">
      <alignment horizontal="center" vertical="top" wrapText="1"/>
    </xf>
    <xf numFmtId="2" fontId="11" fillId="0" borderId="37" xfId="5" applyNumberFormat="1" applyFont="1" applyFill="1" applyBorder="1" applyAlignment="1">
      <alignment horizontal="center" vertical="top" wrapText="1"/>
    </xf>
    <xf numFmtId="2" fontId="11" fillId="0" borderId="42" xfId="5" applyNumberFormat="1" applyFont="1" applyFill="1" applyBorder="1" applyAlignment="1">
      <alignment horizontal="center" vertical="top" wrapText="1"/>
    </xf>
    <xf numFmtId="3" fontId="71" fillId="0" borderId="11" xfId="5" applyNumberFormat="1" applyFont="1" applyFill="1" applyBorder="1" applyAlignment="1">
      <alignment horizontal="center" vertical="top" wrapText="1"/>
    </xf>
    <xf numFmtId="3" fontId="11" fillId="0" borderId="45" xfId="0" applyNumberFormat="1" applyFont="1" applyBorder="1" applyAlignment="1">
      <alignment horizontal="center" vertical="top" wrapText="1"/>
    </xf>
    <xf numFmtId="3" fontId="71" fillId="0" borderId="28" xfId="0" applyNumberFormat="1" applyFont="1" applyBorder="1" applyAlignment="1">
      <alignment horizontal="center" vertical="top" wrapText="1"/>
    </xf>
    <xf numFmtId="2" fontId="11" fillId="0" borderId="11" xfId="5" applyNumberFormat="1" applyFont="1" applyFill="1" applyBorder="1" applyAlignment="1">
      <alignment horizontal="center" vertical="top" wrapText="1"/>
    </xf>
    <xf numFmtId="3" fontId="11" fillId="0" borderId="11" xfId="0" applyNumberFormat="1" applyFont="1" applyBorder="1" applyAlignment="1">
      <alignment horizontal="left" vertical="center" wrapText="1"/>
    </xf>
    <xf numFmtId="3" fontId="11" fillId="0" borderId="11" xfId="0" applyNumberFormat="1" applyFont="1" applyBorder="1" applyAlignment="1">
      <alignment horizontal="center" vertical="top" wrapText="1"/>
    </xf>
    <xf numFmtId="3" fontId="68" fillId="0" borderId="11" xfId="0" applyNumberFormat="1" applyFont="1" applyBorder="1" applyAlignment="1">
      <alignment horizontal="center" vertical="top" wrapText="1"/>
    </xf>
    <xf numFmtId="3" fontId="11" fillId="0" borderId="11" xfId="5" applyNumberFormat="1" applyFont="1" applyFill="1" applyBorder="1" applyAlignment="1">
      <alignment horizontal="center" vertical="top" wrapText="1"/>
    </xf>
    <xf numFmtId="0" fontId="14" fillId="0" borderId="18" xfId="0" applyFont="1" applyBorder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192" fontId="3" fillId="0" borderId="5" xfId="5" applyNumberFormat="1" applyFont="1" applyFill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43" fontId="3" fillId="0" borderId="5" xfId="5" applyFont="1" applyFill="1" applyBorder="1" applyAlignment="1">
      <alignment horizontal="center" vertical="top" wrapText="1"/>
    </xf>
    <xf numFmtId="192" fontId="68" fillId="0" borderId="5" xfId="5" applyNumberFormat="1" applyFont="1" applyFill="1" applyBorder="1" applyAlignment="1">
      <alignment horizontal="center" vertical="center" wrapText="1"/>
    </xf>
    <xf numFmtId="192" fontId="88" fillId="0" borderId="1" xfId="5" applyNumberFormat="1" applyFont="1" applyFill="1" applyBorder="1" applyAlignment="1">
      <alignment horizontal="center" vertical="top" wrapText="1"/>
    </xf>
    <xf numFmtId="192" fontId="88" fillId="0" borderId="4" xfId="5" applyNumberFormat="1" applyFont="1" applyFill="1" applyBorder="1" applyAlignment="1">
      <alignment horizontal="center" vertical="top" wrapText="1"/>
    </xf>
    <xf numFmtId="192" fontId="88" fillId="0" borderId="5" xfId="5" applyNumberFormat="1" applyFont="1" applyFill="1" applyBorder="1" applyAlignment="1">
      <alignment horizontal="center" wrapText="1"/>
    </xf>
    <xf numFmtId="0" fontId="14" fillId="0" borderId="5" xfId="0" applyFont="1" applyBorder="1" applyAlignment="1">
      <alignment horizontal="left" vertical="top" wrapText="1"/>
    </xf>
    <xf numFmtId="43" fontId="14" fillId="0" borderId="5" xfId="5" applyFont="1" applyFill="1" applyBorder="1" applyAlignment="1">
      <alignment horizontal="center" wrapText="1"/>
    </xf>
    <xf numFmtId="0" fontId="3" fillId="15" borderId="0" xfId="0" applyFont="1" applyFill="1" applyAlignment="1">
      <alignment horizontal="center"/>
    </xf>
    <xf numFmtId="0" fontId="3" fillId="15" borderId="18" xfId="0" applyFont="1" applyFill="1" applyBorder="1" applyAlignment="1">
      <alignment horizontal="center"/>
    </xf>
    <xf numFmtId="0" fontId="11" fillId="15" borderId="5" xfId="0" applyFont="1" applyFill="1" applyBorder="1" applyAlignment="1">
      <alignment horizontal="center" vertical="top" wrapText="1"/>
    </xf>
    <xf numFmtId="0" fontId="11" fillId="15" borderId="1" xfId="0" applyFont="1" applyFill="1" applyBorder="1" applyAlignment="1">
      <alignment horizontal="center" vertical="top" wrapText="1"/>
    </xf>
    <xf numFmtId="0" fontId="11" fillId="15" borderId="4" xfId="0" applyFont="1" applyFill="1" applyBorder="1" applyAlignment="1">
      <alignment horizontal="center" vertical="top" wrapText="1"/>
    </xf>
    <xf numFmtId="192" fontId="11" fillId="15" borderId="5" xfId="5" applyNumberFormat="1" applyFont="1" applyFill="1" applyBorder="1" applyAlignment="1">
      <alignment horizontal="center" vertical="top" wrapText="1"/>
    </xf>
    <xf numFmtId="192" fontId="68" fillId="15" borderId="5" xfId="5" applyNumberFormat="1" applyFont="1" applyFill="1" applyBorder="1" applyAlignment="1">
      <alignment horizontal="center" vertical="top" wrapText="1"/>
    </xf>
    <xf numFmtId="0" fontId="11" fillId="15" borderId="5" xfId="0" applyFont="1" applyFill="1" applyBorder="1" applyAlignment="1">
      <alignment horizontal="center" vertical="center" wrapText="1"/>
    </xf>
    <xf numFmtId="43" fontId="11" fillId="15" borderId="5" xfId="5" applyFont="1" applyFill="1" applyBorder="1" applyAlignment="1">
      <alignment horizontal="center" vertical="top" wrapText="1"/>
    </xf>
    <xf numFmtId="43" fontId="68" fillId="15" borderId="5" xfId="5" applyFont="1" applyFill="1" applyBorder="1" applyAlignment="1">
      <alignment horizontal="center" vertical="top" wrapText="1"/>
    </xf>
    <xf numFmtId="192" fontId="14" fillId="0" borderId="5" xfId="5" applyNumberFormat="1" applyFont="1" applyFill="1" applyBorder="1" applyAlignment="1">
      <alignment vertical="top" wrapText="1"/>
    </xf>
    <xf numFmtId="49" fontId="10" fillId="0" borderId="0" xfId="0" applyNumberFormat="1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6" fillId="0" borderId="5" xfId="1" applyFont="1" applyBorder="1" applyAlignment="1">
      <alignment horizontal="left" vertical="center" indent="1" shrinkToFit="1"/>
    </xf>
    <xf numFmtId="0" fontId="5" fillId="0" borderId="5" xfId="1" applyFont="1" applyFill="1" applyBorder="1" applyAlignment="1">
      <alignment horizontal="left" vertical="center"/>
    </xf>
    <xf numFmtId="0" fontId="5" fillId="4" borderId="5" xfId="1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center" vertical="center" wrapText="1"/>
    </xf>
    <xf numFmtId="187" fontId="9" fillId="0" borderId="5" xfId="0" applyNumberFormat="1" applyFont="1" applyFill="1" applyBorder="1" applyAlignment="1">
      <alignment horizontal="right" vertical="center"/>
    </xf>
    <xf numFmtId="0" fontId="9" fillId="0" borderId="5" xfId="0" applyFont="1" applyFill="1" applyBorder="1" applyAlignment="1">
      <alignment horizontal="left" vertical="center" indent="1"/>
    </xf>
    <xf numFmtId="187" fontId="9" fillId="0" borderId="5" xfId="0" applyNumberFormat="1" applyFont="1" applyFill="1" applyBorder="1" applyAlignment="1">
      <alignment vertical="center"/>
    </xf>
    <xf numFmtId="0" fontId="5" fillId="0" borderId="5" xfId="1" applyFont="1" applyFill="1" applyBorder="1" applyAlignment="1">
      <alignment vertical="center" shrinkToFit="1"/>
    </xf>
    <xf numFmtId="4" fontId="3" fillId="0" borderId="5" xfId="0" applyNumberFormat="1" applyFont="1" applyFill="1" applyBorder="1" applyAlignment="1">
      <alignment horizontal="center" vertical="center" wrapText="1"/>
    </xf>
    <xf numFmtId="4" fontId="9" fillId="0" borderId="5" xfId="0" applyNumberFormat="1" applyFont="1" applyFill="1" applyBorder="1" applyAlignment="1">
      <alignment horizontal="right" vertical="center"/>
    </xf>
    <xf numFmtId="0" fontId="3" fillId="20" borderId="2" xfId="0" applyFont="1" applyFill="1" applyBorder="1" applyAlignment="1">
      <alignment horizontal="left" vertical="center" wrapText="1"/>
    </xf>
    <xf numFmtId="0" fontId="5" fillId="20" borderId="5" xfId="1" applyFont="1" applyFill="1" applyBorder="1" applyAlignment="1">
      <alignment vertical="center"/>
    </xf>
    <xf numFmtId="0" fontId="3" fillId="20" borderId="8" xfId="0" applyFont="1" applyFill="1" applyBorder="1" applyAlignment="1">
      <alignment horizontal="left" vertical="center" wrapText="1"/>
    </xf>
    <xf numFmtId="0" fontId="3" fillId="20" borderId="3" xfId="0" applyFont="1" applyFill="1" applyBorder="1" applyAlignment="1">
      <alignment horizontal="left" vertical="center" wrapText="1"/>
    </xf>
    <xf numFmtId="0" fontId="3" fillId="10" borderId="5" xfId="0" applyFont="1" applyFill="1" applyBorder="1" applyAlignment="1">
      <alignment horizontal="left" vertical="center" wrapText="1"/>
    </xf>
    <xf numFmtId="0" fontId="3" fillId="10" borderId="5" xfId="0" applyFont="1" applyFill="1" applyBorder="1" applyAlignment="1">
      <alignment horizontal="center" vertical="center" wrapText="1"/>
    </xf>
    <xf numFmtId="0" fontId="15" fillId="0" borderId="5" xfId="1" applyFont="1" applyBorder="1" applyAlignment="1">
      <alignment horizontal="center"/>
    </xf>
  </cellXfs>
  <cellStyles count="28">
    <cellStyle name="Comma 11" xfId="15" xr:uid="{2292A83A-6D4A-49F8-BEA0-A96D7C45BFD1}"/>
    <cellStyle name="Comma 12" xfId="10" xr:uid="{0D6ABBFC-70A4-47BA-81E9-DC6A5CBEE2F4}"/>
    <cellStyle name="Comma 2" xfId="2" xr:uid="{AFA97FA9-3DF5-4B36-806B-56A91A4B8230}"/>
    <cellStyle name="Comma 2 2" xfId="20" xr:uid="{4C12518F-CC84-45FF-87A7-D30BCE1DCAFA}"/>
    <cellStyle name="Hyperlink 2" xfId="25" xr:uid="{803EEFB1-F0B3-4D57-9CA0-92E233B4D711}"/>
    <cellStyle name="Normal 2" xfId="1" xr:uid="{A76B8BA4-EDD3-4F1F-B183-156C44461A72}"/>
    <cellStyle name="Normal 3 2" xfId="19" xr:uid="{B6FF532A-C173-4556-96BE-13F6578F1517}"/>
    <cellStyle name="Normal 4" xfId="17" xr:uid="{A3EC27C1-07C9-4F27-BD29-18147546848F}"/>
    <cellStyle name="Percent 2" xfId="3" xr:uid="{2B363AC3-9BB6-41EE-A008-9F6C4BED6735}"/>
    <cellStyle name="เครื่องหมายจุลภาค 10 2 3" xfId="13" xr:uid="{1A7521D3-D7A8-4AB2-8F44-B06732BAD9F2}"/>
    <cellStyle name="เครื่องหมายจุลภาค 11" xfId="23" xr:uid="{54BE8988-1B55-4452-B5A1-668EE1CD7195}"/>
    <cellStyle name="เครื่องหมายจุลภาค 12" xfId="7" xr:uid="{01382F04-5DD7-4947-8C16-A1A0E515A129}"/>
    <cellStyle name="เครื่องหมายจุลภาค 2" xfId="11" xr:uid="{46581767-09A9-489D-81C1-8448C96295BD}"/>
    <cellStyle name="เครื่องหมายจุลภาค 2 2" xfId="18" xr:uid="{476CCD09-05A6-48B9-BB89-DF76343710D0}"/>
    <cellStyle name="จุลภาค 2" xfId="5" xr:uid="{CADD9C29-4F4F-41DC-B330-A8F3FF186C75}"/>
    <cellStyle name="จุลภาค 2 2" xfId="24" xr:uid="{6CEF8999-B8AE-40A9-ADC9-9F8CA4E9746B}"/>
    <cellStyle name="จุลภาค 3" xfId="6" xr:uid="{5FDBC4BF-FB6D-4D9A-9FB0-DB9C6E1910A7}"/>
    <cellStyle name="จุลภาค 4 2" xfId="27" xr:uid="{0F6E6708-EDBE-4937-B646-90EEE94DB0D8}"/>
    <cellStyle name="จุลภาค 5 2" xfId="26" xr:uid="{70CC9848-CB97-461F-9188-935464107752}"/>
    <cellStyle name="ปกติ" xfId="0" builtinId="0"/>
    <cellStyle name="ปกติ 10 2" xfId="16" xr:uid="{8CA05A9A-F486-4E7A-82C7-98111EB9242D}"/>
    <cellStyle name="ปกติ 17" xfId="22" xr:uid="{8AF393AF-5293-4DE2-B3DC-9A6E9EA118F9}"/>
    <cellStyle name="ปกติ 17 2" xfId="21" xr:uid="{ED912423-5DC4-4F1D-9BC5-799DA18A5CE5}"/>
    <cellStyle name="ปกติ 2 2 10" xfId="14" xr:uid="{0A42E66F-2C00-4A61-ADCC-CD1E92DB1E56}"/>
    <cellStyle name="ปกติ 2 2 2" xfId="8" xr:uid="{81EDF90A-4002-432E-A009-03AB4102DE29}"/>
    <cellStyle name="ปกติ 2 3 2" xfId="9" xr:uid="{39883C82-4D48-45A5-A9A9-69A533E711E5}"/>
    <cellStyle name="ปกติ 2 7" xfId="12" xr:uid="{0D4E4A2C-A034-429C-A11A-80058B3E8A9C}"/>
    <cellStyle name="ปกติ 5" xfId="4" xr:uid="{7D78D1C7-5C2C-426F-9819-7D09AFF642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microsoft.com/office/2017/10/relationships/person" Target="persons/perso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2019300</xdr:colOff>
      <xdr:row>1</xdr:row>
      <xdr:rowOff>45720</xdr:rowOff>
    </xdr:from>
    <xdr:to>
      <xdr:col>3</xdr:col>
      <xdr:colOff>647700</xdr:colOff>
      <xdr:row>4</xdr:row>
      <xdr:rowOff>198120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E28E4DB-2DB4-49A7-8BCB-A462DEC74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0580" y="327660"/>
          <a:ext cx="9982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1600200</xdr:colOff>
      <xdr:row>33</xdr:row>
      <xdr:rowOff>167640</xdr:rowOff>
    </xdr:from>
    <xdr:to>
      <xdr:col>3</xdr:col>
      <xdr:colOff>228600</xdr:colOff>
      <xdr:row>37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3941B6-6C30-4877-95B8-479EC5A4D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10317480"/>
          <a:ext cx="9982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1630680</xdr:colOff>
      <xdr:row>68</xdr:row>
      <xdr:rowOff>144780</xdr:rowOff>
    </xdr:from>
    <xdr:to>
      <xdr:col>3</xdr:col>
      <xdr:colOff>259080</xdr:colOff>
      <xdr:row>71</xdr:row>
      <xdr:rowOff>160020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ECD4D01-FB69-46A5-AAAA-B0894068F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21808440"/>
          <a:ext cx="9982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1653540</xdr:colOff>
      <xdr:row>95</xdr:row>
      <xdr:rowOff>15240</xdr:rowOff>
    </xdr:from>
    <xdr:to>
      <xdr:col>3</xdr:col>
      <xdr:colOff>281940</xdr:colOff>
      <xdr:row>98</xdr:row>
      <xdr:rowOff>167640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A814D88-B802-4655-B774-114ED99C4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820" y="29778960"/>
          <a:ext cx="9982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1645920</xdr:colOff>
      <xdr:row>122</xdr:row>
      <xdr:rowOff>53340</xdr:rowOff>
    </xdr:from>
    <xdr:to>
      <xdr:col>3</xdr:col>
      <xdr:colOff>274320</xdr:colOff>
      <xdr:row>125</xdr:row>
      <xdr:rowOff>205740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492E0E9-ED85-4BE5-AE38-AD15CC74A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37795200"/>
          <a:ext cx="9982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1691640</xdr:colOff>
      <xdr:row>190</xdr:row>
      <xdr:rowOff>91440</xdr:rowOff>
    </xdr:from>
    <xdr:to>
      <xdr:col>3</xdr:col>
      <xdr:colOff>320040</xdr:colOff>
      <xdr:row>193</xdr:row>
      <xdr:rowOff>243840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09EE8DB-26F8-4D23-A63B-599E31A94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2920" y="59077860"/>
          <a:ext cx="9982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1798320</xdr:colOff>
      <xdr:row>218</xdr:row>
      <xdr:rowOff>30480</xdr:rowOff>
    </xdr:from>
    <xdr:to>
      <xdr:col>3</xdr:col>
      <xdr:colOff>426720</xdr:colOff>
      <xdr:row>221</xdr:row>
      <xdr:rowOff>175260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F3EB33F9-4F19-47BD-8227-12BA5D8DA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67558920"/>
          <a:ext cx="9982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1920240</xdr:colOff>
      <xdr:row>247</xdr:row>
      <xdr:rowOff>38100</xdr:rowOff>
    </xdr:from>
    <xdr:to>
      <xdr:col>3</xdr:col>
      <xdr:colOff>548640</xdr:colOff>
      <xdr:row>250</xdr:row>
      <xdr:rowOff>190500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5D2655AB-85DF-4E98-BBA0-B83C7F2A2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76657200"/>
          <a:ext cx="9982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1607820</xdr:colOff>
      <xdr:row>274</xdr:row>
      <xdr:rowOff>45720</xdr:rowOff>
    </xdr:from>
    <xdr:to>
      <xdr:col>3</xdr:col>
      <xdr:colOff>236220</xdr:colOff>
      <xdr:row>277</xdr:row>
      <xdr:rowOff>198120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D91271A9-9285-41E9-A2B7-6F0B1A33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84642960"/>
          <a:ext cx="9982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71887</xdr:colOff>
      <xdr:row>63</xdr:row>
      <xdr:rowOff>158150</xdr:rowOff>
    </xdr:from>
    <xdr:to>
      <xdr:col>19</xdr:col>
      <xdr:colOff>123194</xdr:colOff>
      <xdr:row>70</xdr:row>
      <xdr:rowOff>35845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FBD5E51-C1A9-448B-B965-1C63C2651EE6}"/>
            </a:ext>
          </a:extLst>
        </xdr:cNvPr>
        <xdr:cNvSpPr txBox="1"/>
      </xdr:nvSpPr>
      <xdr:spPr>
        <a:xfrm>
          <a:off x="71887" y="20587370"/>
          <a:ext cx="10140187" cy="1744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19</xdr:col>
      <xdr:colOff>24054</xdr:colOff>
      <xdr:row>16</xdr:row>
      <xdr:rowOff>14201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3C2279FA-4264-49FF-BF03-4235221B7CFB}"/>
            </a:ext>
          </a:extLst>
        </xdr:cNvPr>
        <xdr:cNvSpPr txBox="1"/>
      </xdr:nvSpPr>
      <xdr:spPr>
        <a:xfrm>
          <a:off x="0" y="2804160"/>
          <a:ext cx="10143414" cy="1721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19</xdr:col>
      <xdr:colOff>24054</xdr:colOff>
      <xdr:row>22</xdr:row>
      <xdr:rowOff>14201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3600E56F-5109-42BC-9AA6-C04211F9941F}"/>
            </a:ext>
          </a:extLst>
        </xdr:cNvPr>
        <xdr:cNvSpPr txBox="1"/>
      </xdr:nvSpPr>
      <xdr:spPr>
        <a:xfrm>
          <a:off x="0" y="4564380"/>
          <a:ext cx="10120554" cy="1721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41868</xdr:colOff>
      <xdr:row>10</xdr:row>
      <xdr:rowOff>108858</xdr:rowOff>
    </xdr:from>
    <xdr:to>
      <xdr:col>18</xdr:col>
      <xdr:colOff>576271</xdr:colOff>
      <xdr:row>21</xdr:row>
      <xdr:rowOff>133978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F5BF669-1B09-41CC-AA5B-5CB53F2EE1EE}"/>
            </a:ext>
          </a:extLst>
        </xdr:cNvPr>
        <xdr:cNvSpPr txBox="1"/>
      </xdr:nvSpPr>
      <xdr:spPr>
        <a:xfrm>
          <a:off x="41868" y="3271158"/>
          <a:ext cx="9960343" cy="2425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(นายนิธินันท์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ปิยนาทอัครนันท์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เจ้าพนักงานเวชสถิติชำนาญงาน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39687</xdr:colOff>
      <xdr:row>172</xdr:row>
      <xdr:rowOff>39353</xdr:rowOff>
    </xdr:from>
    <xdr:to>
      <xdr:col>19</xdr:col>
      <xdr:colOff>360066</xdr:colOff>
      <xdr:row>180</xdr:row>
      <xdr:rowOff>159734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359CFD9-A719-48FB-9306-FA2BF95D456D}"/>
            </a:ext>
          </a:extLst>
        </xdr:cNvPr>
        <xdr:cNvSpPr txBox="1"/>
      </xdr:nvSpPr>
      <xdr:spPr>
        <a:xfrm>
          <a:off x="39687" y="52335413"/>
          <a:ext cx="10630239" cy="2253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(นางสาวทิพย์ธัญญา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สนธิระ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แพทย์แผนไทยปฏิบัติการ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19</xdr:col>
      <xdr:colOff>7620</xdr:colOff>
      <xdr:row>15</xdr:row>
      <xdr:rowOff>48215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2CF7E8E-A773-4F97-A198-702E3DE330BD}"/>
            </a:ext>
          </a:extLst>
        </xdr:cNvPr>
        <xdr:cNvSpPr txBox="1"/>
      </xdr:nvSpPr>
      <xdr:spPr>
        <a:xfrm>
          <a:off x="0" y="2621280"/>
          <a:ext cx="10043160" cy="1564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283724</xdr:colOff>
      <xdr:row>9</xdr:row>
      <xdr:rowOff>259404</xdr:rowOff>
    </xdr:from>
    <xdr:to>
      <xdr:col>18</xdr:col>
      <xdr:colOff>478115</xdr:colOff>
      <xdr:row>14</xdr:row>
      <xdr:rowOff>265466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2EF5228-5655-4956-982A-4DF405C028FE}"/>
            </a:ext>
          </a:extLst>
        </xdr:cNvPr>
        <xdr:cNvSpPr txBox="1"/>
      </xdr:nvSpPr>
      <xdr:spPr>
        <a:xfrm>
          <a:off x="283724" y="3909384"/>
          <a:ext cx="9993711" cy="1568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246</xdr:row>
      <xdr:rowOff>0</xdr:rowOff>
    </xdr:from>
    <xdr:to>
      <xdr:col>18</xdr:col>
      <xdr:colOff>515470</xdr:colOff>
      <xdr:row>251</xdr:row>
      <xdr:rowOff>185674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2A6E4FD-D0DC-4391-BE31-7BEDB76F63B6}"/>
            </a:ext>
          </a:extLst>
        </xdr:cNvPr>
        <xdr:cNvSpPr txBox="1"/>
      </xdr:nvSpPr>
      <xdr:spPr>
        <a:xfrm>
          <a:off x="0" y="74081640"/>
          <a:ext cx="10253830" cy="1519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126357</xdr:colOff>
      <xdr:row>29</xdr:row>
      <xdr:rowOff>58804</xdr:rowOff>
    </xdr:from>
    <xdr:to>
      <xdr:col>19</xdr:col>
      <xdr:colOff>217338</xdr:colOff>
      <xdr:row>40</xdr:row>
      <xdr:rowOff>10470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4FA7EAF-D770-4984-84CA-0D89E416E8CA}"/>
            </a:ext>
          </a:extLst>
        </xdr:cNvPr>
        <xdr:cNvSpPr txBox="1"/>
      </xdr:nvSpPr>
      <xdr:spPr>
        <a:xfrm>
          <a:off x="126357" y="13081384"/>
          <a:ext cx="10309401" cy="28853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(นางสาวทิพย์ธัญญา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สนธิระ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แพทย์แผนไทยปฏิบัติการ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16747</xdr:colOff>
      <xdr:row>41</xdr:row>
      <xdr:rowOff>102025</xdr:rowOff>
    </xdr:from>
    <xdr:to>
      <xdr:col>19</xdr:col>
      <xdr:colOff>390475</xdr:colOff>
      <xdr:row>49</xdr:row>
      <xdr:rowOff>104138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4560A0F-9C77-473A-A65F-E49E43746E9F}"/>
            </a:ext>
          </a:extLst>
        </xdr:cNvPr>
        <xdr:cNvSpPr txBox="1"/>
      </xdr:nvSpPr>
      <xdr:spPr>
        <a:xfrm>
          <a:off x="16747" y="12568345"/>
          <a:ext cx="10630248" cy="21357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(นายนิธินันท์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ปิยนาทอัครนันท์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เจ้าพนักงานเวชสถิติชำนาญงาน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14</xdr:col>
      <xdr:colOff>310370</xdr:colOff>
      <xdr:row>3</xdr:row>
      <xdr:rowOff>302985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F18FD4-BCAC-4AA5-A66C-EAB90B7F8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57860" y="641773"/>
          <a:ext cx="99617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533400</xdr:colOff>
      <xdr:row>107</xdr:row>
      <xdr:rowOff>0</xdr:rowOff>
    </xdr:from>
    <xdr:to>
      <xdr:col>11</xdr:col>
      <xdr:colOff>187019</xdr:colOff>
      <xdr:row>112</xdr:row>
      <xdr:rowOff>140405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4A06B90-0FDB-46CA-A453-9E3B9C981B44}"/>
            </a:ext>
          </a:extLst>
        </xdr:cNvPr>
        <xdr:cNvSpPr txBox="1"/>
      </xdr:nvSpPr>
      <xdr:spPr>
        <a:xfrm>
          <a:off x="990600" y="25635857"/>
          <a:ext cx="11290448" cy="1751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(.........................................)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(.............................................)			     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(.............................................)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ตำแหน่ง...............			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ตำแหน่ง...............			     ตำแหน่ง...............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263</xdr:row>
      <xdr:rowOff>70511</xdr:rowOff>
    </xdr:from>
    <xdr:to>
      <xdr:col>19</xdr:col>
      <xdr:colOff>55992</xdr:colOff>
      <xdr:row>269</xdr:row>
      <xdr:rowOff>94233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868D2E1-AA6C-4230-A1DB-0B2C3F3CF794}"/>
            </a:ext>
          </a:extLst>
        </xdr:cNvPr>
        <xdr:cNvSpPr txBox="1"/>
      </xdr:nvSpPr>
      <xdr:spPr>
        <a:xfrm>
          <a:off x="25977" y="94215611"/>
          <a:ext cx="10248435" cy="1623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148</xdr:row>
      <xdr:rowOff>0</xdr:rowOff>
    </xdr:from>
    <xdr:to>
      <xdr:col>19</xdr:col>
      <xdr:colOff>70889</xdr:colOff>
      <xdr:row>155</xdr:row>
      <xdr:rowOff>112734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A153C31-A2E3-4D87-8DA1-C4652355A8E4}"/>
            </a:ext>
          </a:extLst>
        </xdr:cNvPr>
        <xdr:cNvSpPr txBox="1"/>
      </xdr:nvSpPr>
      <xdr:spPr>
        <a:xfrm>
          <a:off x="0" y="41612820"/>
          <a:ext cx="10243589" cy="1979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(นางจันทร์นิภา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เภตรา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พยาบาลวิชาชีพชำนาญการ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42811</xdr:colOff>
      <xdr:row>33</xdr:row>
      <xdr:rowOff>0</xdr:rowOff>
    </xdr:from>
    <xdr:to>
      <xdr:col>18</xdr:col>
      <xdr:colOff>556519</xdr:colOff>
      <xdr:row>40</xdr:row>
      <xdr:rowOff>115956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D4CF1DF-334D-47CB-BC65-9C6C0756855D}"/>
            </a:ext>
          </a:extLst>
        </xdr:cNvPr>
        <xdr:cNvSpPr txBox="1"/>
      </xdr:nvSpPr>
      <xdr:spPr>
        <a:xfrm>
          <a:off x="42811" y="12428220"/>
          <a:ext cx="10160628" cy="19828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137</xdr:row>
      <xdr:rowOff>0</xdr:rowOff>
    </xdr:from>
    <xdr:to>
      <xdr:col>18</xdr:col>
      <xdr:colOff>582630</xdr:colOff>
      <xdr:row>143</xdr:row>
      <xdr:rowOff>2941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F4F5A42-D76F-4AB7-BFC3-76D7CC621C79}"/>
            </a:ext>
          </a:extLst>
        </xdr:cNvPr>
        <xdr:cNvSpPr txBox="1"/>
      </xdr:nvSpPr>
      <xdr:spPr>
        <a:xfrm>
          <a:off x="0" y="43281600"/>
          <a:ext cx="10206690" cy="1603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19</xdr:col>
      <xdr:colOff>151937</xdr:colOff>
      <xdr:row>39</xdr:row>
      <xdr:rowOff>128820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4C7CF78-2E19-4D21-8EB1-001D9A2A9E78}"/>
            </a:ext>
          </a:extLst>
        </xdr:cNvPr>
        <xdr:cNvSpPr txBox="1"/>
      </xdr:nvSpPr>
      <xdr:spPr>
        <a:xfrm>
          <a:off x="0" y="12725400"/>
          <a:ext cx="10454177" cy="2795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(นางสาวทิพย์ธัญญา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สนธิระ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แพทย์แผนไทยปฏิบัติการ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15394</xdr:colOff>
      <xdr:row>8</xdr:row>
      <xdr:rowOff>138546</xdr:rowOff>
    </xdr:from>
    <xdr:to>
      <xdr:col>19</xdr:col>
      <xdr:colOff>200552</xdr:colOff>
      <xdr:row>16</xdr:row>
      <xdr:rowOff>35268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56B30FF-0A56-45D0-9BDE-41B7BE112670}"/>
            </a:ext>
          </a:extLst>
        </xdr:cNvPr>
        <xdr:cNvSpPr txBox="1"/>
      </xdr:nvSpPr>
      <xdr:spPr>
        <a:xfrm>
          <a:off x="15394" y="4710546"/>
          <a:ext cx="10266418" cy="1603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79364</xdr:colOff>
      <xdr:row>618</xdr:row>
      <xdr:rowOff>172414</xdr:rowOff>
    </xdr:from>
    <xdr:to>
      <xdr:col>20</xdr:col>
      <xdr:colOff>38424</xdr:colOff>
      <xdr:row>624</xdr:row>
      <xdr:rowOff>56927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136D376-F71F-4F58-891F-C4A9A074E6B0}"/>
            </a:ext>
          </a:extLst>
        </xdr:cNvPr>
        <xdr:cNvSpPr txBox="1"/>
      </xdr:nvSpPr>
      <xdr:spPr>
        <a:xfrm>
          <a:off x="452744" y="222402094"/>
          <a:ext cx="10322260" cy="1560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349</xdr:row>
      <xdr:rowOff>166411</xdr:rowOff>
    </xdr:from>
    <xdr:to>
      <xdr:col>19</xdr:col>
      <xdr:colOff>12707</xdr:colOff>
      <xdr:row>355</xdr:row>
      <xdr:rowOff>124552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42B6CED9-6DB7-4222-8F89-514F2527C94C}"/>
            </a:ext>
          </a:extLst>
        </xdr:cNvPr>
        <xdr:cNvSpPr txBox="1"/>
      </xdr:nvSpPr>
      <xdr:spPr>
        <a:xfrm>
          <a:off x="0" y="108827611"/>
          <a:ext cx="10307327" cy="15583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(นางจันทร์นิภา  เภตรา)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พยาบาลวิชาชีพชำนาญการ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169</xdr:row>
      <xdr:rowOff>248093</xdr:rowOff>
    </xdr:from>
    <xdr:to>
      <xdr:col>18</xdr:col>
      <xdr:colOff>664205</xdr:colOff>
      <xdr:row>175</xdr:row>
      <xdr:rowOff>208474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3E41427D-309E-4F3C-BDDA-756D73DC9CA1}"/>
            </a:ext>
          </a:extLst>
        </xdr:cNvPr>
        <xdr:cNvSpPr txBox="1"/>
      </xdr:nvSpPr>
      <xdr:spPr>
        <a:xfrm>
          <a:off x="0" y="57276173"/>
          <a:ext cx="10265405" cy="15986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(นางบังอร  ผามั่น)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นัคเทคนิคการแพทย์ชำนาญการ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284</xdr:row>
      <xdr:rowOff>0</xdr:rowOff>
    </xdr:from>
    <xdr:to>
      <xdr:col>19</xdr:col>
      <xdr:colOff>56234</xdr:colOff>
      <xdr:row>290</xdr:row>
      <xdr:rowOff>28042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DEA398C-64FF-4668-887A-D67266989110}"/>
            </a:ext>
          </a:extLst>
        </xdr:cNvPr>
        <xdr:cNvSpPr txBox="1"/>
      </xdr:nvSpPr>
      <xdr:spPr>
        <a:xfrm>
          <a:off x="0" y="85763100"/>
          <a:ext cx="10350854" cy="16282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(นางรถนา  ไวยวาจี)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ทันตแพทย์ชำนาญการ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167640</xdr:rowOff>
    </xdr:from>
    <xdr:to>
      <xdr:col>13</xdr:col>
      <xdr:colOff>489642</xdr:colOff>
      <xdr:row>43</xdr:row>
      <xdr:rowOff>164354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985D8D3E-7612-4BBF-B9BB-A5C242FCB139}"/>
            </a:ext>
          </a:extLst>
        </xdr:cNvPr>
        <xdr:cNvSpPr txBox="1"/>
      </xdr:nvSpPr>
      <xdr:spPr>
        <a:xfrm>
          <a:off x="0" y="11536680"/>
          <a:ext cx="12346362" cy="17188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(.........................................)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(.............................................)			     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(.............................................)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ตำแหน่ง...............			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ตำแหน่ง...............			     ตำแหน่ง...............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124239</xdr:colOff>
      <xdr:row>163</xdr:row>
      <xdr:rowOff>223630</xdr:rowOff>
    </xdr:from>
    <xdr:to>
      <xdr:col>19</xdr:col>
      <xdr:colOff>76397</xdr:colOff>
      <xdr:row>169</xdr:row>
      <xdr:rowOff>206693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62D5E42-F107-4392-984B-CF3CC9B5D499}"/>
            </a:ext>
          </a:extLst>
        </xdr:cNvPr>
        <xdr:cNvSpPr txBox="1"/>
      </xdr:nvSpPr>
      <xdr:spPr>
        <a:xfrm>
          <a:off x="124239" y="54729490"/>
          <a:ext cx="10696358" cy="16213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329250</xdr:colOff>
      <xdr:row>8</xdr:row>
      <xdr:rowOff>0</xdr:rowOff>
    </xdr:from>
    <xdr:to>
      <xdr:col>18</xdr:col>
      <xdr:colOff>536222</xdr:colOff>
      <xdr:row>13</xdr:row>
      <xdr:rowOff>241253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88E0897-5844-4C30-8352-2FCDA11BDEDE}"/>
            </a:ext>
          </a:extLst>
        </xdr:cNvPr>
        <xdr:cNvSpPr txBox="1"/>
      </xdr:nvSpPr>
      <xdr:spPr>
        <a:xfrm>
          <a:off x="329250" y="3200400"/>
          <a:ext cx="11012132" cy="1803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7</xdr:row>
      <xdr:rowOff>170090</xdr:rowOff>
    </xdr:from>
    <xdr:to>
      <xdr:col>19</xdr:col>
      <xdr:colOff>20411</xdr:colOff>
      <xdr:row>13</xdr:row>
      <xdr:rowOff>34730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C2D2F36-0E18-474C-9B2E-522B16F42B36}"/>
            </a:ext>
          </a:extLst>
        </xdr:cNvPr>
        <xdr:cNvSpPr txBox="1"/>
      </xdr:nvSpPr>
      <xdr:spPr>
        <a:xfrm>
          <a:off x="6804" y="2692310"/>
          <a:ext cx="10277747" cy="179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167472</xdr:colOff>
      <xdr:row>34</xdr:row>
      <xdr:rowOff>8373</xdr:rowOff>
    </xdr:from>
    <xdr:to>
      <xdr:col>18</xdr:col>
      <xdr:colOff>552659</xdr:colOff>
      <xdr:row>40</xdr:row>
      <xdr:rowOff>210573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39F18FB-02A6-4373-81EF-6B90B9D8B56E}"/>
            </a:ext>
          </a:extLst>
        </xdr:cNvPr>
        <xdr:cNvSpPr txBox="1"/>
      </xdr:nvSpPr>
      <xdr:spPr>
        <a:xfrm>
          <a:off x="167472" y="14730213"/>
          <a:ext cx="11426567" cy="1802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132183</xdr:colOff>
      <xdr:row>8</xdr:row>
      <xdr:rowOff>256591</xdr:rowOff>
    </xdr:from>
    <xdr:to>
      <xdr:col>19</xdr:col>
      <xdr:colOff>38877</xdr:colOff>
      <xdr:row>16</xdr:row>
      <xdr:rowOff>120258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0D7B229-2373-4073-B7F7-DEE5873FD8A5}"/>
            </a:ext>
          </a:extLst>
        </xdr:cNvPr>
        <xdr:cNvSpPr txBox="1"/>
      </xdr:nvSpPr>
      <xdr:spPr>
        <a:xfrm>
          <a:off x="132183" y="4180891"/>
          <a:ext cx="10597554" cy="18448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72959</xdr:colOff>
      <xdr:row>11</xdr:row>
      <xdr:rowOff>235085</xdr:rowOff>
    </xdr:from>
    <xdr:to>
      <xdr:col>18</xdr:col>
      <xdr:colOff>571088</xdr:colOff>
      <xdr:row>17</xdr:row>
      <xdr:rowOff>188749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2D4E229-7689-4F20-8969-FC138474F8AF}"/>
            </a:ext>
          </a:extLst>
        </xdr:cNvPr>
        <xdr:cNvSpPr txBox="1"/>
      </xdr:nvSpPr>
      <xdr:spPr>
        <a:xfrm>
          <a:off x="461579" y="6232025"/>
          <a:ext cx="10587009" cy="18281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8021</xdr:colOff>
      <xdr:row>16</xdr:row>
      <xdr:rowOff>88232</xdr:rowOff>
    </xdr:from>
    <xdr:to>
      <xdr:col>18</xdr:col>
      <xdr:colOff>585536</xdr:colOff>
      <xdr:row>24</xdr:row>
      <xdr:rowOff>88231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C157F1F-118A-4BB7-ACD7-23A517E5D882}"/>
            </a:ext>
          </a:extLst>
        </xdr:cNvPr>
        <xdr:cNvSpPr txBox="1"/>
      </xdr:nvSpPr>
      <xdr:spPr>
        <a:xfrm>
          <a:off x="343301" y="5551772"/>
          <a:ext cx="10582575" cy="17068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(นายนิธินันท์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ปิยนาทอัครนันท์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เจ้าพนักงานเวชสถิติชำนาญงาน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241041</xdr:colOff>
      <xdr:row>16</xdr:row>
      <xdr:rowOff>248816</xdr:rowOff>
    </xdr:from>
    <xdr:to>
      <xdr:col>19</xdr:col>
      <xdr:colOff>225489</xdr:colOff>
      <xdr:row>25</xdr:row>
      <xdr:rowOff>50279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3D841D04-0CD2-446C-AB42-26274B660F60}"/>
            </a:ext>
          </a:extLst>
        </xdr:cNvPr>
        <xdr:cNvSpPr txBox="1"/>
      </xdr:nvSpPr>
      <xdr:spPr>
        <a:xfrm>
          <a:off x="241041" y="5331356"/>
          <a:ext cx="10980108" cy="1820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18</xdr:col>
      <xdr:colOff>658180</xdr:colOff>
      <xdr:row>13</xdr:row>
      <xdr:rowOff>170482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DB2419E-5BFA-4283-8F4C-31CCE8447754}"/>
            </a:ext>
          </a:extLst>
        </xdr:cNvPr>
        <xdr:cNvSpPr txBox="1"/>
      </xdr:nvSpPr>
      <xdr:spPr>
        <a:xfrm>
          <a:off x="0" y="2895600"/>
          <a:ext cx="10122220" cy="1732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20</xdr:col>
      <xdr:colOff>340394</xdr:colOff>
      <xdr:row>17</xdr:row>
      <xdr:rowOff>29358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983905F-C1E2-46C9-A494-09464C44EBDA}"/>
            </a:ext>
          </a:extLst>
        </xdr:cNvPr>
        <xdr:cNvSpPr txBox="1"/>
      </xdr:nvSpPr>
      <xdr:spPr>
        <a:xfrm>
          <a:off x="0" y="4572000"/>
          <a:ext cx="11275094" cy="1675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1666875</xdr:colOff>
      <xdr:row>98</xdr:row>
      <xdr:rowOff>123825</xdr:rowOff>
    </xdr:from>
    <xdr:to>
      <xdr:col>8</xdr:col>
      <xdr:colOff>19050</xdr:colOff>
      <xdr:row>99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7E92472-D36D-428F-A8A4-0ACEA55E9436}"/>
            </a:ext>
          </a:extLst>
        </xdr:cNvPr>
        <xdr:cNvSpPr txBox="1"/>
      </xdr:nvSpPr>
      <xdr:spPr>
        <a:xfrm>
          <a:off x="6055995" y="30740985"/>
          <a:ext cx="3518535" cy="436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  </a:t>
          </a: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algn="ctr"/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(นายวัฒนพล  จิติลาภะ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)  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นายแพทย์ชำนาญการ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รักษาการในตำแหน่ง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ผู้อำนวยการโรงพยาบาลวังน้ำเย็น</a:t>
          </a:r>
        </a:p>
        <a:p>
          <a:endParaRPr lang="th-TH" sz="1600" baseline="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5</xdr:col>
      <xdr:colOff>371475</xdr:colOff>
      <xdr:row>85</xdr:row>
      <xdr:rowOff>0</xdr:rowOff>
    </xdr:from>
    <xdr:to>
      <xdr:col>7</xdr:col>
      <xdr:colOff>133350</xdr:colOff>
      <xdr:row>90</xdr:row>
      <xdr:rowOff>9525</xdr:rowOff>
    </xdr:to>
    <xdr:sp macro="" textlink="">
      <xdr:nvSpPr>
        <xdr:cNvPr id="3" name="กล่องข้อความ 1">
          <a:extLst>
            <a:ext uri="{FF2B5EF4-FFF2-40B4-BE49-F238E27FC236}">
              <a16:creationId xmlns:a16="http://schemas.microsoft.com/office/drawing/2014/main" id="{898E4648-A0AD-4674-B1AE-FF24CE7A209B}"/>
            </a:ext>
          </a:extLst>
        </xdr:cNvPr>
        <xdr:cNvSpPr txBox="1"/>
      </xdr:nvSpPr>
      <xdr:spPr>
        <a:xfrm>
          <a:off x="4760595" y="26555700"/>
          <a:ext cx="3510915" cy="1571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  </a:t>
          </a: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algn="ctr">
            <a:lnSpc>
              <a:spcPts val="1600"/>
            </a:lnSpc>
          </a:pP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(นายวัฒนพล  จิติลาภะ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)  </a:t>
          </a:r>
        </a:p>
        <a:p>
          <a:pPr algn="ctr">
            <a:lnSpc>
              <a:spcPts val="1600"/>
            </a:lnSpc>
          </a:pP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นายแพทย์ชำนาญการพิเศษ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รักษาการในตำแหน่ง</a:t>
          </a:r>
        </a:p>
        <a:p>
          <a:pPr algn="ctr">
            <a:lnSpc>
              <a:spcPts val="1600"/>
            </a:lnSpc>
          </a:pP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ผู้อำนวยการโรงพยาบาลวังน้ำเย็น</a:t>
          </a:r>
        </a:p>
        <a:p>
          <a:pPr>
            <a:lnSpc>
              <a:spcPts val="1600"/>
            </a:lnSpc>
          </a:pP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5</xdr:col>
      <xdr:colOff>1666875</xdr:colOff>
      <xdr:row>95</xdr:row>
      <xdr:rowOff>123825</xdr:rowOff>
    </xdr:from>
    <xdr:to>
      <xdr:col>8</xdr:col>
      <xdr:colOff>19050</xdr:colOff>
      <xdr:row>96</xdr:row>
      <xdr:rowOff>247650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30F9E1F5-D75D-41E7-A91B-09E1AC594818}"/>
            </a:ext>
          </a:extLst>
        </xdr:cNvPr>
        <xdr:cNvSpPr txBox="1"/>
      </xdr:nvSpPr>
      <xdr:spPr>
        <a:xfrm>
          <a:off x="6055995" y="29803725"/>
          <a:ext cx="3518535" cy="436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  </a:t>
          </a: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algn="ctr"/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(นายวัฒนพล  จิติลาภะ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)  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นายแพทย์ชำนาญการ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รักษาการในตำแหน่ง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ผู้อำนวยการโรงพยาบาลวังน้ำเย็น</a:t>
          </a:r>
        </a:p>
        <a:p>
          <a:endParaRPr lang="th-TH" sz="1600" baseline="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214046</xdr:rowOff>
    </xdr:from>
    <xdr:to>
      <xdr:col>20</xdr:col>
      <xdr:colOff>584103</xdr:colOff>
      <xdr:row>72</xdr:row>
      <xdr:rowOff>91971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CDC13A6-073F-45FC-91FB-AC707E45C865}"/>
            </a:ext>
          </a:extLst>
        </xdr:cNvPr>
        <xdr:cNvSpPr txBox="1"/>
      </xdr:nvSpPr>
      <xdr:spPr>
        <a:xfrm>
          <a:off x="0" y="28042286"/>
          <a:ext cx="11297823" cy="170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158151</xdr:colOff>
      <xdr:row>9</xdr:row>
      <xdr:rowOff>0</xdr:rowOff>
    </xdr:from>
    <xdr:to>
      <xdr:col>19</xdr:col>
      <xdr:colOff>55509</xdr:colOff>
      <xdr:row>15</xdr:row>
      <xdr:rowOff>141100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4C336610-B6EF-43A8-ABAD-E18E5E8FAE27}"/>
            </a:ext>
          </a:extLst>
        </xdr:cNvPr>
        <xdr:cNvSpPr txBox="1"/>
      </xdr:nvSpPr>
      <xdr:spPr>
        <a:xfrm>
          <a:off x="158151" y="3055620"/>
          <a:ext cx="10047198" cy="1512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(นางรถนา  ไวยวาจี)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ทันตแพทย์ชำนาญการ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193</xdr:row>
      <xdr:rowOff>0</xdr:rowOff>
    </xdr:from>
    <xdr:to>
      <xdr:col>19</xdr:col>
      <xdr:colOff>123157</xdr:colOff>
      <xdr:row>199</xdr:row>
      <xdr:rowOff>17833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2AB361E-10F6-403E-9DF1-93068D709991}"/>
            </a:ext>
          </a:extLst>
        </xdr:cNvPr>
        <xdr:cNvSpPr txBox="1"/>
      </xdr:nvSpPr>
      <xdr:spPr>
        <a:xfrm>
          <a:off x="0" y="64609980"/>
          <a:ext cx="10303477" cy="1618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(นางบังอร  ผามั่น)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นัคเทคนิคการแพทย์ชำนาญการ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41</xdr:row>
      <xdr:rowOff>142875</xdr:rowOff>
    </xdr:from>
    <xdr:to>
      <xdr:col>7</xdr:col>
      <xdr:colOff>1466850</xdr:colOff>
      <xdr:row>46</xdr:row>
      <xdr:rowOff>152400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E093655D-8A48-4202-8A9E-09B22C3E2DC4}"/>
            </a:ext>
          </a:extLst>
        </xdr:cNvPr>
        <xdr:cNvSpPr txBox="1"/>
      </xdr:nvSpPr>
      <xdr:spPr>
        <a:xfrm>
          <a:off x="6789420" y="12929235"/>
          <a:ext cx="2929890" cy="1571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  </a:t>
          </a: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algn="ctr"/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(นายวัฒนพล  จิติลาภะ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)  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นายแพทย์ชำนาญการพิเศษ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รักษาการในตำแหน่ง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ผู้อำนวยการโรงพยาบาลวังน้ำเย็น</a:t>
          </a:r>
        </a:p>
        <a:p>
          <a:endParaRPr lang="th-TH" sz="1600" baseline="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21</xdr:row>
      <xdr:rowOff>0</xdr:rowOff>
    </xdr:from>
    <xdr:to>
      <xdr:col>4</xdr:col>
      <xdr:colOff>1304925</xdr:colOff>
      <xdr:row>27</xdr:row>
      <xdr:rowOff>152400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980D915-7740-489E-8895-2E2F84D51AE9}"/>
            </a:ext>
          </a:extLst>
        </xdr:cNvPr>
        <xdr:cNvSpPr txBox="1"/>
      </xdr:nvSpPr>
      <xdr:spPr>
        <a:xfrm>
          <a:off x="5052060" y="7200900"/>
          <a:ext cx="3088005" cy="220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  </a:t>
          </a: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algn="ctr"/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(นายวัฒนพล  จิติลาภะ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)  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นายแพทย์ชำนาญการ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รักษาการในตำแหน่ง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ผู้อำนวยการโรงพยาบาลวังน้ำเย็น</a:t>
          </a:r>
        </a:p>
        <a:p>
          <a:endParaRPr lang="th-TH" sz="1600" baseline="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1957917</xdr:colOff>
      <xdr:row>10</xdr:row>
      <xdr:rowOff>190500</xdr:rowOff>
    </xdr:from>
    <xdr:to>
      <xdr:col>4</xdr:col>
      <xdr:colOff>656746</xdr:colOff>
      <xdr:row>16</xdr:row>
      <xdr:rowOff>74084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25CDFFF5-17D3-4009-A42E-8182AEA5A818}"/>
            </a:ext>
          </a:extLst>
        </xdr:cNvPr>
        <xdr:cNvSpPr txBox="1"/>
      </xdr:nvSpPr>
      <xdr:spPr>
        <a:xfrm>
          <a:off x="2445597" y="3337560"/>
          <a:ext cx="3903289" cy="17581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  </a:t>
          </a: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algn="ctr"/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(นายวัฒนพล  จิติลาภะ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)  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นายแพทย์ชำนาญการ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รักษาการในตำแหน่ง</a:t>
          </a:r>
        </a:p>
        <a:p>
          <a:pPr algn="ctr"/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ผู้อำนวยการโรงพยาบาลวังน้ำเย็น</a:t>
          </a:r>
        </a:p>
        <a:p>
          <a:endParaRPr lang="th-TH" sz="1600" baseline="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44823</xdr:colOff>
      <xdr:row>12</xdr:row>
      <xdr:rowOff>110408</xdr:rowOff>
    </xdr:from>
    <xdr:to>
      <xdr:col>20</xdr:col>
      <xdr:colOff>482787</xdr:colOff>
      <xdr:row>20</xdr:row>
      <xdr:rowOff>129351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D856477-3867-4CED-8631-7511981F0468}"/>
            </a:ext>
          </a:extLst>
        </xdr:cNvPr>
        <xdr:cNvSpPr txBox="1"/>
      </xdr:nvSpPr>
      <xdr:spPr>
        <a:xfrm>
          <a:off x="44823" y="5932088"/>
          <a:ext cx="11281224" cy="17258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18</xdr:col>
      <xdr:colOff>635000</xdr:colOff>
      <xdr:row>15</xdr:row>
      <xdr:rowOff>158194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1F67AD9-4B19-4FB7-B246-EBF57E4AFCF1}"/>
            </a:ext>
          </a:extLst>
        </xdr:cNvPr>
        <xdr:cNvSpPr txBox="1"/>
      </xdr:nvSpPr>
      <xdr:spPr>
        <a:xfrm>
          <a:off x="0" y="2697480"/>
          <a:ext cx="10129520" cy="1727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ลงชื่อ.........................................ผู้เสนอแผน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ลงชื่อ........................................ผู้เห็นชอบแผน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ลงชื่อ.......................................ผู้อนุมัติ</a:t>
          </a:r>
          <a:endParaRPr lang="th-TH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(นางสาวปิยรัตน์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ธรรมโชติวร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)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(นายวัฒนพล  จิติลาภะ)</a:t>
          </a:r>
          <a:b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</a:b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เภสัชกรชำนาญการ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             </a:t>
          </a: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</a:t>
          </a:r>
          <a:r>
            <a:rPr lang="en-US" sz="1600"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นายแพทย์ชำนาญการพิเศษ รักษาการในตำแหน่ง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                                     </a:t>
          </a:r>
          <a:r>
            <a:rPr lang="en-US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ผู้อำนวยการโรงพยาบาลวังน้ำเย็น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5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6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642F-F4E0-44B4-BFFD-6D6171FF0CE9}">
  <sheetPr>
    <tabColor rgb="FFFF0000"/>
  </sheetPr>
  <dimension ref="A1:N1011"/>
  <sheetViews>
    <sheetView showGridLines="0" zoomScale="80" zoomScaleNormal="80" zoomScaleSheetLayoutView="100" workbookViewId="0">
      <pane xSplit="5" ySplit="6" topLeftCell="F55" activePane="bottomRight" state="frozen"/>
      <selection pane="topRight" activeCell="F1" sqref="F1"/>
      <selection pane="bottomLeft" activeCell="A7" sqref="A7"/>
      <selection pane="bottomRight" activeCell="L64" sqref="L64"/>
    </sheetView>
  </sheetViews>
  <sheetFormatPr defaultColWidth="12.59765625" defaultRowHeight="24.6"/>
  <cols>
    <col min="1" max="1" width="2" style="7" customWidth="1"/>
    <col min="2" max="4" width="2.3984375" style="7" customWidth="1"/>
    <col min="5" max="5" width="65" style="7" customWidth="1"/>
    <col min="6" max="8" width="17.19921875" style="19" customWidth="1"/>
    <col min="9" max="10" width="18.8984375" style="19" customWidth="1"/>
    <col min="11" max="11" width="18.8984375" style="18" customWidth="1"/>
    <col min="12" max="12" width="20.296875" style="7" customWidth="1"/>
    <col min="13" max="13" width="7.59765625" style="7" customWidth="1"/>
    <col min="14" max="14" width="14.3984375" style="7" bestFit="1" customWidth="1"/>
    <col min="15" max="27" width="7.59765625" style="7" customWidth="1"/>
    <col min="28" max="256" width="12.59765625" style="7"/>
    <col min="257" max="257" width="2" style="7" customWidth="1"/>
    <col min="258" max="260" width="2.3984375" style="7" customWidth="1"/>
    <col min="261" max="261" width="65" style="7" customWidth="1"/>
    <col min="262" max="267" width="13.296875" style="7" customWidth="1"/>
    <col min="268" max="268" width="20.296875" style="7" customWidth="1"/>
    <col min="269" max="269" width="7.59765625" style="7" customWidth="1"/>
    <col min="270" max="270" width="14.3984375" style="7" bestFit="1" customWidth="1"/>
    <col min="271" max="283" width="7.59765625" style="7" customWidth="1"/>
    <col min="284" max="512" width="12.59765625" style="7"/>
    <col min="513" max="513" width="2" style="7" customWidth="1"/>
    <col min="514" max="516" width="2.3984375" style="7" customWidth="1"/>
    <col min="517" max="517" width="65" style="7" customWidth="1"/>
    <col min="518" max="523" width="13.296875" style="7" customWidth="1"/>
    <col min="524" max="524" width="20.296875" style="7" customWidth="1"/>
    <col min="525" max="525" width="7.59765625" style="7" customWidth="1"/>
    <col min="526" max="526" width="14.3984375" style="7" bestFit="1" customWidth="1"/>
    <col min="527" max="539" width="7.59765625" style="7" customWidth="1"/>
    <col min="540" max="768" width="12.59765625" style="7"/>
    <col min="769" max="769" width="2" style="7" customWidth="1"/>
    <col min="770" max="772" width="2.3984375" style="7" customWidth="1"/>
    <col min="773" max="773" width="65" style="7" customWidth="1"/>
    <col min="774" max="779" width="13.296875" style="7" customWidth="1"/>
    <col min="780" max="780" width="20.296875" style="7" customWidth="1"/>
    <col min="781" max="781" width="7.59765625" style="7" customWidth="1"/>
    <col min="782" max="782" width="14.3984375" style="7" bestFit="1" customWidth="1"/>
    <col min="783" max="795" width="7.59765625" style="7" customWidth="1"/>
    <col min="796" max="1024" width="12.59765625" style="7"/>
    <col min="1025" max="1025" width="2" style="7" customWidth="1"/>
    <col min="1026" max="1028" width="2.3984375" style="7" customWidth="1"/>
    <col min="1029" max="1029" width="65" style="7" customWidth="1"/>
    <col min="1030" max="1035" width="13.296875" style="7" customWidth="1"/>
    <col min="1036" max="1036" width="20.296875" style="7" customWidth="1"/>
    <col min="1037" max="1037" width="7.59765625" style="7" customWidth="1"/>
    <col min="1038" max="1038" width="14.3984375" style="7" bestFit="1" customWidth="1"/>
    <col min="1039" max="1051" width="7.59765625" style="7" customWidth="1"/>
    <col min="1052" max="1280" width="12.59765625" style="7"/>
    <col min="1281" max="1281" width="2" style="7" customWidth="1"/>
    <col min="1282" max="1284" width="2.3984375" style="7" customWidth="1"/>
    <col min="1285" max="1285" width="65" style="7" customWidth="1"/>
    <col min="1286" max="1291" width="13.296875" style="7" customWidth="1"/>
    <col min="1292" max="1292" width="20.296875" style="7" customWidth="1"/>
    <col min="1293" max="1293" width="7.59765625" style="7" customWidth="1"/>
    <col min="1294" max="1294" width="14.3984375" style="7" bestFit="1" customWidth="1"/>
    <col min="1295" max="1307" width="7.59765625" style="7" customWidth="1"/>
    <col min="1308" max="1536" width="12.59765625" style="7"/>
    <col min="1537" max="1537" width="2" style="7" customWidth="1"/>
    <col min="1538" max="1540" width="2.3984375" style="7" customWidth="1"/>
    <col min="1541" max="1541" width="65" style="7" customWidth="1"/>
    <col min="1542" max="1547" width="13.296875" style="7" customWidth="1"/>
    <col min="1548" max="1548" width="20.296875" style="7" customWidth="1"/>
    <col min="1549" max="1549" width="7.59765625" style="7" customWidth="1"/>
    <col min="1550" max="1550" width="14.3984375" style="7" bestFit="1" customWidth="1"/>
    <col min="1551" max="1563" width="7.59765625" style="7" customWidth="1"/>
    <col min="1564" max="1792" width="12.59765625" style="7"/>
    <col min="1793" max="1793" width="2" style="7" customWidth="1"/>
    <col min="1794" max="1796" width="2.3984375" style="7" customWidth="1"/>
    <col min="1797" max="1797" width="65" style="7" customWidth="1"/>
    <col min="1798" max="1803" width="13.296875" style="7" customWidth="1"/>
    <col min="1804" max="1804" width="20.296875" style="7" customWidth="1"/>
    <col min="1805" max="1805" width="7.59765625" style="7" customWidth="1"/>
    <col min="1806" max="1806" width="14.3984375" style="7" bestFit="1" customWidth="1"/>
    <col min="1807" max="1819" width="7.59765625" style="7" customWidth="1"/>
    <col min="1820" max="2048" width="12.59765625" style="7"/>
    <col min="2049" max="2049" width="2" style="7" customWidth="1"/>
    <col min="2050" max="2052" width="2.3984375" style="7" customWidth="1"/>
    <col min="2053" max="2053" width="65" style="7" customWidth="1"/>
    <col min="2054" max="2059" width="13.296875" style="7" customWidth="1"/>
    <col min="2060" max="2060" width="20.296875" style="7" customWidth="1"/>
    <col min="2061" max="2061" width="7.59765625" style="7" customWidth="1"/>
    <col min="2062" max="2062" width="14.3984375" style="7" bestFit="1" customWidth="1"/>
    <col min="2063" max="2075" width="7.59765625" style="7" customWidth="1"/>
    <col min="2076" max="2304" width="12.59765625" style="7"/>
    <col min="2305" max="2305" width="2" style="7" customWidth="1"/>
    <col min="2306" max="2308" width="2.3984375" style="7" customWidth="1"/>
    <col min="2309" max="2309" width="65" style="7" customWidth="1"/>
    <col min="2310" max="2315" width="13.296875" style="7" customWidth="1"/>
    <col min="2316" max="2316" width="20.296875" style="7" customWidth="1"/>
    <col min="2317" max="2317" width="7.59765625" style="7" customWidth="1"/>
    <col min="2318" max="2318" width="14.3984375" style="7" bestFit="1" customWidth="1"/>
    <col min="2319" max="2331" width="7.59765625" style="7" customWidth="1"/>
    <col min="2332" max="2560" width="12.59765625" style="7"/>
    <col min="2561" max="2561" width="2" style="7" customWidth="1"/>
    <col min="2562" max="2564" width="2.3984375" style="7" customWidth="1"/>
    <col min="2565" max="2565" width="65" style="7" customWidth="1"/>
    <col min="2566" max="2571" width="13.296875" style="7" customWidth="1"/>
    <col min="2572" max="2572" width="20.296875" style="7" customWidth="1"/>
    <col min="2573" max="2573" width="7.59765625" style="7" customWidth="1"/>
    <col min="2574" max="2574" width="14.3984375" style="7" bestFit="1" customWidth="1"/>
    <col min="2575" max="2587" width="7.59765625" style="7" customWidth="1"/>
    <col min="2588" max="2816" width="12.59765625" style="7"/>
    <col min="2817" max="2817" width="2" style="7" customWidth="1"/>
    <col min="2818" max="2820" width="2.3984375" style="7" customWidth="1"/>
    <col min="2821" max="2821" width="65" style="7" customWidth="1"/>
    <col min="2822" max="2827" width="13.296875" style="7" customWidth="1"/>
    <col min="2828" max="2828" width="20.296875" style="7" customWidth="1"/>
    <col min="2829" max="2829" width="7.59765625" style="7" customWidth="1"/>
    <col min="2830" max="2830" width="14.3984375" style="7" bestFit="1" customWidth="1"/>
    <col min="2831" max="2843" width="7.59765625" style="7" customWidth="1"/>
    <col min="2844" max="3072" width="12.59765625" style="7"/>
    <col min="3073" max="3073" width="2" style="7" customWidth="1"/>
    <col min="3074" max="3076" width="2.3984375" style="7" customWidth="1"/>
    <col min="3077" max="3077" width="65" style="7" customWidth="1"/>
    <col min="3078" max="3083" width="13.296875" style="7" customWidth="1"/>
    <col min="3084" max="3084" width="20.296875" style="7" customWidth="1"/>
    <col min="3085" max="3085" width="7.59765625" style="7" customWidth="1"/>
    <col min="3086" max="3086" width="14.3984375" style="7" bestFit="1" customWidth="1"/>
    <col min="3087" max="3099" width="7.59765625" style="7" customWidth="1"/>
    <col min="3100" max="3328" width="12.59765625" style="7"/>
    <col min="3329" max="3329" width="2" style="7" customWidth="1"/>
    <col min="3330" max="3332" width="2.3984375" style="7" customWidth="1"/>
    <col min="3333" max="3333" width="65" style="7" customWidth="1"/>
    <col min="3334" max="3339" width="13.296875" style="7" customWidth="1"/>
    <col min="3340" max="3340" width="20.296875" style="7" customWidth="1"/>
    <col min="3341" max="3341" width="7.59765625" style="7" customWidth="1"/>
    <col min="3342" max="3342" width="14.3984375" style="7" bestFit="1" customWidth="1"/>
    <col min="3343" max="3355" width="7.59765625" style="7" customWidth="1"/>
    <col min="3356" max="3584" width="12.59765625" style="7"/>
    <col min="3585" max="3585" width="2" style="7" customWidth="1"/>
    <col min="3586" max="3588" width="2.3984375" style="7" customWidth="1"/>
    <col min="3589" max="3589" width="65" style="7" customWidth="1"/>
    <col min="3590" max="3595" width="13.296875" style="7" customWidth="1"/>
    <col min="3596" max="3596" width="20.296875" style="7" customWidth="1"/>
    <col min="3597" max="3597" width="7.59765625" style="7" customWidth="1"/>
    <col min="3598" max="3598" width="14.3984375" style="7" bestFit="1" customWidth="1"/>
    <col min="3599" max="3611" width="7.59765625" style="7" customWidth="1"/>
    <col min="3612" max="3840" width="12.59765625" style="7"/>
    <col min="3841" max="3841" width="2" style="7" customWidth="1"/>
    <col min="3842" max="3844" width="2.3984375" style="7" customWidth="1"/>
    <col min="3845" max="3845" width="65" style="7" customWidth="1"/>
    <col min="3846" max="3851" width="13.296875" style="7" customWidth="1"/>
    <col min="3852" max="3852" width="20.296875" style="7" customWidth="1"/>
    <col min="3853" max="3853" width="7.59765625" style="7" customWidth="1"/>
    <col min="3854" max="3854" width="14.3984375" style="7" bestFit="1" customWidth="1"/>
    <col min="3855" max="3867" width="7.59765625" style="7" customWidth="1"/>
    <col min="3868" max="4096" width="12.59765625" style="7"/>
    <col min="4097" max="4097" width="2" style="7" customWidth="1"/>
    <col min="4098" max="4100" width="2.3984375" style="7" customWidth="1"/>
    <col min="4101" max="4101" width="65" style="7" customWidth="1"/>
    <col min="4102" max="4107" width="13.296875" style="7" customWidth="1"/>
    <col min="4108" max="4108" width="20.296875" style="7" customWidth="1"/>
    <col min="4109" max="4109" width="7.59765625" style="7" customWidth="1"/>
    <col min="4110" max="4110" width="14.3984375" style="7" bestFit="1" customWidth="1"/>
    <col min="4111" max="4123" width="7.59765625" style="7" customWidth="1"/>
    <col min="4124" max="4352" width="12.59765625" style="7"/>
    <col min="4353" max="4353" width="2" style="7" customWidth="1"/>
    <col min="4354" max="4356" width="2.3984375" style="7" customWidth="1"/>
    <col min="4357" max="4357" width="65" style="7" customWidth="1"/>
    <col min="4358" max="4363" width="13.296875" style="7" customWidth="1"/>
    <col min="4364" max="4364" width="20.296875" style="7" customWidth="1"/>
    <col min="4365" max="4365" width="7.59765625" style="7" customWidth="1"/>
    <col min="4366" max="4366" width="14.3984375" style="7" bestFit="1" customWidth="1"/>
    <col min="4367" max="4379" width="7.59765625" style="7" customWidth="1"/>
    <col min="4380" max="4608" width="12.59765625" style="7"/>
    <col min="4609" max="4609" width="2" style="7" customWidth="1"/>
    <col min="4610" max="4612" width="2.3984375" style="7" customWidth="1"/>
    <col min="4613" max="4613" width="65" style="7" customWidth="1"/>
    <col min="4614" max="4619" width="13.296875" style="7" customWidth="1"/>
    <col min="4620" max="4620" width="20.296875" style="7" customWidth="1"/>
    <col min="4621" max="4621" width="7.59765625" style="7" customWidth="1"/>
    <col min="4622" max="4622" width="14.3984375" style="7" bestFit="1" customWidth="1"/>
    <col min="4623" max="4635" width="7.59765625" style="7" customWidth="1"/>
    <col min="4636" max="4864" width="12.59765625" style="7"/>
    <col min="4865" max="4865" width="2" style="7" customWidth="1"/>
    <col min="4866" max="4868" width="2.3984375" style="7" customWidth="1"/>
    <col min="4869" max="4869" width="65" style="7" customWidth="1"/>
    <col min="4870" max="4875" width="13.296875" style="7" customWidth="1"/>
    <col min="4876" max="4876" width="20.296875" style="7" customWidth="1"/>
    <col min="4877" max="4877" width="7.59765625" style="7" customWidth="1"/>
    <col min="4878" max="4878" width="14.3984375" style="7" bestFit="1" customWidth="1"/>
    <col min="4879" max="4891" width="7.59765625" style="7" customWidth="1"/>
    <col min="4892" max="5120" width="12.59765625" style="7"/>
    <col min="5121" max="5121" width="2" style="7" customWidth="1"/>
    <col min="5122" max="5124" width="2.3984375" style="7" customWidth="1"/>
    <col min="5125" max="5125" width="65" style="7" customWidth="1"/>
    <col min="5126" max="5131" width="13.296875" style="7" customWidth="1"/>
    <col min="5132" max="5132" width="20.296875" style="7" customWidth="1"/>
    <col min="5133" max="5133" width="7.59765625" style="7" customWidth="1"/>
    <col min="5134" max="5134" width="14.3984375" style="7" bestFit="1" customWidth="1"/>
    <col min="5135" max="5147" width="7.59765625" style="7" customWidth="1"/>
    <col min="5148" max="5376" width="12.59765625" style="7"/>
    <col min="5377" max="5377" width="2" style="7" customWidth="1"/>
    <col min="5378" max="5380" width="2.3984375" style="7" customWidth="1"/>
    <col min="5381" max="5381" width="65" style="7" customWidth="1"/>
    <col min="5382" max="5387" width="13.296875" style="7" customWidth="1"/>
    <col min="5388" max="5388" width="20.296875" style="7" customWidth="1"/>
    <col min="5389" max="5389" width="7.59765625" style="7" customWidth="1"/>
    <col min="5390" max="5390" width="14.3984375" style="7" bestFit="1" customWidth="1"/>
    <col min="5391" max="5403" width="7.59765625" style="7" customWidth="1"/>
    <col min="5404" max="5632" width="12.59765625" style="7"/>
    <col min="5633" max="5633" width="2" style="7" customWidth="1"/>
    <col min="5634" max="5636" width="2.3984375" style="7" customWidth="1"/>
    <col min="5637" max="5637" width="65" style="7" customWidth="1"/>
    <col min="5638" max="5643" width="13.296875" style="7" customWidth="1"/>
    <col min="5644" max="5644" width="20.296875" style="7" customWidth="1"/>
    <col min="5645" max="5645" width="7.59765625" style="7" customWidth="1"/>
    <col min="5646" max="5646" width="14.3984375" style="7" bestFit="1" customWidth="1"/>
    <col min="5647" max="5659" width="7.59765625" style="7" customWidth="1"/>
    <col min="5660" max="5888" width="12.59765625" style="7"/>
    <col min="5889" max="5889" width="2" style="7" customWidth="1"/>
    <col min="5890" max="5892" width="2.3984375" style="7" customWidth="1"/>
    <col min="5893" max="5893" width="65" style="7" customWidth="1"/>
    <col min="5894" max="5899" width="13.296875" style="7" customWidth="1"/>
    <col min="5900" max="5900" width="20.296875" style="7" customWidth="1"/>
    <col min="5901" max="5901" width="7.59765625" style="7" customWidth="1"/>
    <col min="5902" max="5902" width="14.3984375" style="7" bestFit="1" customWidth="1"/>
    <col min="5903" max="5915" width="7.59765625" style="7" customWidth="1"/>
    <col min="5916" max="6144" width="12.59765625" style="7"/>
    <col min="6145" max="6145" width="2" style="7" customWidth="1"/>
    <col min="6146" max="6148" width="2.3984375" style="7" customWidth="1"/>
    <col min="6149" max="6149" width="65" style="7" customWidth="1"/>
    <col min="6150" max="6155" width="13.296875" style="7" customWidth="1"/>
    <col min="6156" max="6156" width="20.296875" style="7" customWidth="1"/>
    <col min="6157" max="6157" width="7.59765625" style="7" customWidth="1"/>
    <col min="6158" max="6158" width="14.3984375" style="7" bestFit="1" customWidth="1"/>
    <col min="6159" max="6171" width="7.59765625" style="7" customWidth="1"/>
    <col min="6172" max="6400" width="12.59765625" style="7"/>
    <col min="6401" max="6401" width="2" style="7" customWidth="1"/>
    <col min="6402" max="6404" width="2.3984375" style="7" customWidth="1"/>
    <col min="6405" max="6405" width="65" style="7" customWidth="1"/>
    <col min="6406" max="6411" width="13.296875" style="7" customWidth="1"/>
    <col min="6412" max="6412" width="20.296875" style="7" customWidth="1"/>
    <col min="6413" max="6413" width="7.59765625" style="7" customWidth="1"/>
    <col min="6414" max="6414" width="14.3984375" style="7" bestFit="1" customWidth="1"/>
    <col min="6415" max="6427" width="7.59765625" style="7" customWidth="1"/>
    <col min="6428" max="6656" width="12.59765625" style="7"/>
    <col min="6657" max="6657" width="2" style="7" customWidth="1"/>
    <col min="6658" max="6660" width="2.3984375" style="7" customWidth="1"/>
    <col min="6661" max="6661" width="65" style="7" customWidth="1"/>
    <col min="6662" max="6667" width="13.296875" style="7" customWidth="1"/>
    <col min="6668" max="6668" width="20.296875" style="7" customWidth="1"/>
    <col min="6669" max="6669" width="7.59765625" style="7" customWidth="1"/>
    <col min="6670" max="6670" width="14.3984375" style="7" bestFit="1" customWidth="1"/>
    <col min="6671" max="6683" width="7.59765625" style="7" customWidth="1"/>
    <col min="6684" max="6912" width="12.59765625" style="7"/>
    <col min="6913" max="6913" width="2" style="7" customWidth="1"/>
    <col min="6914" max="6916" width="2.3984375" style="7" customWidth="1"/>
    <col min="6917" max="6917" width="65" style="7" customWidth="1"/>
    <col min="6918" max="6923" width="13.296875" style="7" customWidth="1"/>
    <col min="6924" max="6924" width="20.296875" style="7" customWidth="1"/>
    <col min="6925" max="6925" width="7.59765625" style="7" customWidth="1"/>
    <col min="6926" max="6926" width="14.3984375" style="7" bestFit="1" customWidth="1"/>
    <col min="6927" max="6939" width="7.59765625" style="7" customWidth="1"/>
    <col min="6940" max="7168" width="12.59765625" style="7"/>
    <col min="7169" max="7169" width="2" style="7" customWidth="1"/>
    <col min="7170" max="7172" width="2.3984375" style="7" customWidth="1"/>
    <col min="7173" max="7173" width="65" style="7" customWidth="1"/>
    <col min="7174" max="7179" width="13.296875" style="7" customWidth="1"/>
    <col min="7180" max="7180" width="20.296875" style="7" customWidth="1"/>
    <col min="7181" max="7181" width="7.59765625" style="7" customWidth="1"/>
    <col min="7182" max="7182" width="14.3984375" style="7" bestFit="1" customWidth="1"/>
    <col min="7183" max="7195" width="7.59765625" style="7" customWidth="1"/>
    <col min="7196" max="7424" width="12.59765625" style="7"/>
    <col min="7425" max="7425" width="2" style="7" customWidth="1"/>
    <col min="7426" max="7428" width="2.3984375" style="7" customWidth="1"/>
    <col min="7429" max="7429" width="65" style="7" customWidth="1"/>
    <col min="7430" max="7435" width="13.296875" style="7" customWidth="1"/>
    <col min="7436" max="7436" width="20.296875" style="7" customWidth="1"/>
    <col min="7437" max="7437" width="7.59765625" style="7" customWidth="1"/>
    <col min="7438" max="7438" width="14.3984375" style="7" bestFit="1" customWidth="1"/>
    <col min="7439" max="7451" width="7.59765625" style="7" customWidth="1"/>
    <col min="7452" max="7680" width="12.59765625" style="7"/>
    <col min="7681" max="7681" width="2" style="7" customWidth="1"/>
    <col min="7682" max="7684" width="2.3984375" style="7" customWidth="1"/>
    <col min="7685" max="7685" width="65" style="7" customWidth="1"/>
    <col min="7686" max="7691" width="13.296875" style="7" customWidth="1"/>
    <col min="7692" max="7692" width="20.296875" style="7" customWidth="1"/>
    <col min="7693" max="7693" width="7.59765625" style="7" customWidth="1"/>
    <col min="7694" max="7694" width="14.3984375" style="7" bestFit="1" customWidth="1"/>
    <col min="7695" max="7707" width="7.59765625" style="7" customWidth="1"/>
    <col min="7708" max="7936" width="12.59765625" style="7"/>
    <col min="7937" max="7937" width="2" style="7" customWidth="1"/>
    <col min="7938" max="7940" width="2.3984375" style="7" customWidth="1"/>
    <col min="7941" max="7941" width="65" style="7" customWidth="1"/>
    <col min="7942" max="7947" width="13.296875" style="7" customWidth="1"/>
    <col min="7948" max="7948" width="20.296875" style="7" customWidth="1"/>
    <col min="7949" max="7949" width="7.59765625" style="7" customWidth="1"/>
    <col min="7950" max="7950" width="14.3984375" style="7" bestFit="1" customWidth="1"/>
    <col min="7951" max="7963" width="7.59765625" style="7" customWidth="1"/>
    <col min="7964" max="8192" width="12.59765625" style="7"/>
    <col min="8193" max="8193" width="2" style="7" customWidth="1"/>
    <col min="8194" max="8196" width="2.3984375" style="7" customWidth="1"/>
    <col min="8197" max="8197" width="65" style="7" customWidth="1"/>
    <col min="8198" max="8203" width="13.296875" style="7" customWidth="1"/>
    <col min="8204" max="8204" width="20.296875" style="7" customWidth="1"/>
    <col min="8205" max="8205" width="7.59765625" style="7" customWidth="1"/>
    <col min="8206" max="8206" width="14.3984375" style="7" bestFit="1" customWidth="1"/>
    <col min="8207" max="8219" width="7.59765625" style="7" customWidth="1"/>
    <col min="8220" max="8448" width="12.59765625" style="7"/>
    <col min="8449" max="8449" width="2" style="7" customWidth="1"/>
    <col min="8450" max="8452" width="2.3984375" style="7" customWidth="1"/>
    <col min="8453" max="8453" width="65" style="7" customWidth="1"/>
    <col min="8454" max="8459" width="13.296875" style="7" customWidth="1"/>
    <col min="8460" max="8460" width="20.296875" style="7" customWidth="1"/>
    <col min="8461" max="8461" width="7.59765625" style="7" customWidth="1"/>
    <col min="8462" max="8462" width="14.3984375" style="7" bestFit="1" customWidth="1"/>
    <col min="8463" max="8475" width="7.59765625" style="7" customWidth="1"/>
    <col min="8476" max="8704" width="12.59765625" style="7"/>
    <col min="8705" max="8705" width="2" style="7" customWidth="1"/>
    <col min="8706" max="8708" width="2.3984375" style="7" customWidth="1"/>
    <col min="8709" max="8709" width="65" style="7" customWidth="1"/>
    <col min="8710" max="8715" width="13.296875" style="7" customWidth="1"/>
    <col min="8716" max="8716" width="20.296875" style="7" customWidth="1"/>
    <col min="8717" max="8717" width="7.59765625" style="7" customWidth="1"/>
    <col min="8718" max="8718" width="14.3984375" style="7" bestFit="1" customWidth="1"/>
    <col min="8719" max="8731" width="7.59765625" style="7" customWidth="1"/>
    <col min="8732" max="8960" width="12.59765625" style="7"/>
    <col min="8961" max="8961" width="2" style="7" customWidth="1"/>
    <col min="8962" max="8964" width="2.3984375" style="7" customWidth="1"/>
    <col min="8965" max="8965" width="65" style="7" customWidth="1"/>
    <col min="8966" max="8971" width="13.296875" style="7" customWidth="1"/>
    <col min="8972" max="8972" width="20.296875" style="7" customWidth="1"/>
    <col min="8973" max="8973" width="7.59765625" style="7" customWidth="1"/>
    <col min="8974" max="8974" width="14.3984375" style="7" bestFit="1" customWidth="1"/>
    <col min="8975" max="8987" width="7.59765625" style="7" customWidth="1"/>
    <col min="8988" max="9216" width="12.59765625" style="7"/>
    <col min="9217" max="9217" width="2" style="7" customWidth="1"/>
    <col min="9218" max="9220" width="2.3984375" style="7" customWidth="1"/>
    <col min="9221" max="9221" width="65" style="7" customWidth="1"/>
    <col min="9222" max="9227" width="13.296875" style="7" customWidth="1"/>
    <col min="9228" max="9228" width="20.296875" style="7" customWidth="1"/>
    <col min="9229" max="9229" width="7.59765625" style="7" customWidth="1"/>
    <col min="9230" max="9230" width="14.3984375" style="7" bestFit="1" customWidth="1"/>
    <col min="9231" max="9243" width="7.59765625" style="7" customWidth="1"/>
    <col min="9244" max="9472" width="12.59765625" style="7"/>
    <col min="9473" max="9473" width="2" style="7" customWidth="1"/>
    <col min="9474" max="9476" width="2.3984375" style="7" customWidth="1"/>
    <col min="9477" max="9477" width="65" style="7" customWidth="1"/>
    <col min="9478" max="9483" width="13.296875" style="7" customWidth="1"/>
    <col min="9484" max="9484" width="20.296875" style="7" customWidth="1"/>
    <col min="9485" max="9485" width="7.59765625" style="7" customWidth="1"/>
    <col min="9486" max="9486" width="14.3984375" style="7" bestFit="1" customWidth="1"/>
    <col min="9487" max="9499" width="7.59765625" style="7" customWidth="1"/>
    <col min="9500" max="9728" width="12.59765625" style="7"/>
    <col min="9729" max="9729" width="2" style="7" customWidth="1"/>
    <col min="9730" max="9732" width="2.3984375" style="7" customWidth="1"/>
    <col min="9733" max="9733" width="65" style="7" customWidth="1"/>
    <col min="9734" max="9739" width="13.296875" style="7" customWidth="1"/>
    <col min="9740" max="9740" width="20.296875" style="7" customWidth="1"/>
    <col min="9741" max="9741" width="7.59765625" style="7" customWidth="1"/>
    <col min="9742" max="9742" width="14.3984375" style="7" bestFit="1" customWidth="1"/>
    <col min="9743" max="9755" width="7.59765625" style="7" customWidth="1"/>
    <col min="9756" max="9984" width="12.59765625" style="7"/>
    <col min="9985" max="9985" width="2" style="7" customWidth="1"/>
    <col min="9986" max="9988" width="2.3984375" style="7" customWidth="1"/>
    <col min="9989" max="9989" width="65" style="7" customWidth="1"/>
    <col min="9990" max="9995" width="13.296875" style="7" customWidth="1"/>
    <col min="9996" max="9996" width="20.296875" style="7" customWidth="1"/>
    <col min="9997" max="9997" width="7.59765625" style="7" customWidth="1"/>
    <col min="9998" max="9998" width="14.3984375" style="7" bestFit="1" customWidth="1"/>
    <col min="9999" max="10011" width="7.59765625" style="7" customWidth="1"/>
    <col min="10012" max="10240" width="12.59765625" style="7"/>
    <col min="10241" max="10241" width="2" style="7" customWidth="1"/>
    <col min="10242" max="10244" width="2.3984375" style="7" customWidth="1"/>
    <col min="10245" max="10245" width="65" style="7" customWidth="1"/>
    <col min="10246" max="10251" width="13.296875" style="7" customWidth="1"/>
    <col min="10252" max="10252" width="20.296875" style="7" customWidth="1"/>
    <col min="10253" max="10253" width="7.59765625" style="7" customWidth="1"/>
    <col min="10254" max="10254" width="14.3984375" style="7" bestFit="1" customWidth="1"/>
    <col min="10255" max="10267" width="7.59765625" style="7" customWidth="1"/>
    <col min="10268" max="10496" width="12.59765625" style="7"/>
    <col min="10497" max="10497" width="2" style="7" customWidth="1"/>
    <col min="10498" max="10500" width="2.3984375" style="7" customWidth="1"/>
    <col min="10501" max="10501" width="65" style="7" customWidth="1"/>
    <col min="10502" max="10507" width="13.296875" style="7" customWidth="1"/>
    <col min="10508" max="10508" width="20.296875" style="7" customWidth="1"/>
    <col min="10509" max="10509" width="7.59765625" style="7" customWidth="1"/>
    <col min="10510" max="10510" width="14.3984375" style="7" bestFit="1" customWidth="1"/>
    <col min="10511" max="10523" width="7.59765625" style="7" customWidth="1"/>
    <col min="10524" max="10752" width="12.59765625" style="7"/>
    <col min="10753" max="10753" width="2" style="7" customWidth="1"/>
    <col min="10754" max="10756" width="2.3984375" style="7" customWidth="1"/>
    <col min="10757" max="10757" width="65" style="7" customWidth="1"/>
    <col min="10758" max="10763" width="13.296875" style="7" customWidth="1"/>
    <col min="10764" max="10764" width="20.296875" style="7" customWidth="1"/>
    <col min="10765" max="10765" width="7.59765625" style="7" customWidth="1"/>
    <col min="10766" max="10766" width="14.3984375" style="7" bestFit="1" customWidth="1"/>
    <col min="10767" max="10779" width="7.59765625" style="7" customWidth="1"/>
    <col min="10780" max="11008" width="12.59765625" style="7"/>
    <col min="11009" max="11009" width="2" style="7" customWidth="1"/>
    <col min="11010" max="11012" width="2.3984375" style="7" customWidth="1"/>
    <col min="11013" max="11013" width="65" style="7" customWidth="1"/>
    <col min="11014" max="11019" width="13.296875" style="7" customWidth="1"/>
    <col min="11020" max="11020" width="20.296875" style="7" customWidth="1"/>
    <col min="11021" max="11021" width="7.59765625" style="7" customWidth="1"/>
    <col min="11022" max="11022" width="14.3984375" style="7" bestFit="1" customWidth="1"/>
    <col min="11023" max="11035" width="7.59765625" style="7" customWidth="1"/>
    <col min="11036" max="11264" width="12.59765625" style="7"/>
    <col min="11265" max="11265" width="2" style="7" customWidth="1"/>
    <col min="11266" max="11268" width="2.3984375" style="7" customWidth="1"/>
    <col min="11269" max="11269" width="65" style="7" customWidth="1"/>
    <col min="11270" max="11275" width="13.296875" style="7" customWidth="1"/>
    <col min="11276" max="11276" width="20.296875" style="7" customWidth="1"/>
    <col min="11277" max="11277" width="7.59765625" style="7" customWidth="1"/>
    <col min="11278" max="11278" width="14.3984375" style="7" bestFit="1" customWidth="1"/>
    <col min="11279" max="11291" width="7.59765625" style="7" customWidth="1"/>
    <col min="11292" max="11520" width="12.59765625" style="7"/>
    <col min="11521" max="11521" width="2" style="7" customWidth="1"/>
    <col min="11522" max="11524" width="2.3984375" style="7" customWidth="1"/>
    <col min="11525" max="11525" width="65" style="7" customWidth="1"/>
    <col min="11526" max="11531" width="13.296875" style="7" customWidth="1"/>
    <col min="11532" max="11532" width="20.296875" style="7" customWidth="1"/>
    <col min="11533" max="11533" width="7.59765625" style="7" customWidth="1"/>
    <col min="11534" max="11534" width="14.3984375" style="7" bestFit="1" customWidth="1"/>
    <col min="11535" max="11547" width="7.59765625" style="7" customWidth="1"/>
    <col min="11548" max="11776" width="12.59765625" style="7"/>
    <col min="11777" max="11777" width="2" style="7" customWidth="1"/>
    <col min="11778" max="11780" width="2.3984375" style="7" customWidth="1"/>
    <col min="11781" max="11781" width="65" style="7" customWidth="1"/>
    <col min="11782" max="11787" width="13.296875" style="7" customWidth="1"/>
    <col min="11788" max="11788" width="20.296875" style="7" customWidth="1"/>
    <col min="11789" max="11789" width="7.59765625" style="7" customWidth="1"/>
    <col min="11790" max="11790" width="14.3984375" style="7" bestFit="1" customWidth="1"/>
    <col min="11791" max="11803" width="7.59765625" style="7" customWidth="1"/>
    <col min="11804" max="12032" width="12.59765625" style="7"/>
    <col min="12033" max="12033" width="2" style="7" customWidth="1"/>
    <col min="12034" max="12036" width="2.3984375" style="7" customWidth="1"/>
    <col min="12037" max="12037" width="65" style="7" customWidth="1"/>
    <col min="12038" max="12043" width="13.296875" style="7" customWidth="1"/>
    <col min="12044" max="12044" width="20.296875" style="7" customWidth="1"/>
    <col min="12045" max="12045" width="7.59765625" style="7" customWidth="1"/>
    <col min="12046" max="12046" width="14.3984375" style="7" bestFit="1" customWidth="1"/>
    <col min="12047" max="12059" width="7.59765625" style="7" customWidth="1"/>
    <col min="12060" max="12288" width="12.59765625" style="7"/>
    <col min="12289" max="12289" width="2" style="7" customWidth="1"/>
    <col min="12290" max="12292" width="2.3984375" style="7" customWidth="1"/>
    <col min="12293" max="12293" width="65" style="7" customWidth="1"/>
    <col min="12294" max="12299" width="13.296875" style="7" customWidth="1"/>
    <col min="12300" max="12300" width="20.296875" style="7" customWidth="1"/>
    <col min="12301" max="12301" width="7.59765625" style="7" customWidth="1"/>
    <col min="12302" max="12302" width="14.3984375" style="7" bestFit="1" customWidth="1"/>
    <col min="12303" max="12315" width="7.59765625" style="7" customWidth="1"/>
    <col min="12316" max="12544" width="12.59765625" style="7"/>
    <col min="12545" max="12545" width="2" style="7" customWidth="1"/>
    <col min="12546" max="12548" width="2.3984375" style="7" customWidth="1"/>
    <col min="12549" max="12549" width="65" style="7" customWidth="1"/>
    <col min="12550" max="12555" width="13.296875" style="7" customWidth="1"/>
    <col min="12556" max="12556" width="20.296875" style="7" customWidth="1"/>
    <col min="12557" max="12557" width="7.59765625" style="7" customWidth="1"/>
    <col min="12558" max="12558" width="14.3984375" style="7" bestFit="1" customWidth="1"/>
    <col min="12559" max="12571" width="7.59765625" style="7" customWidth="1"/>
    <col min="12572" max="12800" width="12.59765625" style="7"/>
    <col min="12801" max="12801" width="2" style="7" customWidth="1"/>
    <col min="12802" max="12804" width="2.3984375" style="7" customWidth="1"/>
    <col min="12805" max="12805" width="65" style="7" customWidth="1"/>
    <col min="12806" max="12811" width="13.296875" style="7" customWidth="1"/>
    <col min="12812" max="12812" width="20.296875" style="7" customWidth="1"/>
    <col min="12813" max="12813" width="7.59765625" style="7" customWidth="1"/>
    <col min="12814" max="12814" width="14.3984375" style="7" bestFit="1" customWidth="1"/>
    <col min="12815" max="12827" width="7.59765625" style="7" customWidth="1"/>
    <col min="12828" max="13056" width="12.59765625" style="7"/>
    <col min="13057" max="13057" width="2" style="7" customWidth="1"/>
    <col min="13058" max="13060" width="2.3984375" style="7" customWidth="1"/>
    <col min="13061" max="13061" width="65" style="7" customWidth="1"/>
    <col min="13062" max="13067" width="13.296875" style="7" customWidth="1"/>
    <col min="13068" max="13068" width="20.296875" style="7" customWidth="1"/>
    <col min="13069" max="13069" width="7.59765625" style="7" customWidth="1"/>
    <col min="13070" max="13070" width="14.3984375" style="7" bestFit="1" customWidth="1"/>
    <col min="13071" max="13083" width="7.59765625" style="7" customWidth="1"/>
    <col min="13084" max="13312" width="12.59765625" style="7"/>
    <col min="13313" max="13313" width="2" style="7" customWidth="1"/>
    <col min="13314" max="13316" width="2.3984375" style="7" customWidth="1"/>
    <col min="13317" max="13317" width="65" style="7" customWidth="1"/>
    <col min="13318" max="13323" width="13.296875" style="7" customWidth="1"/>
    <col min="13324" max="13324" width="20.296875" style="7" customWidth="1"/>
    <col min="13325" max="13325" width="7.59765625" style="7" customWidth="1"/>
    <col min="13326" max="13326" width="14.3984375" style="7" bestFit="1" customWidth="1"/>
    <col min="13327" max="13339" width="7.59765625" style="7" customWidth="1"/>
    <col min="13340" max="13568" width="12.59765625" style="7"/>
    <col min="13569" max="13569" width="2" style="7" customWidth="1"/>
    <col min="13570" max="13572" width="2.3984375" style="7" customWidth="1"/>
    <col min="13573" max="13573" width="65" style="7" customWidth="1"/>
    <col min="13574" max="13579" width="13.296875" style="7" customWidth="1"/>
    <col min="13580" max="13580" width="20.296875" style="7" customWidth="1"/>
    <col min="13581" max="13581" width="7.59765625" style="7" customWidth="1"/>
    <col min="13582" max="13582" width="14.3984375" style="7" bestFit="1" customWidth="1"/>
    <col min="13583" max="13595" width="7.59765625" style="7" customWidth="1"/>
    <col min="13596" max="13824" width="12.59765625" style="7"/>
    <col min="13825" max="13825" width="2" style="7" customWidth="1"/>
    <col min="13826" max="13828" width="2.3984375" style="7" customWidth="1"/>
    <col min="13829" max="13829" width="65" style="7" customWidth="1"/>
    <col min="13830" max="13835" width="13.296875" style="7" customWidth="1"/>
    <col min="13836" max="13836" width="20.296875" style="7" customWidth="1"/>
    <col min="13837" max="13837" width="7.59765625" style="7" customWidth="1"/>
    <col min="13838" max="13838" width="14.3984375" style="7" bestFit="1" customWidth="1"/>
    <col min="13839" max="13851" width="7.59765625" style="7" customWidth="1"/>
    <col min="13852" max="14080" width="12.59765625" style="7"/>
    <col min="14081" max="14081" width="2" style="7" customWidth="1"/>
    <col min="14082" max="14084" width="2.3984375" style="7" customWidth="1"/>
    <col min="14085" max="14085" width="65" style="7" customWidth="1"/>
    <col min="14086" max="14091" width="13.296875" style="7" customWidth="1"/>
    <col min="14092" max="14092" width="20.296875" style="7" customWidth="1"/>
    <col min="14093" max="14093" width="7.59765625" style="7" customWidth="1"/>
    <col min="14094" max="14094" width="14.3984375" style="7" bestFit="1" customWidth="1"/>
    <col min="14095" max="14107" width="7.59765625" style="7" customWidth="1"/>
    <col min="14108" max="14336" width="12.59765625" style="7"/>
    <col min="14337" max="14337" width="2" style="7" customWidth="1"/>
    <col min="14338" max="14340" width="2.3984375" style="7" customWidth="1"/>
    <col min="14341" max="14341" width="65" style="7" customWidth="1"/>
    <col min="14342" max="14347" width="13.296875" style="7" customWidth="1"/>
    <col min="14348" max="14348" width="20.296875" style="7" customWidth="1"/>
    <col min="14349" max="14349" width="7.59765625" style="7" customWidth="1"/>
    <col min="14350" max="14350" width="14.3984375" style="7" bestFit="1" customWidth="1"/>
    <col min="14351" max="14363" width="7.59765625" style="7" customWidth="1"/>
    <col min="14364" max="14592" width="12.59765625" style="7"/>
    <col min="14593" max="14593" width="2" style="7" customWidth="1"/>
    <col min="14594" max="14596" width="2.3984375" style="7" customWidth="1"/>
    <col min="14597" max="14597" width="65" style="7" customWidth="1"/>
    <col min="14598" max="14603" width="13.296875" style="7" customWidth="1"/>
    <col min="14604" max="14604" width="20.296875" style="7" customWidth="1"/>
    <col min="14605" max="14605" width="7.59765625" style="7" customWidth="1"/>
    <col min="14606" max="14606" width="14.3984375" style="7" bestFit="1" customWidth="1"/>
    <col min="14607" max="14619" width="7.59765625" style="7" customWidth="1"/>
    <col min="14620" max="14848" width="12.59765625" style="7"/>
    <col min="14849" max="14849" width="2" style="7" customWidth="1"/>
    <col min="14850" max="14852" width="2.3984375" style="7" customWidth="1"/>
    <col min="14853" max="14853" width="65" style="7" customWidth="1"/>
    <col min="14854" max="14859" width="13.296875" style="7" customWidth="1"/>
    <col min="14860" max="14860" width="20.296875" style="7" customWidth="1"/>
    <col min="14861" max="14861" width="7.59765625" style="7" customWidth="1"/>
    <col min="14862" max="14862" width="14.3984375" style="7" bestFit="1" customWidth="1"/>
    <col min="14863" max="14875" width="7.59765625" style="7" customWidth="1"/>
    <col min="14876" max="15104" width="12.59765625" style="7"/>
    <col min="15105" max="15105" width="2" style="7" customWidth="1"/>
    <col min="15106" max="15108" width="2.3984375" style="7" customWidth="1"/>
    <col min="15109" max="15109" width="65" style="7" customWidth="1"/>
    <col min="15110" max="15115" width="13.296875" style="7" customWidth="1"/>
    <col min="15116" max="15116" width="20.296875" style="7" customWidth="1"/>
    <col min="15117" max="15117" width="7.59765625" style="7" customWidth="1"/>
    <col min="15118" max="15118" width="14.3984375" style="7" bestFit="1" customWidth="1"/>
    <col min="15119" max="15131" width="7.59765625" style="7" customWidth="1"/>
    <col min="15132" max="15360" width="12.59765625" style="7"/>
    <col min="15361" max="15361" width="2" style="7" customWidth="1"/>
    <col min="15362" max="15364" width="2.3984375" style="7" customWidth="1"/>
    <col min="15365" max="15365" width="65" style="7" customWidth="1"/>
    <col min="15366" max="15371" width="13.296875" style="7" customWidth="1"/>
    <col min="15372" max="15372" width="20.296875" style="7" customWidth="1"/>
    <col min="15373" max="15373" width="7.59765625" style="7" customWidth="1"/>
    <col min="15374" max="15374" width="14.3984375" style="7" bestFit="1" customWidth="1"/>
    <col min="15375" max="15387" width="7.59765625" style="7" customWidth="1"/>
    <col min="15388" max="15616" width="12.59765625" style="7"/>
    <col min="15617" max="15617" width="2" style="7" customWidth="1"/>
    <col min="15618" max="15620" width="2.3984375" style="7" customWidth="1"/>
    <col min="15621" max="15621" width="65" style="7" customWidth="1"/>
    <col min="15622" max="15627" width="13.296875" style="7" customWidth="1"/>
    <col min="15628" max="15628" width="20.296875" style="7" customWidth="1"/>
    <col min="15629" max="15629" width="7.59765625" style="7" customWidth="1"/>
    <col min="15630" max="15630" width="14.3984375" style="7" bestFit="1" customWidth="1"/>
    <col min="15631" max="15643" width="7.59765625" style="7" customWidth="1"/>
    <col min="15644" max="15872" width="12.59765625" style="7"/>
    <col min="15873" max="15873" width="2" style="7" customWidth="1"/>
    <col min="15874" max="15876" width="2.3984375" style="7" customWidth="1"/>
    <col min="15877" max="15877" width="65" style="7" customWidth="1"/>
    <col min="15878" max="15883" width="13.296875" style="7" customWidth="1"/>
    <col min="15884" max="15884" width="20.296875" style="7" customWidth="1"/>
    <col min="15885" max="15885" width="7.59765625" style="7" customWidth="1"/>
    <col min="15886" max="15886" width="14.3984375" style="7" bestFit="1" customWidth="1"/>
    <col min="15887" max="15899" width="7.59765625" style="7" customWidth="1"/>
    <col min="15900" max="16128" width="12.59765625" style="7"/>
    <col min="16129" max="16129" width="2" style="7" customWidth="1"/>
    <col min="16130" max="16132" width="2.3984375" style="7" customWidth="1"/>
    <col min="16133" max="16133" width="65" style="7" customWidth="1"/>
    <col min="16134" max="16139" width="13.296875" style="7" customWidth="1"/>
    <col min="16140" max="16140" width="20.296875" style="7" customWidth="1"/>
    <col min="16141" max="16141" width="7.59765625" style="7" customWidth="1"/>
    <col min="16142" max="16142" width="14.3984375" style="7" bestFit="1" customWidth="1"/>
    <col min="16143" max="16155" width="7.59765625" style="7" customWidth="1"/>
    <col min="16156" max="16384" width="12.59765625" style="7"/>
  </cols>
  <sheetData>
    <row r="1" spans="1:11" s="33" customFormat="1" ht="27">
      <c r="A1" s="32"/>
      <c r="B1" s="1746" t="s">
        <v>29</v>
      </c>
      <c r="C1" s="1746"/>
      <c r="D1" s="1746"/>
      <c r="E1" s="1746"/>
      <c r="F1" s="1746"/>
      <c r="G1" s="1746"/>
      <c r="H1" s="1746"/>
      <c r="I1" s="1746"/>
      <c r="J1" s="1746"/>
      <c r="K1" s="1746"/>
    </row>
    <row r="2" spans="1:11" s="33" customFormat="1" ht="27">
      <c r="A2" s="32"/>
      <c r="B2" s="1746" t="s">
        <v>30</v>
      </c>
      <c r="C2" s="1746"/>
      <c r="D2" s="1746"/>
      <c r="E2" s="1746"/>
      <c r="F2" s="1746"/>
      <c r="G2" s="1746"/>
      <c r="H2" s="1746"/>
      <c r="I2" s="1746"/>
      <c r="J2" s="1746"/>
      <c r="K2" s="1746"/>
    </row>
    <row r="3" spans="1:11" s="33" customFormat="1" ht="27">
      <c r="A3" s="32"/>
      <c r="B3" s="1746" t="s">
        <v>210</v>
      </c>
      <c r="C3" s="1746"/>
      <c r="D3" s="1746"/>
      <c r="E3" s="1746"/>
      <c r="F3" s="1746"/>
      <c r="G3" s="1746"/>
      <c r="H3" s="1746"/>
      <c r="I3" s="1746"/>
      <c r="J3" s="1746"/>
      <c r="K3" s="1746"/>
    </row>
    <row r="4" spans="1:11" ht="20.7" customHeight="1">
      <c r="A4" s="6"/>
      <c r="B4" s="6"/>
      <c r="C4" s="6"/>
      <c r="D4" s="6"/>
      <c r="E4" s="114"/>
      <c r="F4" s="8"/>
      <c r="G4" s="8"/>
      <c r="H4" s="8"/>
      <c r="I4" s="8"/>
      <c r="J4" s="8"/>
      <c r="K4" s="9" t="s">
        <v>2</v>
      </c>
    </row>
    <row r="5" spans="1:11">
      <c r="A5" s="6"/>
      <c r="B5" s="1747" t="s">
        <v>4</v>
      </c>
      <c r="C5" s="1748"/>
      <c r="D5" s="1748"/>
      <c r="E5" s="1748"/>
      <c r="F5" s="1751" t="s">
        <v>31</v>
      </c>
      <c r="G5" s="1752"/>
      <c r="H5" s="1753"/>
      <c r="I5" s="1754" t="s">
        <v>32</v>
      </c>
      <c r="J5" s="1754" t="s">
        <v>33</v>
      </c>
      <c r="K5" s="1754" t="s">
        <v>211</v>
      </c>
    </row>
    <row r="6" spans="1:11">
      <c r="A6" s="6"/>
      <c r="B6" s="1749"/>
      <c r="C6" s="1750"/>
      <c r="D6" s="1750"/>
      <c r="E6" s="1750"/>
      <c r="F6" s="34" t="s">
        <v>222</v>
      </c>
      <c r="G6" s="10" t="s">
        <v>221</v>
      </c>
      <c r="H6" s="10" t="s">
        <v>220</v>
      </c>
      <c r="I6" s="1755"/>
      <c r="J6" s="1755"/>
      <c r="K6" s="1755"/>
    </row>
    <row r="7" spans="1:11" s="49" customFormat="1">
      <c r="A7" s="50"/>
      <c r="B7" s="101" t="s">
        <v>34</v>
      </c>
      <c r="C7" s="102"/>
      <c r="D7" s="102"/>
      <c r="E7" s="102"/>
      <c r="F7" s="103"/>
      <c r="G7" s="103"/>
      <c r="H7" s="103"/>
      <c r="I7" s="103"/>
      <c r="J7" s="103"/>
      <c r="K7" s="104"/>
    </row>
    <row r="8" spans="1:11" s="49" customFormat="1">
      <c r="A8" s="50"/>
      <c r="B8" s="105"/>
      <c r="C8" s="102" t="s">
        <v>35</v>
      </c>
      <c r="D8" s="102"/>
      <c r="E8" s="102"/>
      <c r="F8" s="106"/>
      <c r="G8" s="106"/>
      <c r="H8" s="106"/>
      <c r="I8" s="106"/>
      <c r="J8" s="106"/>
      <c r="K8" s="106"/>
    </row>
    <row r="9" spans="1:11" s="49" customFormat="1">
      <c r="A9" s="50"/>
      <c r="B9" s="51"/>
      <c r="C9" s="48"/>
      <c r="D9" s="48"/>
      <c r="E9" s="52" t="s">
        <v>36</v>
      </c>
      <c r="F9" s="39"/>
      <c r="G9" s="39"/>
      <c r="H9" s="39"/>
      <c r="I9" s="100" t="s">
        <v>148</v>
      </c>
      <c r="J9" s="100" t="s">
        <v>148</v>
      </c>
      <c r="K9" s="100" t="s">
        <v>148</v>
      </c>
    </row>
    <row r="10" spans="1:11" s="49" customFormat="1">
      <c r="A10" s="50"/>
      <c r="B10" s="51"/>
      <c r="C10" s="48"/>
      <c r="D10" s="48"/>
      <c r="E10" s="52" t="s">
        <v>37</v>
      </c>
      <c r="F10" s="39"/>
      <c r="G10" s="39"/>
      <c r="H10" s="39"/>
      <c r="I10" s="100" t="s">
        <v>148</v>
      </c>
      <c r="J10" s="100" t="s">
        <v>148</v>
      </c>
      <c r="K10" s="100" t="s">
        <v>148</v>
      </c>
    </row>
    <row r="11" spans="1:11" s="49" customFormat="1">
      <c r="A11" s="50"/>
      <c r="B11" s="51"/>
      <c r="C11" s="48"/>
      <c r="D11" s="48"/>
      <c r="E11" s="53" t="s">
        <v>38</v>
      </c>
      <c r="F11" s="39"/>
      <c r="G11" s="39"/>
      <c r="H11" s="39"/>
      <c r="I11" s="100" t="s">
        <v>148</v>
      </c>
      <c r="J11" s="100" t="s">
        <v>148</v>
      </c>
      <c r="K11" s="100" t="s">
        <v>148</v>
      </c>
    </row>
    <row r="12" spans="1:11" s="49" customFormat="1">
      <c r="A12" s="50"/>
      <c r="B12" s="51"/>
      <c r="C12" s="48"/>
      <c r="D12" s="48"/>
      <c r="E12" s="52" t="s">
        <v>39</v>
      </c>
      <c r="F12" s="39"/>
      <c r="G12" s="39"/>
      <c r="H12" s="39"/>
      <c r="I12" s="100" t="s">
        <v>148</v>
      </c>
      <c r="J12" s="100" t="s">
        <v>148</v>
      </c>
      <c r="K12" s="100" t="s">
        <v>148</v>
      </c>
    </row>
    <row r="13" spans="1:11" s="49" customFormat="1">
      <c r="A13" s="50"/>
      <c r="B13" s="51"/>
      <c r="C13" s="48"/>
      <c r="D13" s="48"/>
      <c r="E13" s="52" t="s">
        <v>40</v>
      </c>
      <c r="F13" s="39"/>
      <c r="G13" s="39"/>
      <c r="H13" s="39"/>
      <c r="I13" s="100" t="s">
        <v>148</v>
      </c>
      <c r="J13" s="100" t="s">
        <v>148</v>
      </c>
      <c r="K13" s="100" t="s">
        <v>148</v>
      </c>
    </row>
    <row r="14" spans="1:11" s="49" customFormat="1">
      <c r="A14" s="50"/>
      <c r="B14" s="51"/>
      <c r="C14" s="48"/>
      <c r="D14" s="48"/>
      <c r="E14" s="53" t="s">
        <v>41</v>
      </c>
      <c r="F14" s="39"/>
      <c r="G14" s="39"/>
      <c r="H14" s="39"/>
      <c r="I14" s="100" t="s">
        <v>148</v>
      </c>
      <c r="J14" s="100" t="s">
        <v>148</v>
      </c>
      <c r="K14" s="100" t="s">
        <v>148</v>
      </c>
    </row>
    <row r="15" spans="1:11" s="49" customFormat="1">
      <c r="A15" s="50"/>
      <c r="B15" s="51"/>
      <c r="C15" s="48"/>
      <c r="D15" s="48"/>
      <c r="E15" s="53" t="s">
        <v>42</v>
      </c>
      <c r="F15" s="39"/>
      <c r="G15" s="39"/>
      <c r="H15" s="39"/>
      <c r="I15" s="100" t="s">
        <v>148</v>
      </c>
      <c r="J15" s="100" t="s">
        <v>148</v>
      </c>
      <c r="K15" s="100" t="s">
        <v>148</v>
      </c>
    </row>
    <row r="16" spans="1:11" s="49" customFormat="1">
      <c r="A16" s="50"/>
      <c r="B16" s="51"/>
      <c r="C16" s="48"/>
      <c r="D16" s="48"/>
      <c r="E16" s="53" t="s">
        <v>43</v>
      </c>
      <c r="F16" s="39"/>
      <c r="G16" s="39"/>
      <c r="H16" s="39"/>
      <c r="I16" s="100" t="s">
        <v>148</v>
      </c>
      <c r="J16" s="100" t="s">
        <v>148</v>
      </c>
      <c r="K16" s="100" t="s">
        <v>148</v>
      </c>
    </row>
    <row r="17" spans="1:11" s="49" customFormat="1">
      <c r="A17" s="50"/>
      <c r="B17" s="51"/>
      <c r="C17" s="48"/>
      <c r="D17" s="48"/>
      <c r="E17" s="53" t="s">
        <v>44</v>
      </c>
      <c r="F17" s="39"/>
      <c r="G17" s="39"/>
      <c r="H17" s="39"/>
      <c r="I17" s="100" t="s">
        <v>148</v>
      </c>
      <c r="J17" s="100" t="s">
        <v>148</v>
      </c>
      <c r="K17" s="100" t="s">
        <v>148</v>
      </c>
    </row>
    <row r="18" spans="1:11" s="49" customFormat="1">
      <c r="A18" s="50"/>
      <c r="B18" s="51"/>
      <c r="C18" s="102" t="s">
        <v>45</v>
      </c>
      <c r="D18" s="102"/>
      <c r="E18" s="107"/>
      <c r="F18" s="106"/>
      <c r="G18" s="106"/>
      <c r="H18" s="106"/>
      <c r="I18" s="106"/>
      <c r="J18" s="106"/>
      <c r="K18" s="106"/>
    </row>
    <row r="19" spans="1:11" s="49" customFormat="1">
      <c r="A19" s="50"/>
      <c r="B19" s="51"/>
      <c r="C19" s="48"/>
      <c r="D19" s="48"/>
      <c r="E19" s="53" t="s">
        <v>46</v>
      </c>
      <c r="F19" s="39"/>
      <c r="G19" s="39"/>
      <c r="H19" s="39"/>
      <c r="I19" s="100" t="s">
        <v>148</v>
      </c>
      <c r="J19" s="100" t="s">
        <v>148</v>
      </c>
      <c r="K19" s="100" t="s">
        <v>148</v>
      </c>
    </row>
    <row r="20" spans="1:11" s="49" customFormat="1">
      <c r="A20" s="50"/>
      <c r="B20" s="51"/>
      <c r="C20" s="48"/>
      <c r="D20" s="48"/>
      <c r="E20" s="53" t="s">
        <v>47</v>
      </c>
      <c r="F20" s="39"/>
      <c r="G20" s="39"/>
      <c r="H20" s="39"/>
      <c r="I20" s="100" t="s">
        <v>148</v>
      </c>
      <c r="J20" s="100" t="s">
        <v>148</v>
      </c>
      <c r="K20" s="100" t="s">
        <v>148</v>
      </c>
    </row>
    <row r="21" spans="1:11" s="49" customFormat="1">
      <c r="A21" s="50"/>
      <c r="B21" s="51"/>
      <c r="C21" s="48"/>
      <c r="D21" s="48"/>
      <c r="E21" s="53" t="s">
        <v>48</v>
      </c>
      <c r="F21" s="39"/>
      <c r="G21" s="39"/>
      <c r="H21" s="39"/>
      <c r="I21" s="100" t="s">
        <v>148</v>
      </c>
      <c r="J21" s="100" t="s">
        <v>148</v>
      </c>
      <c r="K21" s="100" t="s">
        <v>148</v>
      </c>
    </row>
    <row r="22" spans="1:11" s="49" customFormat="1">
      <c r="A22" s="50"/>
      <c r="B22" s="51"/>
      <c r="C22" s="48"/>
      <c r="D22" s="48"/>
      <c r="E22" s="53" t="s">
        <v>49</v>
      </c>
      <c r="F22" s="39"/>
      <c r="G22" s="39"/>
      <c r="H22" s="39"/>
      <c r="I22" s="100" t="s">
        <v>148</v>
      </c>
      <c r="J22" s="100" t="s">
        <v>148</v>
      </c>
      <c r="K22" s="100" t="s">
        <v>148</v>
      </c>
    </row>
    <row r="23" spans="1:11" s="49" customFormat="1">
      <c r="A23" s="50"/>
      <c r="B23" s="51"/>
      <c r="C23" s="48"/>
      <c r="D23" s="48"/>
      <c r="E23" s="53" t="s">
        <v>50</v>
      </c>
      <c r="F23" s="39"/>
      <c r="G23" s="39"/>
      <c r="H23" s="39"/>
      <c r="I23" s="100" t="s">
        <v>148</v>
      </c>
      <c r="J23" s="100" t="s">
        <v>148</v>
      </c>
      <c r="K23" s="100" t="s">
        <v>148</v>
      </c>
    </row>
    <row r="24" spans="1:11" s="49" customFormat="1">
      <c r="A24" s="50"/>
      <c r="B24" s="51"/>
      <c r="C24" s="55"/>
      <c r="D24" s="55"/>
      <c r="E24" s="35" t="s">
        <v>51</v>
      </c>
      <c r="F24" s="39">
        <f t="shared" ref="F24:K24" si="0">SUM(F9:F23)</f>
        <v>0</v>
      </c>
      <c r="G24" s="39">
        <f t="shared" si="0"/>
        <v>0</v>
      </c>
      <c r="H24" s="39">
        <f t="shared" si="0"/>
        <v>0</v>
      </c>
      <c r="I24" s="39">
        <f>SUM(I9:I23)</f>
        <v>0</v>
      </c>
      <c r="J24" s="39">
        <f t="shared" si="0"/>
        <v>0</v>
      </c>
      <c r="K24" s="39">
        <f t="shared" si="0"/>
        <v>0</v>
      </c>
    </row>
    <row r="25" spans="1:11" s="49" customFormat="1">
      <c r="A25" s="50"/>
      <c r="B25" s="108" t="s">
        <v>52</v>
      </c>
      <c r="C25" s="102"/>
      <c r="D25" s="102"/>
      <c r="E25" s="107"/>
      <c r="F25" s="106"/>
      <c r="G25" s="106"/>
      <c r="H25" s="106"/>
      <c r="I25" s="106"/>
      <c r="J25" s="106"/>
      <c r="K25" s="109"/>
    </row>
    <row r="26" spans="1:11" s="49" customFormat="1">
      <c r="A26" s="50"/>
      <c r="B26" s="108"/>
      <c r="C26" s="110" t="s">
        <v>53</v>
      </c>
      <c r="D26" s="102"/>
      <c r="E26" s="107"/>
      <c r="F26" s="106"/>
      <c r="G26" s="106"/>
      <c r="H26" s="106"/>
      <c r="I26" s="106"/>
      <c r="J26" s="106"/>
      <c r="K26" s="106"/>
    </row>
    <row r="27" spans="1:11" s="49" customFormat="1">
      <c r="A27" s="50"/>
      <c r="B27" s="57"/>
      <c r="C27" s="56"/>
      <c r="D27" s="48"/>
      <c r="E27" s="53" t="s">
        <v>54</v>
      </c>
      <c r="F27" s="39"/>
      <c r="G27" s="39"/>
      <c r="H27" s="39"/>
      <c r="I27" s="100" t="s">
        <v>148</v>
      </c>
      <c r="J27" s="100" t="s">
        <v>148</v>
      </c>
      <c r="K27" s="100" t="s">
        <v>148</v>
      </c>
    </row>
    <row r="28" spans="1:11" s="49" customFormat="1">
      <c r="A28" s="50"/>
      <c r="B28" s="57"/>
      <c r="C28" s="56"/>
      <c r="D28" s="48"/>
      <c r="E28" s="53" t="s">
        <v>108</v>
      </c>
      <c r="F28" s="39"/>
      <c r="G28" s="39"/>
      <c r="H28" s="39"/>
      <c r="I28" s="100" t="s">
        <v>148</v>
      </c>
      <c r="J28" s="100" t="s">
        <v>148</v>
      </c>
      <c r="K28" s="100" t="s">
        <v>148</v>
      </c>
    </row>
    <row r="29" spans="1:11" s="49" customFormat="1">
      <c r="B29" s="58"/>
      <c r="C29" s="59"/>
      <c r="D29" s="60"/>
      <c r="E29" s="53" t="s">
        <v>152</v>
      </c>
      <c r="F29" s="39"/>
      <c r="G29" s="39"/>
      <c r="H29" s="39"/>
      <c r="I29" s="100" t="s">
        <v>148</v>
      </c>
      <c r="J29" s="100" t="s">
        <v>148</v>
      </c>
      <c r="K29" s="100" t="s">
        <v>148</v>
      </c>
    </row>
    <row r="30" spans="1:11" s="49" customFormat="1">
      <c r="B30" s="58"/>
      <c r="C30" s="59"/>
      <c r="D30" s="60"/>
      <c r="E30" s="53" t="s">
        <v>56</v>
      </c>
      <c r="F30" s="39"/>
      <c r="G30" s="39"/>
      <c r="H30" s="39"/>
      <c r="I30" s="100" t="s">
        <v>148</v>
      </c>
      <c r="J30" s="100" t="s">
        <v>148</v>
      </c>
      <c r="K30" s="100" t="s">
        <v>148</v>
      </c>
    </row>
    <row r="31" spans="1:11" s="49" customFormat="1">
      <c r="B31" s="58"/>
      <c r="C31" s="59"/>
      <c r="D31" s="60"/>
      <c r="E31" s="53" t="s">
        <v>57</v>
      </c>
      <c r="F31" s="39"/>
      <c r="G31" s="39"/>
      <c r="H31" s="39"/>
      <c r="I31" s="100" t="s">
        <v>148</v>
      </c>
      <c r="J31" s="100" t="s">
        <v>148</v>
      </c>
      <c r="K31" s="100" t="s">
        <v>148</v>
      </c>
    </row>
    <row r="32" spans="1:11" s="49" customFormat="1">
      <c r="B32" s="58"/>
      <c r="C32" s="59"/>
      <c r="D32" s="60"/>
      <c r="E32" s="53" t="s">
        <v>58</v>
      </c>
      <c r="F32" s="39"/>
      <c r="G32" s="39"/>
      <c r="H32" s="39"/>
      <c r="I32" s="100" t="s">
        <v>148</v>
      </c>
      <c r="J32" s="100" t="s">
        <v>148</v>
      </c>
      <c r="K32" s="100" t="s">
        <v>148</v>
      </c>
    </row>
    <row r="33" spans="2:11" s="49" customFormat="1">
      <c r="B33" s="58"/>
      <c r="C33" s="59"/>
      <c r="D33" s="60"/>
      <c r="E33" s="53" t="s">
        <v>59</v>
      </c>
      <c r="F33" s="39"/>
      <c r="G33" s="39"/>
      <c r="H33" s="39"/>
      <c r="I33" s="100" t="s">
        <v>148</v>
      </c>
      <c r="J33" s="100" t="s">
        <v>148</v>
      </c>
      <c r="K33" s="100" t="s">
        <v>148</v>
      </c>
    </row>
    <row r="34" spans="2:11" s="49" customFormat="1">
      <c r="B34" s="58"/>
      <c r="C34" s="59"/>
      <c r="D34" s="60"/>
      <c r="E34" s="53" t="s">
        <v>111</v>
      </c>
      <c r="F34" s="39"/>
      <c r="G34" s="39"/>
      <c r="H34" s="39"/>
      <c r="I34" s="100" t="s">
        <v>148</v>
      </c>
      <c r="J34" s="100" t="s">
        <v>148</v>
      </c>
      <c r="K34" s="100" t="s">
        <v>148</v>
      </c>
    </row>
    <row r="35" spans="2:11" s="49" customFormat="1">
      <c r="B35" s="57"/>
      <c r="C35" s="56"/>
      <c r="D35" s="48"/>
      <c r="E35" s="53" t="s">
        <v>60</v>
      </c>
      <c r="F35" s="39"/>
      <c r="G35" s="39"/>
      <c r="H35" s="39"/>
      <c r="I35" s="100" t="s">
        <v>148</v>
      </c>
      <c r="J35" s="100" t="s">
        <v>148</v>
      </c>
      <c r="K35" s="100" t="s">
        <v>148</v>
      </c>
    </row>
    <row r="36" spans="2:11" s="49" customFormat="1">
      <c r="B36" s="57"/>
      <c r="C36" s="56"/>
      <c r="D36" s="48"/>
      <c r="E36" s="53" t="s">
        <v>103</v>
      </c>
      <c r="F36" s="39"/>
      <c r="G36" s="39"/>
      <c r="H36" s="39"/>
      <c r="I36" s="100" t="s">
        <v>148</v>
      </c>
      <c r="J36" s="100" t="s">
        <v>148</v>
      </c>
      <c r="K36" s="100" t="s">
        <v>148</v>
      </c>
    </row>
    <row r="37" spans="2:11" s="49" customFormat="1">
      <c r="B37" s="58"/>
      <c r="C37" s="59"/>
      <c r="D37" s="60"/>
      <c r="E37" s="53" t="s">
        <v>61</v>
      </c>
      <c r="F37" s="39"/>
      <c r="G37" s="39"/>
      <c r="H37" s="39"/>
      <c r="I37" s="100" t="s">
        <v>148</v>
      </c>
      <c r="J37" s="100" t="s">
        <v>148</v>
      </c>
      <c r="K37" s="100" t="s">
        <v>148</v>
      </c>
    </row>
    <row r="38" spans="2:11" s="49" customFormat="1">
      <c r="B38" s="58"/>
      <c r="C38" s="111" t="s">
        <v>62</v>
      </c>
      <c r="D38" s="102"/>
      <c r="E38" s="107"/>
      <c r="F38" s="106"/>
      <c r="G38" s="106"/>
      <c r="H38" s="106"/>
      <c r="I38" s="106"/>
      <c r="J38" s="106"/>
      <c r="K38" s="106"/>
    </row>
    <row r="39" spans="2:11" s="49" customFormat="1">
      <c r="B39" s="58"/>
      <c r="C39" s="56"/>
      <c r="D39" s="61"/>
      <c r="E39" s="62" t="s">
        <v>63</v>
      </c>
      <c r="F39" s="41"/>
      <c r="G39" s="41"/>
      <c r="H39" s="41"/>
      <c r="I39" s="100" t="s">
        <v>148</v>
      </c>
      <c r="J39" s="100" t="s">
        <v>148</v>
      </c>
      <c r="K39" s="100" t="s">
        <v>148</v>
      </c>
    </row>
    <row r="40" spans="2:11" s="49" customFormat="1">
      <c r="B40" s="58"/>
      <c r="C40" s="56"/>
      <c r="D40" s="48"/>
      <c r="E40" s="54" t="s">
        <v>141</v>
      </c>
      <c r="F40" s="106"/>
      <c r="G40" s="106"/>
      <c r="H40" s="106"/>
      <c r="I40" s="106"/>
      <c r="J40" s="106"/>
      <c r="K40" s="106"/>
    </row>
    <row r="41" spans="2:11" s="49" customFormat="1">
      <c r="B41" s="58"/>
      <c r="C41" s="56"/>
      <c r="D41" s="60"/>
      <c r="E41" s="53" t="s">
        <v>65</v>
      </c>
      <c r="F41" s="40"/>
      <c r="G41" s="40"/>
      <c r="H41" s="40"/>
      <c r="I41" s="100" t="s">
        <v>148</v>
      </c>
      <c r="J41" s="100" t="s">
        <v>148</v>
      </c>
      <c r="K41" s="100" t="s">
        <v>148</v>
      </c>
    </row>
    <row r="42" spans="2:11" s="49" customFormat="1">
      <c r="B42" s="58"/>
      <c r="C42" s="56"/>
      <c r="D42" s="60"/>
      <c r="E42" s="53" t="s">
        <v>66</v>
      </c>
      <c r="F42" s="40"/>
      <c r="G42" s="40"/>
      <c r="H42" s="40"/>
      <c r="I42" s="100" t="s">
        <v>148</v>
      </c>
      <c r="J42" s="100" t="s">
        <v>148</v>
      </c>
      <c r="K42" s="100" t="s">
        <v>148</v>
      </c>
    </row>
    <row r="43" spans="2:11" s="49" customFormat="1">
      <c r="B43" s="58"/>
      <c r="C43" s="56"/>
      <c r="D43" s="60"/>
      <c r="E43" s="53" t="s">
        <v>67</v>
      </c>
      <c r="F43" s="40"/>
      <c r="G43" s="40"/>
      <c r="H43" s="40"/>
      <c r="I43" s="100" t="s">
        <v>148</v>
      </c>
      <c r="J43" s="100" t="s">
        <v>148</v>
      </c>
      <c r="K43" s="100" t="s">
        <v>148</v>
      </c>
    </row>
    <row r="44" spans="2:11" s="49" customFormat="1">
      <c r="B44" s="58"/>
      <c r="C44" s="56"/>
      <c r="D44" s="60"/>
      <c r="E44" s="53" t="s">
        <v>68</v>
      </c>
      <c r="F44" s="40"/>
      <c r="G44" s="40"/>
      <c r="H44" s="40"/>
      <c r="I44" s="100" t="s">
        <v>148</v>
      </c>
      <c r="J44" s="100" t="s">
        <v>148</v>
      </c>
      <c r="K44" s="100" t="s">
        <v>148</v>
      </c>
    </row>
    <row r="45" spans="2:11" s="49" customFormat="1">
      <c r="B45" s="58"/>
      <c r="C45" s="56"/>
      <c r="D45" s="60"/>
      <c r="E45" s="53" t="s">
        <v>69</v>
      </c>
      <c r="F45" s="40"/>
      <c r="G45" s="40"/>
      <c r="H45" s="40"/>
      <c r="I45" s="100" t="s">
        <v>148</v>
      </c>
      <c r="J45" s="100" t="s">
        <v>148</v>
      </c>
      <c r="K45" s="100" t="s">
        <v>148</v>
      </c>
    </row>
    <row r="46" spans="2:11" s="49" customFormat="1">
      <c r="B46" s="58"/>
      <c r="C46" s="56"/>
      <c r="D46" s="48"/>
      <c r="E46" s="54" t="s">
        <v>147</v>
      </c>
      <c r="F46" s="39"/>
      <c r="G46" s="39"/>
      <c r="H46" s="39"/>
      <c r="I46" s="100" t="s">
        <v>148</v>
      </c>
      <c r="J46" s="100" t="s">
        <v>148</v>
      </c>
      <c r="K46" s="100" t="s">
        <v>148</v>
      </c>
    </row>
    <row r="47" spans="2:11" s="49" customFormat="1">
      <c r="B47" s="58"/>
      <c r="C47" s="56"/>
      <c r="D47" s="48"/>
      <c r="E47" s="54" t="s">
        <v>71</v>
      </c>
      <c r="F47" s="39"/>
      <c r="G47" s="39"/>
      <c r="H47" s="39"/>
      <c r="I47" s="100" t="s">
        <v>148</v>
      </c>
      <c r="J47" s="100" t="s">
        <v>148</v>
      </c>
      <c r="K47" s="100" t="s">
        <v>148</v>
      </c>
    </row>
    <row r="48" spans="2:11" s="49" customFormat="1">
      <c r="B48" s="58"/>
      <c r="C48" s="56"/>
      <c r="D48" s="48"/>
      <c r="E48" s="54" t="s">
        <v>72</v>
      </c>
      <c r="F48" s="39"/>
      <c r="G48" s="39"/>
      <c r="H48" s="39"/>
      <c r="I48" s="100" t="s">
        <v>148</v>
      </c>
      <c r="J48" s="100" t="s">
        <v>148</v>
      </c>
      <c r="K48" s="100" t="s">
        <v>148</v>
      </c>
    </row>
    <row r="49" spans="2:14" s="49" customFormat="1">
      <c r="B49" s="58"/>
      <c r="C49" s="56"/>
      <c r="D49" s="48"/>
      <c r="E49" s="54" t="s">
        <v>73</v>
      </c>
      <c r="F49" s="39"/>
      <c r="G49" s="39"/>
      <c r="H49" s="39"/>
      <c r="I49" s="100" t="s">
        <v>148</v>
      </c>
      <c r="J49" s="100" t="s">
        <v>148</v>
      </c>
      <c r="K49" s="100" t="s">
        <v>148</v>
      </c>
    </row>
    <row r="50" spans="2:14" s="49" customFormat="1">
      <c r="B50" s="58"/>
      <c r="C50" s="121" t="s">
        <v>137</v>
      </c>
      <c r="D50" s="122"/>
      <c r="E50" s="123"/>
      <c r="F50" s="106"/>
      <c r="G50" s="106"/>
      <c r="H50" s="106"/>
      <c r="I50" s="106"/>
      <c r="J50" s="106"/>
      <c r="K50" s="106"/>
    </row>
    <row r="51" spans="2:14" s="49" customFormat="1">
      <c r="B51" s="58"/>
      <c r="C51" s="56"/>
      <c r="D51" s="48"/>
      <c r="E51" s="56" t="s">
        <v>105</v>
      </c>
      <c r="F51" s="106"/>
      <c r="G51" s="106"/>
      <c r="H51" s="106"/>
      <c r="I51" s="112"/>
      <c r="J51" s="112"/>
      <c r="K51" s="112"/>
      <c r="N51" s="63"/>
    </row>
    <row r="52" spans="2:14" s="49" customFormat="1">
      <c r="B52" s="58"/>
      <c r="C52" s="56"/>
      <c r="D52" s="48"/>
      <c r="E52" s="60" t="s">
        <v>144</v>
      </c>
      <c r="F52" s="39"/>
      <c r="G52" s="39"/>
      <c r="H52" s="39"/>
      <c r="I52" s="100" t="s">
        <v>148</v>
      </c>
      <c r="J52" s="100" t="s">
        <v>148</v>
      </c>
      <c r="K52" s="100" t="s">
        <v>148</v>
      </c>
      <c r="N52" s="63"/>
    </row>
    <row r="53" spans="2:14" s="49" customFormat="1">
      <c r="B53" s="58"/>
      <c r="C53" s="56"/>
      <c r="D53" s="48"/>
      <c r="E53" s="60" t="s">
        <v>145</v>
      </c>
      <c r="F53" s="39"/>
      <c r="G53" s="39"/>
      <c r="H53" s="39"/>
      <c r="I53" s="100" t="s">
        <v>148</v>
      </c>
      <c r="J53" s="100" t="s">
        <v>148</v>
      </c>
      <c r="K53" s="100" t="s">
        <v>148</v>
      </c>
      <c r="N53" s="63"/>
    </row>
    <row r="54" spans="2:14" s="49" customFormat="1">
      <c r="B54" s="58"/>
      <c r="C54" s="56"/>
      <c r="D54" s="48"/>
      <c r="E54" s="60" t="s">
        <v>146</v>
      </c>
      <c r="F54" s="39"/>
      <c r="G54" s="39"/>
      <c r="H54" s="39"/>
      <c r="I54" s="100" t="s">
        <v>148</v>
      </c>
      <c r="J54" s="100" t="s">
        <v>148</v>
      </c>
      <c r="K54" s="100" t="s">
        <v>148</v>
      </c>
      <c r="N54" s="63"/>
    </row>
    <row r="55" spans="2:14" s="49" customFormat="1">
      <c r="B55" s="58"/>
      <c r="C55" s="56"/>
      <c r="D55" s="48"/>
      <c r="E55" s="56" t="s">
        <v>74</v>
      </c>
      <c r="F55" s="106"/>
      <c r="G55" s="106"/>
      <c r="H55" s="106"/>
      <c r="I55" s="106"/>
      <c r="J55" s="106"/>
      <c r="K55" s="106"/>
    </row>
    <row r="56" spans="2:14" s="49" customFormat="1">
      <c r="B56" s="58"/>
      <c r="C56" s="56"/>
      <c r="D56" s="48"/>
      <c r="E56" s="59" t="s">
        <v>138</v>
      </c>
      <c r="F56" s="39"/>
      <c r="G56" s="39"/>
      <c r="H56" s="39"/>
      <c r="I56" s="100" t="s">
        <v>148</v>
      </c>
      <c r="J56" s="100" t="s">
        <v>148</v>
      </c>
      <c r="K56" s="100" t="s">
        <v>148</v>
      </c>
    </row>
    <row r="57" spans="2:14" s="49" customFormat="1">
      <c r="B57" s="58"/>
      <c r="C57" s="56"/>
      <c r="D57" s="48"/>
      <c r="E57" s="59" t="s">
        <v>139</v>
      </c>
      <c r="F57" s="39"/>
      <c r="G57" s="39"/>
      <c r="H57" s="39"/>
      <c r="I57" s="100" t="s">
        <v>148</v>
      </c>
      <c r="J57" s="100" t="s">
        <v>148</v>
      </c>
      <c r="K57" s="100" t="s">
        <v>148</v>
      </c>
    </row>
    <row r="58" spans="2:14" s="49" customFormat="1">
      <c r="B58" s="58"/>
      <c r="C58" s="56"/>
      <c r="D58" s="48"/>
      <c r="E58" s="59" t="s">
        <v>140</v>
      </c>
      <c r="F58" s="39"/>
      <c r="G58" s="39"/>
      <c r="H58" s="39"/>
      <c r="I58" s="100" t="s">
        <v>148</v>
      </c>
      <c r="J58" s="100" t="s">
        <v>148</v>
      </c>
      <c r="K58" s="100" t="s">
        <v>148</v>
      </c>
    </row>
    <row r="59" spans="2:14" s="49" customFormat="1">
      <c r="B59" s="64"/>
      <c r="C59" s="110" t="s">
        <v>136</v>
      </c>
      <c r="D59" s="102"/>
      <c r="E59" s="102"/>
      <c r="F59" s="106"/>
      <c r="G59" s="106"/>
      <c r="H59" s="106"/>
      <c r="I59" s="106"/>
      <c r="J59" s="106"/>
      <c r="K59" s="106"/>
    </row>
    <row r="60" spans="2:14" s="49" customFormat="1">
      <c r="B60" s="64"/>
      <c r="C60" s="56"/>
      <c r="D60" s="60" t="s">
        <v>151</v>
      </c>
      <c r="E60" s="60"/>
      <c r="F60" s="39"/>
      <c r="G60" s="39"/>
      <c r="H60" s="39"/>
      <c r="I60" s="100" t="s">
        <v>148</v>
      </c>
      <c r="J60" s="100" t="s">
        <v>148</v>
      </c>
      <c r="K60" s="100" t="s">
        <v>148</v>
      </c>
    </row>
    <row r="61" spans="2:14" s="49" customFormat="1">
      <c r="B61" s="64"/>
      <c r="C61" s="56"/>
      <c r="D61" s="49" t="s">
        <v>135</v>
      </c>
      <c r="E61" s="59"/>
      <c r="F61" s="39"/>
      <c r="G61" s="39"/>
      <c r="H61" s="39"/>
      <c r="I61" s="100" t="s">
        <v>148</v>
      </c>
      <c r="J61" s="100" t="s">
        <v>148</v>
      </c>
      <c r="K61" s="100" t="s">
        <v>148</v>
      </c>
    </row>
    <row r="62" spans="2:14" s="49" customFormat="1">
      <c r="B62" s="64"/>
      <c r="C62" s="48" t="s">
        <v>208</v>
      </c>
      <c r="D62" s="48"/>
      <c r="F62" s="40"/>
      <c r="G62" s="40"/>
      <c r="H62" s="40"/>
      <c r="I62" s="100" t="s">
        <v>148</v>
      </c>
      <c r="J62" s="100" t="s">
        <v>148</v>
      </c>
      <c r="K62" s="100" t="s">
        <v>148</v>
      </c>
    </row>
    <row r="63" spans="2:14" s="49" customFormat="1">
      <c r="B63" s="64"/>
      <c r="C63" s="48"/>
      <c r="D63" s="48"/>
      <c r="E63" s="65" t="s">
        <v>75</v>
      </c>
      <c r="F63" s="39">
        <f>SUM(F27:F62)</f>
        <v>0</v>
      </c>
      <c r="G63" s="39">
        <f t="shared" ref="G63:K63" si="1">SUM(G27:G62)</f>
        <v>0</v>
      </c>
      <c r="H63" s="39">
        <f t="shared" si="1"/>
        <v>0</v>
      </c>
      <c r="I63" s="39">
        <f t="shared" si="1"/>
        <v>0</v>
      </c>
      <c r="J63" s="39">
        <f t="shared" si="1"/>
        <v>0</v>
      </c>
      <c r="K63" s="39">
        <f t="shared" si="1"/>
        <v>0</v>
      </c>
    </row>
    <row r="64" spans="2:14" s="49" customFormat="1">
      <c r="B64" s="60"/>
      <c r="C64" s="48"/>
      <c r="D64" s="48"/>
      <c r="E64" s="65" t="s">
        <v>76</v>
      </c>
      <c r="F64" s="39">
        <f t="shared" ref="F64:K64" si="2">F24-F63</f>
        <v>0</v>
      </c>
      <c r="G64" s="39">
        <f t="shared" si="2"/>
        <v>0</v>
      </c>
      <c r="H64" s="39">
        <f t="shared" si="2"/>
        <v>0</v>
      </c>
      <c r="I64" s="39">
        <f t="shared" si="2"/>
        <v>0</v>
      </c>
      <c r="J64" s="39">
        <f t="shared" si="2"/>
        <v>0</v>
      </c>
      <c r="K64" s="39">
        <f t="shared" si="2"/>
        <v>0</v>
      </c>
    </row>
    <row r="65" spans="2:11" s="49" customFormat="1">
      <c r="B65" s="60"/>
      <c r="C65" s="60"/>
      <c r="D65" s="60"/>
      <c r="E65" s="65" t="s">
        <v>77</v>
      </c>
      <c r="F65" s="39"/>
      <c r="G65" s="39"/>
      <c r="H65" s="39"/>
      <c r="I65" s="39"/>
      <c r="J65" s="39"/>
      <c r="K65" s="39"/>
    </row>
    <row r="66" spans="2:11" s="49" customFormat="1">
      <c r="B66" s="60"/>
      <c r="C66" s="60"/>
      <c r="D66" s="60"/>
      <c r="E66" s="65" t="s">
        <v>78</v>
      </c>
      <c r="F66" s="39">
        <f>+F64+F65</f>
        <v>0</v>
      </c>
      <c r="G66" s="39">
        <f t="shared" ref="G66:K66" si="3">+G64+G65</f>
        <v>0</v>
      </c>
      <c r="H66" s="39">
        <f>+H64+H65</f>
        <v>0</v>
      </c>
      <c r="I66" s="39">
        <f>+I64+I65</f>
        <v>0</v>
      </c>
      <c r="J66" s="39">
        <f t="shared" si="3"/>
        <v>0</v>
      </c>
      <c r="K66" s="39">
        <f t="shared" si="3"/>
        <v>0</v>
      </c>
    </row>
    <row r="67" spans="2:11" s="49" customFormat="1">
      <c r="B67" s="60"/>
      <c r="C67" s="60"/>
      <c r="D67" s="60"/>
      <c r="E67" s="65" t="s">
        <v>79</v>
      </c>
      <c r="F67" s="39"/>
      <c r="G67" s="39"/>
      <c r="H67" s="39"/>
      <c r="I67" s="39"/>
      <c r="J67" s="39"/>
      <c r="K67" s="39"/>
    </row>
    <row r="68" spans="2:11" s="49" customFormat="1">
      <c r="B68" s="60"/>
      <c r="C68" s="60"/>
      <c r="D68" s="60"/>
      <c r="E68" s="65" t="s">
        <v>80</v>
      </c>
      <c r="F68" s="39"/>
      <c r="G68" s="39"/>
      <c r="H68" s="39"/>
      <c r="I68" s="39"/>
      <c r="J68" s="39"/>
      <c r="K68" s="39"/>
    </row>
    <row r="69" spans="2:11" s="49" customFormat="1">
      <c r="B69" s="60"/>
      <c r="C69" s="60"/>
      <c r="D69" s="60"/>
      <c r="E69" s="65" t="s">
        <v>143</v>
      </c>
      <c r="F69" s="39">
        <f>+F66-F67-F68</f>
        <v>0</v>
      </c>
      <c r="G69" s="39">
        <f t="shared" ref="G69:K69" si="4">+G66-G67-G68</f>
        <v>0</v>
      </c>
      <c r="H69" s="39">
        <f t="shared" si="4"/>
        <v>0</v>
      </c>
      <c r="I69" s="39">
        <f t="shared" si="4"/>
        <v>0</v>
      </c>
      <c r="J69" s="39">
        <f t="shared" si="4"/>
        <v>0</v>
      </c>
      <c r="K69" s="39">
        <f t="shared" si="4"/>
        <v>0</v>
      </c>
    </row>
    <row r="70" spans="2:11" s="49" customFormat="1">
      <c r="B70" s="51" t="s">
        <v>81</v>
      </c>
      <c r="C70" s="50"/>
      <c r="D70" s="50"/>
      <c r="E70" s="66"/>
      <c r="F70" s="42"/>
      <c r="G70" s="42"/>
      <c r="H70" s="42"/>
      <c r="I70" s="43"/>
      <c r="J70" s="43"/>
      <c r="K70" s="44"/>
    </row>
    <row r="71" spans="2:11" s="49" customFormat="1">
      <c r="B71" s="48"/>
      <c r="C71" s="48" t="s">
        <v>82</v>
      </c>
      <c r="D71" s="48"/>
      <c r="E71" s="60"/>
      <c r="F71" s="40"/>
      <c r="G71" s="40"/>
      <c r="H71" s="40"/>
      <c r="I71" s="100" t="s">
        <v>148</v>
      </c>
      <c r="J71" s="100" t="s">
        <v>148</v>
      </c>
      <c r="K71" s="100" t="s">
        <v>148</v>
      </c>
    </row>
    <row r="72" spans="2:11" s="49" customFormat="1">
      <c r="B72" s="48"/>
      <c r="C72" s="48" t="s">
        <v>83</v>
      </c>
      <c r="D72" s="48"/>
      <c r="E72" s="60"/>
      <c r="F72" s="39"/>
      <c r="G72" s="39"/>
      <c r="H72" s="39"/>
      <c r="I72" s="100" t="s">
        <v>148</v>
      </c>
      <c r="J72" s="100" t="s">
        <v>148</v>
      </c>
      <c r="K72" s="100" t="s">
        <v>148</v>
      </c>
    </row>
    <row r="73" spans="2:11" s="49" customFormat="1">
      <c r="B73" s="48"/>
      <c r="C73" s="48" t="s">
        <v>84</v>
      </c>
      <c r="D73" s="48"/>
      <c r="E73" s="48"/>
      <c r="F73" s="106"/>
      <c r="G73" s="106"/>
      <c r="H73" s="106"/>
      <c r="I73" s="113"/>
      <c r="J73" s="113"/>
      <c r="K73" s="106"/>
    </row>
    <row r="74" spans="2:11" s="49" customFormat="1">
      <c r="B74" s="48"/>
      <c r="C74" s="48"/>
      <c r="D74" s="48"/>
      <c r="E74" s="48" t="s">
        <v>85</v>
      </c>
      <c r="F74" s="39"/>
      <c r="G74" s="39"/>
      <c r="H74" s="39"/>
      <c r="I74" s="100" t="s">
        <v>148</v>
      </c>
      <c r="J74" s="100" t="s">
        <v>148</v>
      </c>
      <c r="K74" s="100" t="s">
        <v>148</v>
      </c>
    </row>
    <row r="75" spans="2:11" s="49" customFormat="1">
      <c r="B75" s="48"/>
      <c r="C75" s="48"/>
      <c r="D75" s="48"/>
      <c r="E75" s="48" t="s">
        <v>86</v>
      </c>
      <c r="F75" s="39"/>
      <c r="G75" s="39"/>
      <c r="H75" s="39"/>
      <c r="I75" s="100" t="s">
        <v>148</v>
      </c>
      <c r="J75" s="100" t="s">
        <v>148</v>
      </c>
      <c r="K75" s="100" t="s">
        <v>148</v>
      </c>
    </row>
    <row r="76" spans="2:11" s="49" customFormat="1">
      <c r="B76" s="48"/>
      <c r="C76" s="48"/>
      <c r="D76" s="48"/>
      <c r="E76" s="48" t="s">
        <v>87</v>
      </c>
      <c r="F76" s="39"/>
      <c r="G76" s="39"/>
      <c r="H76" s="39"/>
      <c r="I76" s="100" t="s">
        <v>148</v>
      </c>
      <c r="J76" s="100" t="s">
        <v>148</v>
      </c>
      <c r="K76" s="100" t="s">
        <v>148</v>
      </c>
    </row>
    <row r="77" spans="2:11" s="49" customFormat="1">
      <c r="B77" s="48"/>
      <c r="C77" s="48"/>
      <c r="D77" s="48"/>
      <c r="E77" s="67" t="s">
        <v>88</v>
      </c>
      <c r="F77" s="39">
        <f>SUM(F71:F72,F74,F75,F76)</f>
        <v>0</v>
      </c>
      <c r="G77" s="39">
        <f>SUM(G71:G72,G74,G75,G76)</f>
        <v>0</v>
      </c>
      <c r="H77" s="39">
        <f>SUM(H71:H72,H74,H75,H76)</f>
        <v>0</v>
      </c>
      <c r="I77" s="39">
        <f>SUM(I71:I72,I74,I75,I76)</f>
        <v>0</v>
      </c>
      <c r="J77" s="39">
        <f t="shared" ref="J77:K77" si="5">SUM(J71:J72,J74,J75,J76)</f>
        <v>0</v>
      </c>
      <c r="K77" s="39">
        <f t="shared" si="5"/>
        <v>0</v>
      </c>
    </row>
    <row r="78" spans="2:11" ht="21.75" customHeight="1">
      <c r="B78" s="6"/>
      <c r="C78" s="6"/>
      <c r="D78" s="6"/>
      <c r="E78" s="13"/>
      <c r="F78" s="14"/>
      <c r="G78" s="14"/>
      <c r="H78" s="14"/>
      <c r="I78" s="15"/>
      <c r="J78" s="15"/>
      <c r="K78" s="15"/>
    </row>
    <row r="79" spans="2:11" ht="21.75" customHeight="1">
      <c r="B79" s="16" t="s">
        <v>89</v>
      </c>
      <c r="C79" s="6"/>
      <c r="D79" s="6"/>
      <c r="E79" s="13"/>
      <c r="F79" s="17"/>
      <c r="G79" s="17"/>
      <c r="H79" s="17"/>
      <c r="I79" s="36" t="s">
        <v>32</v>
      </c>
      <c r="J79" s="36" t="s">
        <v>33</v>
      </c>
      <c r="K79" s="36" t="s">
        <v>211</v>
      </c>
    </row>
    <row r="80" spans="2:11" ht="21.75" customHeight="1">
      <c r="B80" s="6"/>
      <c r="C80" s="6"/>
      <c r="D80" s="6"/>
      <c r="E80" s="13" t="s">
        <v>90</v>
      </c>
      <c r="F80" s="17"/>
      <c r="G80" s="17"/>
      <c r="H80" s="17"/>
      <c r="I80" s="37">
        <v>0</v>
      </c>
      <c r="J80" s="37">
        <v>0</v>
      </c>
      <c r="K80" s="38">
        <v>0</v>
      </c>
    </row>
    <row r="81" spans="2:11" ht="21.75" customHeight="1">
      <c r="B81" s="6"/>
      <c r="C81" s="6"/>
      <c r="D81" s="6"/>
      <c r="E81" s="13" t="s">
        <v>91</v>
      </c>
      <c r="F81" s="17"/>
      <c r="G81" s="17"/>
      <c r="H81" s="17"/>
      <c r="I81" s="37">
        <v>0</v>
      </c>
      <c r="J81" s="37">
        <v>0</v>
      </c>
      <c r="K81" s="38">
        <v>0</v>
      </c>
    </row>
    <row r="82" spans="2:11" ht="21.75" customHeight="1">
      <c r="B82" s="6"/>
      <c r="C82" s="6"/>
      <c r="D82" s="6"/>
      <c r="E82" s="13" t="s">
        <v>92</v>
      </c>
      <c r="F82" s="17"/>
      <c r="G82" s="17"/>
      <c r="H82" s="17"/>
      <c r="I82" s="37">
        <f>IFERROR((I51+I55)/I63,0)</f>
        <v>0</v>
      </c>
      <c r="J82" s="37">
        <f>IFERROR((J51+J55)/J63,0)</f>
        <v>0</v>
      </c>
      <c r="K82" s="37">
        <f>IFERROR((K51+K55)/K63,0)</f>
        <v>0</v>
      </c>
    </row>
    <row r="83" spans="2:11" ht="21.75" customHeight="1">
      <c r="B83" s="7" t="s">
        <v>109</v>
      </c>
      <c r="C83" s="6"/>
      <c r="D83" s="6"/>
      <c r="E83" s="13"/>
      <c r="F83" s="17"/>
      <c r="G83" s="17"/>
      <c r="H83" s="17"/>
      <c r="I83" s="20"/>
      <c r="J83" s="20"/>
      <c r="K83" s="20"/>
    </row>
    <row r="84" spans="2:11" ht="21.75" customHeight="1">
      <c r="E84" s="7" t="s">
        <v>110</v>
      </c>
      <c r="F84" s="12"/>
      <c r="G84" s="12"/>
      <c r="H84" s="12"/>
      <c r="I84" s="12"/>
      <c r="J84" s="12"/>
    </row>
    <row r="85" spans="2:11" ht="21.75" customHeight="1">
      <c r="B85" s="6"/>
      <c r="E85" s="7" t="s">
        <v>93</v>
      </c>
      <c r="F85" s="8"/>
      <c r="G85" s="8"/>
      <c r="H85" s="8"/>
      <c r="I85" s="8"/>
      <c r="J85" s="8"/>
    </row>
    <row r="86" spans="2:11" ht="21.75" customHeight="1">
      <c r="E86" s="7" t="s">
        <v>94</v>
      </c>
      <c r="F86" s="8"/>
      <c r="G86" s="8"/>
      <c r="H86" s="8"/>
      <c r="I86" s="8"/>
      <c r="J86" s="8"/>
    </row>
    <row r="87" spans="2:11" ht="21.75" customHeight="1">
      <c r="E87" s="7" t="s">
        <v>95</v>
      </c>
      <c r="F87" s="8"/>
      <c r="G87" s="8"/>
      <c r="H87" s="8"/>
      <c r="I87" s="8"/>
      <c r="J87" s="8"/>
    </row>
    <row r="88" spans="2:11" ht="21.75" customHeight="1">
      <c r="E88" s="7" t="s">
        <v>96</v>
      </c>
      <c r="F88" s="8"/>
      <c r="G88" s="8"/>
      <c r="H88" s="8"/>
      <c r="I88" s="8"/>
      <c r="J88" s="8"/>
    </row>
    <row r="89" spans="2:11" ht="21.75" customHeight="1">
      <c r="F89" s="8"/>
      <c r="G89" s="8"/>
      <c r="H89" s="8"/>
      <c r="I89" s="8"/>
      <c r="J89" s="8"/>
    </row>
    <row r="90" spans="2:11" ht="21.75" customHeight="1">
      <c r="E90" s="6"/>
      <c r="F90" s="8"/>
      <c r="G90" s="8"/>
      <c r="H90" s="8"/>
      <c r="I90" s="8"/>
      <c r="J90" s="8"/>
    </row>
    <row r="91" spans="2:11" ht="21.75" customHeight="1">
      <c r="B91" s="6"/>
      <c r="C91" s="6" t="s">
        <v>97</v>
      </c>
      <c r="D91" s="6"/>
      <c r="E91" s="1750" t="s">
        <v>98</v>
      </c>
      <c r="F91" s="1756"/>
      <c r="G91" s="1756"/>
      <c r="H91" s="1756"/>
      <c r="I91" s="1756"/>
      <c r="J91" s="1756"/>
      <c r="K91" s="1756"/>
    </row>
    <row r="92" spans="2:11" s="68" customFormat="1" ht="21.75" customHeight="1">
      <c r="B92" s="69"/>
      <c r="C92" s="69"/>
      <c r="D92" s="69"/>
      <c r="E92" s="1750" t="s">
        <v>99</v>
      </c>
      <c r="F92" s="1756"/>
      <c r="G92" s="1756"/>
      <c r="H92" s="1756"/>
      <c r="I92" s="1756"/>
      <c r="J92" s="1756"/>
      <c r="K92" s="1756"/>
    </row>
    <row r="93" spans="2:11" s="68" customFormat="1" ht="21.75" customHeight="1">
      <c r="B93" s="69"/>
      <c r="C93" s="69"/>
      <c r="D93" s="69"/>
      <c r="E93" s="1750" t="s">
        <v>100</v>
      </c>
      <c r="F93" s="1756"/>
      <c r="G93" s="1756"/>
      <c r="H93" s="1756"/>
      <c r="I93" s="1756"/>
      <c r="J93" s="1756"/>
      <c r="K93" s="1756"/>
    </row>
    <row r="94" spans="2:11" s="68" customFormat="1" ht="21.75" customHeight="1">
      <c r="B94" s="69"/>
      <c r="C94" s="69"/>
      <c r="D94" s="69"/>
      <c r="E94" s="1750"/>
      <c r="F94" s="1756"/>
      <c r="G94" s="1756"/>
      <c r="H94" s="1756"/>
      <c r="I94" s="1756"/>
      <c r="J94" s="1756"/>
      <c r="K94" s="1756"/>
    </row>
    <row r="95" spans="2:11" s="68" customFormat="1" ht="21.75" customHeight="1">
      <c r="E95" s="1756"/>
      <c r="F95" s="1756"/>
      <c r="G95" s="1756"/>
      <c r="H95" s="1756"/>
      <c r="I95" s="1756"/>
      <c r="J95" s="1756"/>
      <c r="K95" s="1756"/>
    </row>
    <row r="96" spans="2:11" s="68" customFormat="1" ht="21.75" customHeight="1">
      <c r="E96" s="1750" t="s">
        <v>101</v>
      </c>
      <c r="F96" s="1750"/>
      <c r="G96" s="1750"/>
      <c r="H96" s="1750"/>
      <c r="I96" s="1750"/>
      <c r="J96" s="1750"/>
      <c r="K96" s="1750"/>
    </row>
    <row r="97" spans="5:11" s="68" customFormat="1" ht="21.75" customHeight="1">
      <c r="E97" s="1750" t="s">
        <v>102</v>
      </c>
      <c r="F97" s="1750"/>
      <c r="G97" s="1750"/>
      <c r="H97" s="1750"/>
      <c r="I97" s="1750"/>
      <c r="J97" s="1750"/>
      <c r="K97" s="1750"/>
    </row>
    <row r="98" spans="5:11" ht="21.75" customHeight="1"/>
    <row r="99" spans="5:11" ht="20.25" customHeight="1">
      <c r="F99" s="12"/>
      <c r="G99" s="12"/>
      <c r="H99" s="12"/>
      <c r="I99" s="12"/>
      <c r="J99" s="12"/>
    </row>
    <row r="100" spans="5:11" ht="20.25" customHeight="1">
      <c r="F100" s="12"/>
      <c r="G100" s="12"/>
      <c r="H100" s="12"/>
      <c r="I100" s="12"/>
      <c r="J100" s="12"/>
    </row>
    <row r="101" spans="5:11" ht="20.25" customHeight="1">
      <c r="F101" s="12"/>
      <c r="G101" s="12"/>
      <c r="H101" s="12"/>
      <c r="I101" s="12"/>
      <c r="J101" s="12"/>
    </row>
    <row r="102" spans="5:11" ht="20.25" customHeight="1">
      <c r="F102" s="12"/>
      <c r="G102" s="12"/>
      <c r="H102" s="12"/>
      <c r="I102" s="12"/>
      <c r="J102" s="12"/>
    </row>
    <row r="103" spans="5:11" ht="20.25" customHeight="1">
      <c r="F103" s="12"/>
      <c r="G103" s="12"/>
      <c r="H103" s="12"/>
      <c r="I103" s="12"/>
      <c r="J103" s="12"/>
    </row>
    <row r="104" spans="5:11" ht="20.25" customHeight="1">
      <c r="F104" s="12"/>
      <c r="G104" s="12"/>
      <c r="H104" s="12"/>
      <c r="I104" s="12"/>
      <c r="J104" s="12"/>
    </row>
    <row r="105" spans="5:11" ht="20.25" customHeight="1">
      <c r="F105" s="12"/>
      <c r="G105" s="12"/>
      <c r="H105" s="12"/>
      <c r="I105" s="12"/>
      <c r="J105" s="12"/>
    </row>
    <row r="106" spans="5:11" ht="20.25" customHeight="1">
      <c r="F106" s="12"/>
      <c r="G106" s="12"/>
      <c r="H106" s="12"/>
      <c r="I106" s="12"/>
      <c r="J106" s="12"/>
    </row>
    <row r="107" spans="5:11" ht="20.25" customHeight="1">
      <c r="F107" s="12"/>
      <c r="G107" s="12"/>
      <c r="H107" s="12"/>
      <c r="I107" s="12"/>
      <c r="J107" s="12"/>
    </row>
    <row r="108" spans="5:11" ht="20.25" customHeight="1">
      <c r="F108" s="12"/>
      <c r="G108" s="12"/>
      <c r="H108" s="12"/>
      <c r="I108" s="12"/>
      <c r="J108" s="12"/>
    </row>
    <row r="109" spans="5:11" ht="20.25" customHeight="1">
      <c r="F109" s="12"/>
      <c r="G109" s="12"/>
      <c r="H109" s="12"/>
      <c r="I109" s="12"/>
      <c r="J109" s="12"/>
    </row>
    <row r="110" spans="5:11" ht="20.25" customHeight="1">
      <c r="F110" s="12"/>
      <c r="G110" s="12"/>
      <c r="H110" s="12"/>
      <c r="I110" s="12"/>
      <c r="J110" s="12"/>
    </row>
    <row r="111" spans="5:11" ht="20.25" customHeight="1">
      <c r="F111" s="12"/>
      <c r="G111" s="12"/>
      <c r="H111" s="12"/>
      <c r="I111" s="12"/>
      <c r="J111" s="12"/>
    </row>
    <row r="112" spans="5:11" ht="20.25" customHeight="1">
      <c r="F112" s="12"/>
      <c r="G112" s="12"/>
      <c r="H112" s="12"/>
      <c r="I112" s="12"/>
      <c r="J112" s="12"/>
    </row>
    <row r="113" spans="6:10" ht="20.25" customHeight="1">
      <c r="F113" s="12"/>
      <c r="G113" s="12"/>
      <c r="H113" s="12"/>
      <c r="I113" s="12"/>
      <c r="J113" s="12"/>
    </row>
    <row r="114" spans="6:10" ht="20.25" customHeight="1">
      <c r="F114" s="12"/>
      <c r="G114" s="12"/>
      <c r="H114" s="12"/>
      <c r="I114" s="12"/>
      <c r="J114" s="12"/>
    </row>
    <row r="115" spans="6:10" ht="20.25" customHeight="1">
      <c r="F115" s="12"/>
      <c r="G115" s="12"/>
      <c r="H115" s="12"/>
      <c r="I115" s="12"/>
      <c r="J115" s="12"/>
    </row>
    <row r="116" spans="6:10" ht="14.25" customHeight="1">
      <c r="F116" s="12"/>
      <c r="G116" s="12"/>
      <c r="H116" s="12"/>
      <c r="I116" s="12"/>
      <c r="J116" s="12"/>
    </row>
    <row r="117" spans="6:10" ht="14.25" customHeight="1">
      <c r="F117" s="12"/>
      <c r="G117" s="12"/>
      <c r="H117" s="12"/>
      <c r="I117" s="12"/>
      <c r="J117" s="12"/>
    </row>
    <row r="118" spans="6:10" ht="14.25" customHeight="1">
      <c r="F118" s="12"/>
      <c r="G118" s="12"/>
      <c r="H118" s="12"/>
      <c r="I118" s="12"/>
      <c r="J118" s="12"/>
    </row>
    <row r="119" spans="6:10" ht="14.25" customHeight="1">
      <c r="F119" s="12"/>
      <c r="G119" s="12"/>
      <c r="H119" s="12"/>
      <c r="I119" s="12"/>
      <c r="J119" s="12"/>
    </row>
    <row r="120" spans="6:10" ht="14.25" customHeight="1">
      <c r="F120" s="12"/>
      <c r="G120" s="12"/>
      <c r="H120" s="12"/>
      <c r="I120" s="12"/>
      <c r="J120" s="12"/>
    </row>
    <row r="121" spans="6:10" ht="14.25" customHeight="1">
      <c r="F121" s="12"/>
      <c r="G121" s="12"/>
      <c r="H121" s="12"/>
      <c r="I121" s="12"/>
      <c r="J121" s="12"/>
    </row>
    <row r="122" spans="6:10" ht="14.25" customHeight="1">
      <c r="F122" s="12"/>
      <c r="G122" s="12"/>
      <c r="H122" s="12"/>
      <c r="I122" s="12"/>
      <c r="J122" s="12"/>
    </row>
    <row r="123" spans="6:10" ht="14.25" customHeight="1">
      <c r="F123" s="12"/>
      <c r="G123" s="12"/>
      <c r="H123" s="12"/>
      <c r="I123" s="12"/>
      <c r="J123" s="12"/>
    </row>
    <row r="124" spans="6:10" ht="14.25" customHeight="1">
      <c r="F124" s="12"/>
      <c r="G124" s="12"/>
      <c r="H124" s="12"/>
      <c r="I124" s="12"/>
      <c r="J124" s="12"/>
    </row>
    <row r="125" spans="6:10" ht="14.25" customHeight="1">
      <c r="F125" s="12"/>
      <c r="G125" s="12"/>
      <c r="H125" s="12"/>
      <c r="I125" s="12"/>
      <c r="J125" s="12"/>
    </row>
    <row r="126" spans="6:10" ht="14.25" customHeight="1">
      <c r="F126" s="12"/>
      <c r="G126" s="12"/>
      <c r="H126" s="12"/>
      <c r="I126" s="12"/>
      <c r="J126" s="12"/>
    </row>
    <row r="127" spans="6:10" ht="14.25" customHeight="1">
      <c r="F127" s="12"/>
      <c r="G127" s="12"/>
      <c r="H127" s="12"/>
      <c r="I127" s="12"/>
      <c r="J127" s="12"/>
    </row>
    <row r="128" spans="6:10" ht="14.25" customHeight="1">
      <c r="F128" s="12"/>
      <c r="G128" s="12"/>
      <c r="H128" s="12"/>
      <c r="I128" s="12"/>
      <c r="J128" s="12"/>
    </row>
    <row r="129" spans="6:10" ht="14.25" customHeight="1">
      <c r="F129" s="12"/>
      <c r="G129" s="12"/>
      <c r="H129" s="12"/>
      <c r="I129" s="12"/>
      <c r="J129" s="12"/>
    </row>
    <row r="130" spans="6:10" ht="14.25" customHeight="1">
      <c r="F130" s="12"/>
      <c r="G130" s="12"/>
      <c r="H130" s="12"/>
      <c r="I130" s="12"/>
      <c r="J130" s="12"/>
    </row>
    <row r="131" spans="6:10" ht="14.25" customHeight="1">
      <c r="F131" s="12"/>
      <c r="G131" s="12"/>
      <c r="H131" s="12"/>
      <c r="I131" s="12"/>
      <c r="J131" s="12"/>
    </row>
    <row r="132" spans="6:10" ht="14.25" customHeight="1">
      <c r="F132" s="12"/>
      <c r="G132" s="12"/>
      <c r="H132" s="12"/>
      <c r="I132" s="12"/>
      <c r="J132" s="12"/>
    </row>
    <row r="133" spans="6:10" ht="14.25" customHeight="1">
      <c r="F133" s="12"/>
      <c r="G133" s="12"/>
      <c r="H133" s="12"/>
      <c r="I133" s="12"/>
      <c r="J133" s="12"/>
    </row>
    <row r="134" spans="6:10" ht="14.25" customHeight="1">
      <c r="F134" s="12"/>
      <c r="G134" s="12"/>
      <c r="H134" s="12"/>
      <c r="I134" s="12"/>
      <c r="J134" s="12"/>
    </row>
    <row r="135" spans="6:10" ht="14.25" customHeight="1">
      <c r="F135" s="12"/>
      <c r="G135" s="12"/>
      <c r="H135" s="12"/>
      <c r="I135" s="12"/>
      <c r="J135" s="12"/>
    </row>
    <row r="136" spans="6:10" ht="14.25" customHeight="1">
      <c r="F136" s="12"/>
      <c r="G136" s="12"/>
      <c r="H136" s="12"/>
      <c r="I136" s="12"/>
      <c r="J136" s="12"/>
    </row>
    <row r="137" spans="6:10" ht="14.25" customHeight="1">
      <c r="F137" s="12"/>
      <c r="G137" s="12"/>
      <c r="H137" s="12"/>
      <c r="I137" s="12"/>
      <c r="J137" s="12"/>
    </row>
    <row r="138" spans="6:10" ht="14.25" customHeight="1">
      <c r="F138" s="12"/>
      <c r="G138" s="12"/>
      <c r="H138" s="12"/>
      <c r="I138" s="12"/>
      <c r="J138" s="12"/>
    </row>
    <row r="139" spans="6:10" ht="14.25" customHeight="1">
      <c r="F139" s="12"/>
      <c r="G139" s="12"/>
      <c r="H139" s="12"/>
      <c r="I139" s="12"/>
      <c r="J139" s="12"/>
    </row>
    <row r="140" spans="6:10" ht="14.25" customHeight="1">
      <c r="F140" s="12"/>
      <c r="G140" s="12"/>
      <c r="H140" s="12"/>
      <c r="I140" s="12"/>
      <c r="J140" s="12"/>
    </row>
    <row r="141" spans="6:10" ht="14.25" customHeight="1">
      <c r="F141" s="12"/>
      <c r="G141" s="12"/>
      <c r="H141" s="12"/>
      <c r="I141" s="12"/>
      <c r="J141" s="12"/>
    </row>
    <row r="142" spans="6:10" ht="14.25" customHeight="1">
      <c r="F142" s="12"/>
      <c r="G142" s="12"/>
      <c r="H142" s="12"/>
      <c r="I142" s="12"/>
      <c r="J142" s="12"/>
    </row>
    <row r="143" spans="6:10" ht="14.25" customHeight="1">
      <c r="F143" s="12"/>
      <c r="G143" s="12"/>
      <c r="H143" s="12"/>
      <c r="I143" s="12"/>
      <c r="J143" s="12"/>
    </row>
    <row r="144" spans="6:10" ht="14.25" customHeight="1">
      <c r="F144" s="12"/>
      <c r="G144" s="12"/>
      <c r="H144" s="12"/>
      <c r="I144" s="12"/>
      <c r="J144" s="12"/>
    </row>
    <row r="145" spans="6:10" ht="14.25" customHeight="1">
      <c r="F145" s="12"/>
      <c r="G145" s="12"/>
      <c r="H145" s="12"/>
      <c r="I145" s="12"/>
      <c r="J145" s="12"/>
    </row>
    <row r="146" spans="6:10" ht="14.25" customHeight="1">
      <c r="F146" s="12"/>
      <c r="G146" s="12"/>
      <c r="H146" s="12"/>
      <c r="I146" s="12"/>
      <c r="J146" s="12"/>
    </row>
    <row r="147" spans="6:10" ht="14.25" customHeight="1">
      <c r="F147" s="12"/>
      <c r="G147" s="12"/>
      <c r="H147" s="12"/>
      <c r="I147" s="12"/>
      <c r="J147" s="12"/>
    </row>
    <row r="148" spans="6:10" ht="14.25" customHeight="1">
      <c r="F148" s="12"/>
      <c r="G148" s="12"/>
      <c r="H148" s="12"/>
      <c r="I148" s="12"/>
      <c r="J148" s="12"/>
    </row>
    <row r="149" spans="6:10" ht="14.25" customHeight="1">
      <c r="F149" s="12"/>
      <c r="G149" s="12"/>
      <c r="H149" s="12"/>
      <c r="I149" s="12"/>
      <c r="J149" s="12"/>
    </row>
    <row r="150" spans="6:10" ht="14.25" customHeight="1">
      <c r="F150" s="12"/>
      <c r="G150" s="12"/>
      <c r="H150" s="12"/>
      <c r="I150" s="12"/>
      <c r="J150" s="12"/>
    </row>
    <row r="151" spans="6:10" ht="14.25" customHeight="1">
      <c r="F151" s="12"/>
      <c r="G151" s="12"/>
      <c r="H151" s="12"/>
      <c r="I151" s="12"/>
      <c r="J151" s="12"/>
    </row>
    <row r="152" spans="6:10" ht="14.25" customHeight="1">
      <c r="F152" s="12"/>
      <c r="G152" s="12"/>
      <c r="H152" s="12"/>
      <c r="I152" s="12"/>
      <c r="J152" s="12"/>
    </row>
    <row r="153" spans="6:10" ht="14.25" customHeight="1">
      <c r="F153" s="12"/>
      <c r="G153" s="12"/>
      <c r="H153" s="12"/>
      <c r="I153" s="12"/>
      <c r="J153" s="12"/>
    </row>
    <row r="154" spans="6:10" ht="14.25" customHeight="1">
      <c r="F154" s="12"/>
      <c r="G154" s="12"/>
      <c r="H154" s="12"/>
      <c r="I154" s="12"/>
      <c r="J154" s="12"/>
    </row>
    <row r="155" spans="6:10" ht="14.25" customHeight="1">
      <c r="F155" s="12"/>
      <c r="G155" s="12"/>
      <c r="H155" s="12"/>
      <c r="I155" s="12"/>
      <c r="J155" s="12"/>
    </row>
    <row r="156" spans="6:10" ht="14.25" customHeight="1">
      <c r="F156" s="12"/>
      <c r="G156" s="12"/>
      <c r="H156" s="12"/>
      <c r="I156" s="12"/>
      <c r="J156" s="12"/>
    </row>
    <row r="157" spans="6:10" ht="14.25" customHeight="1">
      <c r="F157" s="12"/>
      <c r="G157" s="12"/>
      <c r="H157" s="12"/>
      <c r="I157" s="12"/>
      <c r="J157" s="12"/>
    </row>
    <row r="158" spans="6:10" ht="14.25" customHeight="1">
      <c r="F158" s="12"/>
      <c r="G158" s="12"/>
      <c r="H158" s="12"/>
      <c r="I158" s="12"/>
      <c r="J158" s="12"/>
    </row>
    <row r="159" spans="6:10" ht="14.25" customHeight="1">
      <c r="F159" s="12"/>
      <c r="G159" s="12"/>
      <c r="H159" s="12"/>
      <c r="I159" s="12"/>
      <c r="J159" s="12"/>
    </row>
    <row r="160" spans="6:10" ht="14.25" customHeight="1">
      <c r="F160" s="12"/>
      <c r="G160" s="12"/>
      <c r="H160" s="12"/>
      <c r="I160" s="12"/>
      <c r="J160" s="12"/>
    </row>
    <row r="161" spans="6:10" ht="14.25" customHeight="1">
      <c r="F161" s="12"/>
      <c r="G161" s="12"/>
      <c r="H161" s="12"/>
      <c r="I161" s="12"/>
      <c r="J161" s="12"/>
    </row>
    <row r="162" spans="6:10" ht="14.25" customHeight="1">
      <c r="F162" s="12"/>
      <c r="G162" s="12"/>
      <c r="H162" s="12"/>
      <c r="I162" s="12"/>
      <c r="J162" s="12"/>
    </row>
    <row r="163" spans="6:10" ht="14.25" customHeight="1">
      <c r="F163" s="12"/>
      <c r="G163" s="12"/>
      <c r="H163" s="12"/>
      <c r="I163" s="12"/>
      <c r="J163" s="12"/>
    </row>
    <row r="164" spans="6:10" ht="14.25" customHeight="1">
      <c r="F164" s="12"/>
      <c r="G164" s="12"/>
      <c r="H164" s="12"/>
      <c r="I164" s="12"/>
      <c r="J164" s="12"/>
    </row>
    <row r="165" spans="6:10" ht="14.25" customHeight="1">
      <c r="F165" s="12"/>
      <c r="G165" s="12"/>
      <c r="H165" s="12"/>
      <c r="I165" s="12"/>
      <c r="J165" s="12"/>
    </row>
    <row r="166" spans="6:10" ht="14.25" customHeight="1">
      <c r="F166" s="12"/>
      <c r="G166" s="12"/>
      <c r="H166" s="12"/>
      <c r="I166" s="12"/>
      <c r="J166" s="12"/>
    </row>
    <row r="167" spans="6:10" ht="14.25" customHeight="1">
      <c r="F167" s="12"/>
      <c r="G167" s="12"/>
      <c r="H167" s="12"/>
      <c r="I167" s="12"/>
      <c r="J167" s="12"/>
    </row>
    <row r="168" spans="6:10" ht="14.25" customHeight="1">
      <c r="F168" s="12"/>
      <c r="G168" s="12"/>
      <c r="H168" s="12"/>
      <c r="I168" s="12"/>
      <c r="J168" s="12"/>
    </row>
    <row r="169" spans="6:10" ht="14.25" customHeight="1">
      <c r="F169" s="12"/>
      <c r="G169" s="12"/>
      <c r="H169" s="12"/>
      <c r="I169" s="12"/>
      <c r="J169" s="12"/>
    </row>
    <row r="170" spans="6:10" ht="14.25" customHeight="1">
      <c r="F170" s="12"/>
      <c r="G170" s="12"/>
      <c r="H170" s="12"/>
      <c r="I170" s="12"/>
      <c r="J170" s="12"/>
    </row>
    <row r="171" spans="6:10" ht="14.25" customHeight="1">
      <c r="F171" s="12"/>
      <c r="G171" s="12"/>
      <c r="H171" s="12"/>
      <c r="I171" s="12"/>
      <c r="J171" s="12"/>
    </row>
    <row r="172" spans="6:10" ht="14.25" customHeight="1">
      <c r="F172" s="12"/>
      <c r="G172" s="12"/>
      <c r="H172" s="12"/>
      <c r="I172" s="12"/>
      <c r="J172" s="12"/>
    </row>
    <row r="173" spans="6:10" ht="14.25" customHeight="1">
      <c r="F173" s="12"/>
      <c r="G173" s="12"/>
      <c r="H173" s="12"/>
      <c r="I173" s="12"/>
      <c r="J173" s="12"/>
    </row>
    <row r="174" spans="6:10" ht="14.25" customHeight="1">
      <c r="F174" s="12"/>
      <c r="G174" s="12"/>
      <c r="H174" s="12"/>
      <c r="I174" s="12"/>
      <c r="J174" s="12"/>
    </row>
    <row r="175" spans="6:10" ht="14.25" customHeight="1">
      <c r="F175" s="12"/>
      <c r="G175" s="12"/>
      <c r="H175" s="12"/>
      <c r="I175" s="12"/>
      <c r="J175" s="12"/>
    </row>
    <row r="176" spans="6:10" ht="14.25" customHeight="1">
      <c r="F176" s="12"/>
      <c r="G176" s="12"/>
      <c r="H176" s="12"/>
      <c r="I176" s="12"/>
      <c r="J176" s="12"/>
    </row>
    <row r="177" spans="6:10" ht="14.25" customHeight="1">
      <c r="F177" s="12"/>
      <c r="G177" s="12"/>
      <c r="H177" s="12"/>
      <c r="I177" s="12"/>
      <c r="J177" s="12"/>
    </row>
    <row r="178" spans="6:10" ht="14.25" customHeight="1">
      <c r="F178" s="12"/>
      <c r="G178" s="12"/>
      <c r="H178" s="12"/>
      <c r="I178" s="12"/>
      <c r="J178" s="12"/>
    </row>
    <row r="179" spans="6:10" ht="14.25" customHeight="1">
      <c r="F179" s="12"/>
      <c r="G179" s="12"/>
      <c r="H179" s="12"/>
      <c r="I179" s="12"/>
      <c r="J179" s="12"/>
    </row>
    <row r="180" spans="6:10" ht="14.25" customHeight="1">
      <c r="F180" s="12"/>
      <c r="G180" s="12"/>
      <c r="H180" s="12"/>
      <c r="I180" s="12"/>
      <c r="J180" s="12"/>
    </row>
    <row r="181" spans="6:10" ht="14.25" customHeight="1">
      <c r="F181" s="12"/>
      <c r="G181" s="12"/>
      <c r="H181" s="12"/>
      <c r="I181" s="12"/>
      <c r="J181" s="12"/>
    </row>
    <row r="182" spans="6:10" ht="14.25" customHeight="1">
      <c r="F182" s="12"/>
      <c r="G182" s="12"/>
      <c r="H182" s="12"/>
      <c r="I182" s="12"/>
      <c r="J182" s="12"/>
    </row>
    <row r="183" spans="6:10" ht="14.25" customHeight="1">
      <c r="F183" s="12"/>
      <c r="G183" s="12"/>
      <c r="H183" s="12"/>
      <c r="I183" s="12"/>
      <c r="J183" s="12"/>
    </row>
    <row r="184" spans="6:10" ht="14.25" customHeight="1">
      <c r="F184" s="12"/>
      <c r="G184" s="12"/>
      <c r="H184" s="12"/>
      <c r="I184" s="12"/>
      <c r="J184" s="12"/>
    </row>
    <row r="185" spans="6:10" ht="14.25" customHeight="1">
      <c r="F185" s="12"/>
      <c r="G185" s="12"/>
      <c r="H185" s="12"/>
      <c r="I185" s="12"/>
      <c r="J185" s="12"/>
    </row>
    <row r="186" spans="6:10" ht="14.25" customHeight="1">
      <c r="F186" s="12"/>
      <c r="G186" s="12"/>
      <c r="H186" s="12"/>
      <c r="I186" s="12"/>
      <c r="J186" s="12"/>
    </row>
    <row r="187" spans="6:10" ht="14.25" customHeight="1">
      <c r="F187" s="12"/>
      <c r="G187" s="12"/>
      <c r="H187" s="12"/>
      <c r="I187" s="12"/>
      <c r="J187" s="12"/>
    </row>
    <row r="188" spans="6:10" ht="14.25" customHeight="1">
      <c r="F188" s="12"/>
      <c r="G188" s="12"/>
      <c r="H188" s="12"/>
      <c r="I188" s="12"/>
      <c r="J188" s="12"/>
    </row>
    <row r="189" spans="6:10" ht="14.25" customHeight="1">
      <c r="F189" s="12"/>
      <c r="G189" s="12"/>
      <c r="H189" s="12"/>
      <c r="I189" s="12"/>
      <c r="J189" s="12"/>
    </row>
    <row r="190" spans="6:10" ht="14.25" customHeight="1">
      <c r="F190" s="12"/>
      <c r="G190" s="12"/>
      <c r="H190" s="12"/>
      <c r="I190" s="12"/>
      <c r="J190" s="12"/>
    </row>
    <row r="191" spans="6:10" ht="14.25" customHeight="1">
      <c r="F191" s="12"/>
      <c r="G191" s="12"/>
      <c r="H191" s="12"/>
      <c r="I191" s="12"/>
      <c r="J191" s="12"/>
    </row>
    <row r="192" spans="6:10" ht="14.25" customHeight="1">
      <c r="F192" s="12"/>
      <c r="G192" s="12"/>
      <c r="H192" s="12"/>
      <c r="I192" s="12"/>
      <c r="J192" s="12"/>
    </row>
    <row r="193" spans="6:10" ht="14.25" customHeight="1">
      <c r="F193" s="12"/>
      <c r="G193" s="12"/>
      <c r="H193" s="12"/>
      <c r="I193" s="12"/>
      <c r="J193" s="12"/>
    </row>
    <row r="194" spans="6:10" ht="14.25" customHeight="1">
      <c r="F194" s="12"/>
      <c r="G194" s="12"/>
      <c r="H194" s="12"/>
      <c r="I194" s="12"/>
      <c r="J194" s="12"/>
    </row>
    <row r="195" spans="6:10" ht="14.25" customHeight="1">
      <c r="F195" s="12"/>
      <c r="G195" s="12"/>
      <c r="H195" s="12"/>
      <c r="I195" s="12"/>
      <c r="J195" s="12"/>
    </row>
    <row r="196" spans="6:10" ht="14.25" customHeight="1">
      <c r="F196" s="12"/>
      <c r="G196" s="12"/>
      <c r="H196" s="12"/>
      <c r="I196" s="12"/>
      <c r="J196" s="12"/>
    </row>
    <row r="197" spans="6:10" ht="14.25" customHeight="1">
      <c r="F197" s="12"/>
      <c r="G197" s="12"/>
      <c r="H197" s="12"/>
      <c r="I197" s="12"/>
      <c r="J197" s="12"/>
    </row>
    <row r="198" spans="6:10" ht="14.25" customHeight="1">
      <c r="F198" s="12"/>
      <c r="G198" s="12"/>
      <c r="H198" s="12"/>
      <c r="I198" s="12"/>
      <c r="J198" s="12"/>
    </row>
    <row r="199" spans="6:10" ht="14.25" customHeight="1">
      <c r="F199" s="12"/>
      <c r="G199" s="12"/>
      <c r="H199" s="12"/>
      <c r="I199" s="12"/>
      <c r="J199" s="12"/>
    </row>
    <row r="200" spans="6:10" ht="14.25" customHeight="1">
      <c r="F200" s="12"/>
      <c r="G200" s="12"/>
      <c r="H200" s="12"/>
      <c r="I200" s="12"/>
      <c r="J200" s="12"/>
    </row>
    <row r="201" spans="6:10" ht="14.25" customHeight="1">
      <c r="F201" s="12"/>
      <c r="G201" s="12"/>
      <c r="H201" s="12"/>
      <c r="I201" s="12"/>
      <c r="J201" s="12"/>
    </row>
    <row r="202" spans="6:10" ht="14.25" customHeight="1">
      <c r="F202" s="12"/>
      <c r="G202" s="12"/>
      <c r="H202" s="12"/>
      <c r="I202" s="12"/>
      <c r="J202" s="12"/>
    </row>
    <row r="203" spans="6:10" ht="14.25" customHeight="1">
      <c r="F203" s="12"/>
      <c r="G203" s="12"/>
      <c r="H203" s="12"/>
      <c r="I203" s="12"/>
      <c r="J203" s="12"/>
    </row>
    <row r="204" spans="6:10" ht="14.25" customHeight="1">
      <c r="F204" s="12"/>
      <c r="G204" s="12"/>
      <c r="H204" s="12"/>
      <c r="I204" s="12"/>
      <c r="J204" s="12"/>
    </row>
    <row r="205" spans="6:10" ht="14.25" customHeight="1">
      <c r="F205" s="12"/>
      <c r="G205" s="12"/>
      <c r="H205" s="12"/>
      <c r="I205" s="12"/>
      <c r="J205" s="12"/>
    </row>
    <row r="206" spans="6:10" ht="14.25" customHeight="1">
      <c r="F206" s="12"/>
      <c r="G206" s="12"/>
      <c r="H206" s="12"/>
      <c r="I206" s="12"/>
      <c r="J206" s="12"/>
    </row>
    <row r="207" spans="6:10" ht="14.25" customHeight="1">
      <c r="F207" s="12"/>
      <c r="G207" s="12"/>
      <c r="H207" s="12"/>
      <c r="I207" s="12"/>
      <c r="J207" s="12"/>
    </row>
    <row r="208" spans="6:10" ht="14.25" customHeight="1">
      <c r="F208" s="12"/>
      <c r="G208" s="12"/>
      <c r="H208" s="12"/>
      <c r="I208" s="12"/>
      <c r="J208" s="12"/>
    </row>
    <row r="209" spans="6:10" ht="14.25" customHeight="1">
      <c r="F209" s="12"/>
      <c r="G209" s="12"/>
      <c r="H209" s="12"/>
      <c r="I209" s="12"/>
      <c r="J209" s="12"/>
    </row>
    <row r="210" spans="6:10" ht="14.25" customHeight="1">
      <c r="F210" s="12"/>
      <c r="G210" s="12"/>
      <c r="H210" s="12"/>
      <c r="I210" s="12"/>
      <c r="J210" s="12"/>
    </row>
    <row r="211" spans="6:10" ht="14.25" customHeight="1">
      <c r="F211" s="12"/>
      <c r="G211" s="12"/>
      <c r="H211" s="12"/>
      <c r="I211" s="12"/>
      <c r="J211" s="12"/>
    </row>
    <row r="212" spans="6:10" ht="14.25" customHeight="1">
      <c r="F212" s="12"/>
      <c r="G212" s="12"/>
      <c r="H212" s="12"/>
      <c r="I212" s="12"/>
      <c r="J212" s="12"/>
    </row>
    <row r="213" spans="6:10" ht="14.25" customHeight="1">
      <c r="F213" s="12"/>
      <c r="G213" s="12"/>
      <c r="H213" s="12"/>
      <c r="I213" s="12"/>
      <c r="J213" s="12"/>
    </row>
    <row r="214" spans="6:10" ht="14.25" customHeight="1">
      <c r="F214" s="12"/>
      <c r="G214" s="12"/>
      <c r="H214" s="12"/>
      <c r="I214" s="12"/>
      <c r="J214" s="12"/>
    </row>
    <row r="215" spans="6:10" ht="14.25" customHeight="1">
      <c r="F215" s="12"/>
      <c r="G215" s="12"/>
      <c r="H215" s="12"/>
      <c r="I215" s="12"/>
      <c r="J215" s="12"/>
    </row>
    <row r="216" spans="6:10" ht="14.25" customHeight="1">
      <c r="F216" s="12"/>
      <c r="G216" s="12"/>
      <c r="H216" s="12"/>
      <c r="I216" s="12"/>
      <c r="J216" s="12"/>
    </row>
    <row r="217" spans="6:10" ht="14.25" customHeight="1">
      <c r="F217" s="12"/>
      <c r="G217" s="12"/>
      <c r="H217" s="12"/>
      <c r="I217" s="12"/>
      <c r="J217" s="12"/>
    </row>
    <row r="218" spans="6:10" ht="14.25" customHeight="1">
      <c r="F218" s="12"/>
      <c r="G218" s="12"/>
      <c r="H218" s="12"/>
      <c r="I218" s="12"/>
      <c r="J218" s="12"/>
    </row>
    <row r="219" spans="6:10" ht="14.25" customHeight="1">
      <c r="F219" s="12"/>
      <c r="G219" s="12"/>
      <c r="H219" s="12"/>
      <c r="I219" s="12"/>
      <c r="J219" s="12"/>
    </row>
    <row r="220" spans="6:10" ht="14.25" customHeight="1">
      <c r="F220" s="12"/>
      <c r="G220" s="12"/>
      <c r="H220" s="12"/>
      <c r="I220" s="12"/>
      <c r="J220" s="12"/>
    </row>
    <row r="221" spans="6:10" ht="14.25" customHeight="1">
      <c r="F221" s="12"/>
      <c r="G221" s="12"/>
      <c r="H221" s="12"/>
      <c r="I221" s="12"/>
      <c r="J221" s="12"/>
    </row>
    <row r="222" spans="6:10" ht="14.25" customHeight="1">
      <c r="F222" s="12"/>
      <c r="G222" s="12"/>
      <c r="H222" s="12"/>
      <c r="I222" s="12"/>
      <c r="J222" s="12"/>
    </row>
    <row r="223" spans="6:10" ht="14.25" customHeight="1">
      <c r="F223" s="12"/>
      <c r="G223" s="12"/>
      <c r="H223" s="12"/>
      <c r="I223" s="12"/>
      <c r="J223" s="12"/>
    </row>
    <row r="224" spans="6:10" ht="14.25" customHeight="1">
      <c r="F224" s="12"/>
      <c r="G224" s="12"/>
      <c r="H224" s="12"/>
      <c r="I224" s="12"/>
      <c r="J224" s="12"/>
    </row>
    <row r="225" spans="6:10" ht="14.25" customHeight="1">
      <c r="F225" s="12"/>
      <c r="G225" s="12"/>
      <c r="H225" s="12"/>
      <c r="I225" s="12"/>
      <c r="J225" s="12"/>
    </row>
    <row r="226" spans="6:10" ht="14.25" customHeight="1">
      <c r="F226" s="12"/>
      <c r="G226" s="12"/>
      <c r="H226" s="12"/>
      <c r="I226" s="12"/>
      <c r="J226" s="12"/>
    </row>
    <row r="227" spans="6:10" ht="14.25" customHeight="1">
      <c r="F227" s="12"/>
      <c r="G227" s="12"/>
      <c r="H227" s="12"/>
      <c r="I227" s="12"/>
      <c r="J227" s="12"/>
    </row>
    <row r="228" spans="6:10" ht="14.25" customHeight="1">
      <c r="F228" s="12"/>
      <c r="G228" s="12"/>
      <c r="H228" s="12"/>
      <c r="I228" s="12"/>
      <c r="J228" s="12"/>
    </row>
    <row r="229" spans="6:10" ht="14.25" customHeight="1">
      <c r="F229" s="12"/>
      <c r="G229" s="12"/>
      <c r="H229" s="12"/>
      <c r="I229" s="12"/>
      <c r="J229" s="12"/>
    </row>
    <row r="230" spans="6:10" ht="14.25" customHeight="1">
      <c r="F230" s="12"/>
      <c r="G230" s="12"/>
      <c r="H230" s="12"/>
      <c r="I230" s="12"/>
      <c r="J230" s="12"/>
    </row>
    <row r="231" spans="6:10" ht="14.25" customHeight="1">
      <c r="F231" s="12"/>
      <c r="G231" s="12"/>
      <c r="H231" s="12"/>
      <c r="I231" s="12"/>
      <c r="J231" s="12"/>
    </row>
    <row r="232" spans="6:10" ht="14.25" customHeight="1">
      <c r="F232" s="12"/>
      <c r="G232" s="12"/>
      <c r="H232" s="12"/>
      <c r="I232" s="12"/>
      <c r="J232" s="12"/>
    </row>
    <row r="233" spans="6:10" ht="14.25" customHeight="1">
      <c r="F233" s="12"/>
      <c r="G233" s="12"/>
      <c r="H233" s="12"/>
      <c r="I233" s="12"/>
      <c r="J233" s="12"/>
    </row>
    <row r="234" spans="6:10" ht="14.25" customHeight="1">
      <c r="F234" s="12"/>
      <c r="G234" s="12"/>
      <c r="H234" s="12"/>
      <c r="I234" s="12"/>
      <c r="J234" s="12"/>
    </row>
    <row r="235" spans="6:10" ht="14.25" customHeight="1">
      <c r="F235" s="12"/>
      <c r="G235" s="12"/>
      <c r="H235" s="12"/>
      <c r="I235" s="12"/>
      <c r="J235" s="12"/>
    </row>
    <row r="236" spans="6:10" ht="14.25" customHeight="1">
      <c r="F236" s="12"/>
      <c r="G236" s="12"/>
      <c r="H236" s="12"/>
      <c r="I236" s="12"/>
      <c r="J236" s="12"/>
    </row>
    <row r="237" spans="6:10" ht="14.25" customHeight="1">
      <c r="F237" s="12"/>
      <c r="G237" s="12"/>
      <c r="H237" s="12"/>
      <c r="I237" s="12"/>
      <c r="J237" s="12"/>
    </row>
    <row r="238" spans="6:10" ht="14.25" customHeight="1">
      <c r="F238" s="12"/>
      <c r="G238" s="12"/>
      <c r="H238" s="12"/>
      <c r="I238" s="12"/>
      <c r="J238" s="12"/>
    </row>
    <row r="239" spans="6:10" ht="14.25" customHeight="1">
      <c r="F239" s="12"/>
      <c r="G239" s="12"/>
      <c r="H239" s="12"/>
      <c r="I239" s="12"/>
      <c r="J239" s="12"/>
    </row>
    <row r="240" spans="6:10" ht="14.25" customHeight="1">
      <c r="F240" s="12"/>
      <c r="G240" s="12"/>
      <c r="H240" s="12"/>
      <c r="I240" s="12"/>
      <c r="J240" s="12"/>
    </row>
    <row r="241" spans="6:10" ht="14.25" customHeight="1">
      <c r="F241" s="12"/>
      <c r="G241" s="12"/>
      <c r="H241" s="12"/>
      <c r="I241" s="12"/>
      <c r="J241" s="12"/>
    </row>
    <row r="242" spans="6:10" ht="14.25" customHeight="1">
      <c r="F242" s="12"/>
      <c r="G242" s="12"/>
      <c r="H242" s="12"/>
      <c r="I242" s="12"/>
      <c r="J242" s="12"/>
    </row>
    <row r="243" spans="6:10" ht="14.25" customHeight="1">
      <c r="F243" s="12"/>
      <c r="G243" s="12"/>
      <c r="H243" s="12"/>
      <c r="I243" s="12"/>
      <c r="J243" s="12"/>
    </row>
    <row r="244" spans="6:10" ht="14.25" customHeight="1">
      <c r="F244" s="12"/>
      <c r="G244" s="12"/>
      <c r="H244" s="12"/>
      <c r="I244" s="12"/>
      <c r="J244" s="12"/>
    </row>
    <row r="245" spans="6:10" ht="14.25" customHeight="1">
      <c r="F245" s="12"/>
      <c r="G245" s="12"/>
      <c r="H245" s="12"/>
      <c r="I245" s="12"/>
      <c r="J245" s="12"/>
    </row>
    <row r="246" spans="6:10" ht="14.25" customHeight="1">
      <c r="F246" s="12"/>
      <c r="G246" s="12"/>
      <c r="H246" s="12"/>
      <c r="I246" s="12"/>
      <c r="J246" s="12"/>
    </row>
    <row r="247" spans="6:10" ht="14.25" customHeight="1">
      <c r="F247" s="12"/>
      <c r="G247" s="12"/>
      <c r="H247" s="12"/>
      <c r="I247" s="12"/>
      <c r="J247" s="12"/>
    </row>
    <row r="248" spans="6:10" ht="14.25" customHeight="1">
      <c r="F248" s="12"/>
      <c r="G248" s="12"/>
      <c r="H248" s="12"/>
      <c r="I248" s="12"/>
      <c r="J248" s="12"/>
    </row>
    <row r="249" spans="6:10" ht="14.25" customHeight="1">
      <c r="F249" s="12"/>
      <c r="G249" s="12"/>
      <c r="H249" s="12"/>
      <c r="I249" s="12"/>
      <c r="J249" s="12"/>
    </row>
    <row r="250" spans="6:10" ht="14.25" customHeight="1">
      <c r="F250" s="12"/>
      <c r="G250" s="12"/>
      <c r="H250" s="12"/>
      <c r="I250" s="12"/>
      <c r="J250" s="12"/>
    </row>
    <row r="251" spans="6:10" ht="14.25" customHeight="1">
      <c r="F251" s="12"/>
      <c r="G251" s="12"/>
      <c r="H251" s="12"/>
      <c r="I251" s="12"/>
      <c r="J251" s="12"/>
    </row>
    <row r="252" spans="6:10" ht="14.25" customHeight="1">
      <c r="F252" s="12"/>
      <c r="G252" s="12"/>
      <c r="H252" s="12"/>
      <c r="I252" s="12"/>
      <c r="J252" s="12"/>
    </row>
    <row r="253" spans="6:10" ht="14.25" customHeight="1">
      <c r="F253" s="12"/>
      <c r="G253" s="12"/>
      <c r="H253" s="12"/>
      <c r="I253" s="12"/>
      <c r="J253" s="12"/>
    </row>
    <row r="254" spans="6:10" ht="14.25" customHeight="1">
      <c r="F254" s="12"/>
      <c r="G254" s="12"/>
      <c r="H254" s="12"/>
      <c r="I254" s="12"/>
      <c r="J254" s="12"/>
    </row>
    <row r="255" spans="6:10" ht="14.25" customHeight="1">
      <c r="F255" s="12"/>
      <c r="G255" s="12"/>
      <c r="H255" s="12"/>
      <c r="I255" s="12"/>
      <c r="J255" s="12"/>
    </row>
    <row r="256" spans="6:10" ht="14.25" customHeight="1">
      <c r="F256" s="12"/>
      <c r="G256" s="12"/>
      <c r="H256" s="12"/>
      <c r="I256" s="12"/>
      <c r="J256" s="12"/>
    </row>
    <row r="257" spans="6:10" ht="14.25" customHeight="1">
      <c r="F257" s="12"/>
      <c r="G257" s="12"/>
      <c r="H257" s="12"/>
      <c r="I257" s="12"/>
      <c r="J257" s="12"/>
    </row>
    <row r="258" spans="6:10" ht="14.25" customHeight="1">
      <c r="F258" s="12"/>
      <c r="G258" s="12"/>
      <c r="H258" s="12"/>
      <c r="I258" s="12"/>
      <c r="J258" s="12"/>
    </row>
    <row r="259" spans="6:10" ht="14.25" customHeight="1">
      <c r="F259" s="12"/>
      <c r="G259" s="12"/>
      <c r="H259" s="12"/>
      <c r="I259" s="12"/>
      <c r="J259" s="12"/>
    </row>
    <row r="260" spans="6:10" ht="14.25" customHeight="1">
      <c r="F260" s="12"/>
      <c r="G260" s="12"/>
      <c r="H260" s="12"/>
      <c r="I260" s="12"/>
      <c r="J260" s="12"/>
    </row>
    <row r="261" spans="6:10" ht="14.25" customHeight="1">
      <c r="F261" s="12"/>
      <c r="G261" s="12"/>
      <c r="H261" s="12"/>
      <c r="I261" s="12"/>
      <c r="J261" s="12"/>
    </row>
    <row r="262" spans="6:10" ht="14.25" customHeight="1">
      <c r="F262" s="12"/>
      <c r="G262" s="12"/>
      <c r="H262" s="12"/>
      <c r="I262" s="12"/>
      <c r="J262" s="12"/>
    </row>
    <row r="263" spans="6:10" ht="14.25" customHeight="1">
      <c r="F263" s="12"/>
      <c r="G263" s="12"/>
      <c r="H263" s="12"/>
      <c r="I263" s="12"/>
      <c r="J263" s="12"/>
    </row>
    <row r="264" spans="6:10" ht="14.25" customHeight="1">
      <c r="F264" s="12"/>
      <c r="G264" s="12"/>
      <c r="H264" s="12"/>
      <c r="I264" s="12"/>
      <c r="J264" s="12"/>
    </row>
    <row r="265" spans="6:10" ht="14.25" customHeight="1">
      <c r="F265" s="12"/>
      <c r="G265" s="12"/>
      <c r="H265" s="12"/>
      <c r="I265" s="12"/>
      <c r="J265" s="12"/>
    </row>
    <row r="266" spans="6:10" ht="14.25" customHeight="1">
      <c r="F266" s="12"/>
      <c r="G266" s="12"/>
      <c r="H266" s="12"/>
      <c r="I266" s="12"/>
      <c r="J266" s="12"/>
    </row>
    <row r="267" spans="6:10" ht="14.25" customHeight="1">
      <c r="F267" s="12"/>
      <c r="G267" s="12"/>
      <c r="H267" s="12"/>
      <c r="I267" s="12"/>
      <c r="J267" s="12"/>
    </row>
    <row r="268" spans="6:10" ht="14.25" customHeight="1">
      <c r="F268" s="12"/>
      <c r="G268" s="12"/>
      <c r="H268" s="12"/>
      <c r="I268" s="12"/>
      <c r="J268" s="12"/>
    </row>
    <row r="269" spans="6:10" ht="14.25" customHeight="1">
      <c r="F269" s="12"/>
      <c r="G269" s="12"/>
      <c r="H269" s="12"/>
      <c r="I269" s="12"/>
      <c r="J269" s="12"/>
    </row>
    <row r="270" spans="6:10" ht="14.25" customHeight="1">
      <c r="F270" s="12"/>
      <c r="G270" s="12"/>
      <c r="H270" s="12"/>
      <c r="I270" s="12"/>
      <c r="J270" s="12"/>
    </row>
    <row r="271" spans="6:10" ht="14.25" customHeight="1">
      <c r="F271" s="12"/>
      <c r="G271" s="12"/>
      <c r="H271" s="12"/>
      <c r="I271" s="12"/>
      <c r="J271" s="12"/>
    </row>
    <row r="272" spans="6:10" ht="14.25" customHeight="1">
      <c r="F272" s="12"/>
      <c r="G272" s="12"/>
      <c r="H272" s="12"/>
      <c r="I272" s="12"/>
      <c r="J272" s="12"/>
    </row>
    <row r="273" spans="6:10" ht="14.25" customHeight="1">
      <c r="F273" s="12"/>
      <c r="G273" s="12"/>
      <c r="H273" s="12"/>
      <c r="I273" s="12"/>
      <c r="J273" s="12"/>
    </row>
    <row r="274" spans="6:10" ht="14.25" customHeight="1">
      <c r="F274" s="12"/>
      <c r="G274" s="12"/>
      <c r="H274" s="12"/>
      <c r="I274" s="12"/>
      <c r="J274" s="12"/>
    </row>
    <row r="275" spans="6:10" ht="14.25" customHeight="1">
      <c r="F275" s="12"/>
      <c r="G275" s="12"/>
      <c r="H275" s="12"/>
      <c r="I275" s="12"/>
      <c r="J275" s="12"/>
    </row>
    <row r="276" spans="6:10" ht="14.25" customHeight="1">
      <c r="F276" s="12"/>
      <c r="G276" s="12"/>
      <c r="H276" s="12"/>
      <c r="I276" s="12"/>
      <c r="J276" s="12"/>
    </row>
    <row r="277" spans="6:10" ht="14.25" customHeight="1">
      <c r="F277" s="12"/>
      <c r="G277" s="12"/>
      <c r="H277" s="12"/>
      <c r="I277" s="12"/>
      <c r="J277" s="12"/>
    </row>
    <row r="278" spans="6:10" ht="14.25" customHeight="1">
      <c r="F278" s="12"/>
      <c r="G278" s="12"/>
      <c r="H278" s="12"/>
      <c r="I278" s="12"/>
      <c r="J278" s="12"/>
    </row>
    <row r="279" spans="6:10" ht="14.25" customHeight="1">
      <c r="F279" s="12"/>
      <c r="G279" s="12"/>
      <c r="H279" s="12"/>
      <c r="I279" s="12"/>
      <c r="J279" s="12"/>
    </row>
    <row r="280" spans="6:10" ht="14.25" customHeight="1">
      <c r="F280" s="12"/>
      <c r="G280" s="12"/>
      <c r="H280" s="12"/>
      <c r="I280" s="12"/>
      <c r="J280" s="12"/>
    </row>
    <row r="281" spans="6:10" ht="14.25" customHeight="1">
      <c r="F281" s="12"/>
      <c r="G281" s="12"/>
      <c r="H281" s="12"/>
      <c r="I281" s="12"/>
      <c r="J281" s="12"/>
    </row>
    <row r="282" spans="6:10" ht="14.25" customHeight="1">
      <c r="F282" s="12"/>
      <c r="G282" s="12"/>
      <c r="H282" s="12"/>
      <c r="I282" s="12"/>
      <c r="J282" s="12"/>
    </row>
    <row r="283" spans="6:10" ht="14.25" customHeight="1">
      <c r="F283" s="12"/>
      <c r="G283" s="12"/>
      <c r="H283" s="12"/>
      <c r="I283" s="12"/>
      <c r="J283" s="12"/>
    </row>
    <row r="284" spans="6:10" ht="14.25" customHeight="1">
      <c r="F284" s="12"/>
      <c r="G284" s="12"/>
      <c r="H284" s="12"/>
      <c r="I284" s="12"/>
      <c r="J284" s="12"/>
    </row>
    <row r="285" spans="6:10" ht="14.25" customHeight="1">
      <c r="F285" s="12"/>
      <c r="G285" s="12"/>
      <c r="H285" s="12"/>
      <c r="I285" s="12"/>
      <c r="J285" s="12"/>
    </row>
    <row r="286" spans="6:10" ht="14.25" customHeight="1">
      <c r="F286" s="12"/>
      <c r="G286" s="12"/>
      <c r="H286" s="12"/>
      <c r="I286" s="12"/>
      <c r="J286" s="12"/>
    </row>
    <row r="287" spans="6:10" ht="14.25" customHeight="1">
      <c r="F287" s="12"/>
      <c r="G287" s="12"/>
      <c r="H287" s="12"/>
      <c r="I287" s="12"/>
      <c r="J287" s="12"/>
    </row>
    <row r="288" spans="6:10" ht="14.25" customHeight="1">
      <c r="F288" s="12"/>
      <c r="G288" s="12"/>
      <c r="H288" s="12"/>
      <c r="I288" s="12"/>
      <c r="J288" s="12"/>
    </row>
    <row r="289" spans="6:10" ht="14.25" customHeight="1">
      <c r="F289" s="12"/>
      <c r="G289" s="12"/>
      <c r="H289" s="12"/>
      <c r="I289" s="12"/>
      <c r="J289" s="12"/>
    </row>
    <row r="290" spans="6:10" ht="14.25" customHeight="1">
      <c r="F290" s="12"/>
      <c r="G290" s="12"/>
      <c r="H290" s="12"/>
      <c r="I290" s="12"/>
      <c r="J290" s="12"/>
    </row>
    <row r="291" spans="6:10" ht="14.25" customHeight="1">
      <c r="F291" s="12"/>
      <c r="G291" s="12"/>
      <c r="H291" s="12"/>
      <c r="I291" s="12"/>
      <c r="J291" s="12"/>
    </row>
    <row r="292" spans="6:10" ht="14.25" customHeight="1">
      <c r="F292" s="12"/>
      <c r="G292" s="12"/>
      <c r="H292" s="12"/>
      <c r="I292" s="12"/>
      <c r="J292" s="12"/>
    </row>
    <row r="293" spans="6:10" ht="14.25" customHeight="1">
      <c r="F293" s="12"/>
      <c r="G293" s="12"/>
      <c r="H293" s="12"/>
      <c r="I293" s="12"/>
      <c r="J293" s="12"/>
    </row>
    <row r="294" spans="6:10" ht="14.25" customHeight="1">
      <c r="F294" s="12"/>
      <c r="G294" s="12"/>
      <c r="H294" s="12"/>
      <c r="I294" s="12"/>
      <c r="J294" s="12"/>
    </row>
    <row r="295" spans="6:10" ht="14.25" customHeight="1">
      <c r="F295" s="12"/>
      <c r="G295" s="12"/>
      <c r="H295" s="12"/>
      <c r="I295" s="12"/>
      <c r="J295" s="12"/>
    </row>
    <row r="296" spans="6:10" ht="14.25" customHeight="1">
      <c r="F296" s="12"/>
      <c r="G296" s="12"/>
      <c r="H296" s="12"/>
      <c r="I296" s="12"/>
      <c r="J296" s="12"/>
    </row>
    <row r="297" spans="6:10" ht="14.25" customHeight="1">
      <c r="F297" s="12"/>
      <c r="G297" s="12"/>
      <c r="H297" s="12"/>
      <c r="I297" s="12"/>
      <c r="J297" s="12"/>
    </row>
    <row r="298" spans="6:10" ht="14.25" customHeight="1">
      <c r="F298" s="12"/>
      <c r="G298" s="12"/>
      <c r="H298" s="12"/>
      <c r="I298" s="12"/>
      <c r="J298" s="12"/>
    </row>
    <row r="299" spans="6:10" ht="14.25" customHeight="1">
      <c r="F299" s="12"/>
      <c r="G299" s="12"/>
      <c r="H299" s="12"/>
      <c r="I299" s="12"/>
      <c r="J299" s="12"/>
    </row>
    <row r="300" spans="6:10" ht="14.25" customHeight="1">
      <c r="F300" s="12"/>
      <c r="G300" s="12"/>
      <c r="H300" s="12"/>
      <c r="I300" s="12"/>
      <c r="J300" s="12"/>
    </row>
    <row r="301" spans="6:10" ht="14.25" customHeight="1">
      <c r="F301" s="12"/>
      <c r="G301" s="12"/>
      <c r="H301" s="12"/>
      <c r="I301" s="12"/>
      <c r="J301" s="12"/>
    </row>
    <row r="302" spans="6:10" ht="14.25" customHeight="1">
      <c r="F302" s="12"/>
      <c r="G302" s="12"/>
      <c r="H302" s="12"/>
      <c r="I302" s="12"/>
      <c r="J302" s="12"/>
    </row>
    <row r="303" spans="6:10" ht="14.25" customHeight="1">
      <c r="F303" s="12"/>
      <c r="G303" s="12"/>
      <c r="H303" s="12"/>
      <c r="I303" s="12"/>
      <c r="J303" s="12"/>
    </row>
    <row r="304" spans="6:10" ht="14.25" customHeight="1">
      <c r="F304" s="12"/>
      <c r="G304" s="12"/>
      <c r="H304" s="12"/>
      <c r="I304" s="12"/>
      <c r="J304" s="12"/>
    </row>
    <row r="305" spans="6:10" ht="14.25" customHeight="1">
      <c r="F305" s="12"/>
      <c r="G305" s="12"/>
      <c r="H305" s="12"/>
      <c r="I305" s="12"/>
      <c r="J305" s="12"/>
    </row>
    <row r="306" spans="6:10" ht="14.25" customHeight="1">
      <c r="F306" s="12"/>
      <c r="G306" s="12"/>
      <c r="H306" s="12"/>
      <c r="I306" s="12"/>
      <c r="J306" s="12"/>
    </row>
    <row r="307" spans="6:10" ht="14.25" customHeight="1">
      <c r="F307" s="12"/>
      <c r="G307" s="12"/>
      <c r="H307" s="12"/>
      <c r="I307" s="12"/>
      <c r="J307" s="12"/>
    </row>
    <row r="308" spans="6:10" ht="14.25" customHeight="1">
      <c r="F308" s="12"/>
      <c r="G308" s="12"/>
      <c r="H308" s="12"/>
      <c r="I308" s="12"/>
      <c r="J308" s="12"/>
    </row>
    <row r="309" spans="6:10" ht="14.25" customHeight="1">
      <c r="F309" s="12"/>
      <c r="G309" s="12"/>
      <c r="H309" s="12"/>
      <c r="I309" s="12"/>
      <c r="J309" s="12"/>
    </row>
    <row r="310" spans="6:10" ht="14.25" customHeight="1">
      <c r="F310" s="12"/>
      <c r="G310" s="12"/>
      <c r="H310" s="12"/>
      <c r="I310" s="12"/>
      <c r="J310" s="12"/>
    </row>
    <row r="311" spans="6:10" ht="14.25" customHeight="1">
      <c r="F311" s="12"/>
      <c r="G311" s="12"/>
      <c r="H311" s="12"/>
      <c r="I311" s="12"/>
      <c r="J311" s="12"/>
    </row>
    <row r="312" spans="6:10" ht="14.25" customHeight="1">
      <c r="F312" s="12"/>
      <c r="G312" s="12"/>
      <c r="H312" s="12"/>
      <c r="I312" s="12"/>
      <c r="J312" s="12"/>
    </row>
    <row r="313" spans="6:10" ht="14.25" customHeight="1">
      <c r="F313" s="12"/>
      <c r="G313" s="12"/>
      <c r="H313" s="12"/>
      <c r="I313" s="12"/>
      <c r="J313" s="12"/>
    </row>
    <row r="314" spans="6:10" ht="14.25" customHeight="1">
      <c r="F314" s="12"/>
      <c r="G314" s="12"/>
      <c r="H314" s="12"/>
      <c r="I314" s="12"/>
      <c r="J314" s="12"/>
    </row>
    <row r="315" spans="6:10" ht="14.25" customHeight="1">
      <c r="F315" s="12"/>
      <c r="G315" s="12"/>
      <c r="H315" s="12"/>
      <c r="I315" s="12"/>
      <c r="J315" s="12"/>
    </row>
    <row r="316" spans="6:10" ht="14.25" customHeight="1">
      <c r="F316" s="12"/>
      <c r="G316" s="12"/>
      <c r="H316" s="12"/>
      <c r="I316" s="12"/>
      <c r="J316" s="12"/>
    </row>
    <row r="317" spans="6:10" ht="14.25" customHeight="1">
      <c r="F317" s="12"/>
      <c r="G317" s="12"/>
      <c r="H317" s="12"/>
      <c r="I317" s="12"/>
      <c r="J317" s="12"/>
    </row>
    <row r="318" spans="6:10" ht="14.25" customHeight="1">
      <c r="F318" s="12"/>
      <c r="G318" s="12"/>
      <c r="H318" s="12"/>
      <c r="I318" s="12"/>
      <c r="J318" s="12"/>
    </row>
    <row r="319" spans="6:10" ht="14.25" customHeight="1">
      <c r="F319" s="12"/>
      <c r="G319" s="12"/>
      <c r="H319" s="12"/>
      <c r="I319" s="12"/>
      <c r="J319" s="12"/>
    </row>
    <row r="320" spans="6:10" ht="14.25" customHeight="1">
      <c r="F320" s="12"/>
      <c r="G320" s="12"/>
      <c r="H320" s="12"/>
      <c r="I320" s="12"/>
      <c r="J320" s="12"/>
    </row>
    <row r="321" spans="6:10" ht="14.25" customHeight="1">
      <c r="F321" s="12"/>
      <c r="G321" s="12"/>
      <c r="H321" s="12"/>
      <c r="I321" s="12"/>
      <c r="J321" s="12"/>
    </row>
    <row r="322" spans="6:10" ht="14.25" customHeight="1">
      <c r="F322" s="12"/>
      <c r="G322" s="12"/>
      <c r="H322" s="12"/>
      <c r="I322" s="12"/>
      <c r="J322" s="12"/>
    </row>
    <row r="323" spans="6:10" ht="14.25" customHeight="1">
      <c r="F323" s="12"/>
      <c r="G323" s="12"/>
      <c r="H323" s="12"/>
      <c r="I323" s="12"/>
      <c r="J323" s="12"/>
    </row>
    <row r="324" spans="6:10" ht="14.25" customHeight="1">
      <c r="F324" s="12"/>
      <c r="G324" s="12"/>
      <c r="H324" s="12"/>
      <c r="I324" s="12"/>
      <c r="J324" s="12"/>
    </row>
    <row r="325" spans="6:10" ht="14.25" customHeight="1">
      <c r="F325" s="12"/>
      <c r="G325" s="12"/>
      <c r="H325" s="12"/>
      <c r="I325" s="12"/>
      <c r="J325" s="12"/>
    </row>
    <row r="326" spans="6:10" ht="14.25" customHeight="1">
      <c r="F326" s="12"/>
      <c r="G326" s="12"/>
      <c r="H326" s="12"/>
      <c r="I326" s="12"/>
      <c r="J326" s="12"/>
    </row>
    <row r="327" spans="6:10" ht="14.25" customHeight="1">
      <c r="F327" s="12"/>
      <c r="G327" s="12"/>
      <c r="H327" s="12"/>
      <c r="I327" s="12"/>
      <c r="J327" s="12"/>
    </row>
    <row r="328" spans="6:10" ht="14.25" customHeight="1">
      <c r="F328" s="12"/>
      <c r="G328" s="12"/>
      <c r="H328" s="12"/>
      <c r="I328" s="12"/>
      <c r="J328" s="12"/>
    </row>
    <row r="329" spans="6:10" ht="14.25" customHeight="1">
      <c r="F329" s="12"/>
      <c r="G329" s="12"/>
      <c r="H329" s="12"/>
      <c r="I329" s="12"/>
      <c r="J329" s="12"/>
    </row>
    <row r="330" spans="6:10" ht="14.25" customHeight="1">
      <c r="F330" s="12"/>
      <c r="G330" s="12"/>
      <c r="H330" s="12"/>
      <c r="I330" s="12"/>
      <c r="J330" s="12"/>
    </row>
    <row r="331" spans="6:10" ht="14.25" customHeight="1">
      <c r="F331" s="12"/>
      <c r="G331" s="12"/>
      <c r="H331" s="12"/>
      <c r="I331" s="12"/>
      <c r="J331" s="12"/>
    </row>
    <row r="332" spans="6:10" ht="14.25" customHeight="1">
      <c r="F332" s="12"/>
      <c r="G332" s="12"/>
      <c r="H332" s="12"/>
      <c r="I332" s="12"/>
      <c r="J332" s="12"/>
    </row>
    <row r="333" spans="6:10" ht="14.25" customHeight="1">
      <c r="F333" s="12"/>
      <c r="G333" s="12"/>
      <c r="H333" s="12"/>
      <c r="I333" s="12"/>
      <c r="J333" s="12"/>
    </row>
    <row r="334" spans="6:10" ht="14.25" customHeight="1">
      <c r="F334" s="12"/>
      <c r="G334" s="12"/>
      <c r="H334" s="12"/>
      <c r="I334" s="12"/>
      <c r="J334" s="12"/>
    </row>
    <row r="335" spans="6:10" ht="14.25" customHeight="1">
      <c r="F335" s="12"/>
      <c r="G335" s="12"/>
      <c r="H335" s="12"/>
      <c r="I335" s="12"/>
      <c r="J335" s="12"/>
    </row>
    <row r="336" spans="6:10" ht="14.25" customHeight="1">
      <c r="F336" s="12"/>
      <c r="G336" s="12"/>
      <c r="H336" s="12"/>
      <c r="I336" s="12"/>
      <c r="J336" s="12"/>
    </row>
    <row r="337" spans="6:10" ht="14.25" customHeight="1">
      <c r="F337" s="12"/>
      <c r="G337" s="12"/>
      <c r="H337" s="12"/>
      <c r="I337" s="12"/>
      <c r="J337" s="12"/>
    </row>
    <row r="338" spans="6:10" ht="14.25" customHeight="1">
      <c r="F338" s="12"/>
      <c r="G338" s="12"/>
      <c r="H338" s="12"/>
      <c r="I338" s="12"/>
      <c r="J338" s="12"/>
    </row>
    <row r="339" spans="6:10" ht="14.25" customHeight="1">
      <c r="F339" s="12"/>
      <c r="G339" s="12"/>
      <c r="H339" s="12"/>
      <c r="I339" s="12"/>
      <c r="J339" s="12"/>
    </row>
    <row r="340" spans="6:10" ht="14.25" customHeight="1">
      <c r="F340" s="12"/>
      <c r="G340" s="12"/>
      <c r="H340" s="12"/>
      <c r="I340" s="12"/>
      <c r="J340" s="12"/>
    </row>
    <row r="341" spans="6:10" ht="14.25" customHeight="1">
      <c r="F341" s="12"/>
      <c r="G341" s="12"/>
      <c r="H341" s="12"/>
      <c r="I341" s="12"/>
      <c r="J341" s="12"/>
    </row>
    <row r="342" spans="6:10" ht="14.25" customHeight="1">
      <c r="F342" s="12"/>
      <c r="G342" s="12"/>
      <c r="H342" s="12"/>
      <c r="I342" s="12"/>
      <c r="J342" s="12"/>
    </row>
    <row r="343" spans="6:10" ht="14.25" customHeight="1">
      <c r="F343" s="12"/>
      <c r="G343" s="12"/>
      <c r="H343" s="12"/>
      <c r="I343" s="12"/>
      <c r="J343" s="12"/>
    </row>
    <row r="344" spans="6:10" ht="14.25" customHeight="1">
      <c r="F344" s="12"/>
      <c r="G344" s="12"/>
      <c r="H344" s="12"/>
      <c r="I344" s="12"/>
      <c r="J344" s="12"/>
    </row>
    <row r="345" spans="6:10" ht="14.25" customHeight="1">
      <c r="F345" s="12"/>
      <c r="G345" s="12"/>
      <c r="H345" s="12"/>
      <c r="I345" s="12"/>
      <c r="J345" s="12"/>
    </row>
    <row r="346" spans="6:10" ht="14.25" customHeight="1">
      <c r="F346" s="12"/>
      <c r="G346" s="12"/>
      <c r="H346" s="12"/>
      <c r="I346" s="12"/>
      <c r="J346" s="12"/>
    </row>
    <row r="347" spans="6:10" ht="14.25" customHeight="1">
      <c r="F347" s="12"/>
      <c r="G347" s="12"/>
      <c r="H347" s="12"/>
      <c r="I347" s="12"/>
      <c r="J347" s="12"/>
    </row>
    <row r="348" spans="6:10" ht="14.25" customHeight="1">
      <c r="F348" s="12"/>
      <c r="G348" s="12"/>
      <c r="H348" s="12"/>
      <c r="I348" s="12"/>
      <c r="J348" s="12"/>
    </row>
    <row r="349" spans="6:10" ht="14.25" customHeight="1">
      <c r="F349" s="12"/>
      <c r="G349" s="12"/>
      <c r="H349" s="12"/>
      <c r="I349" s="12"/>
      <c r="J349" s="12"/>
    </row>
    <row r="350" spans="6:10" ht="14.25" customHeight="1">
      <c r="F350" s="12"/>
      <c r="G350" s="12"/>
      <c r="H350" s="12"/>
      <c r="I350" s="12"/>
      <c r="J350" s="12"/>
    </row>
    <row r="351" spans="6:10" ht="14.25" customHeight="1">
      <c r="F351" s="12"/>
      <c r="G351" s="12"/>
      <c r="H351" s="12"/>
      <c r="I351" s="12"/>
      <c r="J351" s="12"/>
    </row>
    <row r="352" spans="6:10" ht="14.25" customHeight="1">
      <c r="F352" s="12"/>
      <c r="G352" s="12"/>
      <c r="H352" s="12"/>
      <c r="I352" s="12"/>
      <c r="J352" s="12"/>
    </row>
    <row r="353" spans="6:10" ht="14.25" customHeight="1">
      <c r="F353" s="12"/>
      <c r="G353" s="12"/>
      <c r="H353" s="12"/>
      <c r="I353" s="12"/>
      <c r="J353" s="12"/>
    </row>
    <row r="354" spans="6:10" ht="14.25" customHeight="1">
      <c r="F354" s="12"/>
      <c r="G354" s="12"/>
      <c r="H354" s="12"/>
      <c r="I354" s="12"/>
      <c r="J354" s="12"/>
    </row>
    <row r="355" spans="6:10" ht="14.25" customHeight="1">
      <c r="F355" s="12"/>
      <c r="G355" s="12"/>
      <c r="H355" s="12"/>
      <c r="I355" s="12"/>
      <c r="J355" s="12"/>
    </row>
    <row r="356" spans="6:10" ht="14.25" customHeight="1">
      <c r="F356" s="12"/>
      <c r="G356" s="12"/>
      <c r="H356" s="12"/>
      <c r="I356" s="12"/>
      <c r="J356" s="12"/>
    </row>
    <row r="357" spans="6:10" ht="14.25" customHeight="1">
      <c r="F357" s="12"/>
      <c r="G357" s="12"/>
      <c r="H357" s="12"/>
      <c r="I357" s="12"/>
      <c r="J357" s="12"/>
    </row>
    <row r="358" spans="6:10" ht="14.25" customHeight="1">
      <c r="F358" s="12"/>
      <c r="G358" s="12"/>
      <c r="H358" s="12"/>
      <c r="I358" s="12"/>
      <c r="J358" s="12"/>
    </row>
    <row r="359" spans="6:10" ht="14.25" customHeight="1">
      <c r="F359" s="12"/>
      <c r="G359" s="12"/>
      <c r="H359" s="12"/>
      <c r="I359" s="12"/>
      <c r="J359" s="12"/>
    </row>
    <row r="360" spans="6:10" ht="14.25" customHeight="1">
      <c r="F360" s="12"/>
      <c r="G360" s="12"/>
      <c r="H360" s="12"/>
      <c r="I360" s="12"/>
      <c r="J360" s="12"/>
    </row>
    <row r="361" spans="6:10" ht="14.25" customHeight="1">
      <c r="F361" s="12"/>
      <c r="G361" s="12"/>
      <c r="H361" s="12"/>
      <c r="I361" s="12"/>
      <c r="J361" s="12"/>
    </row>
    <row r="362" spans="6:10" ht="14.25" customHeight="1">
      <c r="F362" s="12"/>
      <c r="G362" s="12"/>
      <c r="H362" s="12"/>
      <c r="I362" s="12"/>
      <c r="J362" s="12"/>
    </row>
    <row r="363" spans="6:10" ht="14.25" customHeight="1">
      <c r="F363" s="12"/>
      <c r="G363" s="12"/>
      <c r="H363" s="12"/>
      <c r="I363" s="12"/>
      <c r="J363" s="12"/>
    </row>
    <row r="364" spans="6:10" ht="14.25" customHeight="1">
      <c r="F364" s="12"/>
      <c r="G364" s="12"/>
      <c r="H364" s="12"/>
      <c r="I364" s="12"/>
      <c r="J364" s="12"/>
    </row>
    <row r="365" spans="6:10" ht="14.25" customHeight="1">
      <c r="F365" s="12"/>
      <c r="G365" s="12"/>
      <c r="H365" s="12"/>
      <c r="I365" s="12"/>
      <c r="J365" s="12"/>
    </row>
    <row r="366" spans="6:10" ht="14.25" customHeight="1">
      <c r="F366" s="12"/>
      <c r="G366" s="12"/>
      <c r="H366" s="12"/>
      <c r="I366" s="12"/>
      <c r="J366" s="12"/>
    </row>
    <row r="367" spans="6:10" ht="14.25" customHeight="1">
      <c r="F367" s="12"/>
      <c r="G367" s="12"/>
      <c r="H367" s="12"/>
      <c r="I367" s="12"/>
      <c r="J367" s="12"/>
    </row>
    <row r="368" spans="6:10" ht="14.25" customHeight="1">
      <c r="F368" s="12"/>
      <c r="G368" s="12"/>
      <c r="H368" s="12"/>
      <c r="I368" s="12"/>
      <c r="J368" s="12"/>
    </row>
    <row r="369" spans="6:10" ht="14.25" customHeight="1">
      <c r="F369" s="12"/>
      <c r="G369" s="12"/>
      <c r="H369" s="12"/>
      <c r="I369" s="12"/>
      <c r="J369" s="12"/>
    </row>
    <row r="370" spans="6:10" ht="14.25" customHeight="1">
      <c r="F370" s="12"/>
      <c r="G370" s="12"/>
      <c r="H370" s="12"/>
      <c r="I370" s="12"/>
      <c r="J370" s="12"/>
    </row>
    <row r="371" spans="6:10" ht="14.25" customHeight="1">
      <c r="F371" s="12"/>
      <c r="G371" s="12"/>
      <c r="H371" s="12"/>
      <c r="I371" s="12"/>
      <c r="J371" s="12"/>
    </row>
    <row r="372" spans="6:10" ht="14.25" customHeight="1">
      <c r="F372" s="12"/>
      <c r="G372" s="12"/>
      <c r="H372" s="12"/>
      <c r="I372" s="12"/>
      <c r="J372" s="12"/>
    </row>
    <row r="373" spans="6:10" ht="14.25" customHeight="1">
      <c r="F373" s="12"/>
      <c r="G373" s="12"/>
      <c r="H373" s="12"/>
      <c r="I373" s="12"/>
      <c r="J373" s="12"/>
    </row>
    <row r="374" spans="6:10" ht="14.25" customHeight="1">
      <c r="F374" s="12"/>
      <c r="G374" s="12"/>
      <c r="H374" s="12"/>
      <c r="I374" s="12"/>
      <c r="J374" s="12"/>
    </row>
    <row r="375" spans="6:10" ht="14.25" customHeight="1">
      <c r="F375" s="12"/>
      <c r="G375" s="12"/>
      <c r="H375" s="12"/>
      <c r="I375" s="12"/>
      <c r="J375" s="12"/>
    </row>
    <row r="376" spans="6:10" ht="14.25" customHeight="1">
      <c r="F376" s="12"/>
      <c r="G376" s="12"/>
      <c r="H376" s="12"/>
      <c r="I376" s="12"/>
      <c r="J376" s="12"/>
    </row>
    <row r="377" spans="6:10" ht="14.25" customHeight="1">
      <c r="F377" s="12"/>
      <c r="G377" s="12"/>
      <c r="H377" s="12"/>
      <c r="I377" s="12"/>
      <c r="J377" s="12"/>
    </row>
    <row r="378" spans="6:10" ht="14.25" customHeight="1">
      <c r="F378" s="12"/>
      <c r="G378" s="12"/>
      <c r="H378" s="12"/>
      <c r="I378" s="12"/>
      <c r="J378" s="12"/>
    </row>
    <row r="379" spans="6:10" ht="14.25" customHeight="1">
      <c r="F379" s="12"/>
      <c r="G379" s="12"/>
      <c r="H379" s="12"/>
      <c r="I379" s="12"/>
      <c r="J379" s="12"/>
    </row>
    <row r="380" spans="6:10" ht="14.25" customHeight="1">
      <c r="F380" s="12"/>
      <c r="G380" s="12"/>
      <c r="H380" s="12"/>
      <c r="I380" s="12"/>
      <c r="J380" s="12"/>
    </row>
    <row r="381" spans="6:10" ht="14.25" customHeight="1">
      <c r="F381" s="12"/>
      <c r="G381" s="12"/>
      <c r="H381" s="12"/>
      <c r="I381" s="12"/>
      <c r="J381" s="12"/>
    </row>
    <row r="382" spans="6:10" ht="14.25" customHeight="1">
      <c r="F382" s="12"/>
      <c r="G382" s="12"/>
      <c r="H382" s="12"/>
      <c r="I382" s="12"/>
      <c r="J382" s="12"/>
    </row>
    <row r="383" spans="6:10" ht="14.25" customHeight="1">
      <c r="F383" s="12"/>
      <c r="G383" s="12"/>
      <c r="H383" s="12"/>
      <c r="I383" s="12"/>
      <c r="J383" s="12"/>
    </row>
    <row r="384" spans="6:10" ht="14.25" customHeight="1">
      <c r="F384" s="12"/>
      <c r="G384" s="12"/>
      <c r="H384" s="12"/>
      <c r="I384" s="12"/>
      <c r="J384" s="12"/>
    </row>
    <row r="385" spans="6:10" ht="14.25" customHeight="1">
      <c r="F385" s="12"/>
      <c r="G385" s="12"/>
      <c r="H385" s="12"/>
      <c r="I385" s="12"/>
      <c r="J385" s="12"/>
    </row>
    <row r="386" spans="6:10" ht="14.25" customHeight="1">
      <c r="F386" s="12"/>
      <c r="G386" s="12"/>
      <c r="H386" s="12"/>
      <c r="I386" s="12"/>
      <c r="J386" s="12"/>
    </row>
    <row r="387" spans="6:10" ht="14.25" customHeight="1">
      <c r="F387" s="12"/>
      <c r="G387" s="12"/>
      <c r="H387" s="12"/>
      <c r="I387" s="12"/>
      <c r="J387" s="12"/>
    </row>
    <row r="388" spans="6:10" ht="14.25" customHeight="1">
      <c r="F388" s="12"/>
      <c r="G388" s="12"/>
      <c r="H388" s="12"/>
      <c r="I388" s="12"/>
      <c r="J388" s="12"/>
    </row>
    <row r="389" spans="6:10" ht="14.25" customHeight="1">
      <c r="F389" s="12"/>
      <c r="G389" s="12"/>
      <c r="H389" s="12"/>
      <c r="I389" s="12"/>
      <c r="J389" s="12"/>
    </row>
    <row r="390" spans="6:10" ht="14.25" customHeight="1">
      <c r="F390" s="12"/>
      <c r="G390" s="12"/>
      <c r="H390" s="12"/>
      <c r="I390" s="12"/>
      <c r="J390" s="12"/>
    </row>
    <row r="391" spans="6:10" ht="14.25" customHeight="1">
      <c r="F391" s="12"/>
      <c r="G391" s="12"/>
      <c r="H391" s="12"/>
      <c r="I391" s="12"/>
      <c r="J391" s="12"/>
    </row>
    <row r="392" spans="6:10" ht="14.25" customHeight="1">
      <c r="F392" s="12"/>
      <c r="G392" s="12"/>
      <c r="H392" s="12"/>
      <c r="I392" s="12"/>
      <c r="J392" s="12"/>
    </row>
    <row r="393" spans="6:10" ht="14.25" customHeight="1">
      <c r="F393" s="12"/>
      <c r="G393" s="12"/>
      <c r="H393" s="12"/>
      <c r="I393" s="12"/>
      <c r="J393" s="12"/>
    </row>
    <row r="394" spans="6:10" ht="14.25" customHeight="1">
      <c r="F394" s="12"/>
      <c r="G394" s="12"/>
      <c r="H394" s="12"/>
      <c r="I394" s="12"/>
      <c r="J394" s="12"/>
    </row>
    <row r="395" spans="6:10" ht="14.25" customHeight="1">
      <c r="F395" s="12"/>
      <c r="G395" s="12"/>
      <c r="H395" s="12"/>
      <c r="I395" s="12"/>
      <c r="J395" s="12"/>
    </row>
    <row r="396" spans="6:10" ht="14.25" customHeight="1">
      <c r="F396" s="12"/>
      <c r="G396" s="12"/>
      <c r="H396" s="12"/>
      <c r="I396" s="12"/>
      <c r="J396" s="12"/>
    </row>
    <row r="397" spans="6:10" ht="14.25" customHeight="1">
      <c r="F397" s="12"/>
      <c r="G397" s="12"/>
      <c r="H397" s="12"/>
      <c r="I397" s="12"/>
      <c r="J397" s="12"/>
    </row>
    <row r="398" spans="6:10" ht="14.25" customHeight="1">
      <c r="F398" s="12"/>
      <c r="G398" s="12"/>
      <c r="H398" s="12"/>
      <c r="I398" s="12"/>
      <c r="J398" s="12"/>
    </row>
    <row r="399" spans="6:10" ht="14.25" customHeight="1">
      <c r="F399" s="12"/>
      <c r="G399" s="12"/>
      <c r="H399" s="12"/>
      <c r="I399" s="12"/>
      <c r="J399" s="12"/>
    </row>
    <row r="400" spans="6:10" ht="14.25" customHeight="1">
      <c r="F400" s="12"/>
      <c r="G400" s="12"/>
      <c r="H400" s="12"/>
      <c r="I400" s="12"/>
      <c r="J400" s="12"/>
    </row>
    <row r="401" spans="6:10" ht="14.25" customHeight="1">
      <c r="F401" s="12"/>
      <c r="G401" s="12"/>
      <c r="H401" s="12"/>
      <c r="I401" s="12"/>
      <c r="J401" s="12"/>
    </row>
    <row r="402" spans="6:10" ht="14.25" customHeight="1">
      <c r="F402" s="12"/>
      <c r="G402" s="12"/>
      <c r="H402" s="12"/>
      <c r="I402" s="12"/>
      <c r="J402" s="12"/>
    </row>
    <row r="403" spans="6:10" ht="14.25" customHeight="1">
      <c r="F403" s="12"/>
      <c r="G403" s="12"/>
      <c r="H403" s="12"/>
      <c r="I403" s="12"/>
      <c r="J403" s="12"/>
    </row>
    <row r="404" spans="6:10" ht="14.25" customHeight="1">
      <c r="F404" s="12"/>
      <c r="G404" s="12"/>
      <c r="H404" s="12"/>
      <c r="I404" s="12"/>
      <c r="J404" s="12"/>
    </row>
    <row r="405" spans="6:10" ht="14.25" customHeight="1">
      <c r="F405" s="12"/>
      <c r="G405" s="12"/>
      <c r="H405" s="12"/>
      <c r="I405" s="12"/>
      <c r="J405" s="12"/>
    </row>
    <row r="406" spans="6:10" ht="14.25" customHeight="1">
      <c r="F406" s="12"/>
      <c r="G406" s="12"/>
      <c r="H406" s="12"/>
      <c r="I406" s="12"/>
      <c r="J406" s="12"/>
    </row>
    <row r="407" spans="6:10" ht="14.25" customHeight="1">
      <c r="F407" s="12"/>
      <c r="G407" s="12"/>
      <c r="H407" s="12"/>
      <c r="I407" s="12"/>
      <c r="J407" s="12"/>
    </row>
    <row r="408" spans="6:10" ht="14.25" customHeight="1">
      <c r="F408" s="12"/>
      <c r="G408" s="12"/>
      <c r="H408" s="12"/>
      <c r="I408" s="12"/>
      <c r="J408" s="12"/>
    </row>
    <row r="409" spans="6:10" ht="14.25" customHeight="1">
      <c r="F409" s="12"/>
      <c r="G409" s="12"/>
      <c r="H409" s="12"/>
      <c r="I409" s="12"/>
      <c r="J409" s="12"/>
    </row>
    <row r="410" spans="6:10" ht="14.25" customHeight="1">
      <c r="F410" s="12"/>
      <c r="G410" s="12"/>
      <c r="H410" s="12"/>
      <c r="I410" s="12"/>
      <c r="J410" s="12"/>
    </row>
    <row r="411" spans="6:10" ht="14.25" customHeight="1">
      <c r="F411" s="12"/>
      <c r="G411" s="12"/>
      <c r="H411" s="12"/>
      <c r="I411" s="12"/>
      <c r="J411" s="12"/>
    </row>
    <row r="412" spans="6:10" ht="14.25" customHeight="1">
      <c r="F412" s="12"/>
      <c r="G412" s="12"/>
      <c r="H412" s="12"/>
      <c r="I412" s="12"/>
      <c r="J412" s="12"/>
    </row>
    <row r="413" spans="6:10" ht="14.25" customHeight="1">
      <c r="F413" s="12"/>
      <c r="G413" s="12"/>
      <c r="H413" s="12"/>
      <c r="I413" s="12"/>
      <c r="J413" s="12"/>
    </row>
    <row r="414" spans="6:10" ht="14.25" customHeight="1">
      <c r="F414" s="12"/>
      <c r="G414" s="12"/>
      <c r="H414" s="12"/>
      <c r="I414" s="12"/>
      <c r="J414" s="12"/>
    </row>
    <row r="415" spans="6:10" ht="14.25" customHeight="1">
      <c r="F415" s="12"/>
      <c r="G415" s="12"/>
      <c r="H415" s="12"/>
      <c r="I415" s="12"/>
      <c r="J415" s="12"/>
    </row>
    <row r="416" spans="6:10" ht="14.25" customHeight="1">
      <c r="F416" s="12"/>
      <c r="G416" s="12"/>
      <c r="H416" s="12"/>
      <c r="I416" s="12"/>
      <c r="J416" s="12"/>
    </row>
    <row r="417" spans="6:10" ht="14.25" customHeight="1">
      <c r="F417" s="12"/>
      <c r="G417" s="12"/>
      <c r="H417" s="12"/>
      <c r="I417" s="12"/>
      <c r="J417" s="12"/>
    </row>
    <row r="418" spans="6:10" ht="14.25" customHeight="1">
      <c r="F418" s="12"/>
      <c r="G418" s="12"/>
      <c r="H418" s="12"/>
      <c r="I418" s="12"/>
      <c r="J418" s="12"/>
    </row>
    <row r="419" spans="6:10" ht="14.25" customHeight="1">
      <c r="F419" s="12"/>
      <c r="G419" s="12"/>
      <c r="H419" s="12"/>
      <c r="I419" s="12"/>
      <c r="J419" s="12"/>
    </row>
    <row r="420" spans="6:10" ht="14.25" customHeight="1">
      <c r="F420" s="12"/>
      <c r="G420" s="12"/>
      <c r="H420" s="12"/>
      <c r="I420" s="12"/>
      <c r="J420" s="12"/>
    </row>
    <row r="421" spans="6:10" ht="14.25" customHeight="1">
      <c r="F421" s="12"/>
      <c r="G421" s="12"/>
      <c r="H421" s="12"/>
      <c r="I421" s="12"/>
      <c r="J421" s="12"/>
    </row>
    <row r="422" spans="6:10" ht="14.25" customHeight="1">
      <c r="F422" s="12"/>
      <c r="G422" s="12"/>
      <c r="H422" s="12"/>
      <c r="I422" s="12"/>
      <c r="J422" s="12"/>
    </row>
    <row r="423" spans="6:10" ht="14.25" customHeight="1">
      <c r="F423" s="12"/>
      <c r="G423" s="12"/>
      <c r="H423" s="12"/>
      <c r="I423" s="12"/>
      <c r="J423" s="12"/>
    </row>
    <row r="424" spans="6:10" ht="14.25" customHeight="1">
      <c r="F424" s="12"/>
      <c r="G424" s="12"/>
      <c r="H424" s="12"/>
      <c r="I424" s="12"/>
      <c r="J424" s="12"/>
    </row>
    <row r="425" spans="6:10" ht="14.25" customHeight="1">
      <c r="F425" s="12"/>
      <c r="G425" s="12"/>
      <c r="H425" s="12"/>
      <c r="I425" s="12"/>
      <c r="J425" s="12"/>
    </row>
    <row r="426" spans="6:10" ht="14.25" customHeight="1">
      <c r="F426" s="12"/>
      <c r="G426" s="12"/>
      <c r="H426" s="12"/>
      <c r="I426" s="12"/>
      <c r="J426" s="12"/>
    </row>
    <row r="427" spans="6:10" ht="14.25" customHeight="1">
      <c r="F427" s="12"/>
      <c r="G427" s="12"/>
      <c r="H427" s="12"/>
      <c r="I427" s="12"/>
      <c r="J427" s="12"/>
    </row>
    <row r="428" spans="6:10" ht="14.25" customHeight="1">
      <c r="F428" s="12"/>
      <c r="G428" s="12"/>
      <c r="H428" s="12"/>
      <c r="I428" s="12"/>
      <c r="J428" s="12"/>
    </row>
    <row r="429" spans="6:10" ht="14.25" customHeight="1">
      <c r="F429" s="12"/>
      <c r="G429" s="12"/>
      <c r="H429" s="12"/>
      <c r="I429" s="12"/>
      <c r="J429" s="12"/>
    </row>
    <row r="430" spans="6:10" ht="14.25" customHeight="1">
      <c r="F430" s="12"/>
      <c r="G430" s="12"/>
      <c r="H430" s="12"/>
      <c r="I430" s="12"/>
      <c r="J430" s="12"/>
    </row>
    <row r="431" spans="6:10" ht="14.25" customHeight="1">
      <c r="F431" s="12"/>
      <c r="G431" s="12"/>
      <c r="H431" s="12"/>
      <c r="I431" s="12"/>
      <c r="J431" s="12"/>
    </row>
    <row r="432" spans="6:10" ht="14.25" customHeight="1">
      <c r="F432" s="12"/>
      <c r="G432" s="12"/>
      <c r="H432" s="12"/>
      <c r="I432" s="12"/>
      <c r="J432" s="12"/>
    </row>
    <row r="433" spans="6:10" ht="14.25" customHeight="1">
      <c r="F433" s="12"/>
      <c r="G433" s="12"/>
      <c r="H433" s="12"/>
      <c r="I433" s="12"/>
      <c r="J433" s="12"/>
    </row>
    <row r="434" spans="6:10" ht="14.25" customHeight="1">
      <c r="F434" s="12"/>
      <c r="G434" s="12"/>
      <c r="H434" s="12"/>
      <c r="I434" s="12"/>
      <c r="J434" s="12"/>
    </row>
    <row r="435" spans="6:10" ht="14.25" customHeight="1">
      <c r="F435" s="12"/>
      <c r="G435" s="12"/>
      <c r="H435" s="12"/>
      <c r="I435" s="12"/>
      <c r="J435" s="12"/>
    </row>
    <row r="436" spans="6:10" ht="14.25" customHeight="1">
      <c r="F436" s="12"/>
      <c r="G436" s="12"/>
      <c r="H436" s="12"/>
      <c r="I436" s="12"/>
      <c r="J436" s="12"/>
    </row>
    <row r="437" spans="6:10" ht="14.25" customHeight="1">
      <c r="F437" s="12"/>
      <c r="G437" s="12"/>
      <c r="H437" s="12"/>
      <c r="I437" s="12"/>
      <c r="J437" s="12"/>
    </row>
    <row r="438" spans="6:10" ht="14.25" customHeight="1">
      <c r="F438" s="12"/>
      <c r="G438" s="12"/>
      <c r="H438" s="12"/>
      <c r="I438" s="12"/>
      <c r="J438" s="12"/>
    </row>
    <row r="439" spans="6:10" ht="14.25" customHeight="1">
      <c r="F439" s="12"/>
      <c r="G439" s="12"/>
      <c r="H439" s="12"/>
      <c r="I439" s="12"/>
      <c r="J439" s="12"/>
    </row>
    <row r="440" spans="6:10" ht="14.25" customHeight="1">
      <c r="F440" s="12"/>
      <c r="G440" s="12"/>
      <c r="H440" s="12"/>
      <c r="I440" s="12"/>
      <c r="J440" s="12"/>
    </row>
    <row r="441" spans="6:10" ht="14.25" customHeight="1">
      <c r="F441" s="12"/>
      <c r="G441" s="12"/>
      <c r="H441" s="12"/>
      <c r="I441" s="12"/>
      <c r="J441" s="12"/>
    </row>
    <row r="442" spans="6:10" ht="14.25" customHeight="1">
      <c r="F442" s="12"/>
      <c r="G442" s="12"/>
      <c r="H442" s="12"/>
      <c r="I442" s="12"/>
      <c r="J442" s="12"/>
    </row>
    <row r="443" spans="6:10" ht="14.25" customHeight="1">
      <c r="F443" s="12"/>
      <c r="G443" s="12"/>
      <c r="H443" s="12"/>
      <c r="I443" s="12"/>
      <c r="J443" s="12"/>
    </row>
    <row r="444" spans="6:10" ht="14.25" customHeight="1">
      <c r="F444" s="12"/>
      <c r="G444" s="12"/>
      <c r="H444" s="12"/>
      <c r="I444" s="12"/>
      <c r="J444" s="12"/>
    </row>
    <row r="445" spans="6:10" ht="14.25" customHeight="1">
      <c r="F445" s="12"/>
      <c r="G445" s="12"/>
      <c r="H445" s="12"/>
      <c r="I445" s="12"/>
      <c r="J445" s="12"/>
    </row>
    <row r="446" spans="6:10" ht="14.25" customHeight="1">
      <c r="F446" s="12"/>
      <c r="G446" s="12"/>
      <c r="H446" s="12"/>
      <c r="I446" s="12"/>
      <c r="J446" s="12"/>
    </row>
    <row r="447" spans="6:10" ht="14.25" customHeight="1">
      <c r="F447" s="12"/>
      <c r="G447" s="12"/>
      <c r="H447" s="12"/>
      <c r="I447" s="12"/>
      <c r="J447" s="12"/>
    </row>
    <row r="448" spans="6:10" ht="14.25" customHeight="1">
      <c r="F448" s="12"/>
      <c r="G448" s="12"/>
      <c r="H448" s="12"/>
      <c r="I448" s="12"/>
      <c r="J448" s="12"/>
    </row>
    <row r="449" spans="6:10" ht="14.25" customHeight="1">
      <c r="F449" s="12"/>
      <c r="G449" s="12"/>
      <c r="H449" s="12"/>
      <c r="I449" s="12"/>
      <c r="J449" s="12"/>
    </row>
    <row r="450" spans="6:10" ht="14.25" customHeight="1">
      <c r="F450" s="12"/>
      <c r="G450" s="12"/>
      <c r="H450" s="12"/>
      <c r="I450" s="12"/>
      <c r="J450" s="12"/>
    </row>
    <row r="451" spans="6:10" ht="14.25" customHeight="1">
      <c r="F451" s="12"/>
      <c r="G451" s="12"/>
      <c r="H451" s="12"/>
      <c r="I451" s="12"/>
      <c r="J451" s="12"/>
    </row>
    <row r="452" spans="6:10" ht="14.25" customHeight="1">
      <c r="F452" s="12"/>
      <c r="G452" s="12"/>
      <c r="H452" s="12"/>
      <c r="I452" s="12"/>
      <c r="J452" s="12"/>
    </row>
    <row r="453" spans="6:10" ht="14.25" customHeight="1">
      <c r="F453" s="12"/>
      <c r="G453" s="12"/>
      <c r="H453" s="12"/>
      <c r="I453" s="12"/>
      <c r="J453" s="12"/>
    </row>
    <row r="454" spans="6:10" ht="14.25" customHeight="1">
      <c r="F454" s="12"/>
      <c r="G454" s="12"/>
      <c r="H454" s="12"/>
      <c r="I454" s="12"/>
      <c r="J454" s="12"/>
    </row>
    <row r="455" spans="6:10" ht="14.25" customHeight="1">
      <c r="F455" s="12"/>
      <c r="G455" s="12"/>
      <c r="H455" s="12"/>
      <c r="I455" s="12"/>
      <c r="J455" s="12"/>
    </row>
    <row r="456" spans="6:10" ht="14.25" customHeight="1">
      <c r="F456" s="12"/>
      <c r="G456" s="12"/>
      <c r="H456" s="12"/>
      <c r="I456" s="12"/>
      <c r="J456" s="12"/>
    </row>
    <row r="457" spans="6:10" ht="14.25" customHeight="1">
      <c r="F457" s="12"/>
      <c r="G457" s="12"/>
      <c r="H457" s="12"/>
      <c r="I457" s="12"/>
      <c r="J457" s="12"/>
    </row>
    <row r="458" spans="6:10" ht="14.25" customHeight="1">
      <c r="F458" s="12"/>
      <c r="G458" s="12"/>
      <c r="H458" s="12"/>
      <c r="I458" s="12"/>
      <c r="J458" s="12"/>
    </row>
    <row r="459" spans="6:10" ht="14.25" customHeight="1">
      <c r="F459" s="12"/>
      <c r="G459" s="12"/>
      <c r="H459" s="12"/>
      <c r="I459" s="12"/>
      <c r="J459" s="12"/>
    </row>
    <row r="460" spans="6:10" ht="14.25" customHeight="1">
      <c r="F460" s="12"/>
      <c r="G460" s="12"/>
      <c r="H460" s="12"/>
      <c r="I460" s="12"/>
      <c r="J460" s="12"/>
    </row>
    <row r="461" spans="6:10" ht="14.25" customHeight="1">
      <c r="F461" s="12"/>
      <c r="G461" s="12"/>
      <c r="H461" s="12"/>
      <c r="I461" s="12"/>
      <c r="J461" s="12"/>
    </row>
    <row r="462" spans="6:10" ht="14.25" customHeight="1">
      <c r="F462" s="12"/>
      <c r="G462" s="12"/>
      <c r="H462" s="12"/>
      <c r="I462" s="12"/>
      <c r="J462" s="12"/>
    </row>
    <row r="463" spans="6:10" ht="14.25" customHeight="1">
      <c r="F463" s="12"/>
      <c r="G463" s="12"/>
      <c r="H463" s="12"/>
      <c r="I463" s="12"/>
      <c r="J463" s="12"/>
    </row>
    <row r="464" spans="6:10" ht="14.25" customHeight="1">
      <c r="F464" s="12"/>
      <c r="G464" s="12"/>
      <c r="H464" s="12"/>
      <c r="I464" s="12"/>
      <c r="J464" s="12"/>
    </row>
    <row r="465" spans="6:10" ht="14.25" customHeight="1">
      <c r="F465" s="12"/>
      <c r="G465" s="12"/>
      <c r="H465" s="12"/>
      <c r="I465" s="12"/>
      <c r="J465" s="12"/>
    </row>
    <row r="466" spans="6:10" ht="14.25" customHeight="1">
      <c r="F466" s="12"/>
      <c r="G466" s="12"/>
      <c r="H466" s="12"/>
      <c r="I466" s="12"/>
      <c r="J466" s="12"/>
    </row>
    <row r="467" spans="6:10" ht="14.25" customHeight="1">
      <c r="F467" s="12"/>
      <c r="G467" s="12"/>
      <c r="H467" s="12"/>
      <c r="I467" s="12"/>
      <c r="J467" s="12"/>
    </row>
    <row r="468" spans="6:10" ht="14.25" customHeight="1">
      <c r="F468" s="12"/>
      <c r="G468" s="12"/>
      <c r="H468" s="12"/>
      <c r="I468" s="12"/>
      <c r="J468" s="12"/>
    </row>
    <row r="469" spans="6:10" ht="14.25" customHeight="1">
      <c r="F469" s="12"/>
      <c r="G469" s="12"/>
      <c r="H469" s="12"/>
      <c r="I469" s="12"/>
      <c r="J469" s="12"/>
    </row>
    <row r="470" spans="6:10" ht="14.25" customHeight="1">
      <c r="F470" s="12"/>
      <c r="G470" s="12"/>
      <c r="H470" s="12"/>
      <c r="I470" s="12"/>
      <c r="J470" s="12"/>
    </row>
    <row r="471" spans="6:10" ht="14.25" customHeight="1">
      <c r="F471" s="12"/>
      <c r="G471" s="12"/>
      <c r="H471" s="12"/>
      <c r="I471" s="12"/>
      <c r="J471" s="12"/>
    </row>
    <row r="472" spans="6:10" ht="14.25" customHeight="1">
      <c r="F472" s="12"/>
      <c r="G472" s="12"/>
      <c r="H472" s="12"/>
      <c r="I472" s="12"/>
      <c r="J472" s="12"/>
    </row>
    <row r="473" spans="6:10" ht="14.25" customHeight="1">
      <c r="F473" s="12"/>
      <c r="G473" s="12"/>
      <c r="H473" s="12"/>
      <c r="I473" s="12"/>
      <c r="J473" s="12"/>
    </row>
    <row r="474" spans="6:10" ht="14.25" customHeight="1">
      <c r="F474" s="12"/>
      <c r="G474" s="12"/>
      <c r="H474" s="12"/>
      <c r="I474" s="12"/>
      <c r="J474" s="12"/>
    </row>
    <row r="475" spans="6:10" ht="14.25" customHeight="1">
      <c r="F475" s="12"/>
      <c r="G475" s="12"/>
      <c r="H475" s="12"/>
      <c r="I475" s="12"/>
      <c r="J475" s="12"/>
    </row>
    <row r="476" spans="6:10" ht="14.25" customHeight="1">
      <c r="F476" s="12"/>
      <c r="G476" s="12"/>
      <c r="H476" s="12"/>
      <c r="I476" s="12"/>
      <c r="J476" s="12"/>
    </row>
    <row r="477" spans="6:10" ht="14.25" customHeight="1">
      <c r="F477" s="12"/>
      <c r="G477" s="12"/>
      <c r="H477" s="12"/>
      <c r="I477" s="12"/>
      <c r="J477" s="12"/>
    </row>
    <row r="478" spans="6:10" ht="14.25" customHeight="1">
      <c r="F478" s="12"/>
      <c r="G478" s="12"/>
      <c r="H478" s="12"/>
      <c r="I478" s="12"/>
      <c r="J478" s="12"/>
    </row>
    <row r="479" spans="6:10" ht="14.25" customHeight="1">
      <c r="F479" s="12"/>
      <c r="G479" s="12"/>
      <c r="H479" s="12"/>
      <c r="I479" s="12"/>
      <c r="J479" s="12"/>
    </row>
    <row r="480" spans="6:10" ht="14.25" customHeight="1">
      <c r="F480" s="12"/>
      <c r="G480" s="12"/>
      <c r="H480" s="12"/>
      <c r="I480" s="12"/>
      <c r="J480" s="12"/>
    </row>
    <row r="481" spans="6:10" ht="14.25" customHeight="1">
      <c r="F481" s="12"/>
      <c r="G481" s="12"/>
      <c r="H481" s="12"/>
      <c r="I481" s="12"/>
      <c r="J481" s="12"/>
    </row>
    <row r="482" spans="6:10" ht="14.25" customHeight="1">
      <c r="F482" s="12"/>
      <c r="G482" s="12"/>
      <c r="H482" s="12"/>
      <c r="I482" s="12"/>
      <c r="J482" s="12"/>
    </row>
    <row r="483" spans="6:10" ht="14.25" customHeight="1">
      <c r="F483" s="12"/>
      <c r="G483" s="12"/>
      <c r="H483" s="12"/>
      <c r="I483" s="12"/>
      <c r="J483" s="12"/>
    </row>
    <row r="484" spans="6:10" ht="14.25" customHeight="1">
      <c r="F484" s="12"/>
      <c r="G484" s="12"/>
      <c r="H484" s="12"/>
      <c r="I484" s="12"/>
      <c r="J484" s="12"/>
    </row>
    <row r="485" spans="6:10" ht="14.25" customHeight="1">
      <c r="F485" s="12"/>
      <c r="G485" s="12"/>
      <c r="H485" s="12"/>
      <c r="I485" s="12"/>
      <c r="J485" s="12"/>
    </row>
    <row r="486" spans="6:10" ht="14.25" customHeight="1">
      <c r="F486" s="12"/>
      <c r="G486" s="12"/>
      <c r="H486" s="12"/>
      <c r="I486" s="12"/>
      <c r="J486" s="12"/>
    </row>
    <row r="487" spans="6:10" ht="14.25" customHeight="1">
      <c r="F487" s="12"/>
      <c r="G487" s="12"/>
      <c r="H487" s="12"/>
      <c r="I487" s="12"/>
      <c r="J487" s="12"/>
    </row>
    <row r="488" spans="6:10" ht="14.25" customHeight="1">
      <c r="F488" s="12"/>
      <c r="G488" s="12"/>
      <c r="H488" s="12"/>
      <c r="I488" s="12"/>
      <c r="J488" s="12"/>
    </row>
    <row r="489" spans="6:10" ht="14.25" customHeight="1">
      <c r="F489" s="12"/>
      <c r="G489" s="12"/>
      <c r="H489" s="12"/>
      <c r="I489" s="12"/>
      <c r="J489" s="12"/>
    </row>
    <row r="490" spans="6:10" ht="14.25" customHeight="1">
      <c r="F490" s="12"/>
      <c r="G490" s="12"/>
      <c r="H490" s="12"/>
      <c r="I490" s="12"/>
      <c r="J490" s="12"/>
    </row>
    <row r="491" spans="6:10" ht="14.25" customHeight="1">
      <c r="F491" s="12"/>
      <c r="G491" s="12"/>
      <c r="H491" s="12"/>
      <c r="I491" s="12"/>
      <c r="J491" s="12"/>
    </row>
    <row r="492" spans="6:10" ht="14.25" customHeight="1">
      <c r="F492" s="12"/>
      <c r="G492" s="12"/>
      <c r="H492" s="12"/>
      <c r="I492" s="12"/>
      <c r="J492" s="12"/>
    </row>
    <row r="493" spans="6:10" ht="14.25" customHeight="1">
      <c r="F493" s="12"/>
      <c r="G493" s="12"/>
      <c r="H493" s="12"/>
      <c r="I493" s="12"/>
      <c r="J493" s="12"/>
    </row>
    <row r="494" spans="6:10" ht="14.25" customHeight="1">
      <c r="F494" s="12"/>
      <c r="G494" s="12"/>
      <c r="H494" s="12"/>
      <c r="I494" s="12"/>
      <c r="J494" s="12"/>
    </row>
    <row r="495" spans="6:10" ht="14.25" customHeight="1">
      <c r="F495" s="12"/>
      <c r="G495" s="12"/>
      <c r="H495" s="12"/>
      <c r="I495" s="12"/>
      <c r="J495" s="12"/>
    </row>
    <row r="496" spans="6:10" ht="14.25" customHeight="1">
      <c r="F496" s="12"/>
      <c r="G496" s="12"/>
      <c r="H496" s="12"/>
      <c r="I496" s="12"/>
      <c r="J496" s="12"/>
    </row>
    <row r="497" spans="6:10" ht="14.25" customHeight="1">
      <c r="F497" s="12"/>
      <c r="G497" s="12"/>
      <c r="H497" s="12"/>
      <c r="I497" s="12"/>
      <c r="J497" s="12"/>
    </row>
    <row r="498" spans="6:10" ht="14.25" customHeight="1">
      <c r="F498" s="12"/>
      <c r="G498" s="12"/>
      <c r="H498" s="12"/>
      <c r="I498" s="12"/>
      <c r="J498" s="12"/>
    </row>
    <row r="499" spans="6:10" ht="14.25" customHeight="1">
      <c r="F499" s="12"/>
      <c r="G499" s="12"/>
      <c r="H499" s="12"/>
      <c r="I499" s="12"/>
      <c r="J499" s="12"/>
    </row>
    <row r="500" spans="6:10" ht="14.25" customHeight="1">
      <c r="F500" s="12"/>
      <c r="G500" s="12"/>
      <c r="H500" s="12"/>
      <c r="I500" s="12"/>
      <c r="J500" s="12"/>
    </row>
    <row r="501" spans="6:10" ht="14.25" customHeight="1">
      <c r="F501" s="12"/>
      <c r="G501" s="12"/>
      <c r="H501" s="12"/>
      <c r="I501" s="12"/>
      <c r="J501" s="12"/>
    </row>
    <row r="502" spans="6:10" ht="14.25" customHeight="1">
      <c r="F502" s="12"/>
      <c r="G502" s="12"/>
      <c r="H502" s="12"/>
      <c r="I502" s="12"/>
      <c r="J502" s="12"/>
    </row>
    <row r="503" spans="6:10" ht="14.25" customHeight="1">
      <c r="F503" s="12"/>
      <c r="G503" s="12"/>
      <c r="H503" s="12"/>
      <c r="I503" s="12"/>
      <c r="J503" s="12"/>
    </row>
    <row r="504" spans="6:10" ht="14.25" customHeight="1">
      <c r="F504" s="12"/>
      <c r="G504" s="12"/>
      <c r="H504" s="12"/>
      <c r="I504" s="12"/>
      <c r="J504" s="12"/>
    </row>
    <row r="505" spans="6:10" ht="14.25" customHeight="1">
      <c r="F505" s="12"/>
      <c r="G505" s="12"/>
      <c r="H505" s="12"/>
      <c r="I505" s="12"/>
      <c r="J505" s="12"/>
    </row>
    <row r="506" spans="6:10" ht="14.25" customHeight="1">
      <c r="F506" s="12"/>
      <c r="G506" s="12"/>
      <c r="H506" s="12"/>
      <c r="I506" s="12"/>
      <c r="J506" s="12"/>
    </row>
    <row r="507" spans="6:10" ht="14.25" customHeight="1">
      <c r="F507" s="12"/>
      <c r="G507" s="12"/>
      <c r="H507" s="12"/>
      <c r="I507" s="12"/>
      <c r="J507" s="12"/>
    </row>
    <row r="508" spans="6:10" ht="14.25" customHeight="1">
      <c r="F508" s="12"/>
      <c r="G508" s="12"/>
      <c r="H508" s="12"/>
      <c r="I508" s="12"/>
      <c r="J508" s="12"/>
    </row>
    <row r="509" spans="6:10" ht="14.25" customHeight="1">
      <c r="F509" s="12"/>
      <c r="G509" s="12"/>
      <c r="H509" s="12"/>
      <c r="I509" s="12"/>
      <c r="J509" s="12"/>
    </row>
    <row r="510" spans="6:10" ht="14.25" customHeight="1">
      <c r="F510" s="12"/>
      <c r="G510" s="12"/>
      <c r="H510" s="12"/>
      <c r="I510" s="12"/>
      <c r="J510" s="12"/>
    </row>
    <row r="511" spans="6:10" ht="14.25" customHeight="1">
      <c r="F511" s="12"/>
      <c r="G511" s="12"/>
      <c r="H511" s="12"/>
      <c r="I511" s="12"/>
      <c r="J511" s="12"/>
    </row>
    <row r="512" spans="6:10" ht="14.25" customHeight="1">
      <c r="F512" s="12"/>
      <c r="G512" s="12"/>
      <c r="H512" s="12"/>
      <c r="I512" s="12"/>
      <c r="J512" s="12"/>
    </row>
    <row r="513" spans="6:10" ht="14.25" customHeight="1">
      <c r="F513" s="12"/>
      <c r="G513" s="12"/>
      <c r="H513" s="12"/>
      <c r="I513" s="12"/>
      <c r="J513" s="12"/>
    </row>
    <row r="514" spans="6:10" ht="14.25" customHeight="1">
      <c r="F514" s="12"/>
      <c r="G514" s="12"/>
      <c r="H514" s="12"/>
      <c r="I514" s="12"/>
      <c r="J514" s="12"/>
    </row>
    <row r="515" spans="6:10" ht="14.25" customHeight="1">
      <c r="F515" s="12"/>
      <c r="G515" s="12"/>
      <c r="H515" s="12"/>
      <c r="I515" s="12"/>
      <c r="J515" s="12"/>
    </row>
    <row r="516" spans="6:10" ht="14.25" customHeight="1">
      <c r="F516" s="12"/>
      <c r="G516" s="12"/>
      <c r="H516" s="12"/>
      <c r="I516" s="12"/>
      <c r="J516" s="12"/>
    </row>
    <row r="517" spans="6:10" ht="14.25" customHeight="1">
      <c r="F517" s="12"/>
      <c r="G517" s="12"/>
      <c r="H517" s="12"/>
      <c r="I517" s="12"/>
      <c r="J517" s="12"/>
    </row>
    <row r="518" spans="6:10" ht="14.25" customHeight="1">
      <c r="F518" s="12"/>
      <c r="G518" s="12"/>
      <c r="H518" s="12"/>
      <c r="I518" s="12"/>
      <c r="J518" s="12"/>
    </row>
    <row r="519" spans="6:10" ht="14.25" customHeight="1">
      <c r="F519" s="12"/>
      <c r="G519" s="12"/>
      <c r="H519" s="12"/>
      <c r="I519" s="12"/>
      <c r="J519" s="12"/>
    </row>
    <row r="520" spans="6:10" ht="14.25" customHeight="1">
      <c r="F520" s="12"/>
      <c r="G520" s="12"/>
      <c r="H520" s="12"/>
      <c r="I520" s="12"/>
      <c r="J520" s="12"/>
    </row>
    <row r="521" spans="6:10" ht="14.25" customHeight="1">
      <c r="F521" s="12"/>
      <c r="G521" s="12"/>
      <c r="H521" s="12"/>
      <c r="I521" s="12"/>
      <c r="J521" s="12"/>
    </row>
    <row r="522" spans="6:10" ht="14.25" customHeight="1">
      <c r="F522" s="12"/>
      <c r="G522" s="12"/>
      <c r="H522" s="12"/>
      <c r="I522" s="12"/>
      <c r="J522" s="12"/>
    </row>
    <row r="523" spans="6:10" ht="14.25" customHeight="1">
      <c r="F523" s="12"/>
      <c r="G523" s="12"/>
      <c r="H523" s="12"/>
      <c r="I523" s="12"/>
      <c r="J523" s="12"/>
    </row>
    <row r="524" spans="6:10" ht="14.25" customHeight="1">
      <c r="F524" s="12"/>
      <c r="G524" s="12"/>
      <c r="H524" s="12"/>
      <c r="I524" s="12"/>
      <c r="J524" s="12"/>
    </row>
    <row r="525" spans="6:10" ht="14.25" customHeight="1">
      <c r="F525" s="12"/>
      <c r="G525" s="12"/>
      <c r="H525" s="12"/>
      <c r="I525" s="12"/>
      <c r="J525" s="12"/>
    </row>
    <row r="526" spans="6:10" ht="14.25" customHeight="1">
      <c r="F526" s="12"/>
      <c r="G526" s="12"/>
      <c r="H526" s="12"/>
      <c r="I526" s="12"/>
      <c r="J526" s="12"/>
    </row>
    <row r="527" spans="6:10" ht="14.25" customHeight="1">
      <c r="F527" s="12"/>
      <c r="G527" s="12"/>
      <c r="H527" s="12"/>
      <c r="I527" s="12"/>
      <c r="J527" s="12"/>
    </row>
    <row r="528" spans="6:10" ht="14.25" customHeight="1">
      <c r="F528" s="12"/>
      <c r="G528" s="12"/>
      <c r="H528" s="12"/>
      <c r="I528" s="12"/>
      <c r="J528" s="12"/>
    </row>
    <row r="529" spans="6:10" ht="14.25" customHeight="1">
      <c r="F529" s="12"/>
      <c r="G529" s="12"/>
      <c r="H529" s="12"/>
      <c r="I529" s="12"/>
      <c r="J529" s="12"/>
    </row>
    <row r="530" spans="6:10" ht="14.25" customHeight="1">
      <c r="F530" s="12"/>
      <c r="G530" s="12"/>
      <c r="H530" s="12"/>
      <c r="I530" s="12"/>
      <c r="J530" s="12"/>
    </row>
    <row r="531" spans="6:10" ht="14.25" customHeight="1">
      <c r="F531" s="12"/>
      <c r="G531" s="12"/>
      <c r="H531" s="12"/>
      <c r="I531" s="12"/>
      <c r="J531" s="12"/>
    </row>
    <row r="532" spans="6:10" ht="14.25" customHeight="1">
      <c r="F532" s="12"/>
      <c r="G532" s="12"/>
      <c r="H532" s="12"/>
      <c r="I532" s="12"/>
      <c r="J532" s="12"/>
    </row>
    <row r="533" spans="6:10" ht="14.25" customHeight="1">
      <c r="F533" s="12"/>
      <c r="G533" s="12"/>
      <c r="H533" s="12"/>
      <c r="I533" s="12"/>
      <c r="J533" s="12"/>
    </row>
    <row r="534" spans="6:10" ht="14.25" customHeight="1">
      <c r="F534" s="12"/>
      <c r="G534" s="12"/>
      <c r="H534" s="12"/>
      <c r="I534" s="12"/>
      <c r="J534" s="12"/>
    </row>
    <row r="535" spans="6:10" ht="14.25" customHeight="1">
      <c r="F535" s="12"/>
      <c r="G535" s="12"/>
      <c r="H535" s="12"/>
      <c r="I535" s="12"/>
      <c r="J535" s="12"/>
    </row>
    <row r="536" spans="6:10" ht="14.25" customHeight="1">
      <c r="F536" s="12"/>
      <c r="G536" s="12"/>
      <c r="H536" s="12"/>
      <c r="I536" s="12"/>
      <c r="J536" s="12"/>
    </row>
    <row r="537" spans="6:10" ht="14.25" customHeight="1">
      <c r="F537" s="12"/>
      <c r="G537" s="12"/>
      <c r="H537" s="12"/>
      <c r="I537" s="12"/>
      <c r="J537" s="12"/>
    </row>
    <row r="538" spans="6:10" ht="14.25" customHeight="1">
      <c r="F538" s="12"/>
      <c r="G538" s="12"/>
      <c r="H538" s="12"/>
      <c r="I538" s="12"/>
      <c r="J538" s="12"/>
    </row>
    <row r="539" spans="6:10" ht="14.25" customHeight="1">
      <c r="F539" s="12"/>
      <c r="G539" s="12"/>
      <c r="H539" s="12"/>
      <c r="I539" s="12"/>
      <c r="J539" s="12"/>
    </row>
    <row r="540" spans="6:10" ht="14.25" customHeight="1">
      <c r="F540" s="12"/>
      <c r="G540" s="12"/>
      <c r="H540" s="12"/>
      <c r="I540" s="12"/>
      <c r="J540" s="12"/>
    </row>
    <row r="541" spans="6:10" ht="14.25" customHeight="1">
      <c r="F541" s="12"/>
      <c r="G541" s="12"/>
      <c r="H541" s="12"/>
      <c r="I541" s="12"/>
      <c r="J541" s="12"/>
    </row>
    <row r="542" spans="6:10" ht="14.25" customHeight="1">
      <c r="F542" s="12"/>
      <c r="G542" s="12"/>
      <c r="H542" s="12"/>
      <c r="I542" s="12"/>
      <c r="J542" s="12"/>
    </row>
    <row r="543" spans="6:10" ht="14.25" customHeight="1">
      <c r="F543" s="12"/>
      <c r="G543" s="12"/>
      <c r="H543" s="12"/>
      <c r="I543" s="12"/>
      <c r="J543" s="12"/>
    </row>
    <row r="544" spans="6:10" ht="14.25" customHeight="1">
      <c r="F544" s="12"/>
      <c r="G544" s="12"/>
      <c r="H544" s="12"/>
      <c r="I544" s="12"/>
      <c r="J544" s="12"/>
    </row>
    <row r="545" spans="6:10" ht="14.25" customHeight="1">
      <c r="F545" s="12"/>
      <c r="G545" s="12"/>
      <c r="H545" s="12"/>
      <c r="I545" s="12"/>
      <c r="J545" s="12"/>
    </row>
    <row r="546" spans="6:10" ht="14.25" customHeight="1">
      <c r="F546" s="12"/>
      <c r="G546" s="12"/>
      <c r="H546" s="12"/>
      <c r="I546" s="12"/>
      <c r="J546" s="12"/>
    </row>
    <row r="547" spans="6:10" ht="14.25" customHeight="1">
      <c r="F547" s="12"/>
      <c r="G547" s="12"/>
      <c r="H547" s="12"/>
      <c r="I547" s="12"/>
      <c r="J547" s="12"/>
    </row>
    <row r="548" spans="6:10" ht="14.25" customHeight="1">
      <c r="F548" s="12"/>
      <c r="G548" s="12"/>
      <c r="H548" s="12"/>
      <c r="I548" s="12"/>
      <c r="J548" s="12"/>
    </row>
    <row r="549" spans="6:10" ht="14.25" customHeight="1">
      <c r="F549" s="12"/>
      <c r="G549" s="12"/>
      <c r="H549" s="12"/>
      <c r="I549" s="12"/>
      <c r="J549" s="12"/>
    </row>
    <row r="550" spans="6:10" ht="14.25" customHeight="1">
      <c r="F550" s="12"/>
      <c r="G550" s="12"/>
      <c r="H550" s="12"/>
      <c r="I550" s="12"/>
      <c r="J550" s="12"/>
    </row>
    <row r="551" spans="6:10" ht="14.25" customHeight="1">
      <c r="F551" s="12"/>
      <c r="G551" s="12"/>
      <c r="H551" s="12"/>
      <c r="I551" s="12"/>
      <c r="J551" s="12"/>
    </row>
    <row r="552" spans="6:10" ht="14.25" customHeight="1">
      <c r="F552" s="12"/>
      <c r="G552" s="12"/>
      <c r="H552" s="12"/>
      <c r="I552" s="12"/>
      <c r="J552" s="12"/>
    </row>
    <row r="553" spans="6:10" ht="14.25" customHeight="1">
      <c r="F553" s="12"/>
      <c r="G553" s="12"/>
      <c r="H553" s="12"/>
      <c r="I553" s="12"/>
      <c r="J553" s="12"/>
    </row>
    <row r="554" spans="6:10" ht="14.25" customHeight="1">
      <c r="F554" s="12"/>
      <c r="G554" s="12"/>
      <c r="H554" s="12"/>
      <c r="I554" s="12"/>
      <c r="J554" s="12"/>
    </row>
    <row r="555" spans="6:10" ht="14.25" customHeight="1">
      <c r="F555" s="12"/>
      <c r="G555" s="12"/>
      <c r="H555" s="12"/>
      <c r="I555" s="12"/>
      <c r="J555" s="12"/>
    </row>
    <row r="556" spans="6:10" ht="14.25" customHeight="1">
      <c r="F556" s="12"/>
      <c r="G556" s="12"/>
      <c r="H556" s="12"/>
      <c r="I556" s="12"/>
      <c r="J556" s="12"/>
    </row>
    <row r="557" spans="6:10" ht="14.25" customHeight="1">
      <c r="F557" s="12"/>
      <c r="G557" s="12"/>
      <c r="H557" s="12"/>
      <c r="I557" s="12"/>
      <c r="J557" s="12"/>
    </row>
    <row r="558" spans="6:10" ht="14.25" customHeight="1">
      <c r="F558" s="12"/>
      <c r="G558" s="12"/>
      <c r="H558" s="12"/>
      <c r="I558" s="12"/>
      <c r="J558" s="12"/>
    </row>
    <row r="559" spans="6:10" ht="14.25" customHeight="1">
      <c r="F559" s="12"/>
      <c r="G559" s="12"/>
      <c r="H559" s="12"/>
      <c r="I559" s="12"/>
      <c r="J559" s="12"/>
    </row>
    <row r="560" spans="6:10" ht="14.25" customHeight="1">
      <c r="F560" s="12"/>
      <c r="G560" s="12"/>
      <c r="H560" s="12"/>
      <c r="I560" s="12"/>
      <c r="J560" s="12"/>
    </row>
    <row r="561" spans="6:10" ht="14.25" customHeight="1">
      <c r="F561" s="12"/>
      <c r="G561" s="12"/>
      <c r="H561" s="12"/>
      <c r="I561" s="12"/>
      <c r="J561" s="12"/>
    </row>
    <row r="562" spans="6:10" ht="14.25" customHeight="1">
      <c r="F562" s="12"/>
      <c r="G562" s="12"/>
      <c r="H562" s="12"/>
      <c r="I562" s="12"/>
      <c r="J562" s="12"/>
    </row>
    <row r="563" spans="6:10" ht="14.25" customHeight="1">
      <c r="F563" s="12"/>
      <c r="G563" s="12"/>
      <c r="H563" s="12"/>
      <c r="I563" s="12"/>
      <c r="J563" s="12"/>
    </row>
    <row r="564" spans="6:10" ht="14.25" customHeight="1">
      <c r="F564" s="12"/>
      <c r="G564" s="12"/>
      <c r="H564" s="12"/>
      <c r="I564" s="12"/>
      <c r="J564" s="12"/>
    </row>
    <row r="565" spans="6:10" ht="14.25" customHeight="1">
      <c r="F565" s="12"/>
      <c r="G565" s="12"/>
      <c r="H565" s="12"/>
      <c r="I565" s="12"/>
      <c r="J565" s="12"/>
    </row>
    <row r="566" spans="6:10" ht="14.25" customHeight="1">
      <c r="F566" s="12"/>
      <c r="G566" s="12"/>
      <c r="H566" s="12"/>
      <c r="I566" s="12"/>
      <c r="J566" s="12"/>
    </row>
    <row r="567" spans="6:10" ht="14.25" customHeight="1">
      <c r="F567" s="12"/>
      <c r="G567" s="12"/>
      <c r="H567" s="12"/>
      <c r="I567" s="12"/>
      <c r="J567" s="12"/>
    </row>
    <row r="568" spans="6:10" ht="14.25" customHeight="1">
      <c r="F568" s="12"/>
      <c r="G568" s="12"/>
      <c r="H568" s="12"/>
      <c r="I568" s="12"/>
      <c r="J568" s="12"/>
    </row>
    <row r="569" spans="6:10" ht="14.25" customHeight="1">
      <c r="F569" s="12"/>
      <c r="G569" s="12"/>
      <c r="H569" s="12"/>
      <c r="I569" s="12"/>
      <c r="J569" s="12"/>
    </row>
    <row r="570" spans="6:10" ht="14.25" customHeight="1">
      <c r="F570" s="12"/>
      <c r="G570" s="12"/>
      <c r="H570" s="12"/>
      <c r="I570" s="12"/>
      <c r="J570" s="12"/>
    </row>
    <row r="571" spans="6:10" ht="14.25" customHeight="1">
      <c r="F571" s="12"/>
      <c r="G571" s="12"/>
      <c r="H571" s="12"/>
      <c r="I571" s="12"/>
      <c r="J571" s="12"/>
    </row>
    <row r="572" spans="6:10" ht="14.25" customHeight="1">
      <c r="F572" s="12"/>
      <c r="G572" s="12"/>
      <c r="H572" s="12"/>
      <c r="I572" s="12"/>
      <c r="J572" s="12"/>
    </row>
    <row r="573" spans="6:10" ht="14.25" customHeight="1">
      <c r="F573" s="12"/>
      <c r="G573" s="12"/>
      <c r="H573" s="12"/>
      <c r="I573" s="12"/>
      <c r="J573" s="12"/>
    </row>
    <row r="574" spans="6:10" ht="14.25" customHeight="1">
      <c r="F574" s="12"/>
      <c r="G574" s="12"/>
      <c r="H574" s="12"/>
      <c r="I574" s="12"/>
      <c r="J574" s="12"/>
    </row>
    <row r="575" spans="6:10" ht="14.25" customHeight="1">
      <c r="F575" s="12"/>
      <c r="G575" s="12"/>
      <c r="H575" s="12"/>
      <c r="I575" s="12"/>
      <c r="J575" s="12"/>
    </row>
    <row r="576" spans="6:10" ht="14.25" customHeight="1">
      <c r="F576" s="12"/>
      <c r="G576" s="12"/>
      <c r="H576" s="12"/>
      <c r="I576" s="12"/>
      <c r="J576" s="12"/>
    </row>
    <row r="577" spans="6:10" ht="14.25" customHeight="1">
      <c r="F577" s="12"/>
      <c r="G577" s="12"/>
      <c r="H577" s="12"/>
      <c r="I577" s="12"/>
      <c r="J577" s="12"/>
    </row>
    <row r="578" spans="6:10" ht="14.25" customHeight="1">
      <c r="F578" s="12"/>
      <c r="G578" s="12"/>
      <c r="H578" s="12"/>
      <c r="I578" s="12"/>
      <c r="J578" s="12"/>
    </row>
    <row r="579" spans="6:10" ht="14.25" customHeight="1">
      <c r="F579" s="12"/>
      <c r="G579" s="12"/>
      <c r="H579" s="12"/>
      <c r="I579" s="12"/>
      <c r="J579" s="12"/>
    </row>
    <row r="580" spans="6:10" ht="14.25" customHeight="1">
      <c r="F580" s="12"/>
      <c r="G580" s="12"/>
      <c r="H580" s="12"/>
      <c r="I580" s="12"/>
      <c r="J580" s="12"/>
    </row>
    <row r="581" spans="6:10" ht="14.25" customHeight="1">
      <c r="F581" s="12"/>
      <c r="G581" s="12"/>
      <c r="H581" s="12"/>
      <c r="I581" s="12"/>
      <c r="J581" s="12"/>
    </row>
    <row r="582" spans="6:10" ht="14.25" customHeight="1">
      <c r="F582" s="12"/>
      <c r="G582" s="12"/>
      <c r="H582" s="12"/>
      <c r="I582" s="12"/>
      <c r="J582" s="12"/>
    </row>
    <row r="583" spans="6:10" ht="14.25" customHeight="1">
      <c r="F583" s="12"/>
      <c r="G583" s="12"/>
      <c r="H583" s="12"/>
      <c r="I583" s="12"/>
      <c r="J583" s="12"/>
    </row>
    <row r="584" spans="6:10" ht="14.25" customHeight="1">
      <c r="F584" s="12"/>
      <c r="G584" s="12"/>
      <c r="H584" s="12"/>
      <c r="I584" s="12"/>
      <c r="J584" s="12"/>
    </row>
    <row r="585" spans="6:10" ht="14.25" customHeight="1">
      <c r="F585" s="12"/>
      <c r="G585" s="12"/>
      <c r="H585" s="12"/>
      <c r="I585" s="12"/>
      <c r="J585" s="12"/>
    </row>
    <row r="586" spans="6:10" ht="14.25" customHeight="1">
      <c r="F586" s="12"/>
      <c r="G586" s="12"/>
      <c r="H586" s="12"/>
      <c r="I586" s="12"/>
      <c r="J586" s="12"/>
    </row>
    <row r="587" spans="6:10" ht="14.25" customHeight="1">
      <c r="F587" s="12"/>
      <c r="G587" s="12"/>
      <c r="H587" s="12"/>
      <c r="I587" s="12"/>
      <c r="J587" s="12"/>
    </row>
    <row r="588" spans="6:10" ht="14.25" customHeight="1">
      <c r="F588" s="12"/>
      <c r="G588" s="12"/>
      <c r="H588" s="12"/>
      <c r="I588" s="12"/>
      <c r="J588" s="12"/>
    </row>
    <row r="589" spans="6:10" ht="14.25" customHeight="1">
      <c r="F589" s="12"/>
      <c r="G589" s="12"/>
      <c r="H589" s="12"/>
      <c r="I589" s="12"/>
      <c r="J589" s="12"/>
    </row>
    <row r="590" spans="6:10" ht="14.25" customHeight="1">
      <c r="F590" s="12"/>
      <c r="G590" s="12"/>
      <c r="H590" s="12"/>
      <c r="I590" s="12"/>
      <c r="J590" s="12"/>
    </row>
    <row r="591" spans="6:10" ht="14.25" customHeight="1">
      <c r="F591" s="12"/>
      <c r="G591" s="12"/>
      <c r="H591" s="12"/>
      <c r="I591" s="12"/>
      <c r="J591" s="12"/>
    </row>
    <row r="592" spans="6:10" ht="14.25" customHeight="1">
      <c r="F592" s="12"/>
      <c r="G592" s="12"/>
      <c r="H592" s="12"/>
      <c r="I592" s="12"/>
      <c r="J592" s="12"/>
    </row>
    <row r="593" spans="6:10" ht="14.25" customHeight="1">
      <c r="F593" s="12"/>
      <c r="G593" s="12"/>
      <c r="H593" s="12"/>
      <c r="I593" s="12"/>
      <c r="J593" s="12"/>
    </row>
    <row r="594" spans="6:10" ht="14.25" customHeight="1">
      <c r="F594" s="12"/>
      <c r="G594" s="12"/>
      <c r="H594" s="12"/>
      <c r="I594" s="12"/>
      <c r="J594" s="12"/>
    </row>
    <row r="595" spans="6:10" ht="14.25" customHeight="1">
      <c r="F595" s="12"/>
      <c r="G595" s="12"/>
      <c r="H595" s="12"/>
      <c r="I595" s="12"/>
      <c r="J595" s="12"/>
    </row>
    <row r="596" spans="6:10" ht="14.25" customHeight="1">
      <c r="F596" s="12"/>
      <c r="G596" s="12"/>
      <c r="H596" s="12"/>
      <c r="I596" s="12"/>
      <c r="J596" s="12"/>
    </row>
    <row r="597" spans="6:10" ht="14.25" customHeight="1">
      <c r="F597" s="12"/>
      <c r="G597" s="12"/>
      <c r="H597" s="12"/>
      <c r="I597" s="12"/>
      <c r="J597" s="12"/>
    </row>
    <row r="598" spans="6:10" ht="14.25" customHeight="1">
      <c r="F598" s="12"/>
      <c r="G598" s="12"/>
      <c r="H598" s="12"/>
      <c r="I598" s="12"/>
      <c r="J598" s="12"/>
    </row>
    <row r="599" spans="6:10" ht="14.25" customHeight="1">
      <c r="F599" s="12"/>
      <c r="G599" s="12"/>
      <c r="H599" s="12"/>
      <c r="I599" s="12"/>
      <c r="J599" s="12"/>
    </row>
    <row r="600" spans="6:10" ht="14.25" customHeight="1">
      <c r="F600" s="12"/>
      <c r="G600" s="12"/>
      <c r="H600" s="12"/>
      <c r="I600" s="12"/>
      <c r="J600" s="12"/>
    </row>
    <row r="601" spans="6:10" ht="14.25" customHeight="1">
      <c r="F601" s="12"/>
      <c r="G601" s="12"/>
      <c r="H601" s="12"/>
      <c r="I601" s="12"/>
      <c r="J601" s="12"/>
    </row>
    <row r="602" spans="6:10" ht="14.25" customHeight="1">
      <c r="F602" s="12"/>
      <c r="G602" s="12"/>
      <c r="H602" s="12"/>
      <c r="I602" s="12"/>
      <c r="J602" s="12"/>
    </row>
    <row r="603" spans="6:10" ht="14.25" customHeight="1">
      <c r="F603" s="12"/>
      <c r="G603" s="12"/>
      <c r="H603" s="12"/>
      <c r="I603" s="12"/>
      <c r="J603" s="12"/>
    </row>
    <row r="604" spans="6:10" ht="14.25" customHeight="1">
      <c r="F604" s="12"/>
      <c r="G604" s="12"/>
      <c r="H604" s="12"/>
      <c r="I604" s="12"/>
      <c r="J604" s="12"/>
    </row>
    <row r="605" spans="6:10" ht="14.25" customHeight="1">
      <c r="F605" s="12"/>
      <c r="G605" s="12"/>
      <c r="H605" s="12"/>
      <c r="I605" s="12"/>
      <c r="J605" s="12"/>
    </row>
    <row r="606" spans="6:10" ht="14.25" customHeight="1">
      <c r="F606" s="12"/>
      <c r="G606" s="12"/>
      <c r="H606" s="12"/>
      <c r="I606" s="12"/>
      <c r="J606" s="12"/>
    </row>
    <row r="607" spans="6:10" ht="14.25" customHeight="1">
      <c r="F607" s="12"/>
      <c r="G607" s="12"/>
      <c r="H607" s="12"/>
      <c r="I607" s="12"/>
      <c r="J607" s="12"/>
    </row>
    <row r="608" spans="6:10" ht="14.25" customHeight="1">
      <c r="F608" s="12"/>
      <c r="G608" s="12"/>
      <c r="H608" s="12"/>
      <c r="I608" s="12"/>
      <c r="J608" s="12"/>
    </row>
    <row r="609" spans="6:10" ht="14.25" customHeight="1">
      <c r="F609" s="12"/>
      <c r="G609" s="12"/>
      <c r="H609" s="12"/>
      <c r="I609" s="12"/>
      <c r="J609" s="12"/>
    </row>
    <row r="610" spans="6:10" ht="14.25" customHeight="1">
      <c r="F610" s="12"/>
      <c r="G610" s="12"/>
      <c r="H610" s="12"/>
      <c r="I610" s="12"/>
      <c r="J610" s="12"/>
    </row>
    <row r="611" spans="6:10" ht="14.25" customHeight="1">
      <c r="F611" s="12"/>
      <c r="G611" s="12"/>
      <c r="H611" s="12"/>
      <c r="I611" s="12"/>
      <c r="J611" s="12"/>
    </row>
    <row r="612" spans="6:10" ht="14.25" customHeight="1">
      <c r="F612" s="12"/>
      <c r="G612" s="12"/>
      <c r="H612" s="12"/>
      <c r="I612" s="12"/>
      <c r="J612" s="12"/>
    </row>
    <row r="613" spans="6:10" ht="14.25" customHeight="1">
      <c r="F613" s="12"/>
      <c r="G613" s="12"/>
      <c r="H613" s="12"/>
      <c r="I613" s="12"/>
      <c r="J613" s="12"/>
    </row>
    <row r="614" spans="6:10" ht="14.25" customHeight="1">
      <c r="F614" s="12"/>
      <c r="G614" s="12"/>
      <c r="H614" s="12"/>
      <c r="I614" s="12"/>
      <c r="J614" s="12"/>
    </row>
    <row r="615" spans="6:10" ht="14.25" customHeight="1">
      <c r="F615" s="12"/>
      <c r="G615" s="12"/>
      <c r="H615" s="12"/>
      <c r="I615" s="12"/>
      <c r="J615" s="12"/>
    </row>
    <row r="616" spans="6:10" ht="14.25" customHeight="1">
      <c r="F616" s="12"/>
      <c r="G616" s="12"/>
      <c r="H616" s="12"/>
      <c r="I616" s="12"/>
      <c r="J616" s="12"/>
    </row>
    <row r="617" spans="6:10" ht="14.25" customHeight="1">
      <c r="F617" s="12"/>
      <c r="G617" s="12"/>
      <c r="H617" s="12"/>
      <c r="I617" s="12"/>
      <c r="J617" s="12"/>
    </row>
    <row r="618" spans="6:10" ht="14.25" customHeight="1">
      <c r="F618" s="12"/>
      <c r="G618" s="12"/>
      <c r="H618" s="12"/>
      <c r="I618" s="12"/>
      <c r="J618" s="12"/>
    </row>
    <row r="619" spans="6:10" ht="14.25" customHeight="1">
      <c r="F619" s="12"/>
      <c r="G619" s="12"/>
      <c r="H619" s="12"/>
      <c r="I619" s="12"/>
      <c r="J619" s="12"/>
    </row>
    <row r="620" spans="6:10" ht="14.25" customHeight="1">
      <c r="F620" s="12"/>
      <c r="G620" s="12"/>
      <c r="H620" s="12"/>
      <c r="I620" s="12"/>
      <c r="J620" s="12"/>
    </row>
    <row r="621" spans="6:10" ht="14.25" customHeight="1">
      <c r="F621" s="12"/>
      <c r="G621" s="12"/>
      <c r="H621" s="12"/>
      <c r="I621" s="12"/>
      <c r="J621" s="12"/>
    </row>
    <row r="622" spans="6:10" ht="14.25" customHeight="1">
      <c r="F622" s="12"/>
      <c r="G622" s="12"/>
      <c r="H622" s="12"/>
      <c r="I622" s="12"/>
      <c r="J622" s="12"/>
    </row>
    <row r="623" spans="6:10" ht="14.25" customHeight="1">
      <c r="F623" s="12"/>
      <c r="G623" s="12"/>
      <c r="H623" s="12"/>
      <c r="I623" s="12"/>
      <c r="J623" s="12"/>
    </row>
    <row r="624" spans="6:10" ht="14.25" customHeight="1">
      <c r="F624" s="12"/>
      <c r="G624" s="12"/>
      <c r="H624" s="12"/>
      <c r="I624" s="12"/>
      <c r="J624" s="12"/>
    </row>
    <row r="625" spans="6:10" ht="14.25" customHeight="1">
      <c r="F625" s="12"/>
      <c r="G625" s="12"/>
      <c r="H625" s="12"/>
      <c r="I625" s="12"/>
      <c r="J625" s="12"/>
    </row>
    <row r="626" spans="6:10" ht="14.25" customHeight="1">
      <c r="F626" s="12"/>
      <c r="G626" s="12"/>
      <c r="H626" s="12"/>
      <c r="I626" s="12"/>
      <c r="J626" s="12"/>
    </row>
    <row r="627" spans="6:10" ht="14.25" customHeight="1">
      <c r="F627" s="12"/>
      <c r="G627" s="12"/>
      <c r="H627" s="12"/>
      <c r="I627" s="12"/>
      <c r="J627" s="12"/>
    </row>
    <row r="628" spans="6:10" ht="14.25" customHeight="1">
      <c r="F628" s="12"/>
      <c r="G628" s="12"/>
      <c r="H628" s="12"/>
      <c r="I628" s="12"/>
      <c r="J628" s="12"/>
    </row>
    <row r="629" spans="6:10" ht="14.25" customHeight="1">
      <c r="F629" s="12"/>
      <c r="G629" s="12"/>
      <c r="H629" s="12"/>
      <c r="I629" s="12"/>
      <c r="J629" s="12"/>
    </row>
    <row r="630" spans="6:10" ht="14.25" customHeight="1">
      <c r="F630" s="12"/>
      <c r="G630" s="12"/>
      <c r="H630" s="12"/>
      <c r="I630" s="12"/>
      <c r="J630" s="12"/>
    </row>
    <row r="631" spans="6:10" ht="14.25" customHeight="1">
      <c r="F631" s="12"/>
      <c r="G631" s="12"/>
      <c r="H631" s="12"/>
      <c r="I631" s="12"/>
      <c r="J631" s="12"/>
    </row>
    <row r="632" spans="6:10" ht="14.25" customHeight="1">
      <c r="F632" s="12"/>
      <c r="G632" s="12"/>
      <c r="H632" s="12"/>
      <c r="I632" s="12"/>
      <c r="J632" s="12"/>
    </row>
    <row r="633" spans="6:10" ht="14.25" customHeight="1">
      <c r="F633" s="12"/>
      <c r="G633" s="12"/>
      <c r="H633" s="12"/>
      <c r="I633" s="12"/>
      <c r="J633" s="12"/>
    </row>
    <row r="634" spans="6:10" ht="14.25" customHeight="1">
      <c r="F634" s="12"/>
      <c r="G634" s="12"/>
      <c r="H634" s="12"/>
      <c r="I634" s="12"/>
      <c r="J634" s="12"/>
    </row>
    <row r="635" spans="6:10" ht="14.25" customHeight="1">
      <c r="F635" s="12"/>
      <c r="G635" s="12"/>
      <c r="H635" s="12"/>
      <c r="I635" s="12"/>
      <c r="J635" s="12"/>
    </row>
    <row r="636" spans="6:10" ht="14.25" customHeight="1">
      <c r="F636" s="12"/>
      <c r="G636" s="12"/>
      <c r="H636" s="12"/>
      <c r="I636" s="12"/>
      <c r="J636" s="12"/>
    </row>
    <row r="637" spans="6:10" ht="14.25" customHeight="1">
      <c r="F637" s="12"/>
      <c r="G637" s="12"/>
      <c r="H637" s="12"/>
      <c r="I637" s="12"/>
      <c r="J637" s="12"/>
    </row>
    <row r="638" spans="6:10" ht="14.25" customHeight="1">
      <c r="F638" s="12"/>
      <c r="G638" s="12"/>
      <c r="H638" s="12"/>
      <c r="I638" s="12"/>
      <c r="J638" s="12"/>
    </row>
    <row r="639" spans="6:10" ht="14.25" customHeight="1">
      <c r="F639" s="12"/>
      <c r="G639" s="12"/>
      <c r="H639" s="12"/>
      <c r="I639" s="12"/>
      <c r="J639" s="12"/>
    </row>
    <row r="640" spans="6:10" ht="14.25" customHeight="1">
      <c r="F640" s="12"/>
      <c r="G640" s="12"/>
      <c r="H640" s="12"/>
      <c r="I640" s="12"/>
      <c r="J640" s="12"/>
    </row>
    <row r="641" spans="6:10" ht="14.25" customHeight="1">
      <c r="F641" s="12"/>
      <c r="G641" s="12"/>
      <c r="H641" s="12"/>
      <c r="I641" s="12"/>
      <c r="J641" s="12"/>
    </row>
    <row r="642" spans="6:10" ht="14.25" customHeight="1">
      <c r="F642" s="12"/>
      <c r="G642" s="12"/>
      <c r="H642" s="12"/>
      <c r="I642" s="12"/>
      <c r="J642" s="12"/>
    </row>
    <row r="643" spans="6:10" ht="14.25" customHeight="1">
      <c r="F643" s="12"/>
      <c r="G643" s="12"/>
      <c r="H643" s="12"/>
      <c r="I643" s="12"/>
      <c r="J643" s="12"/>
    </row>
    <row r="644" spans="6:10" ht="14.25" customHeight="1">
      <c r="F644" s="12"/>
      <c r="G644" s="12"/>
      <c r="H644" s="12"/>
      <c r="I644" s="12"/>
      <c r="J644" s="12"/>
    </row>
    <row r="645" spans="6:10" ht="14.25" customHeight="1">
      <c r="F645" s="12"/>
      <c r="G645" s="12"/>
      <c r="H645" s="12"/>
      <c r="I645" s="12"/>
      <c r="J645" s="12"/>
    </row>
    <row r="646" spans="6:10" ht="14.25" customHeight="1">
      <c r="F646" s="12"/>
      <c r="G646" s="12"/>
      <c r="H646" s="12"/>
      <c r="I646" s="12"/>
      <c r="J646" s="12"/>
    </row>
    <row r="647" spans="6:10" ht="14.25" customHeight="1">
      <c r="F647" s="12"/>
      <c r="G647" s="12"/>
      <c r="H647" s="12"/>
      <c r="I647" s="12"/>
      <c r="J647" s="12"/>
    </row>
    <row r="648" spans="6:10" ht="14.25" customHeight="1">
      <c r="F648" s="12"/>
      <c r="G648" s="12"/>
      <c r="H648" s="12"/>
      <c r="I648" s="12"/>
      <c r="J648" s="12"/>
    </row>
    <row r="649" spans="6:10" ht="14.25" customHeight="1">
      <c r="F649" s="12"/>
      <c r="G649" s="12"/>
      <c r="H649" s="12"/>
      <c r="I649" s="12"/>
      <c r="J649" s="12"/>
    </row>
    <row r="650" spans="6:10" ht="14.25" customHeight="1">
      <c r="F650" s="12"/>
      <c r="G650" s="12"/>
      <c r="H650" s="12"/>
      <c r="I650" s="12"/>
      <c r="J650" s="12"/>
    </row>
    <row r="651" spans="6:10" ht="14.25" customHeight="1">
      <c r="F651" s="12"/>
      <c r="G651" s="12"/>
      <c r="H651" s="12"/>
      <c r="I651" s="12"/>
      <c r="J651" s="12"/>
    </row>
    <row r="652" spans="6:10" ht="14.25" customHeight="1">
      <c r="F652" s="12"/>
      <c r="G652" s="12"/>
      <c r="H652" s="12"/>
      <c r="I652" s="12"/>
      <c r="J652" s="12"/>
    </row>
    <row r="653" spans="6:10" ht="14.25" customHeight="1">
      <c r="F653" s="12"/>
      <c r="G653" s="12"/>
      <c r="H653" s="12"/>
      <c r="I653" s="12"/>
      <c r="J653" s="12"/>
    </row>
    <row r="654" spans="6:10" ht="14.25" customHeight="1">
      <c r="F654" s="12"/>
      <c r="G654" s="12"/>
      <c r="H654" s="12"/>
      <c r="I654" s="12"/>
      <c r="J654" s="12"/>
    </row>
    <row r="655" spans="6:10" ht="14.25" customHeight="1">
      <c r="F655" s="12"/>
      <c r="G655" s="12"/>
      <c r="H655" s="12"/>
      <c r="I655" s="12"/>
      <c r="J655" s="12"/>
    </row>
    <row r="656" spans="6:10" ht="14.25" customHeight="1">
      <c r="F656" s="12"/>
      <c r="G656" s="12"/>
      <c r="H656" s="12"/>
      <c r="I656" s="12"/>
      <c r="J656" s="12"/>
    </row>
    <row r="657" spans="6:10" ht="14.25" customHeight="1">
      <c r="F657" s="12"/>
      <c r="G657" s="12"/>
      <c r="H657" s="12"/>
      <c r="I657" s="12"/>
      <c r="J657" s="12"/>
    </row>
    <row r="658" spans="6:10" ht="14.25" customHeight="1">
      <c r="F658" s="12"/>
      <c r="G658" s="12"/>
      <c r="H658" s="12"/>
      <c r="I658" s="12"/>
      <c r="J658" s="12"/>
    </row>
    <row r="659" spans="6:10" ht="14.25" customHeight="1">
      <c r="F659" s="12"/>
      <c r="G659" s="12"/>
      <c r="H659" s="12"/>
      <c r="I659" s="12"/>
      <c r="J659" s="12"/>
    </row>
    <row r="660" spans="6:10" ht="14.25" customHeight="1">
      <c r="F660" s="12"/>
      <c r="G660" s="12"/>
      <c r="H660" s="12"/>
      <c r="I660" s="12"/>
      <c r="J660" s="12"/>
    </row>
    <row r="661" spans="6:10" ht="14.25" customHeight="1">
      <c r="F661" s="12"/>
      <c r="G661" s="12"/>
      <c r="H661" s="12"/>
      <c r="I661" s="12"/>
      <c r="J661" s="12"/>
    </row>
    <row r="662" spans="6:10" ht="14.25" customHeight="1">
      <c r="F662" s="12"/>
      <c r="G662" s="12"/>
      <c r="H662" s="12"/>
      <c r="I662" s="12"/>
      <c r="J662" s="12"/>
    </row>
    <row r="663" spans="6:10" ht="14.25" customHeight="1">
      <c r="F663" s="12"/>
      <c r="G663" s="12"/>
      <c r="H663" s="12"/>
      <c r="I663" s="12"/>
      <c r="J663" s="12"/>
    </row>
    <row r="664" spans="6:10" ht="14.25" customHeight="1">
      <c r="F664" s="12"/>
      <c r="G664" s="12"/>
      <c r="H664" s="12"/>
      <c r="I664" s="12"/>
      <c r="J664" s="12"/>
    </row>
    <row r="665" spans="6:10" ht="14.25" customHeight="1">
      <c r="F665" s="12"/>
      <c r="G665" s="12"/>
      <c r="H665" s="12"/>
      <c r="I665" s="12"/>
      <c r="J665" s="12"/>
    </row>
    <row r="666" spans="6:10" ht="14.25" customHeight="1">
      <c r="F666" s="12"/>
      <c r="G666" s="12"/>
      <c r="H666" s="12"/>
      <c r="I666" s="12"/>
      <c r="J666" s="12"/>
    </row>
    <row r="667" spans="6:10" ht="14.25" customHeight="1">
      <c r="F667" s="12"/>
      <c r="G667" s="12"/>
      <c r="H667" s="12"/>
      <c r="I667" s="12"/>
      <c r="J667" s="12"/>
    </row>
    <row r="668" spans="6:10" ht="14.25" customHeight="1">
      <c r="F668" s="12"/>
      <c r="G668" s="12"/>
      <c r="H668" s="12"/>
      <c r="I668" s="12"/>
      <c r="J668" s="12"/>
    </row>
    <row r="669" spans="6:10" ht="14.25" customHeight="1">
      <c r="F669" s="12"/>
      <c r="G669" s="12"/>
      <c r="H669" s="12"/>
      <c r="I669" s="12"/>
      <c r="J669" s="12"/>
    </row>
    <row r="670" spans="6:10" ht="14.25" customHeight="1">
      <c r="F670" s="12"/>
      <c r="G670" s="12"/>
      <c r="H670" s="12"/>
      <c r="I670" s="12"/>
      <c r="J670" s="12"/>
    </row>
    <row r="671" spans="6:10" ht="14.25" customHeight="1">
      <c r="F671" s="12"/>
      <c r="G671" s="12"/>
      <c r="H671" s="12"/>
      <c r="I671" s="12"/>
      <c r="J671" s="12"/>
    </row>
    <row r="672" spans="6:10" ht="14.25" customHeight="1">
      <c r="F672" s="12"/>
      <c r="G672" s="12"/>
      <c r="H672" s="12"/>
      <c r="I672" s="12"/>
      <c r="J672" s="12"/>
    </row>
    <row r="673" spans="6:10" ht="14.25" customHeight="1">
      <c r="F673" s="12"/>
      <c r="G673" s="12"/>
      <c r="H673" s="12"/>
      <c r="I673" s="12"/>
      <c r="J673" s="12"/>
    </row>
    <row r="674" spans="6:10" ht="14.25" customHeight="1">
      <c r="F674" s="12"/>
      <c r="G674" s="12"/>
      <c r="H674" s="12"/>
      <c r="I674" s="12"/>
      <c r="J674" s="12"/>
    </row>
    <row r="675" spans="6:10" ht="14.25" customHeight="1">
      <c r="F675" s="12"/>
      <c r="G675" s="12"/>
      <c r="H675" s="12"/>
      <c r="I675" s="12"/>
      <c r="J675" s="12"/>
    </row>
    <row r="676" spans="6:10" ht="14.25" customHeight="1">
      <c r="F676" s="12"/>
      <c r="G676" s="12"/>
      <c r="H676" s="12"/>
      <c r="I676" s="12"/>
      <c r="J676" s="12"/>
    </row>
    <row r="677" spans="6:10" ht="14.25" customHeight="1">
      <c r="F677" s="12"/>
      <c r="G677" s="12"/>
      <c r="H677" s="12"/>
      <c r="I677" s="12"/>
      <c r="J677" s="12"/>
    </row>
    <row r="678" spans="6:10" ht="14.25" customHeight="1">
      <c r="F678" s="12"/>
      <c r="G678" s="12"/>
      <c r="H678" s="12"/>
      <c r="I678" s="12"/>
      <c r="J678" s="12"/>
    </row>
    <row r="679" spans="6:10" ht="14.25" customHeight="1">
      <c r="F679" s="12"/>
      <c r="G679" s="12"/>
      <c r="H679" s="12"/>
      <c r="I679" s="12"/>
      <c r="J679" s="12"/>
    </row>
    <row r="680" spans="6:10" ht="14.25" customHeight="1">
      <c r="F680" s="12"/>
      <c r="G680" s="12"/>
      <c r="H680" s="12"/>
      <c r="I680" s="12"/>
      <c r="J680" s="12"/>
    </row>
    <row r="681" spans="6:10" ht="14.25" customHeight="1">
      <c r="F681" s="12"/>
      <c r="G681" s="12"/>
      <c r="H681" s="12"/>
      <c r="I681" s="12"/>
      <c r="J681" s="12"/>
    </row>
    <row r="682" spans="6:10" ht="14.25" customHeight="1">
      <c r="F682" s="12"/>
      <c r="G682" s="12"/>
      <c r="H682" s="12"/>
      <c r="I682" s="12"/>
      <c r="J682" s="12"/>
    </row>
    <row r="683" spans="6:10" ht="14.25" customHeight="1">
      <c r="F683" s="12"/>
      <c r="G683" s="12"/>
      <c r="H683" s="12"/>
      <c r="I683" s="12"/>
      <c r="J683" s="12"/>
    </row>
    <row r="684" spans="6:10" ht="14.25" customHeight="1">
      <c r="F684" s="12"/>
      <c r="G684" s="12"/>
      <c r="H684" s="12"/>
      <c r="I684" s="12"/>
      <c r="J684" s="12"/>
    </row>
    <row r="685" spans="6:10" ht="14.25" customHeight="1">
      <c r="F685" s="12"/>
      <c r="G685" s="12"/>
      <c r="H685" s="12"/>
      <c r="I685" s="12"/>
      <c r="J685" s="12"/>
    </row>
    <row r="686" spans="6:10" ht="14.25" customHeight="1">
      <c r="F686" s="12"/>
      <c r="G686" s="12"/>
      <c r="H686" s="12"/>
      <c r="I686" s="12"/>
      <c r="J686" s="12"/>
    </row>
    <row r="687" spans="6:10" ht="14.25" customHeight="1">
      <c r="F687" s="12"/>
      <c r="G687" s="12"/>
      <c r="H687" s="12"/>
      <c r="I687" s="12"/>
      <c r="J687" s="12"/>
    </row>
    <row r="688" spans="6:10" ht="14.25" customHeight="1">
      <c r="F688" s="12"/>
      <c r="G688" s="12"/>
      <c r="H688" s="12"/>
      <c r="I688" s="12"/>
      <c r="J688" s="12"/>
    </row>
    <row r="689" spans="6:10" ht="14.25" customHeight="1">
      <c r="F689" s="12"/>
      <c r="G689" s="12"/>
      <c r="H689" s="12"/>
      <c r="I689" s="12"/>
      <c r="J689" s="12"/>
    </row>
    <row r="690" spans="6:10" ht="14.25" customHeight="1">
      <c r="F690" s="12"/>
      <c r="G690" s="12"/>
      <c r="H690" s="12"/>
      <c r="I690" s="12"/>
      <c r="J690" s="12"/>
    </row>
    <row r="691" spans="6:10" ht="14.25" customHeight="1">
      <c r="F691" s="12"/>
      <c r="G691" s="12"/>
      <c r="H691" s="12"/>
      <c r="I691" s="12"/>
      <c r="J691" s="12"/>
    </row>
    <row r="692" spans="6:10" ht="14.25" customHeight="1">
      <c r="F692" s="12"/>
      <c r="G692" s="12"/>
      <c r="H692" s="12"/>
      <c r="I692" s="12"/>
      <c r="J692" s="12"/>
    </row>
    <row r="693" spans="6:10" ht="14.25" customHeight="1">
      <c r="F693" s="12"/>
      <c r="G693" s="12"/>
      <c r="H693" s="12"/>
      <c r="I693" s="12"/>
      <c r="J693" s="12"/>
    </row>
    <row r="694" spans="6:10" ht="14.25" customHeight="1">
      <c r="F694" s="12"/>
      <c r="G694" s="12"/>
      <c r="H694" s="12"/>
      <c r="I694" s="12"/>
      <c r="J694" s="12"/>
    </row>
    <row r="695" spans="6:10" ht="14.25" customHeight="1">
      <c r="F695" s="12"/>
      <c r="G695" s="12"/>
      <c r="H695" s="12"/>
      <c r="I695" s="12"/>
      <c r="J695" s="12"/>
    </row>
    <row r="696" spans="6:10" ht="14.25" customHeight="1">
      <c r="F696" s="12"/>
      <c r="G696" s="12"/>
      <c r="H696" s="12"/>
      <c r="I696" s="12"/>
      <c r="J696" s="12"/>
    </row>
    <row r="697" spans="6:10" ht="14.25" customHeight="1">
      <c r="F697" s="12"/>
      <c r="G697" s="12"/>
      <c r="H697" s="12"/>
      <c r="I697" s="12"/>
      <c r="J697" s="12"/>
    </row>
    <row r="698" spans="6:10" ht="14.25" customHeight="1">
      <c r="F698" s="12"/>
      <c r="G698" s="12"/>
      <c r="H698" s="12"/>
      <c r="I698" s="12"/>
      <c r="J698" s="12"/>
    </row>
    <row r="699" spans="6:10" ht="14.25" customHeight="1">
      <c r="F699" s="12"/>
      <c r="G699" s="12"/>
      <c r="H699" s="12"/>
      <c r="I699" s="12"/>
      <c r="J699" s="12"/>
    </row>
    <row r="700" spans="6:10" ht="14.25" customHeight="1">
      <c r="F700" s="12"/>
      <c r="G700" s="12"/>
      <c r="H700" s="12"/>
      <c r="I700" s="12"/>
      <c r="J700" s="12"/>
    </row>
    <row r="701" spans="6:10" ht="14.25" customHeight="1">
      <c r="F701" s="12"/>
      <c r="G701" s="12"/>
      <c r="H701" s="12"/>
      <c r="I701" s="12"/>
      <c r="J701" s="12"/>
    </row>
    <row r="702" spans="6:10" ht="14.25" customHeight="1">
      <c r="F702" s="12"/>
      <c r="G702" s="12"/>
      <c r="H702" s="12"/>
      <c r="I702" s="12"/>
      <c r="J702" s="12"/>
    </row>
    <row r="703" spans="6:10" ht="14.25" customHeight="1">
      <c r="F703" s="12"/>
      <c r="G703" s="12"/>
      <c r="H703" s="12"/>
      <c r="I703" s="12"/>
      <c r="J703" s="12"/>
    </row>
    <row r="704" spans="6:10" ht="14.25" customHeight="1">
      <c r="F704" s="12"/>
      <c r="G704" s="12"/>
      <c r="H704" s="12"/>
      <c r="I704" s="12"/>
      <c r="J704" s="12"/>
    </row>
    <row r="705" spans="6:10" ht="14.25" customHeight="1">
      <c r="F705" s="12"/>
      <c r="G705" s="12"/>
      <c r="H705" s="12"/>
      <c r="I705" s="12"/>
      <c r="J705" s="12"/>
    </row>
    <row r="706" spans="6:10" ht="14.25" customHeight="1">
      <c r="F706" s="12"/>
      <c r="G706" s="12"/>
      <c r="H706" s="12"/>
      <c r="I706" s="12"/>
      <c r="J706" s="12"/>
    </row>
    <row r="707" spans="6:10" ht="14.25" customHeight="1">
      <c r="F707" s="12"/>
      <c r="G707" s="12"/>
      <c r="H707" s="12"/>
      <c r="I707" s="12"/>
      <c r="J707" s="12"/>
    </row>
    <row r="708" spans="6:10" ht="14.25" customHeight="1">
      <c r="F708" s="12"/>
      <c r="G708" s="12"/>
      <c r="H708" s="12"/>
      <c r="I708" s="12"/>
      <c r="J708" s="12"/>
    </row>
    <row r="709" spans="6:10" ht="14.25" customHeight="1">
      <c r="F709" s="12"/>
      <c r="G709" s="12"/>
      <c r="H709" s="12"/>
      <c r="I709" s="12"/>
      <c r="J709" s="12"/>
    </row>
    <row r="710" spans="6:10" ht="14.25" customHeight="1">
      <c r="F710" s="12"/>
      <c r="G710" s="12"/>
      <c r="H710" s="12"/>
      <c r="I710" s="12"/>
      <c r="J710" s="12"/>
    </row>
    <row r="711" spans="6:10" ht="14.25" customHeight="1">
      <c r="F711" s="12"/>
      <c r="G711" s="12"/>
      <c r="H711" s="12"/>
      <c r="I711" s="12"/>
      <c r="J711" s="12"/>
    </row>
    <row r="712" spans="6:10" ht="14.25" customHeight="1">
      <c r="F712" s="12"/>
      <c r="G712" s="12"/>
      <c r="H712" s="12"/>
      <c r="I712" s="12"/>
      <c r="J712" s="12"/>
    </row>
    <row r="713" spans="6:10" ht="14.25" customHeight="1">
      <c r="F713" s="12"/>
      <c r="G713" s="12"/>
      <c r="H713" s="12"/>
      <c r="I713" s="12"/>
      <c r="J713" s="12"/>
    </row>
    <row r="714" spans="6:10" ht="14.25" customHeight="1">
      <c r="F714" s="12"/>
      <c r="G714" s="12"/>
      <c r="H714" s="12"/>
      <c r="I714" s="12"/>
      <c r="J714" s="12"/>
    </row>
    <row r="715" spans="6:10" ht="14.25" customHeight="1">
      <c r="F715" s="12"/>
      <c r="G715" s="12"/>
      <c r="H715" s="12"/>
      <c r="I715" s="12"/>
      <c r="J715" s="12"/>
    </row>
    <row r="716" spans="6:10" ht="14.25" customHeight="1">
      <c r="F716" s="12"/>
      <c r="G716" s="12"/>
      <c r="H716" s="12"/>
      <c r="I716" s="12"/>
      <c r="J716" s="12"/>
    </row>
    <row r="717" spans="6:10" ht="14.25" customHeight="1">
      <c r="F717" s="12"/>
      <c r="G717" s="12"/>
      <c r="H717" s="12"/>
      <c r="I717" s="12"/>
      <c r="J717" s="12"/>
    </row>
    <row r="718" spans="6:10" ht="14.25" customHeight="1">
      <c r="F718" s="12"/>
      <c r="G718" s="12"/>
      <c r="H718" s="12"/>
      <c r="I718" s="12"/>
      <c r="J718" s="12"/>
    </row>
    <row r="719" spans="6:10" ht="14.25" customHeight="1">
      <c r="F719" s="12"/>
      <c r="G719" s="12"/>
      <c r="H719" s="12"/>
      <c r="I719" s="12"/>
      <c r="J719" s="12"/>
    </row>
    <row r="720" spans="6:10" ht="14.25" customHeight="1">
      <c r="F720" s="12"/>
      <c r="G720" s="12"/>
      <c r="H720" s="12"/>
      <c r="I720" s="12"/>
      <c r="J720" s="12"/>
    </row>
    <row r="721" spans="6:10" ht="14.25" customHeight="1">
      <c r="F721" s="12"/>
      <c r="G721" s="12"/>
      <c r="H721" s="12"/>
      <c r="I721" s="12"/>
      <c r="J721" s="12"/>
    </row>
    <row r="722" spans="6:10" ht="14.25" customHeight="1">
      <c r="F722" s="12"/>
      <c r="G722" s="12"/>
      <c r="H722" s="12"/>
      <c r="I722" s="12"/>
      <c r="J722" s="12"/>
    </row>
    <row r="723" spans="6:10" ht="14.25" customHeight="1">
      <c r="F723" s="12"/>
      <c r="G723" s="12"/>
      <c r="H723" s="12"/>
      <c r="I723" s="12"/>
      <c r="J723" s="12"/>
    </row>
    <row r="724" spans="6:10" ht="14.25" customHeight="1">
      <c r="F724" s="12"/>
      <c r="G724" s="12"/>
      <c r="H724" s="12"/>
      <c r="I724" s="12"/>
      <c r="J724" s="12"/>
    </row>
    <row r="725" spans="6:10" ht="14.25" customHeight="1">
      <c r="F725" s="12"/>
      <c r="G725" s="12"/>
      <c r="H725" s="12"/>
      <c r="I725" s="12"/>
      <c r="J725" s="12"/>
    </row>
    <row r="726" spans="6:10" ht="14.25" customHeight="1">
      <c r="F726" s="12"/>
      <c r="G726" s="12"/>
      <c r="H726" s="12"/>
      <c r="I726" s="12"/>
      <c r="J726" s="12"/>
    </row>
    <row r="727" spans="6:10" ht="14.25" customHeight="1">
      <c r="F727" s="12"/>
      <c r="G727" s="12"/>
      <c r="H727" s="12"/>
      <c r="I727" s="12"/>
      <c r="J727" s="12"/>
    </row>
    <row r="728" spans="6:10" ht="14.25" customHeight="1">
      <c r="F728" s="12"/>
      <c r="G728" s="12"/>
      <c r="H728" s="12"/>
      <c r="I728" s="12"/>
      <c r="J728" s="12"/>
    </row>
    <row r="729" spans="6:10" ht="14.25" customHeight="1">
      <c r="F729" s="12"/>
      <c r="G729" s="12"/>
      <c r="H729" s="12"/>
      <c r="I729" s="12"/>
      <c r="J729" s="12"/>
    </row>
    <row r="730" spans="6:10" ht="14.25" customHeight="1">
      <c r="F730" s="12"/>
      <c r="G730" s="12"/>
      <c r="H730" s="12"/>
      <c r="I730" s="12"/>
      <c r="J730" s="12"/>
    </row>
    <row r="731" spans="6:10" ht="14.25" customHeight="1">
      <c r="F731" s="12"/>
      <c r="G731" s="12"/>
      <c r="H731" s="12"/>
      <c r="I731" s="12"/>
      <c r="J731" s="12"/>
    </row>
    <row r="732" spans="6:10" ht="14.25" customHeight="1">
      <c r="F732" s="12"/>
      <c r="G732" s="12"/>
      <c r="H732" s="12"/>
      <c r="I732" s="12"/>
      <c r="J732" s="12"/>
    </row>
    <row r="733" spans="6:10" ht="14.25" customHeight="1">
      <c r="F733" s="12"/>
      <c r="G733" s="12"/>
      <c r="H733" s="12"/>
      <c r="I733" s="12"/>
      <c r="J733" s="12"/>
    </row>
    <row r="734" spans="6:10" ht="14.25" customHeight="1">
      <c r="F734" s="12"/>
      <c r="G734" s="12"/>
      <c r="H734" s="12"/>
      <c r="I734" s="12"/>
      <c r="J734" s="12"/>
    </row>
    <row r="735" spans="6:10" ht="14.25" customHeight="1">
      <c r="F735" s="12"/>
      <c r="G735" s="12"/>
      <c r="H735" s="12"/>
      <c r="I735" s="12"/>
      <c r="J735" s="12"/>
    </row>
    <row r="736" spans="6:10" ht="14.25" customHeight="1">
      <c r="F736" s="12"/>
      <c r="G736" s="12"/>
      <c r="H736" s="12"/>
      <c r="I736" s="12"/>
      <c r="J736" s="12"/>
    </row>
    <row r="737" spans="6:10" ht="14.25" customHeight="1">
      <c r="F737" s="12"/>
      <c r="G737" s="12"/>
      <c r="H737" s="12"/>
      <c r="I737" s="12"/>
      <c r="J737" s="12"/>
    </row>
    <row r="738" spans="6:10" ht="14.25" customHeight="1">
      <c r="F738" s="12"/>
      <c r="G738" s="12"/>
      <c r="H738" s="12"/>
      <c r="I738" s="12"/>
      <c r="J738" s="12"/>
    </row>
    <row r="739" spans="6:10" ht="14.25" customHeight="1">
      <c r="F739" s="12"/>
      <c r="G739" s="12"/>
      <c r="H739" s="12"/>
      <c r="I739" s="12"/>
      <c r="J739" s="12"/>
    </row>
    <row r="740" spans="6:10" ht="14.25" customHeight="1">
      <c r="F740" s="12"/>
      <c r="G740" s="12"/>
      <c r="H740" s="12"/>
      <c r="I740" s="12"/>
      <c r="J740" s="12"/>
    </row>
    <row r="741" spans="6:10" ht="14.25" customHeight="1">
      <c r="F741" s="12"/>
      <c r="G741" s="12"/>
      <c r="H741" s="12"/>
      <c r="I741" s="12"/>
      <c r="J741" s="12"/>
    </row>
    <row r="742" spans="6:10" ht="14.25" customHeight="1">
      <c r="F742" s="12"/>
      <c r="G742" s="12"/>
      <c r="H742" s="12"/>
      <c r="I742" s="12"/>
      <c r="J742" s="12"/>
    </row>
    <row r="743" spans="6:10" ht="14.25" customHeight="1">
      <c r="F743" s="12"/>
      <c r="G743" s="12"/>
      <c r="H743" s="12"/>
      <c r="I743" s="12"/>
      <c r="J743" s="12"/>
    </row>
    <row r="744" spans="6:10" ht="14.25" customHeight="1">
      <c r="F744" s="12"/>
      <c r="G744" s="12"/>
      <c r="H744" s="12"/>
      <c r="I744" s="12"/>
      <c r="J744" s="12"/>
    </row>
    <row r="745" spans="6:10" ht="14.25" customHeight="1">
      <c r="F745" s="12"/>
      <c r="G745" s="12"/>
      <c r="H745" s="12"/>
      <c r="I745" s="12"/>
      <c r="J745" s="12"/>
    </row>
    <row r="746" spans="6:10" ht="14.25" customHeight="1">
      <c r="F746" s="12"/>
      <c r="G746" s="12"/>
      <c r="H746" s="12"/>
      <c r="I746" s="12"/>
      <c r="J746" s="12"/>
    </row>
    <row r="747" spans="6:10" ht="14.25" customHeight="1">
      <c r="F747" s="12"/>
      <c r="G747" s="12"/>
      <c r="H747" s="12"/>
      <c r="I747" s="12"/>
      <c r="J747" s="12"/>
    </row>
    <row r="748" spans="6:10" ht="14.25" customHeight="1">
      <c r="F748" s="12"/>
      <c r="G748" s="12"/>
      <c r="H748" s="12"/>
      <c r="I748" s="12"/>
      <c r="J748" s="12"/>
    </row>
    <row r="749" spans="6:10" ht="14.25" customHeight="1">
      <c r="F749" s="12"/>
      <c r="G749" s="12"/>
      <c r="H749" s="12"/>
      <c r="I749" s="12"/>
      <c r="J749" s="12"/>
    </row>
    <row r="750" spans="6:10" ht="14.25" customHeight="1">
      <c r="F750" s="12"/>
      <c r="G750" s="12"/>
      <c r="H750" s="12"/>
      <c r="I750" s="12"/>
      <c r="J750" s="12"/>
    </row>
    <row r="751" spans="6:10" ht="14.25" customHeight="1">
      <c r="F751" s="12"/>
      <c r="G751" s="12"/>
      <c r="H751" s="12"/>
      <c r="I751" s="12"/>
      <c r="J751" s="12"/>
    </row>
    <row r="752" spans="6:10" ht="14.25" customHeight="1">
      <c r="F752" s="12"/>
      <c r="G752" s="12"/>
      <c r="H752" s="12"/>
      <c r="I752" s="12"/>
      <c r="J752" s="12"/>
    </row>
    <row r="753" spans="6:10" ht="14.25" customHeight="1">
      <c r="F753" s="12"/>
      <c r="G753" s="12"/>
      <c r="H753" s="12"/>
      <c r="I753" s="12"/>
      <c r="J753" s="12"/>
    </row>
    <row r="754" spans="6:10" ht="14.25" customHeight="1">
      <c r="F754" s="12"/>
      <c r="G754" s="12"/>
      <c r="H754" s="12"/>
      <c r="I754" s="12"/>
      <c r="J754" s="12"/>
    </row>
    <row r="755" spans="6:10" ht="14.25" customHeight="1">
      <c r="F755" s="12"/>
      <c r="G755" s="12"/>
      <c r="H755" s="12"/>
      <c r="I755" s="12"/>
      <c r="J755" s="12"/>
    </row>
    <row r="756" spans="6:10" ht="14.25" customHeight="1">
      <c r="F756" s="12"/>
      <c r="G756" s="12"/>
      <c r="H756" s="12"/>
      <c r="I756" s="12"/>
      <c r="J756" s="12"/>
    </row>
    <row r="757" spans="6:10" ht="14.25" customHeight="1">
      <c r="F757" s="12"/>
      <c r="G757" s="12"/>
      <c r="H757" s="12"/>
      <c r="I757" s="12"/>
      <c r="J757" s="12"/>
    </row>
    <row r="758" spans="6:10" ht="14.25" customHeight="1">
      <c r="F758" s="12"/>
      <c r="G758" s="12"/>
      <c r="H758" s="12"/>
      <c r="I758" s="12"/>
      <c r="J758" s="12"/>
    </row>
    <row r="759" spans="6:10" ht="14.25" customHeight="1">
      <c r="F759" s="12"/>
      <c r="G759" s="12"/>
      <c r="H759" s="12"/>
      <c r="I759" s="12"/>
      <c r="J759" s="12"/>
    </row>
    <row r="760" spans="6:10" ht="14.25" customHeight="1">
      <c r="F760" s="12"/>
      <c r="G760" s="12"/>
      <c r="H760" s="12"/>
      <c r="I760" s="12"/>
      <c r="J760" s="12"/>
    </row>
    <row r="761" spans="6:10" ht="14.25" customHeight="1">
      <c r="F761" s="12"/>
      <c r="G761" s="12"/>
      <c r="H761" s="12"/>
      <c r="I761" s="12"/>
      <c r="J761" s="12"/>
    </row>
    <row r="762" spans="6:10" ht="14.25" customHeight="1">
      <c r="F762" s="12"/>
      <c r="G762" s="12"/>
      <c r="H762" s="12"/>
      <c r="I762" s="12"/>
      <c r="J762" s="12"/>
    </row>
    <row r="763" spans="6:10" ht="14.25" customHeight="1">
      <c r="F763" s="12"/>
      <c r="G763" s="12"/>
      <c r="H763" s="12"/>
      <c r="I763" s="12"/>
      <c r="J763" s="12"/>
    </row>
    <row r="764" spans="6:10" ht="14.25" customHeight="1">
      <c r="F764" s="12"/>
      <c r="G764" s="12"/>
      <c r="H764" s="12"/>
      <c r="I764" s="12"/>
      <c r="J764" s="12"/>
    </row>
    <row r="765" spans="6:10" ht="14.25" customHeight="1">
      <c r="F765" s="12"/>
      <c r="G765" s="12"/>
      <c r="H765" s="12"/>
      <c r="I765" s="12"/>
      <c r="J765" s="12"/>
    </row>
    <row r="766" spans="6:10" ht="14.25" customHeight="1">
      <c r="F766" s="12"/>
      <c r="G766" s="12"/>
      <c r="H766" s="12"/>
      <c r="I766" s="12"/>
      <c r="J766" s="12"/>
    </row>
    <row r="767" spans="6:10" ht="14.25" customHeight="1">
      <c r="F767" s="12"/>
      <c r="G767" s="12"/>
      <c r="H767" s="12"/>
      <c r="I767" s="12"/>
      <c r="J767" s="12"/>
    </row>
    <row r="768" spans="6:10" ht="14.25" customHeight="1">
      <c r="F768" s="12"/>
      <c r="G768" s="12"/>
      <c r="H768" s="12"/>
      <c r="I768" s="12"/>
      <c r="J768" s="12"/>
    </row>
    <row r="769" spans="6:10" ht="14.25" customHeight="1">
      <c r="F769" s="12"/>
      <c r="G769" s="12"/>
      <c r="H769" s="12"/>
      <c r="I769" s="12"/>
      <c r="J769" s="12"/>
    </row>
    <row r="770" spans="6:10" ht="14.25" customHeight="1">
      <c r="F770" s="12"/>
      <c r="G770" s="12"/>
      <c r="H770" s="12"/>
      <c r="I770" s="12"/>
      <c r="J770" s="12"/>
    </row>
    <row r="771" spans="6:10" ht="14.25" customHeight="1">
      <c r="F771" s="12"/>
      <c r="G771" s="12"/>
      <c r="H771" s="12"/>
      <c r="I771" s="12"/>
      <c r="J771" s="12"/>
    </row>
    <row r="772" spans="6:10" ht="14.25" customHeight="1">
      <c r="F772" s="12"/>
      <c r="G772" s="12"/>
      <c r="H772" s="12"/>
      <c r="I772" s="12"/>
      <c r="J772" s="12"/>
    </row>
    <row r="773" spans="6:10" ht="14.25" customHeight="1">
      <c r="F773" s="12"/>
      <c r="G773" s="12"/>
      <c r="H773" s="12"/>
      <c r="I773" s="12"/>
      <c r="J773" s="12"/>
    </row>
    <row r="774" spans="6:10" ht="14.25" customHeight="1">
      <c r="F774" s="12"/>
      <c r="G774" s="12"/>
      <c r="H774" s="12"/>
      <c r="I774" s="12"/>
      <c r="J774" s="12"/>
    </row>
    <row r="775" spans="6:10" ht="14.25" customHeight="1">
      <c r="F775" s="12"/>
      <c r="G775" s="12"/>
      <c r="H775" s="12"/>
      <c r="I775" s="12"/>
      <c r="J775" s="12"/>
    </row>
    <row r="776" spans="6:10" ht="14.25" customHeight="1">
      <c r="F776" s="12"/>
      <c r="G776" s="12"/>
      <c r="H776" s="12"/>
      <c r="I776" s="12"/>
      <c r="J776" s="12"/>
    </row>
    <row r="777" spans="6:10" ht="14.25" customHeight="1">
      <c r="F777" s="12"/>
      <c r="G777" s="12"/>
      <c r="H777" s="12"/>
      <c r="I777" s="12"/>
      <c r="J777" s="12"/>
    </row>
    <row r="778" spans="6:10" ht="14.25" customHeight="1">
      <c r="F778" s="12"/>
      <c r="G778" s="12"/>
      <c r="H778" s="12"/>
      <c r="I778" s="12"/>
      <c r="J778" s="12"/>
    </row>
    <row r="779" spans="6:10" ht="14.25" customHeight="1">
      <c r="F779" s="12"/>
      <c r="G779" s="12"/>
      <c r="H779" s="12"/>
      <c r="I779" s="12"/>
      <c r="J779" s="12"/>
    </row>
    <row r="780" spans="6:10" ht="14.25" customHeight="1">
      <c r="F780" s="12"/>
      <c r="G780" s="12"/>
      <c r="H780" s="12"/>
      <c r="I780" s="12"/>
      <c r="J780" s="12"/>
    </row>
    <row r="781" spans="6:10" ht="14.25" customHeight="1">
      <c r="F781" s="12"/>
      <c r="G781" s="12"/>
      <c r="H781" s="12"/>
      <c r="I781" s="12"/>
      <c r="J781" s="12"/>
    </row>
    <row r="782" spans="6:10" ht="14.25" customHeight="1">
      <c r="F782" s="12"/>
      <c r="G782" s="12"/>
      <c r="H782" s="12"/>
      <c r="I782" s="12"/>
      <c r="J782" s="12"/>
    </row>
    <row r="783" spans="6:10" ht="14.25" customHeight="1">
      <c r="F783" s="12"/>
      <c r="G783" s="12"/>
      <c r="H783" s="12"/>
      <c r="I783" s="12"/>
      <c r="J783" s="12"/>
    </row>
    <row r="784" spans="6:10" ht="14.25" customHeight="1">
      <c r="F784" s="12"/>
      <c r="G784" s="12"/>
      <c r="H784" s="12"/>
      <c r="I784" s="12"/>
      <c r="J784" s="12"/>
    </row>
    <row r="785" spans="6:10" ht="14.25" customHeight="1">
      <c r="F785" s="12"/>
      <c r="G785" s="12"/>
      <c r="H785" s="12"/>
      <c r="I785" s="12"/>
      <c r="J785" s="12"/>
    </row>
    <row r="786" spans="6:10" ht="14.25" customHeight="1">
      <c r="F786" s="12"/>
      <c r="G786" s="12"/>
      <c r="H786" s="12"/>
      <c r="I786" s="12"/>
      <c r="J786" s="12"/>
    </row>
    <row r="787" spans="6:10" ht="14.25" customHeight="1">
      <c r="F787" s="12"/>
      <c r="G787" s="12"/>
      <c r="H787" s="12"/>
      <c r="I787" s="12"/>
      <c r="J787" s="12"/>
    </row>
    <row r="788" spans="6:10" ht="14.25" customHeight="1">
      <c r="F788" s="12"/>
      <c r="G788" s="12"/>
      <c r="H788" s="12"/>
      <c r="I788" s="12"/>
      <c r="J788" s="12"/>
    </row>
    <row r="789" spans="6:10" ht="14.25" customHeight="1">
      <c r="F789" s="12"/>
      <c r="G789" s="12"/>
      <c r="H789" s="12"/>
      <c r="I789" s="12"/>
      <c r="J789" s="12"/>
    </row>
    <row r="790" spans="6:10" ht="14.25" customHeight="1">
      <c r="F790" s="12"/>
      <c r="G790" s="12"/>
      <c r="H790" s="12"/>
      <c r="I790" s="12"/>
      <c r="J790" s="12"/>
    </row>
    <row r="791" spans="6:10" ht="14.25" customHeight="1">
      <c r="F791" s="12"/>
      <c r="G791" s="12"/>
      <c r="H791" s="12"/>
      <c r="I791" s="12"/>
      <c r="J791" s="12"/>
    </row>
    <row r="792" spans="6:10" ht="14.25" customHeight="1">
      <c r="F792" s="12"/>
      <c r="G792" s="12"/>
      <c r="H792" s="12"/>
      <c r="I792" s="12"/>
      <c r="J792" s="12"/>
    </row>
    <row r="793" spans="6:10" ht="14.25" customHeight="1">
      <c r="F793" s="12"/>
      <c r="G793" s="12"/>
      <c r="H793" s="12"/>
      <c r="I793" s="12"/>
      <c r="J793" s="12"/>
    </row>
    <row r="794" spans="6:10" ht="14.25" customHeight="1">
      <c r="F794" s="12"/>
      <c r="G794" s="12"/>
      <c r="H794" s="12"/>
      <c r="I794" s="12"/>
      <c r="J794" s="12"/>
    </row>
    <row r="795" spans="6:10" ht="14.25" customHeight="1">
      <c r="F795" s="12"/>
      <c r="G795" s="12"/>
      <c r="H795" s="12"/>
      <c r="I795" s="12"/>
      <c r="J795" s="12"/>
    </row>
    <row r="796" spans="6:10" ht="14.25" customHeight="1">
      <c r="F796" s="12"/>
      <c r="G796" s="12"/>
      <c r="H796" s="12"/>
      <c r="I796" s="12"/>
      <c r="J796" s="12"/>
    </row>
    <row r="797" spans="6:10" ht="14.25" customHeight="1">
      <c r="F797" s="12"/>
      <c r="G797" s="12"/>
      <c r="H797" s="12"/>
      <c r="I797" s="12"/>
      <c r="J797" s="12"/>
    </row>
    <row r="798" spans="6:10" ht="14.25" customHeight="1">
      <c r="F798" s="12"/>
      <c r="G798" s="12"/>
      <c r="H798" s="12"/>
      <c r="I798" s="12"/>
      <c r="J798" s="12"/>
    </row>
    <row r="799" spans="6:10" ht="14.25" customHeight="1">
      <c r="F799" s="12"/>
      <c r="G799" s="12"/>
      <c r="H799" s="12"/>
      <c r="I799" s="12"/>
      <c r="J799" s="12"/>
    </row>
    <row r="800" spans="6:10" ht="14.25" customHeight="1">
      <c r="F800" s="12"/>
      <c r="G800" s="12"/>
      <c r="H800" s="12"/>
      <c r="I800" s="12"/>
      <c r="J800" s="12"/>
    </row>
    <row r="801" spans="6:10" ht="14.25" customHeight="1">
      <c r="F801" s="12"/>
      <c r="G801" s="12"/>
      <c r="H801" s="12"/>
      <c r="I801" s="12"/>
      <c r="J801" s="12"/>
    </row>
    <row r="802" spans="6:10" ht="14.25" customHeight="1">
      <c r="F802" s="12"/>
      <c r="G802" s="12"/>
      <c r="H802" s="12"/>
      <c r="I802" s="12"/>
      <c r="J802" s="12"/>
    </row>
    <row r="803" spans="6:10" ht="14.25" customHeight="1">
      <c r="F803" s="12"/>
      <c r="G803" s="12"/>
      <c r="H803" s="12"/>
      <c r="I803" s="12"/>
      <c r="J803" s="12"/>
    </row>
    <row r="804" spans="6:10" ht="14.25" customHeight="1">
      <c r="F804" s="12"/>
      <c r="G804" s="12"/>
      <c r="H804" s="12"/>
      <c r="I804" s="12"/>
      <c r="J804" s="12"/>
    </row>
    <row r="805" spans="6:10" ht="14.25" customHeight="1">
      <c r="F805" s="12"/>
      <c r="G805" s="12"/>
      <c r="H805" s="12"/>
      <c r="I805" s="12"/>
      <c r="J805" s="12"/>
    </row>
    <row r="806" spans="6:10" ht="14.25" customHeight="1">
      <c r="F806" s="12"/>
      <c r="G806" s="12"/>
      <c r="H806" s="12"/>
      <c r="I806" s="12"/>
      <c r="J806" s="12"/>
    </row>
    <row r="807" spans="6:10" ht="14.25" customHeight="1">
      <c r="F807" s="12"/>
      <c r="G807" s="12"/>
      <c r="H807" s="12"/>
      <c r="I807" s="12"/>
      <c r="J807" s="12"/>
    </row>
    <row r="808" spans="6:10" ht="14.25" customHeight="1">
      <c r="F808" s="12"/>
      <c r="G808" s="12"/>
      <c r="H808" s="12"/>
      <c r="I808" s="12"/>
      <c r="J808" s="12"/>
    </row>
    <row r="809" spans="6:10" ht="14.25" customHeight="1">
      <c r="F809" s="12"/>
      <c r="G809" s="12"/>
      <c r="H809" s="12"/>
      <c r="I809" s="12"/>
      <c r="J809" s="12"/>
    </row>
    <row r="810" spans="6:10" ht="14.25" customHeight="1">
      <c r="F810" s="12"/>
      <c r="G810" s="12"/>
      <c r="H810" s="12"/>
      <c r="I810" s="12"/>
      <c r="J810" s="12"/>
    </row>
    <row r="811" spans="6:10" ht="14.25" customHeight="1">
      <c r="F811" s="12"/>
      <c r="G811" s="12"/>
      <c r="H811" s="12"/>
      <c r="I811" s="12"/>
      <c r="J811" s="12"/>
    </row>
    <row r="812" spans="6:10" ht="14.25" customHeight="1">
      <c r="F812" s="12"/>
      <c r="G812" s="12"/>
      <c r="H812" s="12"/>
      <c r="I812" s="12"/>
      <c r="J812" s="12"/>
    </row>
    <row r="813" spans="6:10" ht="14.25" customHeight="1">
      <c r="F813" s="12"/>
      <c r="G813" s="12"/>
      <c r="H813" s="12"/>
      <c r="I813" s="12"/>
      <c r="J813" s="12"/>
    </row>
    <row r="814" spans="6:10" ht="14.25" customHeight="1">
      <c r="F814" s="12"/>
      <c r="G814" s="12"/>
      <c r="H814" s="12"/>
      <c r="I814" s="12"/>
      <c r="J814" s="12"/>
    </row>
    <row r="815" spans="6:10" ht="14.25" customHeight="1">
      <c r="F815" s="12"/>
      <c r="G815" s="12"/>
      <c r="H815" s="12"/>
      <c r="I815" s="12"/>
      <c r="J815" s="12"/>
    </row>
    <row r="816" spans="6:10" ht="14.25" customHeight="1">
      <c r="F816" s="12"/>
      <c r="G816" s="12"/>
      <c r="H816" s="12"/>
      <c r="I816" s="12"/>
      <c r="J816" s="12"/>
    </row>
    <row r="817" spans="6:10" ht="14.25" customHeight="1">
      <c r="F817" s="12"/>
      <c r="G817" s="12"/>
      <c r="H817" s="12"/>
      <c r="I817" s="12"/>
      <c r="J817" s="12"/>
    </row>
    <row r="818" spans="6:10" ht="14.25" customHeight="1">
      <c r="F818" s="12"/>
      <c r="G818" s="12"/>
      <c r="H818" s="12"/>
      <c r="I818" s="12"/>
      <c r="J818" s="12"/>
    </row>
    <row r="819" spans="6:10" ht="14.25" customHeight="1">
      <c r="F819" s="12"/>
      <c r="G819" s="12"/>
      <c r="H819" s="12"/>
      <c r="I819" s="12"/>
      <c r="J819" s="12"/>
    </row>
    <row r="820" spans="6:10" ht="14.25" customHeight="1">
      <c r="F820" s="12"/>
      <c r="G820" s="12"/>
      <c r="H820" s="12"/>
      <c r="I820" s="12"/>
      <c r="J820" s="12"/>
    </row>
    <row r="821" spans="6:10" ht="14.25" customHeight="1">
      <c r="F821" s="12"/>
      <c r="G821" s="12"/>
      <c r="H821" s="12"/>
      <c r="I821" s="12"/>
      <c r="J821" s="12"/>
    </row>
    <row r="822" spans="6:10" ht="14.25" customHeight="1">
      <c r="F822" s="12"/>
      <c r="G822" s="12"/>
      <c r="H822" s="12"/>
      <c r="I822" s="12"/>
      <c r="J822" s="12"/>
    </row>
    <row r="823" spans="6:10" ht="14.25" customHeight="1">
      <c r="F823" s="12"/>
      <c r="G823" s="12"/>
      <c r="H823" s="12"/>
      <c r="I823" s="12"/>
      <c r="J823" s="12"/>
    </row>
    <row r="824" spans="6:10" ht="14.25" customHeight="1">
      <c r="F824" s="12"/>
      <c r="G824" s="12"/>
      <c r="H824" s="12"/>
      <c r="I824" s="12"/>
      <c r="J824" s="12"/>
    </row>
    <row r="825" spans="6:10" ht="14.25" customHeight="1">
      <c r="F825" s="12"/>
      <c r="G825" s="12"/>
      <c r="H825" s="12"/>
      <c r="I825" s="12"/>
      <c r="J825" s="12"/>
    </row>
    <row r="826" spans="6:10" ht="14.25" customHeight="1">
      <c r="F826" s="12"/>
      <c r="G826" s="12"/>
      <c r="H826" s="12"/>
      <c r="I826" s="12"/>
      <c r="J826" s="12"/>
    </row>
    <row r="827" spans="6:10" ht="14.25" customHeight="1">
      <c r="F827" s="12"/>
      <c r="G827" s="12"/>
      <c r="H827" s="12"/>
      <c r="I827" s="12"/>
      <c r="J827" s="12"/>
    </row>
    <row r="828" spans="6:10" ht="14.25" customHeight="1">
      <c r="F828" s="12"/>
      <c r="G828" s="12"/>
      <c r="H828" s="12"/>
      <c r="I828" s="12"/>
      <c r="J828" s="12"/>
    </row>
    <row r="829" spans="6:10" ht="14.25" customHeight="1">
      <c r="F829" s="12"/>
      <c r="G829" s="12"/>
      <c r="H829" s="12"/>
      <c r="I829" s="12"/>
      <c r="J829" s="12"/>
    </row>
    <row r="830" spans="6:10" ht="14.25" customHeight="1">
      <c r="F830" s="12"/>
      <c r="G830" s="12"/>
      <c r="H830" s="12"/>
      <c r="I830" s="12"/>
      <c r="J830" s="12"/>
    </row>
    <row r="831" spans="6:10" ht="14.25" customHeight="1">
      <c r="F831" s="12"/>
      <c r="G831" s="12"/>
      <c r="H831" s="12"/>
      <c r="I831" s="12"/>
      <c r="J831" s="12"/>
    </row>
    <row r="832" spans="6:10" ht="14.25" customHeight="1">
      <c r="F832" s="12"/>
      <c r="G832" s="12"/>
      <c r="H832" s="12"/>
      <c r="I832" s="12"/>
      <c r="J832" s="12"/>
    </row>
    <row r="833" spans="6:10" ht="14.25" customHeight="1">
      <c r="F833" s="12"/>
      <c r="G833" s="12"/>
      <c r="H833" s="12"/>
      <c r="I833" s="12"/>
      <c r="J833" s="12"/>
    </row>
    <row r="834" spans="6:10" ht="14.25" customHeight="1">
      <c r="F834" s="12"/>
      <c r="G834" s="12"/>
      <c r="H834" s="12"/>
      <c r="I834" s="12"/>
      <c r="J834" s="12"/>
    </row>
    <row r="835" spans="6:10" ht="14.25" customHeight="1">
      <c r="F835" s="12"/>
      <c r="G835" s="12"/>
      <c r="H835" s="12"/>
      <c r="I835" s="12"/>
      <c r="J835" s="12"/>
    </row>
    <row r="836" spans="6:10" ht="14.25" customHeight="1">
      <c r="F836" s="12"/>
      <c r="G836" s="12"/>
      <c r="H836" s="12"/>
      <c r="I836" s="12"/>
      <c r="J836" s="12"/>
    </row>
    <row r="837" spans="6:10" ht="14.25" customHeight="1">
      <c r="F837" s="12"/>
      <c r="G837" s="12"/>
      <c r="H837" s="12"/>
      <c r="I837" s="12"/>
      <c r="J837" s="12"/>
    </row>
    <row r="838" spans="6:10" ht="14.25" customHeight="1">
      <c r="F838" s="12"/>
      <c r="G838" s="12"/>
      <c r="H838" s="12"/>
      <c r="I838" s="12"/>
      <c r="J838" s="12"/>
    </row>
    <row r="839" spans="6:10" ht="14.25" customHeight="1">
      <c r="F839" s="12"/>
      <c r="G839" s="12"/>
      <c r="H839" s="12"/>
      <c r="I839" s="12"/>
      <c r="J839" s="12"/>
    </row>
    <row r="840" spans="6:10" ht="14.25" customHeight="1">
      <c r="F840" s="12"/>
      <c r="G840" s="12"/>
      <c r="H840" s="12"/>
      <c r="I840" s="12"/>
      <c r="J840" s="12"/>
    </row>
    <row r="841" spans="6:10" ht="14.25" customHeight="1">
      <c r="F841" s="12"/>
      <c r="G841" s="12"/>
      <c r="H841" s="12"/>
      <c r="I841" s="12"/>
      <c r="J841" s="12"/>
    </row>
    <row r="842" spans="6:10" ht="14.25" customHeight="1">
      <c r="F842" s="12"/>
      <c r="G842" s="12"/>
      <c r="H842" s="12"/>
      <c r="I842" s="12"/>
      <c r="J842" s="12"/>
    </row>
    <row r="843" spans="6:10" ht="14.25" customHeight="1">
      <c r="F843" s="12"/>
      <c r="G843" s="12"/>
      <c r="H843" s="12"/>
      <c r="I843" s="12"/>
      <c r="J843" s="12"/>
    </row>
    <row r="844" spans="6:10" ht="14.25" customHeight="1">
      <c r="F844" s="12"/>
      <c r="G844" s="12"/>
      <c r="H844" s="12"/>
      <c r="I844" s="12"/>
      <c r="J844" s="12"/>
    </row>
    <row r="845" spans="6:10" ht="14.25" customHeight="1">
      <c r="F845" s="12"/>
      <c r="G845" s="12"/>
      <c r="H845" s="12"/>
      <c r="I845" s="12"/>
      <c r="J845" s="12"/>
    </row>
    <row r="846" spans="6:10" ht="14.25" customHeight="1">
      <c r="F846" s="12"/>
      <c r="G846" s="12"/>
      <c r="H846" s="12"/>
      <c r="I846" s="12"/>
      <c r="J846" s="12"/>
    </row>
    <row r="847" spans="6:10" ht="14.25" customHeight="1">
      <c r="F847" s="12"/>
      <c r="G847" s="12"/>
      <c r="H847" s="12"/>
      <c r="I847" s="12"/>
      <c r="J847" s="12"/>
    </row>
    <row r="848" spans="6:10" ht="14.25" customHeight="1">
      <c r="F848" s="12"/>
      <c r="G848" s="12"/>
      <c r="H848" s="12"/>
      <c r="I848" s="12"/>
      <c r="J848" s="12"/>
    </row>
    <row r="849" spans="6:10" ht="14.25" customHeight="1">
      <c r="F849" s="12"/>
      <c r="G849" s="12"/>
      <c r="H849" s="12"/>
      <c r="I849" s="12"/>
      <c r="J849" s="12"/>
    </row>
    <row r="850" spans="6:10" ht="14.25" customHeight="1">
      <c r="F850" s="12"/>
      <c r="G850" s="12"/>
      <c r="H850" s="12"/>
      <c r="I850" s="12"/>
      <c r="J850" s="12"/>
    </row>
    <row r="851" spans="6:10" ht="14.25" customHeight="1">
      <c r="F851" s="12"/>
      <c r="G851" s="12"/>
      <c r="H851" s="12"/>
      <c r="I851" s="12"/>
      <c r="J851" s="12"/>
    </row>
    <row r="852" spans="6:10" ht="14.25" customHeight="1">
      <c r="F852" s="12"/>
      <c r="G852" s="12"/>
      <c r="H852" s="12"/>
      <c r="I852" s="12"/>
      <c r="J852" s="12"/>
    </row>
    <row r="853" spans="6:10" ht="14.25" customHeight="1">
      <c r="F853" s="12"/>
      <c r="G853" s="12"/>
      <c r="H853" s="12"/>
      <c r="I853" s="12"/>
      <c r="J853" s="12"/>
    </row>
    <row r="854" spans="6:10" ht="14.25" customHeight="1">
      <c r="F854" s="12"/>
      <c r="G854" s="12"/>
      <c r="H854" s="12"/>
      <c r="I854" s="12"/>
      <c r="J854" s="12"/>
    </row>
    <row r="855" spans="6:10" ht="14.25" customHeight="1">
      <c r="F855" s="12"/>
      <c r="G855" s="12"/>
      <c r="H855" s="12"/>
      <c r="I855" s="12"/>
      <c r="J855" s="12"/>
    </row>
    <row r="856" spans="6:10" ht="14.25" customHeight="1">
      <c r="F856" s="12"/>
      <c r="G856" s="12"/>
      <c r="H856" s="12"/>
      <c r="I856" s="12"/>
      <c r="J856" s="12"/>
    </row>
    <row r="857" spans="6:10" ht="14.25" customHeight="1">
      <c r="F857" s="12"/>
      <c r="G857" s="12"/>
      <c r="H857" s="12"/>
      <c r="I857" s="12"/>
      <c r="J857" s="12"/>
    </row>
    <row r="858" spans="6:10" ht="14.25" customHeight="1">
      <c r="F858" s="12"/>
      <c r="G858" s="12"/>
      <c r="H858" s="12"/>
      <c r="I858" s="12"/>
      <c r="J858" s="12"/>
    </row>
    <row r="859" spans="6:10" ht="14.25" customHeight="1">
      <c r="F859" s="12"/>
      <c r="G859" s="12"/>
      <c r="H859" s="12"/>
      <c r="I859" s="12"/>
      <c r="J859" s="12"/>
    </row>
    <row r="860" spans="6:10" ht="14.25" customHeight="1">
      <c r="F860" s="12"/>
      <c r="G860" s="12"/>
      <c r="H860" s="12"/>
      <c r="I860" s="12"/>
      <c r="J860" s="12"/>
    </row>
    <row r="861" spans="6:10" ht="14.25" customHeight="1">
      <c r="F861" s="12"/>
      <c r="G861" s="12"/>
      <c r="H861" s="12"/>
      <c r="I861" s="12"/>
      <c r="J861" s="12"/>
    </row>
    <row r="862" spans="6:10" ht="14.25" customHeight="1">
      <c r="F862" s="12"/>
      <c r="G862" s="12"/>
      <c r="H862" s="12"/>
      <c r="I862" s="12"/>
      <c r="J862" s="12"/>
    </row>
    <row r="863" spans="6:10" ht="14.25" customHeight="1">
      <c r="F863" s="12"/>
      <c r="G863" s="12"/>
      <c r="H863" s="12"/>
      <c r="I863" s="12"/>
      <c r="J863" s="12"/>
    </row>
    <row r="864" spans="6:10" ht="14.25" customHeight="1">
      <c r="F864" s="12"/>
      <c r="G864" s="12"/>
      <c r="H864" s="12"/>
      <c r="I864" s="12"/>
      <c r="J864" s="12"/>
    </row>
    <row r="865" spans="6:10" ht="14.25" customHeight="1">
      <c r="F865" s="12"/>
      <c r="G865" s="12"/>
      <c r="H865" s="12"/>
      <c r="I865" s="12"/>
      <c r="J865" s="12"/>
    </row>
    <row r="866" spans="6:10" ht="14.25" customHeight="1">
      <c r="F866" s="12"/>
      <c r="G866" s="12"/>
      <c r="H866" s="12"/>
      <c r="I866" s="12"/>
      <c r="J866" s="12"/>
    </row>
    <row r="867" spans="6:10" ht="14.25" customHeight="1">
      <c r="F867" s="12"/>
      <c r="G867" s="12"/>
      <c r="H867" s="12"/>
      <c r="I867" s="12"/>
      <c r="J867" s="12"/>
    </row>
    <row r="868" spans="6:10" ht="14.25" customHeight="1">
      <c r="F868" s="12"/>
      <c r="G868" s="12"/>
      <c r="H868" s="12"/>
      <c r="I868" s="12"/>
      <c r="J868" s="12"/>
    </row>
    <row r="869" spans="6:10" ht="14.25" customHeight="1">
      <c r="F869" s="12"/>
      <c r="G869" s="12"/>
      <c r="H869" s="12"/>
      <c r="I869" s="12"/>
      <c r="J869" s="12"/>
    </row>
    <row r="870" spans="6:10" ht="14.25" customHeight="1">
      <c r="F870" s="12"/>
      <c r="G870" s="12"/>
      <c r="H870" s="12"/>
      <c r="I870" s="12"/>
      <c r="J870" s="12"/>
    </row>
    <row r="871" spans="6:10" ht="14.25" customHeight="1">
      <c r="F871" s="12"/>
      <c r="G871" s="12"/>
      <c r="H871" s="12"/>
      <c r="I871" s="12"/>
      <c r="J871" s="12"/>
    </row>
    <row r="872" spans="6:10" ht="14.25" customHeight="1">
      <c r="F872" s="12"/>
      <c r="G872" s="12"/>
      <c r="H872" s="12"/>
      <c r="I872" s="12"/>
      <c r="J872" s="12"/>
    </row>
    <row r="873" spans="6:10" ht="14.25" customHeight="1">
      <c r="F873" s="12"/>
      <c r="G873" s="12"/>
      <c r="H873" s="12"/>
      <c r="I873" s="12"/>
      <c r="J873" s="12"/>
    </row>
    <row r="874" spans="6:10" ht="14.25" customHeight="1">
      <c r="F874" s="12"/>
      <c r="G874" s="12"/>
      <c r="H874" s="12"/>
      <c r="I874" s="12"/>
      <c r="J874" s="12"/>
    </row>
    <row r="875" spans="6:10" ht="14.25" customHeight="1">
      <c r="F875" s="12"/>
      <c r="G875" s="12"/>
      <c r="H875" s="12"/>
      <c r="I875" s="12"/>
      <c r="J875" s="12"/>
    </row>
    <row r="876" spans="6:10" ht="14.25" customHeight="1">
      <c r="F876" s="12"/>
      <c r="G876" s="12"/>
      <c r="H876" s="12"/>
      <c r="I876" s="12"/>
      <c r="J876" s="12"/>
    </row>
    <row r="877" spans="6:10" ht="14.25" customHeight="1">
      <c r="F877" s="12"/>
      <c r="G877" s="12"/>
      <c r="H877" s="12"/>
      <c r="I877" s="12"/>
      <c r="J877" s="12"/>
    </row>
    <row r="878" spans="6:10" ht="14.25" customHeight="1">
      <c r="F878" s="12"/>
      <c r="G878" s="12"/>
      <c r="H878" s="12"/>
      <c r="I878" s="12"/>
      <c r="J878" s="12"/>
    </row>
    <row r="879" spans="6:10" ht="14.25" customHeight="1">
      <c r="F879" s="12"/>
      <c r="G879" s="12"/>
      <c r="H879" s="12"/>
      <c r="I879" s="12"/>
      <c r="J879" s="12"/>
    </row>
    <row r="880" spans="6:10" ht="14.25" customHeight="1">
      <c r="F880" s="12"/>
      <c r="G880" s="12"/>
      <c r="H880" s="12"/>
      <c r="I880" s="12"/>
      <c r="J880" s="12"/>
    </row>
    <row r="881" spans="6:10" ht="14.25" customHeight="1">
      <c r="F881" s="12"/>
      <c r="G881" s="12"/>
      <c r="H881" s="12"/>
      <c r="I881" s="12"/>
      <c r="J881" s="12"/>
    </row>
    <row r="882" spans="6:10" ht="14.25" customHeight="1">
      <c r="F882" s="12"/>
      <c r="G882" s="12"/>
      <c r="H882" s="12"/>
      <c r="I882" s="12"/>
      <c r="J882" s="12"/>
    </row>
    <row r="883" spans="6:10" ht="14.25" customHeight="1">
      <c r="F883" s="12"/>
      <c r="G883" s="12"/>
      <c r="H883" s="12"/>
      <c r="I883" s="12"/>
      <c r="J883" s="12"/>
    </row>
    <row r="884" spans="6:10" ht="14.25" customHeight="1">
      <c r="F884" s="12"/>
      <c r="G884" s="12"/>
      <c r="H884" s="12"/>
      <c r="I884" s="12"/>
      <c r="J884" s="12"/>
    </row>
    <row r="885" spans="6:10" ht="14.25" customHeight="1">
      <c r="F885" s="12"/>
      <c r="G885" s="12"/>
      <c r="H885" s="12"/>
      <c r="I885" s="12"/>
      <c r="J885" s="12"/>
    </row>
    <row r="886" spans="6:10" ht="14.25" customHeight="1">
      <c r="F886" s="12"/>
      <c r="G886" s="12"/>
      <c r="H886" s="12"/>
      <c r="I886" s="12"/>
      <c r="J886" s="12"/>
    </row>
    <row r="887" spans="6:10" ht="14.25" customHeight="1">
      <c r="F887" s="12"/>
      <c r="G887" s="12"/>
      <c r="H887" s="12"/>
      <c r="I887" s="12"/>
      <c r="J887" s="12"/>
    </row>
    <row r="888" spans="6:10" ht="14.25" customHeight="1">
      <c r="F888" s="12"/>
      <c r="G888" s="12"/>
      <c r="H888" s="12"/>
      <c r="I888" s="12"/>
      <c r="J888" s="12"/>
    </row>
    <row r="889" spans="6:10" ht="14.25" customHeight="1">
      <c r="F889" s="12"/>
      <c r="G889" s="12"/>
      <c r="H889" s="12"/>
      <c r="I889" s="12"/>
      <c r="J889" s="12"/>
    </row>
    <row r="890" spans="6:10" ht="14.25" customHeight="1">
      <c r="F890" s="12"/>
      <c r="G890" s="12"/>
      <c r="H890" s="12"/>
      <c r="I890" s="12"/>
      <c r="J890" s="12"/>
    </row>
    <row r="891" spans="6:10" ht="14.25" customHeight="1">
      <c r="F891" s="12"/>
      <c r="G891" s="12"/>
      <c r="H891" s="12"/>
      <c r="I891" s="12"/>
      <c r="J891" s="12"/>
    </row>
    <row r="892" spans="6:10" ht="14.25" customHeight="1">
      <c r="F892" s="12"/>
      <c r="G892" s="12"/>
      <c r="H892" s="12"/>
      <c r="I892" s="12"/>
      <c r="J892" s="12"/>
    </row>
    <row r="893" spans="6:10" ht="14.25" customHeight="1">
      <c r="F893" s="12"/>
      <c r="G893" s="12"/>
      <c r="H893" s="12"/>
      <c r="I893" s="12"/>
      <c r="J893" s="12"/>
    </row>
    <row r="894" spans="6:10" ht="14.25" customHeight="1">
      <c r="F894" s="12"/>
      <c r="G894" s="12"/>
      <c r="H894" s="12"/>
      <c r="I894" s="12"/>
      <c r="J894" s="12"/>
    </row>
    <row r="895" spans="6:10" ht="14.25" customHeight="1">
      <c r="F895" s="12"/>
      <c r="G895" s="12"/>
      <c r="H895" s="12"/>
      <c r="I895" s="12"/>
      <c r="J895" s="12"/>
    </row>
    <row r="896" spans="6:10" ht="14.25" customHeight="1">
      <c r="F896" s="12"/>
      <c r="G896" s="12"/>
      <c r="H896" s="12"/>
      <c r="I896" s="12"/>
      <c r="J896" s="12"/>
    </row>
    <row r="897" spans="6:10" ht="14.25" customHeight="1">
      <c r="F897" s="12"/>
      <c r="G897" s="12"/>
      <c r="H897" s="12"/>
      <c r="I897" s="12"/>
      <c r="J897" s="12"/>
    </row>
    <row r="898" spans="6:10" ht="14.25" customHeight="1">
      <c r="F898" s="12"/>
      <c r="G898" s="12"/>
      <c r="H898" s="12"/>
      <c r="I898" s="12"/>
      <c r="J898" s="12"/>
    </row>
    <row r="899" spans="6:10" ht="14.25" customHeight="1">
      <c r="F899" s="12"/>
      <c r="G899" s="12"/>
      <c r="H899" s="12"/>
      <c r="I899" s="12"/>
      <c r="J899" s="12"/>
    </row>
    <row r="900" spans="6:10" ht="14.25" customHeight="1">
      <c r="F900" s="12"/>
      <c r="G900" s="12"/>
      <c r="H900" s="12"/>
      <c r="I900" s="12"/>
      <c r="J900" s="12"/>
    </row>
    <row r="901" spans="6:10" ht="14.25" customHeight="1">
      <c r="F901" s="12"/>
      <c r="G901" s="12"/>
      <c r="H901" s="12"/>
      <c r="I901" s="12"/>
      <c r="J901" s="12"/>
    </row>
    <row r="902" spans="6:10" ht="14.25" customHeight="1">
      <c r="F902" s="12"/>
      <c r="G902" s="12"/>
      <c r="H902" s="12"/>
      <c r="I902" s="12"/>
      <c r="J902" s="12"/>
    </row>
    <row r="903" spans="6:10" ht="14.25" customHeight="1">
      <c r="F903" s="12"/>
      <c r="G903" s="12"/>
      <c r="H903" s="12"/>
      <c r="I903" s="12"/>
      <c r="J903" s="12"/>
    </row>
    <row r="904" spans="6:10" ht="14.25" customHeight="1">
      <c r="F904" s="12"/>
      <c r="G904" s="12"/>
      <c r="H904" s="12"/>
      <c r="I904" s="12"/>
      <c r="J904" s="12"/>
    </row>
    <row r="905" spans="6:10" ht="14.25" customHeight="1">
      <c r="F905" s="12"/>
      <c r="G905" s="12"/>
      <c r="H905" s="12"/>
      <c r="I905" s="12"/>
      <c r="J905" s="12"/>
    </row>
    <row r="906" spans="6:10" ht="14.25" customHeight="1">
      <c r="F906" s="12"/>
      <c r="G906" s="12"/>
      <c r="H906" s="12"/>
      <c r="I906" s="12"/>
      <c r="J906" s="12"/>
    </row>
    <row r="907" spans="6:10" ht="14.25" customHeight="1">
      <c r="F907" s="12"/>
      <c r="G907" s="12"/>
      <c r="H907" s="12"/>
      <c r="I907" s="12"/>
      <c r="J907" s="12"/>
    </row>
    <row r="908" spans="6:10" ht="14.25" customHeight="1">
      <c r="F908" s="12"/>
      <c r="G908" s="12"/>
      <c r="H908" s="12"/>
      <c r="I908" s="12"/>
      <c r="J908" s="12"/>
    </row>
    <row r="909" spans="6:10" ht="14.25" customHeight="1">
      <c r="F909" s="12"/>
      <c r="G909" s="12"/>
      <c r="H909" s="12"/>
      <c r="I909" s="12"/>
      <c r="J909" s="12"/>
    </row>
    <row r="910" spans="6:10" ht="14.25" customHeight="1">
      <c r="F910" s="12"/>
      <c r="G910" s="12"/>
      <c r="H910" s="12"/>
      <c r="I910" s="12"/>
      <c r="J910" s="12"/>
    </row>
    <row r="911" spans="6:10" ht="14.25" customHeight="1">
      <c r="F911" s="12"/>
      <c r="G911" s="12"/>
      <c r="H911" s="12"/>
      <c r="I911" s="12"/>
      <c r="J911" s="12"/>
    </row>
    <row r="912" spans="6:10" ht="14.25" customHeight="1">
      <c r="F912" s="12"/>
      <c r="G912" s="12"/>
      <c r="H912" s="12"/>
      <c r="I912" s="12"/>
      <c r="J912" s="12"/>
    </row>
    <row r="913" spans="6:10" ht="14.25" customHeight="1">
      <c r="F913" s="12"/>
      <c r="G913" s="12"/>
      <c r="H913" s="12"/>
      <c r="I913" s="12"/>
      <c r="J913" s="12"/>
    </row>
    <row r="914" spans="6:10" ht="14.25" customHeight="1">
      <c r="F914" s="12"/>
      <c r="G914" s="12"/>
      <c r="H914" s="12"/>
      <c r="I914" s="12"/>
      <c r="J914" s="12"/>
    </row>
    <row r="915" spans="6:10" ht="14.25" customHeight="1">
      <c r="F915" s="12"/>
      <c r="G915" s="12"/>
      <c r="H915" s="12"/>
      <c r="I915" s="12"/>
      <c r="J915" s="12"/>
    </row>
    <row r="916" spans="6:10" ht="14.25" customHeight="1">
      <c r="F916" s="12"/>
      <c r="G916" s="12"/>
      <c r="H916" s="12"/>
      <c r="I916" s="12"/>
      <c r="J916" s="12"/>
    </row>
    <row r="917" spans="6:10" ht="14.25" customHeight="1">
      <c r="F917" s="12"/>
      <c r="G917" s="12"/>
      <c r="H917" s="12"/>
      <c r="I917" s="12"/>
      <c r="J917" s="12"/>
    </row>
    <row r="918" spans="6:10" ht="14.25" customHeight="1">
      <c r="F918" s="12"/>
      <c r="G918" s="12"/>
      <c r="H918" s="12"/>
      <c r="I918" s="12"/>
      <c r="J918" s="12"/>
    </row>
    <row r="919" spans="6:10" ht="14.25" customHeight="1">
      <c r="F919" s="12"/>
      <c r="G919" s="12"/>
      <c r="H919" s="12"/>
      <c r="I919" s="12"/>
      <c r="J919" s="12"/>
    </row>
    <row r="920" spans="6:10" ht="14.25" customHeight="1">
      <c r="F920" s="12"/>
      <c r="G920" s="12"/>
      <c r="H920" s="12"/>
      <c r="I920" s="12"/>
      <c r="J920" s="12"/>
    </row>
    <row r="921" spans="6:10" ht="14.25" customHeight="1">
      <c r="F921" s="12"/>
      <c r="G921" s="12"/>
      <c r="H921" s="12"/>
      <c r="I921" s="12"/>
      <c r="J921" s="12"/>
    </row>
    <row r="922" spans="6:10" ht="14.25" customHeight="1">
      <c r="F922" s="12"/>
      <c r="G922" s="12"/>
      <c r="H922" s="12"/>
      <c r="I922" s="12"/>
      <c r="J922" s="12"/>
    </row>
    <row r="923" spans="6:10" ht="14.25" customHeight="1">
      <c r="F923" s="12"/>
      <c r="G923" s="12"/>
      <c r="H923" s="12"/>
      <c r="I923" s="12"/>
      <c r="J923" s="12"/>
    </row>
    <row r="924" spans="6:10" ht="14.25" customHeight="1">
      <c r="F924" s="12"/>
      <c r="G924" s="12"/>
      <c r="H924" s="12"/>
      <c r="I924" s="12"/>
      <c r="J924" s="12"/>
    </row>
    <row r="925" spans="6:10" ht="14.25" customHeight="1">
      <c r="F925" s="12"/>
      <c r="G925" s="12"/>
      <c r="H925" s="12"/>
      <c r="I925" s="12"/>
      <c r="J925" s="12"/>
    </row>
    <row r="926" spans="6:10" ht="14.25" customHeight="1">
      <c r="F926" s="12"/>
      <c r="G926" s="12"/>
      <c r="H926" s="12"/>
      <c r="I926" s="12"/>
      <c r="J926" s="12"/>
    </row>
    <row r="927" spans="6:10" ht="14.25" customHeight="1">
      <c r="F927" s="12"/>
      <c r="G927" s="12"/>
      <c r="H927" s="12"/>
      <c r="I927" s="12"/>
      <c r="J927" s="12"/>
    </row>
    <row r="928" spans="6:10" ht="14.25" customHeight="1">
      <c r="F928" s="12"/>
      <c r="G928" s="12"/>
      <c r="H928" s="12"/>
      <c r="I928" s="12"/>
      <c r="J928" s="12"/>
    </row>
    <row r="929" spans="6:10" ht="14.25" customHeight="1">
      <c r="F929" s="12"/>
      <c r="G929" s="12"/>
      <c r="H929" s="12"/>
      <c r="I929" s="12"/>
      <c r="J929" s="12"/>
    </row>
    <row r="930" spans="6:10" ht="14.25" customHeight="1">
      <c r="F930" s="12"/>
      <c r="G930" s="12"/>
      <c r="H930" s="12"/>
      <c r="I930" s="12"/>
      <c r="J930" s="12"/>
    </row>
    <row r="931" spans="6:10" ht="14.25" customHeight="1">
      <c r="F931" s="12"/>
      <c r="G931" s="12"/>
      <c r="H931" s="12"/>
      <c r="I931" s="12"/>
      <c r="J931" s="12"/>
    </row>
    <row r="932" spans="6:10" ht="14.25" customHeight="1">
      <c r="F932" s="12"/>
      <c r="G932" s="12"/>
      <c r="H932" s="12"/>
      <c r="I932" s="12"/>
      <c r="J932" s="12"/>
    </row>
    <row r="933" spans="6:10" ht="14.25" customHeight="1">
      <c r="F933" s="12"/>
      <c r="G933" s="12"/>
      <c r="H933" s="12"/>
      <c r="I933" s="12"/>
      <c r="J933" s="12"/>
    </row>
    <row r="934" spans="6:10" ht="14.25" customHeight="1">
      <c r="F934" s="12"/>
      <c r="G934" s="12"/>
      <c r="H934" s="12"/>
      <c r="I934" s="12"/>
      <c r="J934" s="12"/>
    </row>
    <row r="935" spans="6:10" ht="14.25" customHeight="1">
      <c r="F935" s="12"/>
      <c r="G935" s="12"/>
      <c r="H935" s="12"/>
      <c r="I935" s="12"/>
      <c r="J935" s="12"/>
    </row>
    <row r="936" spans="6:10" ht="14.25" customHeight="1">
      <c r="F936" s="12"/>
      <c r="G936" s="12"/>
      <c r="H936" s="12"/>
      <c r="I936" s="12"/>
      <c r="J936" s="12"/>
    </row>
    <row r="937" spans="6:10" ht="14.25" customHeight="1">
      <c r="F937" s="12"/>
      <c r="G937" s="12"/>
      <c r="H937" s="12"/>
      <c r="I937" s="12"/>
      <c r="J937" s="12"/>
    </row>
    <row r="938" spans="6:10" ht="14.25" customHeight="1">
      <c r="F938" s="12"/>
      <c r="G938" s="12"/>
      <c r="H938" s="12"/>
      <c r="I938" s="12"/>
      <c r="J938" s="12"/>
    </row>
    <row r="939" spans="6:10" ht="14.25" customHeight="1">
      <c r="F939" s="12"/>
      <c r="G939" s="12"/>
      <c r="H939" s="12"/>
      <c r="I939" s="12"/>
      <c r="J939" s="12"/>
    </row>
    <row r="940" spans="6:10" ht="14.25" customHeight="1">
      <c r="F940" s="12"/>
      <c r="G940" s="12"/>
      <c r="H940" s="12"/>
      <c r="I940" s="12"/>
      <c r="J940" s="12"/>
    </row>
    <row r="941" spans="6:10" ht="14.25" customHeight="1">
      <c r="F941" s="12"/>
      <c r="G941" s="12"/>
      <c r="H941" s="12"/>
      <c r="I941" s="12"/>
      <c r="J941" s="12"/>
    </row>
    <row r="942" spans="6:10" ht="14.25" customHeight="1">
      <c r="F942" s="12"/>
      <c r="G942" s="12"/>
      <c r="H942" s="12"/>
      <c r="I942" s="12"/>
      <c r="J942" s="12"/>
    </row>
    <row r="943" spans="6:10" ht="14.25" customHeight="1">
      <c r="F943" s="12"/>
      <c r="G943" s="12"/>
      <c r="H943" s="12"/>
      <c r="I943" s="12"/>
      <c r="J943" s="12"/>
    </row>
    <row r="944" spans="6:10" ht="14.25" customHeight="1">
      <c r="F944" s="12"/>
      <c r="G944" s="12"/>
      <c r="H944" s="12"/>
      <c r="I944" s="12"/>
      <c r="J944" s="12"/>
    </row>
    <row r="945" spans="6:10" ht="14.25" customHeight="1">
      <c r="F945" s="12"/>
      <c r="G945" s="12"/>
      <c r="H945" s="12"/>
      <c r="I945" s="12"/>
      <c r="J945" s="12"/>
    </row>
    <row r="946" spans="6:10" ht="14.25" customHeight="1">
      <c r="F946" s="12"/>
      <c r="G946" s="12"/>
      <c r="H946" s="12"/>
      <c r="I946" s="12"/>
      <c r="J946" s="12"/>
    </row>
    <row r="947" spans="6:10" ht="14.25" customHeight="1">
      <c r="F947" s="12"/>
      <c r="G947" s="12"/>
      <c r="H947" s="12"/>
      <c r="I947" s="12"/>
      <c r="J947" s="12"/>
    </row>
    <row r="948" spans="6:10" ht="14.25" customHeight="1">
      <c r="F948" s="12"/>
      <c r="G948" s="12"/>
      <c r="H948" s="12"/>
      <c r="I948" s="12"/>
      <c r="J948" s="12"/>
    </row>
    <row r="949" spans="6:10" ht="14.25" customHeight="1">
      <c r="F949" s="12"/>
      <c r="G949" s="12"/>
      <c r="H949" s="12"/>
      <c r="I949" s="12"/>
      <c r="J949" s="12"/>
    </row>
    <row r="950" spans="6:10" ht="14.25" customHeight="1">
      <c r="F950" s="12"/>
      <c r="G950" s="12"/>
      <c r="H950" s="12"/>
      <c r="I950" s="12"/>
      <c r="J950" s="12"/>
    </row>
    <row r="951" spans="6:10" ht="14.25" customHeight="1">
      <c r="F951" s="12"/>
      <c r="G951" s="12"/>
      <c r="H951" s="12"/>
      <c r="I951" s="12"/>
      <c r="J951" s="12"/>
    </row>
    <row r="952" spans="6:10" ht="14.25" customHeight="1">
      <c r="F952" s="12"/>
      <c r="G952" s="12"/>
      <c r="H952" s="12"/>
      <c r="I952" s="12"/>
      <c r="J952" s="12"/>
    </row>
    <row r="953" spans="6:10" ht="14.25" customHeight="1">
      <c r="F953" s="12"/>
      <c r="G953" s="12"/>
      <c r="H953" s="12"/>
      <c r="I953" s="12"/>
      <c r="J953" s="12"/>
    </row>
    <row r="954" spans="6:10" ht="14.25" customHeight="1">
      <c r="F954" s="12"/>
      <c r="G954" s="12"/>
      <c r="H954" s="12"/>
      <c r="I954" s="12"/>
      <c r="J954" s="12"/>
    </row>
    <row r="955" spans="6:10" ht="14.25" customHeight="1">
      <c r="F955" s="12"/>
      <c r="G955" s="12"/>
      <c r="H955" s="12"/>
      <c r="I955" s="12"/>
      <c r="J955" s="12"/>
    </row>
    <row r="956" spans="6:10" ht="14.25" customHeight="1">
      <c r="F956" s="12"/>
      <c r="G956" s="12"/>
      <c r="H956" s="12"/>
      <c r="I956" s="12"/>
      <c r="J956" s="12"/>
    </row>
    <row r="957" spans="6:10" ht="14.25" customHeight="1">
      <c r="F957" s="12"/>
      <c r="G957" s="12"/>
      <c r="H957" s="12"/>
      <c r="I957" s="12"/>
      <c r="J957" s="12"/>
    </row>
    <row r="958" spans="6:10" ht="14.25" customHeight="1">
      <c r="F958" s="12"/>
      <c r="G958" s="12"/>
      <c r="H958" s="12"/>
      <c r="I958" s="12"/>
      <c r="J958" s="12"/>
    </row>
    <row r="959" spans="6:10" ht="14.25" customHeight="1">
      <c r="F959" s="12"/>
      <c r="G959" s="12"/>
      <c r="H959" s="12"/>
      <c r="I959" s="12"/>
      <c r="J959" s="12"/>
    </row>
    <row r="960" spans="6:10" ht="14.25" customHeight="1">
      <c r="F960" s="12"/>
      <c r="G960" s="12"/>
      <c r="H960" s="12"/>
      <c r="I960" s="12"/>
      <c r="J960" s="12"/>
    </row>
    <row r="961" spans="6:10" ht="14.25" customHeight="1">
      <c r="F961" s="12"/>
      <c r="G961" s="12"/>
      <c r="H961" s="12"/>
      <c r="I961" s="12"/>
      <c r="J961" s="12"/>
    </row>
    <row r="962" spans="6:10" ht="14.25" customHeight="1">
      <c r="F962" s="12"/>
      <c r="G962" s="12"/>
      <c r="H962" s="12"/>
      <c r="I962" s="12"/>
      <c r="J962" s="12"/>
    </row>
    <row r="963" spans="6:10" ht="14.25" customHeight="1">
      <c r="F963" s="12"/>
      <c r="G963" s="12"/>
      <c r="H963" s="12"/>
      <c r="I963" s="12"/>
      <c r="J963" s="12"/>
    </row>
    <row r="964" spans="6:10" ht="14.25" customHeight="1">
      <c r="F964" s="12"/>
      <c r="G964" s="12"/>
      <c r="H964" s="12"/>
      <c r="I964" s="12"/>
      <c r="J964" s="12"/>
    </row>
    <row r="965" spans="6:10" ht="14.25" customHeight="1">
      <c r="F965" s="12"/>
      <c r="G965" s="12"/>
      <c r="H965" s="12"/>
      <c r="I965" s="12"/>
      <c r="J965" s="12"/>
    </row>
    <row r="966" spans="6:10" ht="14.25" customHeight="1">
      <c r="F966" s="12"/>
      <c r="G966" s="12"/>
      <c r="H966" s="12"/>
      <c r="I966" s="12"/>
      <c r="J966" s="12"/>
    </row>
    <row r="967" spans="6:10" ht="14.25" customHeight="1">
      <c r="F967" s="12"/>
      <c r="G967" s="12"/>
      <c r="H967" s="12"/>
      <c r="I967" s="12"/>
      <c r="J967" s="12"/>
    </row>
    <row r="968" spans="6:10" ht="14.25" customHeight="1">
      <c r="F968" s="12"/>
      <c r="G968" s="12"/>
      <c r="H968" s="12"/>
      <c r="I968" s="12"/>
      <c r="J968" s="12"/>
    </row>
    <row r="969" spans="6:10" ht="14.25" customHeight="1">
      <c r="F969" s="12"/>
      <c r="G969" s="12"/>
      <c r="H969" s="12"/>
      <c r="I969" s="12"/>
      <c r="J969" s="12"/>
    </row>
    <row r="970" spans="6:10" ht="14.25" customHeight="1">
      <c r="F970" s="12"/>
      <c r="G970" s="12"/>
      <c r="H970" s="12"/>
      <c r="I970" s="12"/>
      <c r="J970" s="12"/>
    </row>
    <row r="971" spans="6:10" ht="14.25" customHeight="1">
      <c r="F971" s="12"/>
      <c r="G971" s="12"/>
      <c r="H971" s="12"/>
      <c r="I971" s="12"/>
      <c r="J971" s="12"/>
    </row>
    <row r="972" spans="6:10" ht="14.25" customHeight="1">
      <c r="F972" s="12"/>
      <c r="G972" s="12"/>
      <c r="H972" s="12"/>
      <c r="I972" s="12"/>
      <c r="J972" s="12"/>
    </row>
    <row r="973" spans="6:10" ht="14.25" customHeight="1">
      <c r="F973" s="12"/>
      <c r="G973" s="12"/>
      <c r="H973" s="12"/>
      <c r="I973" s="12"/>
      <c r="J973" s="12"/>
    </row>
    <row r="974" spans="6:10" ht="14.25" customHeight="1">
      <c r="F974" s="12"/>
      <c r="G974" s="12"/>
      <c r="H974" s="12"/>
      <c r="I974" s="12"/>
      <c r="J974" s="12"/>
    </row>
    <row r="975" spans="6:10" ht="14.25" customHeight="1">
      <c r="F975" s="12"/>
      <c r="G975" s="12"/>
      <c r="H975" s="12"/>
      <c r="I975" s="12"/>
      <c r="J975" s="12"/>
    </row>
    <row r="976" spans="6:10" ht="14.25" customHeight="1">
      <c r="F976" s="12"/>
      <c r="G976" s="12"/>
      <c r="H976" s="12"/>
      <c r="I976" s="12"/>
      <c r="J976" s="12"/>
    </row>
    <row r="977" spans="6:10" ht="14.25" customHeight="1">
      <c r="F977" s="12"/>
      <c r="G977" s="12"/>
      <c r="H977" s="12"/>
      <c r="I977" s="12"/>
      <c r="J977" s="12"/>
    </row>
    <row r="978" spans="6:10" ht="14.25" customHeight="1">
      <c r="F978" s="12"/>
      <c r="G978" s="12"/>
      <c r="H978" s="12"/>
      <c r="I978" s="12"/>
      <c r="J978" s="12"/>
    </row>
    <row r="979" spans="6:10" ht="14.25" customHeight="1">
      <c r="F979" s="12"/>
      <c r="G979" s="12"/>
      <c r="H979" s="12"/>
      <c r="I979" s="12"/>
      <c r="J979" s="12"/>
    </row>
    <row r="980" spans="6:10" ht="14.25" customHeight="1">
      <c r="F980" s="12"/>
      <c r="G980" s="12"/>
      <c r="H980" s="12"/>
      <c r="I980" s="12"/>
      <c r="J980" s="12"/>
    </row>
    <row r="981" spans="6:10" ht="14.25" customHeight="1">
      <c r="F981" s="12"/>
      <c r="G981" s="12"/>
      <c r="H981" s="12"/>
      <c r="I981" s="12"/>
      <c r="J981" s="12"/>
    </row>
    <row r="982" spans="6:10" ht="14.25" customHeight="1">
      <c r="F982" s="12"/>
      <c r="G982" s="12"/>
      <c r="H982" s="12"/>
      <c r="I982" s="12"/>
      <c r="J982" s="12"/>
    </row>
    <row r="983" spans="6:10" ht="14.25" customHeight="1">
      <c r="F983" s="12"/>
      <c r="G983" s="12"/>
      <c r="H983" s="12"/>
      <c r="I983" s="12"/>
      <c r="J983" s="12"/>
    </row>
    <row r="984" spans="6:10" ht="14.25" customHeight="1">
      <c r="F984" s="12"/>
      <c r="G984" s="12"/>
      <c r="H984" s="12"/>
      <c r="I984" s="12"/>
      <c r="J984" s="12"/>
    </row>
    <row r="985" spans="6:10" ht="14.25" customHeight="1">
      <c r="F985" s="12"/>
      <c r="G985" s="12"/>
      <c r="H985" s="12"/>
      <c r="I985" s="12"/>
      <c r="J985" s="12"/>
    </row>
    <row r="986" spans="6:10" ht="14.25" customHeight="1">
      <c r="F986" s="12"/>
      <c r="G986" s="12"/>
      <c r="H986" s="12"/>
      <c r="I986" s="12"/>
      <c r="J986" s="12"/>
    </row>
    <row r="987" spans="6:10" ht="14.25" customHeight="1">
      <c r="F987" s="12"/>
      <c r="G987" s="12"/>
      <c r="H987" s="12"/>
      <c r="I987" s="12"/>
      <c r="J987" s="12"/>
    </row>
    <row r="988" spans="6:10" ht="14.25" customHeight="1">
      <c r="F988" s="12"/>
      <c r="G988" s="12"/>
      <c r="H988" s="12"/>
      <c r="I988" s="12"/>
      <c r="J988" s="12"/>
    </row>
    <row r="989" spans="6:10" ht="14.25" customHeight="1">
      <c r="F989" s="12"/>
      <c r="G989" s="12"/>
      <c r="H989" s="12"/>
      <c r="I989" s="12"/>
      <c r="J989" s="12"/>
    </row>
    <row r="990" spans="6:10" ht="14.25" customHeight="1">
      <c r="F990" s="12"/>
      <c r="G990" s="12"/>
      <c r="H990" s="12"/>
      <c r="I990" s="12"/>
      <c r="J990" s="12"/>
    </row>
    <row r="991" spans="6:10" ht="14.25" customHeight="1">
      <c r="F991" s="12"/>
      <c r="G991" s="12"/>
      <c r="H991" s="12"/>
      <c r="I991" s="12"/>
      <c r="J991" s="12"/>
    </row>
    <row r="992" spans="6:10" ht="14.25" customHeight="1">
      <c r="F992" s="12"/>
      <c r="G992" s="12"/>
      <c r="H992" s="12"/>
      <c r="I992" s="12"/>
      <c r="J992" s="12"/>
    </row>
    <row r="993" spans="6:10" ht="14.25" customHeight="1">
      <c r="F993" s="12"/>
      <c r="G993" s="12"/>
      <c r="H993" s="12"/>
      <c r="I993" s="12"/>
      <c r="J993" s="12"/>
    </row>
    <row r="994" spans="6:10" ht="14.25" customHeight="1">
      <c r="F994" s="12"/>
      <c r="G994" s="12"/>
      <c r="H994" s="12"/>
      <c r="I994" s="12"/>
      <c r="J994" s="12"/>
    </row>
    <row r="995" spans="6:10" ht="14.25" customHeight="1">
      <c r="F995" s="12"/>
      <c r="G995" s="12"/>
      <c r="H995" s="12"/>
      <c r="I995" s="12"/>
      <c r="J995" s="12"/>
    </row>
    <row r="996" spans="6:10" ht="14.25" customHeight="1">
      <c r="F996" s="12"/>
      <c r="G996" s="12"/>
      <c r="H996" s="12"/>
      <c r="I996" s="12"/>
      <c r="J996" s="12"/>
    </row>
    <row r="997" spans="6:10" ht="14.25" customHeight="1">
      <c r="F997" s="12"/>
      <c r="G997" s="12"/>
      <c r="H997" s="12"/>
      <c r="I997" s="12"/>
      <c r="J997" s="12"/>
    </row>
    <row r="998" spans="6:10" ht="14.25" customHeight="1">
      <c r="F998" s="12"/>
      <c r="G998" s="12"/>
      <c r="H998" s="12"/>
      <c r="I998" s="12"/>
      <c r="J998" s="12"/>
    </row>
    <row r="999" spans="6:10" ht="14.25" customHeight="1">
      <c r="F999" s="12"/>
      <c r="G999" s="12"/>
      <c r="H999" s="12"/>
      <c r="I999" s="12"/>
      <c r="J999" s="12"/>
    </row>
    <row r="1000" spans="6:10" ht="14.25" customHeight="1">
      <c r="F1000" s="12"/>
      <c r="G1000" s="12"/>
      <c r="H1000" s="12"/>
      <c r="I1000" s="12"/>
      <c r="J1000" s="12"/>
    </row>
    <row r="1001" spans="6:10" ht="14.25" customHeight="1">
      <c r="F1001" s="12"/>
      <c r="G1001" s="12"/>
      <c r="H1001" s="12"/>
      <c r="I1001" s="12"/>
      <c r="J1001" s="12"/>
    </row>
    <row r="1002" spans="6:10" ht="14.25" customHeight="1">
      <c r="F1002" s="12"/>
      <c r="G1002" s="12"/>
      <c r="H1002" s="12"/>
      <c r="I1002" s="12"/>
      <c r="J1002" s="12"/>
    </row>
    <row r="1003" spans="6:10" ht="14.25" customHeight="1">
      <c r="F1003" s="12"/>
      <c r="G1003" s="12"/>
      <c r="H1003" s="12"/>
      <c r="I1003" s="12"/>
      <c r="J1003" s="12"/>
    </row>
    <row r="1004" spans="6:10" ht="14.25" customHeight="1">
      <c r="F1004" s="12"/>
      <c r="G1004" s="12"/>
      <c r="H1004" s="12"/>
      <c r="I1004" s="12"/>
      <c r="J1004" s="12"/>
    </row>
    <row r="1005" spans="6:10" ht="14.25" customHeight="1">
      <c r="F1005" s="12"/>
      <c r="G1005" s="12"/>
      <c r="H1005" s="12"/>
      <c r="I1005" s="12"/>
      <c r="J1005" s="12"/>
    </row>
    <row r="1006" spans="6:10" ht="14.25" customHeight="1">
      <c r="F1006" s="12"/>
      <c r="G1006" s="12"/>
      <c r="H1006" s="12"/>
      <c r="I1006" s="12"/>
      <c r="J1006" s="12"/>
    </row>
    <row r="1007" spans="6:10" ht="14.25" customHeight="1">
      <c r="F1007" s="12"/>
      <c r="G1007" s="12"/>
      <c r="H1007" s="12"/>
      <c r="I1007" s="12"/>
      <c r="J1007" s="12"/>
    </row>
    <row r="1008" spans="6:10" ht="14.25" customHeight="1">
      <c r="F1008" s="12"/>
      <c r="G1008" s="12"/>
      <c r="H1008" s="12"/>
      <c r="I1008" s="12"/>
      <c r="J1008" s="12"/>
    </row>
    <row r="1009" spans="6:10" ht="14.25" customHeight="1">
      <c r="F1009" s="12"/>
      <c r="G1009" s="12"/>
      <c r="H1009" s="12"/>
      <c r="I1009" s="12"/>
      <c r="J1009" s="12"/>
    </row>
    <row r="1010" spans="6:10" ht="14.25" customHeight="1">
      <c r="F1010" s="12"/>
      <c r="G1010" s="12"/>
      <c r="H1010" s="12"/>
      <c r="I1010" s="12"/>
      <c r="J1010" s="12"/>
    </row>
    <row r="1011" spans="6:10" ht="14.25" customHeight="1">
      <c r="F1011" s="12"/>
      <c r="G1011" s="12"/>
      <c r="H1011" s="12"/>
      <c r="I1011" s="12"/>
      <c r="J1011" s="12"/>
    </row>
  </sheetData>
  <mergeCells count="15">
    <mergeCell ref="E97:K97"/>
    <mergeCell ref="E91:K91"/>
    <mergeCell ref="E92:K92"/>
    <mergeCell ref="E93:K93"/>
    <mergeCell ref="E94:K94"/>
    <mergeCell ref="E95:K95"/>
    <mergeCell ref="E96:K96"/>
    <mergeCell ref="B1:K1"/>
    <mergeCell ref="B2:K2"/>
    <mergeCell ref="B3:K3"/>
    <mergeCell ref="F5:H5"/>
    <mergeCell ref="I5:I6"/>
    <mergeCell ref="J5:J6"/>
    <mergeCell ref="K5:K6"/>
    <mergeCell ref="B5:E6"/>
  </mergeCells>
  <pageMargins left="0.70866141732283472" right="0.70866141732283472" top="0.15748031496062992" bottom="0.15748031496062992" header="0.31496062992125984" footer="0.15748031496062992"/>
  <pageSetup scale="6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97AAB-9D62-4E71-988F-4480927C34D7}">
  <sheetPr>
    <tabColor rgb="FFFF0000"/>
  </sheetPr>
  <dimension ref="A1:Q49"/>
  <sheetViews>
    <sheetView tabSelected="1" zoomScale="60" zoomScaleNormal="6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56" sqref="N56"/>
    </sheetView>
  </sheetViews>
  <sheetFormatPr defaultRowHeight="13.8"/>
  <cols>
    <col min="2" max="2" width="31.796875" customWidth="1"/>
    <col min="3" max="3" width="27" customWidth="1"/>
  </cols>
  <sheetData>
    <row r="1" spans="1:9" ht="27">
      <c r="B1" s="1746" t="s">
        <v>29</v>
      </c>
      <c r="C1" s="1746"/>
      <c r="D1" s="1746"/>
      <c r="E1" s="1746"/>
      <c r="F1" s="1746"/>
      <c r="G1" s="1746"/>
      <c r="H1" s="1746"/>
      <c r="I1" s="1746"/>
    </row>
    <row r="2" spans="1:9" ht="27">
      <c r="B2" s="1746" t="s">
        <v>30</v>
      </c>
      <c r="C2" s="1746"/>
      <c r="D2" s="1746"/>
      <c r="E2" s="1746"/>
      <c r="F2" s="1746"/>
      <c r="G2" s="1746"/>
      <c r="H2" s="1746"/>
      <c r="I2" s="1746"/>
    </row>
    <row r="3" spans="1:9" ht="27">
      <c r="B3" s="1746" t="s">
        <v>3251</v>
      </c>
      <c r="C3" s="1746"/>
      <c r="D3" s="1746"/>
      <c r="E3" s="1746"/>
      <c r="F3" s="1746"/>
      <c r="G3" s="1746"/>
      <c r="H3" s="1746"/>
      <c r="I3" s="1746"/>
    </row>
    <row r="4" spans="1:9" ht="27">
      <c r="A4" s="203" t="s">
        <v>3</v>
      </c>
      <c r="B4" s="1990" t="s">
        <v>4</v>
      </c>
      <c r="C4" s="1990" t="s">
        <v>1047</v>
      </c>
      <c r="D4" s="1739"/>
      <c r="E4" s="1739"/>
      <c r="F4" s="1739"/>
      <c r="G4" s="1739"/>
      <c r="H4" s="1739"/>
      <c r="I4" s="1739"/>
    </row>
    <row r="5" spans="1:9" ht="24.6">
      <c r="A5" s="203"/>
      <c r="B5" s="54" t="s">
        <v>3239</v>
      </c>
      <c r="C5" s="203"/>
    </row>
    <row r="6" spans="1:9" ht="24.6">
      <c r="A6" s="203"/>
      <c r="B6" s="172" t="s">
        <v>3247</v>
      </c>
      <c r="C6" s="203"/>
    </row>
    <row r="7" spans="1:9" ht="24.6">
      <c r="A7" s="203"/>
      <c r="B7" s="172" t="s">
        <v>3248</v>
      </c>
      <c r="C7" s="203"/>
    </row>
    <row r="8" spans="1:9" ht="24.6">
      <c r="A8" s="203"/>
      <c r="B8" s="172" t="s">
        <v>3249</v>
      </c>
      <c r="C8" s="203"/>
    </row>
    <row r="9" spans="1:9" ht="24.6">
      <c r="A9" s="203"/>
      <c r="B9" s="172" t="s">
        <v>3250</v>
      </c>
      <c r="C9" s="203"/>
    </row>
    <row r="10" spans="1:9" ht="24.6">
      <c r="A10" s="203"/>
      <c r="B10" s="54" t="s">
        <v>141</v>
      </c>
      <c r="C10" s="203"/>
    </row>
    <row r="11" spans="1:9" ht="24.6">
      <c r="A11" s="203"/>
      <c r="B11" s="53" t="s">
        <v>3240</v>
      </c>
      <c r="C11" s="203"/>
    </row>
    <row r="12" spans="1:9" ht="24.6">
      <c r="A12" s="203"/>
      <c r="B12" s="53" t="s">
        <v>66</v>
      </c>
      <c r="C12" s="203"/>
    </row>
    <row r="13" spans="1:9" ht="24.6">
      <c r="A13" s="203"/>
      <c r="B13" s="53" t="s">
        <v>67</v>
      </c>
      <c r="C13" s="203"/>
    </row>
    <row r="14" spans="1:9" ht="24.6">
      <c r="A14" s="203"/>
      <c r="B14" s="53" t="s">
        <v>68</v>
      </c>
      <c r="C14" s="203"/>
    </row>
    <row r="15" spans="1:9" ht="24.6">
      <c r="A15" s="203"/>
      <c r="B15" s="53" t="s">
        <v>69</v>
      </c>
      <c r="C15" s="203"/>
    </row>
    <row r="16" spans="1:9" ht="24.6">
      <c r="A16" s="203"/>
      <c r="B16" s="54" t="s">
        <v>147</v>
      </c>
      <c r="C16" s="203"/>
    </row>
    <row r="17" spans="1:3" ht="24.6">
      <c r="A17" s="203"/>
      <c r="B17" s="172" t="s">
        <v>246</v>
      </c>
      <c r="C17" s="203"/>
    </row>
    <row r="18" spans="1:3" ht="24.6">
      <c r="A18" s="203"/>
      <c r="B18" s="172" t="s">
        <v>247</v>
      </c>
      <c r="C18" s="203"/>
    </row>
    <row r="19" spans="1:3" ht="24.6">
      <c r="A19" s="203"/>
      <c r="B19" s="172" t="s">
        <v>248</v>
      </c>
      <c r="C19" s="203"/>
    </row>
    <row r="20" spans="1:3" ht="24.6">
      <c r="A20" s="203"/>
      <c r="B20" s="172" t="s">
        <v>249</v>
      </c>
      <c r="C20" s="203"/>
    </row>
    <row r="21" spans="1:3" ht="24.6">
      <c r="A21" s="203"/>
      <c r="B21" s="172" t="s">
        <v>250</v>
      </c>
      <c r="C21" s="203"/>
    </row>
    <row r="22" spans="1:3" ht="24.6">
      <c r="A22" s="203"/>
      <c r="B22" s="172" t="s">
        <v>251</v>
      </c>
      <c r="C22" s="203"/>
    </row>
    <row r="23" spans="1:3" ht="24.6">
      <c r="A23" s="203"/>
      <c r="B23" s="172" t="s">
        <v>252</v>
      </c>
      <c r="C23" s="203"/>
    </row>
    <row r="24" spans="1:3" ht="24.6">
      <c r="A24" s="203"/>
      <c r="B24" s="172" t="s">
        <v>253</v>
      </c>
      <c r="C24" s="203"/>
    </row>
    <row r="25" spans="1:3" ht="24.6">
      <c r="A25" s="203"/>
      <c r="B25" s="172" t="s">
        <v>254</v>
      </c>
      <c r="C25" s="203"/>
    </row>
    <row r="26" spans="1:3" ht="24.6">
      <c r="A26" s="203"/>
      <c r="B26" s="172" t="s">
        <v>255</v>
      </c>
      <c r="C26" s="203"/>
    </row>
    <row r="27" spans="1:3" ht="24.6">
      <c r="A27" s="203"/>
      <c r="B27" s="172" t="s">
        <v>256</v>
      </c>
      <c r="C27" s="203"/>
    </row>
    <row r="28" spans="1:3" ht="24.6">
      <c r="A28" s="203"/>
      <c r="B28" s="172" t="s">
        <v>257</v>
      </c>
      <c r="C28" s="203"/>
    </row>
    <row r="29" spans="1:3" ht="24.6">
      <c r="A29" s="203"/>
      <c r="B29" s="48" t="s">
        <v>105</v>
      </c>
      <c r="C29" s="203"/>
    </row>
    <row r="30" spans="1:3" ht="24.6">
      <c r="A30" s="203"/>
      <c r="B30" s="60" t="s">
        <v>144</v>
      </c>
      <c r="C30" s="203"/>
    </row>
    <row r="31" spans="1:3" ht="24.6">
      <c r="A31" s="203"/>
      <c r="B31" s="60" t="s">
        <v>145</v>
      </c>
      <c r="C31" s="203"/>
    </row>
    <row r="32" spans="1:3" ht="24.6">
      <c r="A32" s="203"/>
      <c r="B32" s="60" t="s">
        <v>146</v>
      </c>
      <c r="C32" s="203"/>
    </row>
    <row r="33" spans="1:17" ht="24.6">
      <c r="A33" s="203"/>
      <c r="B33" s="48" t="s">
        <v>74</v>
      </c>
      <c r="C33" s="203"/>
    </row>
    <row r="34" spans="1:17" ht="24.6">
      <c r="A34" s="203"/>
      <c r="B34" s="60" t="s">
        <v>138</v>
      </c>
      <c r="C34" s="203"/>
    </row>
    <row r="35" spans="1:17" ht="24.6">
      <c r="A35" s="203"/>
      <c r="B35" s="60" t="s">
        <v>139</v>
      </c>
      <c r="C35" s="203"/>
    </row>
    <row r="36" spans="1:17" ht="24.6">
      <c r="A36" s="203"/>
      <c r="B36" s="60" t="s">
        <v>140</v>
      </c>
      <c r="C36" s="203"/>
    </row>
    <row r="39" spans="1:17" s="7" customFormat="1" ht="21.75" customHeight="1">
      <c r="B39" s="6"/>
      <c r="C39" s="6"/>
      <c r="D39" s="6"/>
      <c r="E39" s="1750"/>
      <c r="F39" s="1756"/>
      <c r="G39" s="1756"/>
      <c r="H39" s="1756"/>
      <c r="I39" s="1756"/>
    </row>
    <row r="40" spans="1:17" s="68" customFormat="1" ht="21.75" customHeight="1">
      <c r="B40" s="69"/>
      <c r="C40" s="69"/>
      <c r="D40" s="69"/>
      <c r="E40" s="1750"/>
      <c r="F40" s="1756"/>
      <c r="G40" s="1756"/>
      <c r="H40" s="1756"/>
      <c r="I40" s="1756"/>
    </row>
    <row r="41" spans="1:17" s="68" customFormat="1" ht="21.75" customHeight="1">
      <c r="B41" s="69"/>
      <c r="C41" s="69"/>
      <c r="D41" s="69"/>
      <c r="E41" s="1750"/>
      <c r="F41" s="1756"/>
      <c r="G41" s="1756"/>
      <c r="H41" s="1756"/>
      <c r="I41" s="1756"/>
    </row>
    <row r="42" spans="1:17" s="68" customFormat="1" ht="21.75" customHeight="1">
      <c r="B42" s="69"/>
      <c r="C42" s="69"/>
      <c r="D42" s="69"/>
      <c r="E42" s="1750"/>
      <c r="F42" s="1756"/>
      <c r="G42" s="1756"/>
      <c r="H42" s="1756"/>
      <c r="I42" s="1756"/>
    </row>
    <row r="43" spans="1:17" s="68" customFormat="1" ht="21.75" customHeight="1">
      <c r="E43" s="1756"/>
      <c r="F43" s="1756"/>
      <c r="G43" s="1756"/>
      <c r="H43" s="1756"/>
      <c r="I43" s="1756"/>
    </row>
    <row r="44" spans="1:17" s="68" customFormat="1" ht="21.75" customHeight="1">
      <c r="E44" s="1750"/>
      <c r="F44" s="1750"/>
      <c r="G44" s="1750"/>
      <c r="H44" s="1750"/>
      <c r="I44" s="1750"/>
    </row>
    <row r="45" spans="1:17" s="68" customFormat="1" ht="21.75" customHeight="1">
      <c r="E45" s="1750"/>
      <c r="F45" s="1750"/>
      <c r="G45" s="1750"/>
      <c r="H45" s="1750"/>
      <c r="I45" s="1750"/>
    </row>
    <row r="46" spans="1:17" s="7" customFormat="1" ht="21.75" customHeight="1">
      <c r="F46" s="19"/>
      <c r="G46" s="19"/>
      <c r="H46" s="19"/>
      <c r="I46" s="19"/>
    </row>
    <row r="47" spans="1:17" s="160" customFormat="1" ht="24.6">
      <c r="G47" s="175"/>
      <c r="H47" s="161"/>
      <c r="I47" s="161"/>
      <c r="J47" s="161"/>
      <c r="K47" s="161"/>
      <c r="L47" s="161"/>
      <c r="M47" s="161"/>
      <c r="N47" s="161"/>
      <c r="O47" s="162"/>
      <c r="P47" s="162"/>
      <c r="Q47" s="162"/>
    </row>
    <row r="48" spans="1:17" s="160" customFormat="1" ht="24.6">
      <c r="G48" s="175"/>
      <c r="H48" s="161"/>
      <c r="I48" s="161"/>
      <c r="J48" s="161"/>
      <c r="K48" s="161"/>
      <c r="L48" s="176"/>
      <c r="M48" s="161"/>
      <c r="N48" s="161"/>
      <c r="O48" s="162"/>
      <c r="P48" s="162"/>
      <c r="Q48" s="162"/>
    </row>
    <row r="49" spans="7:17" s="160" customFormat="1" ht="24.6">
      <c r="G49" s="175"/>
      <c r="H49" s="161"/>
      <c r="I49" s="161"/>
      <c r="J49" s="161"/>
      <c r="K49" s="161"/>
      <c r="L49" s="176"/>
      <c r="M49" s="161"/>
      <c r="N49" s="161"/>
      <c r="O49" s="162"/>
      <c r="P49" s="162"/>
      <c r="Q49" s="162"/>
    </row>
  </sheetData>
  <mergeCells count="10">
    <mergeCell ref="E42:I42"/>
    <mergeCell ref="E43:I43"/>
    <mergeCell ref="E44:I44"/>
    <mergeCell ref="E45:I45"/>
    <mergeCell ref="B1:I1"/>
    <mergeCell ref="B2:I2"/>
    <mergeCell ref="B3:I3"/>
    <mergeCell ref="E39:I39"/>
    <mergeCell ref="E40:I40"/>
    <mergeCell ref="E41:I41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4032B-3F38-47FE-A4EC-A12CAE165618}">
  <sheetPr>
    <tabColor rgb="FF0070C0"/>
  </sheetPr>
  <dimension ref="A1:K111"/>
  <sheetViews>
    <sheetView topLeftCell="A78" workbookViewId="0">
      <selection activeCell="G81" sqref="G81"/>
    </sheetView>
  </sheetViews>
  <sheetFormatPr defaultRowHeight="24.6"/>
  <cols>
    <col min="1" max="1" width="6.296875" style="257" customWidth="1"/>
    <col min="2" max="2" width="19.59765625" style="227" customWidth="1"/>
    <col min="3" max="3" width="15" style="252" bestFit="1" customWidth="1"/>
    <col min="4" max="4" width="15" style="253" hidden="1" customWidth="1"/>
    <col min="5" max="5" width="16.69921875" style="254" bestFit="1" customWidth="1"/>
    <col min="6" max="6" width="26.09765625" style="253" bestFit="1" customWidth="1"/>
    <col min="7" max="7" width="23.09765625" style="253" bestFit="1" customWidth="1"/>
    <col min="8" max="8" width="18.59765625" style="256" customWidth="1"/>
    <col min="9" max="9" width="12.296875" style="227" bestFit="1" customWidth="1"/>
    <col min="10" max="256" width="8.796875" style="227"/>
    <col min="257" max="257" width="6.296875" style="227" customWidth="1"/>
    <col min="258" max="258" width="19.59765625" style="227" customWidth="1"/>
    <col min="259" max="259" width="15" style="227" bestFit="1" customWidth="1"/>
    <col min="260" max="260" width="0" style="227" hidden="1" customWidth="1"/>
    <col min="261" max="261" width="15.09765625" style="227" customWidth="1"/>
    <col min="262" max="262" width="21.3984375" style="227" customWidth="1"/>
    <col min="263" max="263" width="19.59765625" style="227" customWidth="1"/>
    <col min="264" max="264" width="18.59765625" style="227" customWidth="1"/>
    <col min="265" max="265" width="12.296875" style="227" bestFit="1" customWidth="1"/>
    <col min="266" max="512" width="8.796875" style="227"/>
    <col min="513" max="513" width="6.296875" style="227" customWidth="1"/>
    <col min="514" max="514" width="19.59765625" style="227" customWidth="1"/>
    <col min="515" max="515" width="15" style="227" bestFit="1" customWidth="1"/>
    <col min="516" max="516" width="0" style="227" hidden="1" customWidth="1"/>
    <col min="517" max="517" width="15.09765625" style="227" customWidth="1"/>
    <col min="518" max="518" width="21.3984375" style="227" customWidth="1"/>
    <col min="519" max="519" width="19.59765625" style="227" customWidth="1"/>
    <col min="520" max="520" width="18.59765625" style="227" customWidth="1"/>
    <col min="521" max="521" width="12.296875" style="227" bestFit="1" customWidth="1"/>
    <col min="522" max="768" width="8.796875" style="227"/>
    <col min="769" max="769" width="6.296875" style="227" customWidth="1"/>
    <col min="770" max="770" width="19.59765625" style="227" customWidth="1"/>
    <col min="771" max="771" width="15" style="227" bestFit="1" customWidth="1"/>
    <col min="772" max="772" width="0" style="227" hidden="1" customWidth="1"/>
    <col min="773" max="773" width="15.09765625" style="227" customWidth="1"/>
    <col min="774" max="774" width="21.3984375" style="227" customWidth="1"/>
    <col min="775" max="775" width="19.59765625" style="227" customWidth="1"/>
    <col min="776" max="776" width="18.59765625" style="227" customWidth="1"/>
    <col min="777" max="777" width="12.296875" style="227" bestFit="1" customWidth="1"/>
    <col min="778" max="1024" width="8.796875" style="227"/>
    <col min="1025" max="1025" width="6.296875" style="227" customWidth="1"/>
    <col min="1026" max="1026" width="19.59765625" style="227" customWidth="1"/>
    <col min="1027" max="1027" width="15" style="227" bestFit="1" customWidth="1"/>
    <col min="1028" max="1028" width="0" style="227" hidden="1" customWidth="1"/>
    <col min="1029" max="1029" width="15.09765625" style="227" customWidth="1"/>
    <col min="1030" max="1030" width="21.3984375" style="227" customWidth="1"/>
    <col min="1031" max="1031" width="19.59765625" style="227" customWidth="1"/>
    <col min="1032" max="1032" width="18.59765625" style="227" customWidth="1"/>
    <col min="1033" max="1033" width="12.296875" style="227" bestFit="1" customWidth="1"/>
    <col min="1034" max="1280" width="8.796875" style="227"/>
    <col min="1281" max="1281" width="6.296875" style="227" customWidth="1"/>
    <col min="1282" max="1282" width="19.59765625" style="227" customWidth="1"/>
    <col min="1283" max="1283" width="15" style="227" bestFit="1" customWidth="1"/>
    <col min="1284" max="1284" width="0" style="227" hidden="1" customWidth="1"/>
    <col min="1285" max="1285" width="15.09765625" style="227" customWidth="1"/>
    <col min="1286" max="1286" width="21.3984375" style="227" customWidth="1"/>
    <col min="1287" max="1287" width="19.59765625" style="227" customWidth="1"/>
    <col min="1288" max="1288" width="18.59765625" style="227" customWidth="1"/>
    <col min="1289" max="1289" width="12.296875" style="227" bestFit="1" customWidth="1"/>
    <col min="1290" max="1536" width="8.796875" style="227"/>
    <col min="1537" max="1537" width="6.296875" style="227" customWidth="1"/>
    <col min="1538" max="1538" width="19.59765625" style="227" customWidth="1"/>
    <col min="1539" max="1539" width="15" style="227" bestFit="1" customWidth="1"/>
    <col min="1540" max="1540" width="0" style="227" hidden="1" customWidth="1"/>
    <col min="1541" max="1541" width="15.09765625" style="227" customWidth="1"/>
    <col min="1542" max="1542" width="21.3984375" style="227" customWidth="1"/>
    <col min="1543" max="1543" width="19.59765625" style="227" customWidth="1"/>
    <col min="1544" max="1544" width="18.59765625" style="227" customWidth="1"/>
    <col min="1545" max="1545" width="12.296875" style="227" bestFit="1" customWidth="1"/>
    <col min="1546" max="1792" width="8.796875" style="227"/>
    <col min="1793" max="1793" width="6.296875" style="227" customWidth="1"/>
    <col min="1794" max="1794" width="19.59765625" style="227" customWidth="1"/>
    <col min="1795" max="1795" width="15" style="227" bestFit="1" customWidth="1"/>
    <col min="1796" max="1796" width="0" style="227" hidden="1" customWidth="1"/>
    <col min="1797" max="1797" width="15.09765625" style="227" customWidth="1"/>
    <col min="1798" max="1798" width="21.3984375" style="227" customWidth="1"/>
    <col min="1799" max="1799" width="19.59765625" style="227" customWidth="1"/>
    <col min="1800" max="1800" width="18.59765625" style="227" customWidth="1"/>
    <col min="1801" max="1801" width="12.296875" style="227" bestFit="1" customWidth="1"/>
    <col min="1802" max="2048" width="8.796875" style="227"/>
    <col min="2049" max="2049" width="6.296875" style="227" customWidth="1"/>
    <col min="2050" max="2050" width="19.59765625" style="227" customWidth="1"/>
    <col min="2051" max="2051" width="15" style="227" bestFit="1" customWidth="1"/>
    <col min="2052" max="2052" width="0" style="227" hidden="1" customWidth="1"/>
    <col min="2053" max="2053" width="15.09765625" style="227" customWidth="1"/>
    <col min="2054" max="2054" width="21.3984375" style="227" customWidth="1"/>
    <col min="2055" max="2055" width="19.59765625" style="227" customWidth="1"/>
    <col min="2056" max="2056" width="18.59765625" style="227" customWidth="1"/>
    <col min="2057" max="2057" width="12.296875" style="227" bestFit="1" customWidth="1"/>
    <col min="2058" max="2304" width="8.796875" style="227"/>
    <col min="2305" max="2305" width="6.296875" style="227" customWidth="1"/>
    <col min="2306" max="2306" width="19.59765625" style="227" customWidth="1"/>
    <col min="2307" max="2307" width="15" style="227" bestFit="1" customWidth="1"/>
    <col min="2308" max="2308" width="0" style="227" hidden="1" customWidth="1"/>
    <col min="2309" max="2309" width="15.09765625" style="227" customWidth="1"/>
    <col min="2310" max="2310" width="21.3984375" style="227" customWidth="1"/>
    <col min="2311" max="2311" width="19.59765625" style="227" customWidth="1"/>
    <col min="2312" max="2312" width="18.59765625" style="227" customWidth="1"/>
    <col min="2313" max="2313" width="12.296875" style="227" bestFit="1" customWidth="1"/>
    <col min="2314" max="2560" width="8.796875" style="227"/>
    <col min="2561" max="2561" width="6.296875" style="227" customWidth="1"/>
    <col min="2562" max="2562" width="19.59765625" style="227" customWidth="1"/>
    <col min="2563" max="2563" width="15" style="227" bestFit="1" customWidth="1"/>
    <col min="2564" max="2564" width="0" style="227" hidden="1" customWidth="1"/>
    <col min="2565" max="2565" width="15.09765625" style="227" customWidth="1"/>
    <col min="2566" max="2566" width="21.3984375" style="227" customWidth="1"/>
    <col min="2567" max="2567" width="19.59765625" style="227" customWidth="1"/>
    <col min="2568" max="2568" width="18.59765625" style="227" customWidth="1"/>
    <col min="2569" max="2569" width="12.296875" style="227" bestFit="1" customWidth="1"/>
    <col min="2570" max="2816" width="8.796875" style="227"/>
    <col min="2817" max="2817" width="6.296875" style="227" customWidth="1"/>
    <col min="2818" max="2818" width="19.59765625" style="227" customWidth="1"/>
    <col min="2819" max="2819" width="15" style="227" bestFit="1" customWidth="1"/>
    <col min="2820" max="2820" width="0" style="227" hidden="1" customWidth="1"/>
    <col min="2821" max="2821" width="15.09765625" style="227" customWidth="1"/>
    <col min="2822" max="2822" width="21.3984375" style="227" customWidth="1"/>
    <col min="2823" max="2823" width="19.59765625" style="227" customWidth="1"/>
    <col min="2824" max="2824" width="18.59765625" style="227" customWidth="1"/>
    <col min="2825" max="2825" width="12.296875" style="227" bestFit="1" customWidth="1"/>
    <col min="2826" max="3072" width="8.796875" style="227"/>
    <col min="3073" max="3073" width="6.296875" style="227" customWidth="1"/>
    <col min="3074" max="3074" width="19.59765625" style="227" customWidth="1"/>
    <col min="3075" max="3075" width="15" style="227" bestFit="1" customWidth="1"/>
    <col min="3076" max="3076" width="0" style="227" hidden="1" customWidth="1"/>
    <col min="3077" max="3077" width="15.09765625" style="227" customWidth="1"/>
    <col min="3078" max="3078" width="21.3984375" style="227" customWidth="1"/>
    <col min="3079" max="3079" width="19.59765625" style="227" customWidth="1"/>
    <col min="3080" max="3080" width="18.59765625" style="227" customWidth="1"/>
    <col min="3081" max="3081" width="12.296875" style="227" bestFit="1" customWidth="1"/>
    <col min="3082" max="3328" width="8.796875" style="227"/>
    <col min="3329" max="3329" width="6.296875" style="227" customWidth="1"/>
    <col min="3330" max="3330" width="19.59765625" style="227" customWidth="1"/>
    <col min="3331" max="3331" width="15" style="227" bestFit="1" customWidth="1"/>
    <col min="3332" max="3332" width="0" style="227" hidden="1" customWidth="1"/>
    <col min="3333" max="3333" width="15.09765625" style="227" customWidth="1"/>
    <col min="3334" max="3334" width="21.3984375" style="227" customWidth="1"/>
    <col min="3335" max="3335" width="19.59765625" style="227" customWidth="1"/>
    <col min="3336" max="3336" width="18.59765625" style="227" customWidth="1"/>
    <col min="3337" max="3337" width="12.296875" style="227" bestFit="1" customWidth="1"/>
    <col min="3338" max="3584" width="8.796875" style="227"/>
    <col min="3585" max="3585" width="6.296875" style="227" customWidth="1"/>
    <col min="3586" max="3586" width="19.59765625" style="227" customWidth="1"/>
    <col min="3587" max="3587" width="15" style="227" bestFit="1" customWidth="1"/>
    <col min="3588" max="3588" width="0" style="227" hidden="1" customWidth="1"/>
    <col min="3589" max="3589" width="15.09765625" style="227" customWidth="1"/>
    <col min="3590" max="3590" width="21.3984375" style="227" customWidth="1"/>
    <col min="3591" max="3591" width="19.59765625" style="227" customWidth="1"/>
    <col min="3592" max="3592" width="18.59765625" style="227" customWidth="1"/>
    <col min="3593" max="3593" width="12.296875" style="227" bestFit="1" customWidth="1"/>
    <col min="3594" max="3840" width="8.796875" style="227"/>
    <col min="3841" max="3841" width="6.296875" style="227" customWidth="1"/>
    <col min="3842" max="3842" width="19.59765625" style="227" customWidth="1"/>
    <col min="3843" max="3843" width="15" style="227" bestFit="1" customWidth="1"/>
    <col min="3844" max="3844" width="0" style="227" hidden="1" customWidth="1"/>
    <col min="3845" max="3845" width="15.09765625" style="227" customWidth="1"/>
    <col min="3846" max="3846" width="21.3984375" style="227" customWidth="1"/>
    <col min="3847" max="3847" width="19.59765625" style="227" customWidth="1"/>
    <col min="3848" max="3848" width="18.59765625" style="227" customWidth="1"/>
    <col min="3849" max="3849" width="12.296875" style="227" bestFit="1" customWidth="1"/>
    <col min="3850" max="4096" width="8.796875" style="227"/>
    <col min="4097" max="4097" width="6.296875" style="227" customWidth="1"/>
    <col min="4098" max="4098" width="19.59765625" style="227" customWidth="1"/>
    <col min="4099" max="4099" width="15" style="227" bestFit="1" customWidth="1"/>
    <col min="4100" max="4100" width="0" style="227" hidden="1" customWidth="1"/>
    <col min="4101" max="4101" width="15.09765625" style="227" customWidth="1"/>
    <col min="4102" max="4102" width="21.3984375" style="227" customWidth="1"/>
    <col min="4103" max="4103" width="19.59765625" style="227" customWidth="1"/>
    <col min="4104" max="4104" width="18.59765625" style="227" customWidth="1"/>
    <col min="4105" max="4105" width="12.296875" style="227" bestFit="1" customWidth="1"/>
    <col min="4106" max="4352" width="8.796875" style="227"/>
    <col min="4353" max="4353" width="6.296875" style="227" customWidth="1"/>
    <col min="4354" max="4354" width="19.59765625" style="227" customWidth="1"/>
    <col min="4355" max="4355" width="15" style="227" bestFit="1" customWidth="1"/>
    <col min="4356" max="4356" width="0" style="227" hidden="1" customWidth="1"/>
    <col min="4357" max="4357" width="15.09765625" style="227" customWidth="1"/>
    <col min="4358" max="4358" width="21.3984375" style="227" customWidth="1"/>
    <col min="4359" max="4359" width="19.59765625" style="227" customWidth="1"/>
    <col min="4360" max="4360" width="18.59765625" style="227" customWidth="1"/>
    <col min="4361" max="4361" width="12.296875" style="227" bestFit="1" customWidth="1"/>
    <col min="4362" max="4608" width="8.796875" style="227"/>
    <col min="4609" max="4609" width="6.296875" style="227" customWidth="1"/>
    <col min="4610" max="4610" width="19.59765625" style="227" customWidth="1"/>
    <col min="4611" max="4611" width="15" style="227" bestFit="1" customWidth="1"/>
    <col min="4612" max="4612" width="0" style="227" hidden="1" customWidth="1"/>
    <col min="4613" max="4613" width="15.09765625" style="227" customWidth="1"/>
    <col min="4614" max="4614" width="21.3984375" style="227" customWidth="1"/>
    <col min="4615" max="4615" width="19.59765625" style="227" customWidth="1"/>
    <col min="4616" max="4616" width="18.59765625" style="227" customWidth="1"/>
    <col min="4617" max="4617" width="12.296875" style="227" bestFit="1" customWidth="1"/>
    <col min="4618" max="4864" width="8.796875" style="227"/>
    <col min="4865" max="4865" width="6.296875" style="227" customWidth="1"/>
    <col min="4866" max="4866" width="19.59765625" style="227" customWidth="1"/>
    <col min="4867" max="4867" width="15" style="227" bestFit="1" customWidth="1"/>
    <col min="4868" max="4868" width="0" style="227" hidden="1" customWidth="1"/>
    <col min="4869" max="4869" width="15.09765625" style="227" customWidth="1"/>
    <col min="4870" max="4870" width="21.3984375" style="227" customWidth="1"/>
    <col min="4871" max="4871" width="19.59765625" style="227" customWidth="1"/>
    <col min="4872" max="4872" width="18.59765625" style="227" customWidth="1"/>
    <col min="4873" max="4873" width="12.296875" style="227" bestFit="1" customWidth="1"/>
    <col min="4874" max="5120" width="8.796875" style="227"/>
    <col min="5121" max="5121" width="6.296875" style="227" customWidth="1"/>
    <col min="5122" max="5122" width="19.59765625" style="227" customWidth="1"/>
    <col min="5123" max="5123" width="15" style="227" bestFit="1" customWidth="1"/>
    <col min="5124" max="5124" width="0" style="227" hidden="1" customWidth="1"/>
    <col min="5125" max="5125" width="15.09765625" style="227" customWidth="1"/>
    <col min="5126" max="5126" width="21.3984375" style="227" customWidth="1"/>
    <col min="5127" max="5127" width="19.59765625" style="227" customWidth="1"/>
    <col min="5128" max="5128" width="18.59765625" style="227" customWidth="1"/>
    <col min="5129" max="5129" width="12.296875" style="227" bestFit="1" customWidth="1"/>
    <col min="5130" max="5376" width="8.796875" style="227"/>
    <col min="5377" max="5377" width="6.296875" style="227" customWidth="1"/>
    <col min="5378" max="5378" width="19.59765625" style="227" customWidth="1"/>
    <col min="5379" max="5379" width="15" style="227" bestFit="1" customWidth="1"/>
    <col min="5380" max="5380" width="0" style="227" hidden="1" customWidth="1"/>
    <col min="5381" max="5381" width="15.09765625" style="227" customWidth="1"/>
    <col min="5382" max="5382" width="21.3984375" style="227" customWidth="1"/>
    <col min="5383" max="5383" width="19.59765625" style="227" customWidth="1"/>
    <col min="5384" max="5384" width="18.59765625" style="227" customWidth="1"/>
    <col min="5385" max="5385" width="12.296875" style="227" bestFit="1" customWidth="1"/>
    <col min="5386" max="5632" width="8.796875" style="227"/>
    <col min="5633" max="5633" width="6.296875" style="227" customWidth="1"/>
    <col min="5634" max="5634" width="19.59765625" style="227" customWidth="1"/>
    <col min="5635" max="5635" width="15" style="227" bestFit="1" customWidth="1"/>
    <col min="5636" max="5636" width="0" style="227" hidden="1" customWidth="1"/>
    <col min="5637" max="5637" width="15.09765625" style="227" customWidth="1"/>
    <col min="5638" max="5638" width="21.3984375" style="227" customWidth="1"/>
    <col min="5639" max="5639" width="19.59765625" style="227" customWidth="1"/>
    <col min="5640" max="5640" width="18.59765625" style="227" customWidth="1"/>
    <col min="5641" max="5641" width="12.296875" style="227" bestFit="1" customWidth="1"/>
    <col min="5642" max="5888" width="8.796875" style="227"/>
    <col min="5889" max="5889" width="6.296875" style="227" customWidth="1"/>
    <col min="5890" max="5890" width="19.59765625" style="227" customWidth="1"/>
    <col min="5891" max="5891" width="15" style="227" bestFit="1" customWidth="1"/>
    <col min="5892" max="5892" width="0" style="227" hidden="1" customWidth="1"/>
    <col min="5893" max="5893" width="15.09765625" style="227" customWidth="1"/>
    <col min="5894" max="5894" width="21.3984375" style="227" customWidth="1"/>
    <col min="5895" max="5895" width="19.59765625" style="227" customWidth="1"/>
    <col min="5896" max="5896" width="18.59765625" style="227" customWidth="1"/>
    <col min="5897" max="5897" width="12.296875" style="227" bestFit="1" customWidth="1"/>
    <col min="5898" max="6144" width="8.796875" style="227"/>
    <col min="6145" max="6145" width="6.296875" style="227" customWidth="1"/>
    <col min="6146" max="6146" width="19.59765625" style="227" customWidth="1"/>
    <col min="6147" max="6147" width="15" style="227" bestFit="1" customWidth="1"/>
    <col min="6148" max="6148" width="0" style="227" hidden="1" customWidth="1"/>
    <col min="6149" max="6149" width="15.09765625" style="227" customWidth="1"/>
    <col min="6150" max="6150" width="21.3984375" style="227" customWidth="1"/>
    <col min="6151" max="6151" width="19.59765625" style="227" customWidth="1"/>
    <col min="6152" max="6152" width="18.59765625" style="227" customWidth="1"/>
    <col min="6153" max="6153" width="12.296875" style="227" bestFit="1" customWidth="1"/>
    <col min="6154" max="6400" width="8.796875" style="227"/>
    <col min="6401" max="6401" width="6.296875" style="227" customWidth="1"/>
    <col min="6402" max="6402" width="19.59765625" style="227" customWidth="1"/>
    <col min="6403" max="6403" width="15" style="227" bestFit="1" customWidth="1"/>
    <col min="6404" max="6404" width="0" style="227" hidden="1" customWidth="1"/>
    <col min="6405" max="6405" width="15.09765625" style="227" customWidth="1"/>
    <col min="6406" max="6406" width="21.3984375" style="227" customWidth="1"/>
    <col min="6407" max="6407" width="19.59765625" style="227" customWidth="1"/>
    <col min="6408" max="6408" width="18.59765625" style="227" customWidth="1"/>
    <col min="6409" max="6409" width="12.296875" style="227" bestFit="1" customWidth="1"/>
    <col min="6410" max="6656" width="8.796875" style="227"/>
    <col min="6657" max="6657" width="6.296875" style="227" customWidth="1"/>
    <col min="6658" max="6658" width="19.59765625" style="227" customWidth="1"/>
    <col min="6659" max="6659" width="15" style="227" bestFit="1" customWidth="1"/>
    <col min="6660" max="6660" width="0" style="227" hidden="1" customWidth="1"/>
    <col min="6661" max="6661" width="15.09765625" style="227" customWidth="1"/>
    <col min="6662" max="6662" width="21.3984375" style="227" customWidth="1"/>
    <col min="6663" max="6663" width="19.59765625" style="227" customWidth="1"/>
    <col min="6664" max="6664" width="18.59765625" style="227" customWidth="1"/>
    <col min="6665" max="6665" width="12.296875" style="227" bestFit="1" customWidth="1"/>
    <col min="6666" max="6912" width="8.796875" style="227"/>
    <col min="6913" max="6913" width="6.296875" style="227" customWidth="1"/>
    <col min="6914" max="6914" width="19.59765625" style="227" customWidth="1"/>
    <col min="6915" max="6915" width="15" style="227" bestFit="1" customWidth="1"/>
    <col min="6916" max="6916" width="0" style="227" hidden="1" customWidth="1"/>
    <col min="6917" max="6917" width="15.09765625" style="227" customWidth="1"/>
    <col min="6918" max="6918" width="21.3984375" style="227" customWidth="1"/>
    <col min="6919" max="6919" width="19.59765625" style="227" customWidth="1"/>
    <col min="6920" max="6920" width="18.59765625" style="227" customWidth="1"/>
    <col min="6921" max="6921" width="12.296875" style="227" bestFit="1" customWidth="1"/>
    <col min="6922" max="7168" width="8.796875" style="227"/>
    <col min="7169" max="7169" width="6.296875" style="227" customWidth="1"/>
    <col min="7170" max="7170" width="19.59765625" style="227" customWidth="1"/>
    <col min="7171" max="7171" width="15" style="227" bestFit="1" customWidth="1"/>
    <col min="7172" max="7172" width="0" style="227" hidden="1" customWidth="1"/>
    <col min="7173" max="7173" width="15.09765625" style="227" customWidth="1"/>
    <col min="7174" max="7174" width="21.3984375" style="227" customWidth="1"/>
    <col min="7175" max="7175" width="19.59765625" style="227" customWidth="1"/>
    <col min="7176" max="7176" width="18.59765625" style="227" customWidth="1"/>
    <col min="7177" max="7177" width="12.296875" style="227" bestFit="1" customWidth="1"/>
    <col min="7178" max="7424" width="8.796875" style="227"/>
    <col min="7425" max="7425" width="6.296875" style="227" customWidth="1"/>
    <col min="7426" max="7426" width="19.59765625" style="227" customWidth="1"/>
    <col min="7427" max="7427" width="15" style="227" bestFit="1" customWidth="1"/>
    <col min="7428" max="7428" width="0" style="227" hidden="1" customWidth="1"/>
    <col min="7429" max="7429" width="15.09765625" style="227" customWidth="1"/>
    <col min="7430" max="7430" width="21.3984375" style="227" customWidth="1"/>
    <col min="7431" max="7431" width="19.59765625" style="227" customWidth="1"/>
    <col min="7432" max="7432" width="18.59765625" style="227" customWidth="1"/>
    <col min="7433" max="7433" width="12.296875" style="227" bestFit="1" customWidth="1"/>
    <col min="7434" max="7680" width="8.796875" style="227"/>
    <col min="7681" max="7681" width="6.296875" style="227" customWidth="1"/>
    <col min="7682" max="7682" width="19.59765625" style="227" customWidth="1"/>
    <col min="7683" max="7683" width="15" style="227" bestFit="1" customWidth="1"/>
    <col min="7684" max="7684" width="0" style="227" hidden="1" customWidth="1"/>
    <col min="7685" max="7685" width="15.09765625" style="227" customWidth="1"/>
    <col min="7686" max="7686" width="21.3984375" style="227" customWidth="1"/>
    <col min="7687" max="7687" width="19.59765625" style="227" customWidth="1"/>
    <col min="7688" max="7688" width="18.59765625" style="227" customWidth="1"/>
    <col min="7689" max="7689" width="12.296875" style="227" bestFit="1" customWidth="1"/>
    <col min="7690" max="7936" width="8.796875" style="227"/>
    <col min="7937" max="7937" width="6.296875" style="227" customWidth="1"/>
    <col min="7938" max="7938" width="19.59765625" style="227" customWidth="1"/>
    <col min="7939" max="7939" width="15" style="227" bestFit="1" customWidth="1"/>
    <col min="7940" max="7940" width="0" style="227" hidden="1" customWidth="1"/>
    <col min="7941" max="7941" width="15.09765625" style="227" customWidth="1"/>
    <col min="7942" max="7942" width="21.3984375" style="227" customWidth="1"/>
    <col min="7943" max="7943" width="19.59765625" style="227" customWidth="1"/>
    <col min="7944" max="7944" width="18.59765625" style="227" customWidth="1"/>
    <col min="7945" max="7945" width="12.296875" style="227" bestFit="1" customWidth="1"/>
    <col min="7946" max="8192" width="8.796875" style="227"/>
    <col min="8193" max="8193" width="6.296875" style="227" customWidth="1"/>
    <col min="8194" max="8194" width="19.59765625" style="227" customWidth="1"/>
    <col min="8195" max="8195" width="15" style="227" bestFit="1" customWidth="1"/>
    <col min="8196" max="8196" width="0" style="227" hidden="1" customWidth="1"/>
    <col min="8197" max="8197" width="15.09765625" style="227" customWidth="1"/>
    <col min="8198" max="8198" width="21.3984375" style="227" customWidth="1"/>
    <col min="8199" max="8199" width="19.59765625" style="227" customWidth="1"/>
    <col min="8200" max="8200" width="18.59765625" style="227" customWidth="1"/>
    <col min="8201" max="8201" width="12.296875" style="227" bestFit="1" customWidth="1"/>
    <col min="8202" max="8448" width="8.796875" style="227"/>
    <col min="8449" max="8449" width="6.296875" style="227" customWidth="1"/>
    <col min="8450" max="8450" width="19.59765625" style="227" customWidth="1"/>
    <col min="8451" max="8451" width="15" style="227" bestFit="1" customWidth="1"/>
    <col min="8452" max="8452" width="0" style="227" hidden="1" customWidth="1"/>
    <col min="8453" max="8453" width="15.09765625" style="227" customWidth="1"/>
    <col min="8454" max="8454" width="21.3984375" style="227" customWidth="1"/>
    <col min="8455" max="8455" width="19.59765625" style="227" customWidth="1"/>
    <col min="8456" max="8456" width="18.59765625" style="227" customWidth="1"/>
    <col min="8457" max="8457" width="12.296875" style="227" bestFit="1" customWidth="1"/>
    <col min="8458" max="8704" width="8.796875" style="227"/>
    <col min="8705" max="8705" width="6.296875" style="227" customWidth="1"/>
    <col min="8706" max="8706" width="19.59765625" style="227" customWidth="1"/>
    <col min="8707" max="8707" width="15" style="227" bestFit="1" customWidth="1"/>
    <col min="8708" max="8708" width="0" style="227" hidden="1" customWidth="1"/>
    <col min="8709" max="8709" width="15.09765625" style="227" customWidth="1"/>
    <col min="8710" max="8710" width="21.3984375" style="227" customWidth="1"/>
    <col min="8711" max="8711" width="19.59765625" style="227" customWidth="1"/>
    <col min="8712" max="8712" width="18.59765625" style="227" customWidth="1"/>
    <col min="8713" max="8713" width="12.296875" style="227" bestFit="1" customWidth="1"/>
    <col min="8714" max="8960" width="8.796875" style="227"/>
    <col min="8961" max="8961" width="6.296875" style="227" customWidth="1"/>
    <col min="8962" max="8962" width="19.59765625" style="227" customWidth="1"/>
    <col min="8963" max="8963" width="15" style="227" bestFit="1" customWidth="1"/>
    <col min="8964" max="8964" width="0" style="227" hidden="1" customWidth="1"/>
    <col min="8965" max="8965" width="15.09765625" style="227" customWidth="1"/>
    <col min="8966" max="8966" width="21.3984375" style="227" customWidth="1"/>
    <col min="8967" max="8967" width="19.59765625" style="227" customWidth="1"/>
    <col min="8968" max="8968" width="18.59765625" style="227" customWidth="1"/>
    <col min="8969" max="8969" width="12.296875" style="227" bestFit="1" customWidth="1"/>
    <col min="8970" max="9216" width="8.796875" style="227"/>
    <col min="9217" max="9217" width="6.296875" style="227" customWidth="1"/>
    <col min="9218" max="9218" width="19.59765625" style="227" customWidth="1"/>
    <col min="9219" max="9219" width="15" style="227" bestFit="1" customWidth="1"/>
    <col min="9220" max="9220" width="0" style="227" hidden="1" customWidth="1"/>
    <col min="9221" max="9221" width="15.09765625" style="227" customWidth="1"/>
    <col min="9222" max="9222" width="21.3984375" style="227" customWidth="1"/>
    <col min="9223" max="9223" width="19.59765625" style="227" customWidth="1"/>
    <col min="9224" max="9224" width="18.59765625" style="227" customWidth="1"/>
    <col min="9225" max="9225" width="12.296875" style="227" bestFit="1" customWidth="1"/>
    <col min="9226" max="9472" width="8.796875" style="227"/>
    <col min="9473" max="9473" width="6.296875" style="227" customWidth="1"/>
    <col min="9474" max="9474" width="19.59765625" style="227" customWidth="1"/>
    <col min="9475" max="9475" width="15" style="227" bestFit="1" customWidth="1"/>
    <col min="9476" max="9476" width="0" style="227" hidden="1" customWidth="1"/>
    <col min="9477" max="9477" width="15.09765625" style="227" customWidth="1"/>
    <col min="9478" max="9478" width="21.3984375" style="227" customWidth="1"/>
    <col min="9479" max="9479" width="19.59765625" style="227" customWidth="1"/>
    <col min="9480" max="9480" width="18.59765625" style="227" customWidth="1"/>
    <col min="9481" max="9481" width="12.296875" style="227" bestFit="1" customWidth="1"/>
    <col min="9482" max="9728" width="8.796875" style="227"/>
    <col min="9729" max="9729" width="6.296875" style="227" customWidth="1"/>
    <col min="9730" max="9730" width="19.59765625" style="227" customWidth="1"/>
    <col min="9731" max="9731" width="15" style="227" bestFit="1" customWidth="1"/>
    <col min="9732" max="9732" width="0" style="227" hidden="1" customWidth="1"/>
    <col min="9733" max="9733" width="15.09765625" style="227" customWidth="1"/>
    <col min="9734" max="9734" width="21.3984375" style="227" customWidth="1"/>
    <col min="9735" max="9735" width="19.59765625" style="227" customWidth="1"/>
    <col min="9736" max="9736" width="18.59765625" style="227" customWidth="1"/>
    <col min="9737" max="9737" width="12.296875" style="227" bestFit="1" customWidth="1"/>
    <col min="9738" max="9984" width="8.796875" style="227"/>
    <col min="9985" max="9985" width="6.296875" style="227" customWidth="1"/>
    <col min="9986" max="9986" width="19.59765625" style="227" customWidth="1"/>
    <col min="9987" max="9987" width="15" style="227" bestFit="1" customWidth="1"/>
    <col min="9988" max="9988" width="0" style="227" hidden="1" customWidth="1"/>
    <col min="9989" max="9989" width="15.09765625" style="227" customWidth="1"/>
    <col min="9990" max="9990" width="21.3984375" style="227" customWidth="1"/>
    <col min="9991" max="9991" width="19.59765625" style="227" customWidth="1"/>
    <col min="9992" max="9992" width="18.59765625" style="227" customWidth="1"/>
    <col min="9993" max="9993" width="12.296875" style="227" bestFit="1" customWidth="1"/>
    <col min="9994" max="10240" width="8.796875" style="227"/>
    <col min="10241" max="10241" width="6.296875" style="227" customWidth="1"/>
    <col min="10242" max="10242" width="19.59765625" style="227" customWidth="1"/>
    <col min="10243" max="10243" width="15" style="227" bestFit="1" customWidth="1"/>
    <col min="10244" max="10244" width="0" style="227" hidden="1" customWidth="1"/>
    <col min="10245" max="10245" width="15.09765625" style="227" customWidth="1"/>
    <col min="10246" max="10246" width="21.3984375" style="227" customWidth="1"/>
    <col min="10247" max="10247" width="19.59765625" style="227" customWidth="1"/>
    <col min="10248" max="10248" width="18.59765625" style="227" customWidth="1"/>
    <col min="10249" max="10249" width="12.296875" style="227" bestFit="1" customWidth="1"/>
    <col min="10250" max="10496" width="8.796875" style="227"/>
    <col min="10497" max="10497" width="6.296875" style="227" customWidth="1"/>
    <col min="10498" max="10498" width="19.59765625" style="227" customWidth="1"/>
    <col min="10499" max="10499" width="15" style="227" bestFit="1" customWidth="1"/>
    <col min="10500" max="10500" width="0" style="227" hidden="1" customWidth="1"/>
    <col min="10501" max="10501" width="15.09765625" style="227" customWidth="1"/>
    <col min="10502" max="10502" width="21.3984375" style="227" customWidth="1"/>
    <col min="10503" max="10503" width="19.59765625" style="227" customWidth="1"/>
    <col min="10504" max="10504" width="18.59765625" style="227" customWidth="1"/>
    <col min="10505" max="10505" width="12.296875" style="227" bestFit="1" customWidth="1"/>
    <col min="10506" max="10752" width="8.796875" style="227"/>
    <col min="10753" max="10753" width="6.296875" style="227" customWidth="1"/>
    <col min="10754" max="10754" width="19.59765625" style="227" customWidth="1"/>
    <col min="10755" max="10755" width="15" style="227" bestFit="1" customWidth="1"/>
    <col min="10756" max="10756" width="0" style="227" hidden="1" customWidth="1"/>
    <col min="10757" max="10757" width="15.09765625" style="227" customWidth="1"/>
    <col min="10758" max="10758" width="21.3984375" style="227" customWidth="1"/>
    <col min="10759" max="10759" width="19.59765625" style="227" customWidth="1"/>
    <col min="10760" max="10760" width="18.59765625" style="227" customWidth="1"/>
    <col min="10761" max="10761" width="12.296875" style="227" bestFit="1" customWidth="1"/>
    <col min="10762" max="11008" width="8.796875" style="227"/>
    <col min="11009" max="11009" width="6.296875" style="227" customWidth="1"/>
    <col min="11010" max="11010" width="19.59765625" style="227" customWidth="1"/>
    <col min="11011" max="11011" width="15" style="227" bestFit="1" customWidth="1"/>
    <col min="11012" max="11012" width="0" style="227" hidden="1" customWidth="1"/>
    <col min="11013" max="11013" width="15.09765625" style="227" customWidth="1"/>
    <col min="11014" max="11014" width="21.3984375" style="227" customWidth="1"/>
    <col min="11015" max="11015" width="19.59765625" style="227" customWidth="1"/>
    <col min="11016" max="11016" width="18.59765625" style="227" customWidth="1"/>
    <col min="11017" max="11017" width="12.296875" style="227" bestFit="1" customWidth="1"/>
    <col min="11018" max="11264" width="8.796875" style="227"/>
    <col min="11265" max="11265" width="6.296875" style="227" customWidth="1"/>
    <col min="11266" max="11266" width="19.59765625" style="227" customWidth="1"/>
    <col min="11267" max="11267" width="15" style="227" bestFit="1" customWidth="1"/>
    <col min="11268" max="11268" width="0" style="227" hidden="1" customWidth="1"/>
    <col min="11269" max="11269" width="15.09765625" style="227" customWidth="1"/>
    <col min="11270" max="11270" width="21.3984375" style="227" customWidth="1"/>
    <col min="11271" max="11271" width="19.59765625" style="227" customWidth="1"/>
    <col min="11272" max="11272" width="18.59765625" style="227" customWidth="1"/>
    <col min="11273" max="11273" width="12.296875" style="227" bestFit="1" customWidth="1"/>
    <col min="11274" max="11520" width="8.796875" style="227"/>
    <col min="11521" max="11521" width="6.296875" style="227" customWidth="1"/>
    <col min="11522" max="11522" width="19.59765625" style="227" customWidth="1"/>
    <col min="11523" max="11523" width="15" style="227" bestFit="1" customWidth="1"/>
    <col min="11524" max="11524" width="0" style="227" hidden="1" customWidth="1"/>
    <col min="11525" max="11525" width="15.09765625" style="227" customWidth="1"/>
    <col min="11526" max="11526" width="21.3984375" style="227" customWidth="1"/>
    <col min="11527" max="11527" width="19.59765625" style="227" customWidth="1"/>
    <col min="11528" max="11528" width="18.59765625" style="227" customWidth="1"/>
    <col min="11529" max="11529" width="12.296875" style="227" bestFit="1" customWidth="1"/>
    <col min="11530" max="11776" width="8.796875" style="227"/>
    <col min="11777" max="11777" width="6.296875" style="227" customWidth="1"/>
    <col min="11778" max="11778" width="19.59765625" style="227" customWidth="1"/>
    <col min="11779" max="11779" width="15" style="227" bestFit="1" customWidth="1"/>
    <col min="11780" max="11780" width="0" style="227" hidden="1" customWidth="1"/>
    <col min="11781" max="11781" width="15.09765625" style="227" customWidth="1"/>
    <col min="11782" max="11782" width="21.3984375" style="227" customWidth="1"/>
    <col min="11783" max="11783" width="19.59765625" style="227" customWidth="1"/>
    <col min="11784" max="11784" width="18.59765625" style="227" customWidth="1"/>
    <col min="11785" max="11785" width="12.296875" style="227" bestFit="1" customWidth="1"/>
    <col min="11786" max="12032" width="8.796875" style="227"/>
    <col min="12033" max="12033" width="6.296875" style="227" customWidth="1"/>
    <col min="12034" max="12034" width="19.59765625" style="227" customWidth="1"/>
    <col min="12035" max="12035" width="15" style="227" bestFit="1" customWidth="1"/>
    <col min="12036" max="12036" width="0" style="227" hidden="1" customWidth="1"/>
    <col min="12037" max="12037" width="15.09765625" style="227" customWidth="1"/>
    <col min="12038" max="12038" width="21.3984375" style="227" customWidth="1"/>
    <col min="12039" max="12039" width="19.59765625" style="227" customWidth="1"/>
    <col min="12040" max="12040" width="18.59765625" style="227" customWidth="1"/>
    <col min="12041" max="12041" width="12.296875" style="227" bestFit="1" customWidth="1"/>
    <col min="12042" max="12288" width="8.796875" style="227"/>
    <col min="12289" max="12289" width="6.296875" style="227" customWidth="1"/>
    <col min="12290" max="12290" width="19.59765625" style="227" customWidth="1"/>
    <col min="12291" max="12291" width="15" style="227" bestFit="1" customWidth="1"/>
    <col min="12292" max="12292" width="0" style="227" hidden="1" customWidth="1"/>
    <col min="12293" max="12293" width="15.09765625" style="227" customWidth="1"/>
    <col min="12294" max="12294" width="21.3984375" style="227" customWidth="1"/>
    <col min="12295" max="12295" width="19.59765625" style="227" customWidth="1"/>
    <col min="12296" max="12296" width="18.59765625" style="227" customWidth="1"/>
    <col min="12297" max="12297" width="12.296875" style="227" bestFit="1" customWidth="1"/>
    <col min="12298" max="12544" width="8.796875" style="227"/>
    <col min="12545" max="12545" width="6.296875" style="227" customWidth="1"/>
    <col min="12546" max="12546" width="19.59765625" style="227" customWidth="1"/>
    <col min="12547" max="12547" width="15" style="227" bestFit="1" customWidth="1"/>
    <col min="12548" max="12548" width="0" style="227" hidden="1" customWidth="1"/>
    <col min="12549" max="12549" width="15.09765625" style="227" customWidth="1"/>
    <col min="12550" max="12550" width="21.3984375" style="227" customWidth="1"/>
    <col min="12551" max="12551" width="19.59765625" style="227" customWidth="1"/>
    <col min="12552" max="12552" width="18.59765625" style="227" customWidth="1"/>
    <col min="12553" max="12553" width="12.296875" style="227" bestFit="1" customWidth="1"/>
    <col min="12554" max="12800" width="8.796875" style="227"/>
    <col min="12801" max="12801" width="6.296875" style="227" customWidth="1"/>
    <col min="12802" max="12802" width="19.59765625" style="227" customWidth="1"/>
    <col min="12803" max="12803" width="15" style="227" bestFit="1" customWidth="1"/>
    <col min="12804" max="12804" width="0" style="227" hidden="1" customWidth="1"/>
    <col min="12805" max="12805" width="15.09765625" style="227" customWidth="1"/>
    <col min="12806" max="12806" width="21.3984375" style="227" customWidth="1"/>
    <col min="12807" max="12807" width="19.59765625" style="227" customWidth="1"/>
    <col min="12808" max="12808" width="18.59765625" style="227" customWidth="1"/>
    <col min="12809" max="12809" width="12.296875" style="227" bestFit="1" customWidth="1"/>
    <col min="12810" max="13056" width="8.796875" style="227"/>
    <col min="13057" max="13057" width="6.296875" style="227" customWidth="1"/>
    <col min="13058" max="13058" width="19.59765625" style="227" customWidth="1"/>
    <col min="13059" max="13059" width="15" style="227" bestFit="1" customWidth="1"/>
    <col min="13060" max="13060" width="0" style="227" hidden="1" customWidth="1"/>
    <col min="13061" max="13061" width="15.09765625" style="227" customWidth="1"/>
    <col min="13062" max="13062" width="21.3984375" style="227" customWidth="1"/>
    <col min="13063" max="13063" width="19.59765625" style="227" customWidth="1"/>
    <col min="13064" max="13064" width="18.59765625" style="227" customWidth="1"/>
    <col min="13065" max="13065" width="12.296875" style="227" bestFit="1" customWidth="1"/>
    <col min="13066" max="13312" width="8.796875" style="227"/>
    <col min="13313" max="13313" width="6.296875" style="227" customWidth="1"/>
    <col min="13314" max="13314" width="19.59765625" style="227" customWidth="1"/>
    <col min="13315" max="13315" width="15" style="227" bestFit="1" customWidth="1"/>
    <col min="13316" max="13316" width="0" style="227" hidden="1" customWidth="1"/>
    <col min="13317" max="13317" width="15.09765625" style="227" customWidth="1"/>
    <col min="13318" max="13318" width="21.3984375" style="227" customWidth="1"/>
    <col min="13319" max="13319" width="19.59765625" style="227" customWidth="1"/>
    <col min="13320" max="13320" width="18.59765625" style="227" customWidth="1"/>
    <col min="13321" max="13321" width="12.296875" style="227" bestFit="1" customWidth="1"/>
    <col min="13322" max="13568" width="8.796875" style="227"/>
    <col min="13569" max="13569" width="6.296875" style="227" customWidth="1"/>
    <col min="13570" max="13570" width="19.59765625" style="227" customWidth="1"/>
    <col min="13571" max="13571" width="15" style="227" bestFit="1" customWidth="1"/>
    <col min="13572" max="13572" width="0" style="227" hidden="1" customWidth="1"/>
    <col min="13573" max="13573" width="15.09765625" style="227" customWidth="1"/>
    <col min="13574" max="13574" width="21.3984375" style="227" customWidth="1"/>
    <col min="13575" max="13575" width="19.59765625" style="227" customWidth="1"/>
    <col min="13576" max="13576" width="18.59765625" style="227" customWidth="1"/>
    <col min="13577" max="13577" width="12.296875" style="227" bestFit="1" customWidth="1"/>
    <col min="13578" max="13824" width="8.796875" style="227"/>
    <col min="13825" max="13825" width="6.296875" style="227" customWidth="1"/>
    <col min="13826" max="13826" width="19.59765625" style="227" customWidth="1"/>
    <col min="13827" max="13827" width="15" style="227" bestFit="1" customWidth="1"/>
    <col min="13828" max="13828" width="0" style="227" hidden="1" customWidth="1"/>
    <col min="13829" max="13829" width="15.09765625" style="227" customWidth="1"/>
    <col min="13830" max="13830" width="21.3984375" style="227" customWidth="1"/>
    <col min="13831" max="13831" width="19.59765625" style="227" customWidth="1"/>
    <col min="13832" max="13832" width="18.59765625" style="227" customWidth="1"/>
    <col min="13833" max="13833" width="12.296875" style="227" bestFit="1" customWidth="1"/>
    <col min="13834" max="14080" width="8.796875" style="227"/>
    <col min="14081" max="14081" width="6.296875" style="227" customWidth="1"/>
    <col min="14082" max="14082" width="19.59765625" style="227" customWidth="1"/>
    <col min="14083" max="14083" width="15" style="227" bestFit="1" customWidth="1"/>
    <col min="14084" max="14084" width="0" style="227" hidden="1" customWidth="1"/>
    <col min="14085" max="14085" width="15.09765625" style="227" customWidth="1"/>
    <col min="14086" max="14086" width="21.3984375" style="227" customWidth="1"/>
    <col min="14087" max="14087" width="19.59765625" style="227" customWidth="1"/>
    <col min="14088" max="14088" width="18.59765625" style="227" customWidth="1"/>
    <col min="14089" max="14089" width="12.296875" style="227" bestFit="1" customWidth="1"/>
    <col min="14090" max="14336" width="8.796875" style="227"/>
    <col min="14337" max="14337" width="6.296875" style="227" customWidth="1"/>
    <col min="14338" max="14338" width="19.59765625" style="227" customWidth="1"/>
    <col min="14339" max="14339" width="15" style="227" bestFit="1" customWidth="1"/>
    <col min="14340" max="14340" width="0" style="227" hidden="1" customWidth="1"/>
    <col min="14341" max="14341" width="15.09765625" style="227" customWidth="1"/>
    <col min="14342" max="14342" width="21.3984375" style="227" customWidth="1"/>
    <col min="14343" max="14343" width="19.59765625" style="227" customWidth="1"/>
    <col min="14344" max="14344" width="18.59765625" style="227" customWidth="1"/>
    <col min="14345" max="14345" width="12.296875" style="227" bestFit="1" customWidth="1"/>
    <col min="14346" max="14592" width="8.796875" style="227"/>
    <col min="14593" max="14593" width="6.296875" style="227" customWidth="1"/>
    <col min="14594" max="14594" width="19.59765625" style="227" customWidth="1"/>
    <col min="14595" max="14595" width="15" style="227" bestFit="1" customWidth="1"/>
    <col min="14596" max="14596" width="0" style="227" hidden="1" customWidth="1"/>
    <col min="14597" max="14597" width="15.09765625" style="227" customWidth="1"/>
    <col min="14598" max="14598" width="21.3984375" style="227" customWidth="1"/>
    <col min="14599" max="14599" width="19.59765625" style="227" customWidth="1"/>
    <col min="14600" max="14600" width="18.59765625" style="227" customWidth="1"/>
    <col min="14601" max="14601" width="12.296875" style="227" bestFit="1" customWidth="1"/>
    <col min="14602" max="14848" width="8.796875" style="227"/>
    <col min="14849" max="14849" width="6.296875" style="227" customWidth="1"/>
    <col min="14850" max="14850" width="19.59765625" style="227" customWidth="1"/>
    <col min="14851" max="14851" width="15" style="227" bestFit="1" customWidth="1"/>
    <col min="14852" max="14852" width="0" style="227" hidden="1" customWidth="1"/>
    <col min="14853" max="14853" width="15.09765625" style="227" customWidth="1"/>
    <col min="14854" max="14854" width="21.3984375" style="227" customWidth="1"/>
    <col min="14855" max="14855" width="19.59765625" style="227" customWidth="1"/>
    <col min="14856" max="14856" width="18.59765625" style="227" customWidth="1"/>
    <col min="14857" max="14857" width="12.296875" style="227" bestFit="1" customWidth="1"/>
    <col min="14858" max="15104" width="8.796875" style="227"/>
    <col min="15105" max="15105" width="6.296875" style="227" customWidth="1"/>
    <col min="15106" max="15106" width="19.59765625" style="227" customWidth="1"/>
    <col min="15107" max="15107" width="15" style="227" bestFit="1" customWidth="1"/>
    <col min="15108" max="15108" width="0" style="227" hidden="1" customWidth="1"/>
    <col min="15109" max="15109" width="15.09765625" style="227" customWidth="1"/>
    <col min="15110" max="15110" width="21.3984375" style="227" customWidth="1"/>
    <col min="15111" max="15111" width="19.59765625" style="227" customWidth="1"/>
    <col min="15112" max="15112" width="18.59765625" style="227" customWidth="1"/>
    <col min="15113" max="15113" width="12.296875" style="227" bestFit="1" customWidth="1"/>
    <col min="15114" max="15360" width="8.796875" style="227"/>
    <col min="15361" max="15361" width="6.296875" style="227" customWidth="1"/>
    <col min="15362" max="15362" width="19.59765625" style="227" customWidth="1"/>
    <col min="15363" max="15363" width="15" style="227" bestFit="1" customWidth="1"/>
    <col min="15364" max="15364" width="0" style="227" hidden="1" customWidth="1"/>
    <col min="15365" max="15365" width="15.09765625" style="227" customWidth="1"/>
    <col min="15366" max="15366" width="21.3984375" style="227" customWidth="1"/>
    <col min="15367" max="15367" width="19.59765625" style="227" customWidth="1"/>
    <col min="15368" max="15368" width="18.59765625" style="227" customWidth="1"/>
    <col min="15369" max="15369" width="12.296875" style="227" bestFit="1" customWidth="1"/>
    <col min="15370" max="15616" width="8.796875" style="227"/>
    <col min="15617" max="15617" width="6.296875" style="227" customWidth="1"/>
    <col min="15618" max="15618" width="19.59765625" style="227" customWidth="1"/>
    <col min="15619" max="15619" width="15" style="227" bestFit="1" customWidth="1"/>
    <col min="15620" max="15620" width="0" style="227" hidden="1" customWidth="1"/>
    <col min="15621" max="15621" width="15.09765625" style="227" customWidth="1"/>
    <col min="15622" max="15622" width="21.3984375" style="227" customWidth="1"/>
    <col min="15623" max="15623" width="19.59765625" style="227" customWidth="1"/>
    <col min="15624" max="15624" width="18.59765625" style="227" customWidth="1"/>
    <col min="15625" max="15625" width="12.296875" style="227" bestFit="1" customWidth="1"/>
    <col min="15626" max="15872" width="8.796875" style="227"/>
    <col min="15873" max="15873" width="6.296875" style="227" customWidth="1"/>
    <col min="15874" max="15874" width="19.59765625" style="227" customWidth="1"/>
    <col min="15875" max="15875" width="15" style="227" bestFit="1" customWidth="1"/>
    <col min="15876" max="15876" width="0" style="227" hidden="1" customWidth="1"/>
    <col min="15877" max="15877" width="15.09765625" style="227" customWidth="1"/>
    <col min="15878" max="15878" width="21.3984375" style="227" customWidth="1"/>
    <col min="15879" max="15879" width="19.59765625" style="227" customWidth="1"/>
    <col min="15880" max="15880" width="18.59765625" style="227" customWidth="1"/>
    <col min="15881" max="15881" width="12.296875" style="227" bestFit="1" customWidth="1"/>
    <col min="15882" max="16128" width="8.796875" style="227"/>
    <col min="16129" max="16129" width="6.296875" style="227" customWidth="1"/>
    <col min="16130" max="16130" width="19.59765625" style="227" customWidth="1"/>
    <col min="16131" max="16131" width="15" style="227" bestFit="1" customWidth="1"/>
    <col min="16132" max="16132" width="0" style="227" hidden="1" customWidth="1"/>
    <col min="16133" max="16133" width="15.09765625" style="227" customWidth="1"/>
    <col min="16134" max="16134" width="21.3984375" style="227" customWidth="1"/>
    <col min="16135" max="16135" width="19.59765625" style="227" customWidth="1"/>
    <col min="16136" max="16136" width="18.59765625" style="227" customWidth="1"/>
    <col min="16137" max="16137" width="12.296875" style="227" bestFit="1" customWidth="1"/>
    <col min="16138" max="16384" width="8.796875" style="227"/>
  </cols>
  <sheetData>
    <row r="1" spans="1:11">
      <c r="A1" s="1781" t="s">
        <v>369</v>
      </c>
      <c r="B1" s="1781"/>
      <c r="C1" s="1781"/>
      <c r="D1" s="1781"/>
      <c r="E1" s="1781"/>
      <c r="F1" s="1781"/>
      <c r="G1" s="1781"/>
      <c r="H1" s="1781"/>
    </row>
    <row r="2" spans="1:11" s="233" customFormat="1">
      <c r="A2" s="228" t="s">
        <v>370</v>
      </c>
      <c r="B2" s="228" t="s">
        <v>371</v>
      </c>
      <c r="C2" s="229" t="s">
        <v>372</v>
      </c>
      <c r="D2" s="229" t="s">
        <v>373</v>
      </c>
      <c r="E2" s="230" t="s">
        <v>374</v>
      </c>
      <c r="F2" s="231" t="s">
        <v>375</v>
      </c>
      <c r="G2" s="231" t="s">
        <v>376</v>
      </c>
      <c r="H2" s="232" t="s">
        <v>227</v>
      </c>
    </row>
    <row r="3" spans="1:11" s="233" customFormat="1">
      <c r="A3" s="234">
        <v>1</v>
      </c>
      <c r="B3" s="235" t="s">
        <v>377</v>
      </c>
      <c r="C3" s="236">
        <v>13950</v>
      </c>
      <c r="D3" s="237">
        <f>SUM(C3*6/100)</f>
        <v>837</v>
      </c>
      <c r="E3" s="238">
        <f>SUM(C3+D3)*5/100</f>
        <v>739.35</v>
      </c>
      <c r="F3" s="239">
        <f>SUM(C3+D3)</f>
        <v>14787</v>
      </c>
      <c r="G3" s="239">
        <f>F3*12</f>
        <v>177444</v>
      </c>
      <c r="H3" s="240"/>
      <c r="I3" s="241"/>
      <c r="K3" s="242"/>
    </row>
    <row r="4" spans="1:11" s="233" customFormat="1">
      <c r="A4" s="234">
        <v>2</v>
      </c>
      <c r="B4" s="235" t="s">
        <v>378</v>
      </c>
      <c r="C4" s="236">
        <v>9700</v>
      </c>
      <c r="D4" s="237">
        <f t="shared" ref="D4:D65" si="0">SUM(C4*6/100)</f>
        <v>582</v>
      </c>
      <c r="E4" s="238">
        <f t="shared" ref="E4:E65" si="1">SUM(C4+D4)*5/100</f>
        <v>514.1</v>
      </c>
      <c r="F4" s="239">
        <f t="shared" ref="F4:F65" si="2">SUM(C4+D4)</f>
        <v>10282</v>
      </c>
      <c r="G4" s="239">
        <f t="shared" ref="G4:G65" si="3">F4*12</f>
        <v>123384</v>
      </c>
      <c r="H4" s="240"/>
      <c r="I4" s="241"/>
      <c r="K4" s="242"/>
    </row>
    <row r="5" spans="1:11" s="233" customFormat="1">
      <c r="A5" s="234">
        <v>3</v>
      </c>
      <c r="B5" s="235" t="s">
        <v>379</v>
      </c>
      <c r="C5" s="236">
        <v>13800</v>
      </c>
      <c r="D5" s="237">
        <f t="shared" si="0"/>
        <v>828</v>
      </c>
      <c r="E5" s="238">
        <f t="shared" si="1"/>
        <v>731.4</v>
      </c>
      <c r="F5" s="239">
        <f t="shared" si="2"/>
        <v>14628</v>
      </c>
      <c r="G5" s="239">
        <f t="shared" si="3"/>
        <v>175536</v>
      </c>
      <c r="H5" s="240"/>
      <c r="I5" s="241"/>
      <c r="K5" s="242"/>
    </row>
    <row r="6" spans="1:11" s="233" customFormat="1">
      <c r="A6" s="234">
        <v>4</v>
      </c>
      <c r="B6" s="235" t="s">
        <v>380</v>
      </c>
      <c r="C6" s="236">
        <v>13950</v>
      </c>
      <c r="D6" s="237">
        <f t="shared" si="0"/>
        <v>837</v>
      </c>
      <c r="E6" s="238">
        <f t="shared" si="1"/>
        <v>739.35</v>
      </c>
      <c r="F6" s="239">
        <f t="shared" si="2"/>
        <v>14787</v>
      </c>
      <c r="G6" s="239">
        <f t="shared" si="3"/>
        <v>177444</v>
      </c>
      <c r="H6" s="240"/>
      <c r="I6" s="241"/>
      <c r="K6" s="242"/>
    </row>
    <row r="7" spans="1:11" s="233" customFormat="1">
      <c r="A7" s="234">
        <v>5</v>
      </c>
      <c r="B7" s="235" t="s">
        <v>381</v>
      </c>
      <c r="C7" s="236">
        <v>14100</v>
      </c>
      <c r="D7" s="237">
        <f t="shared" si="0"/>
        <v>846</v>
      </c>
      <c r="E7" s="238">
        <f t="shared" si="1"/>
        <v>747.3</v>
      </c>
      <c r="F7" s="239">
        <f t="shared" si="2"/>
        <v>14946</v>
      </c>
      <c r="G7" s="239">
        <f t="shared" si="3"/>
        <v>179352</v>
      </c>
      <c r="H7" s="240"/>
      <c r="I7" s="241"/>
      <c r="K7" s="242"/>
    </row>
    <row r="8" spans="1:11" s="233" customFormat="1">
      <c r="A8" s="234">
        <v>6</v>
      </c>
      <c r="B8" s="235" t="s">
        <v>382</v>
      </c>
      <c r="C8" s="236">
        <v>12330</v>
      </c>
      <c r="D8" s="237">
        <f t="shared" si="0"/>
        <v>739.8</v>
      </c>
      <c r="E8" s="238">
        <f t="shared" si="1"/>
        <v>653.49</v>
      </c>
      <c r="F8" s="239">
        <f t="shared" si="2"/>
        <v>13069.8</v>
      </c>
      <c r="G8" s="239">
        <f t="shared" si="3"/>
        <v>156837.59999999998</v>
      </c>
      <c r="H8" s="240"/>
      <c r="I8" s="241"/>
      <c r="K8" s="242"/>
    </row>
    <row r="9" spans="1:11" s="233" customFormat="1">
      <c r="A9" s="234">
        <v>7</v>
      </c>
      <c r="B9" s="235" t="s">
        <v>383</v>
      </c>
      <c r="C9" s="236">
        <v>13710</v>
      </c>
      <c r="D9" s="237">
        <f t="shared" si="0"/>
        <v>822.6</v>
      </c>
      <c r="E9" s="238">
        <f t="shared" si="1"/>
        <v>726.63</v>
      </c>
      <c r="F9" s="239">
        <f t="shared" si="2"/>
        <v>14532.6</v>
      </c>
      <c r="G9" s="239">
        <f t="shared" si="3"/>
        <v>174391.2</v>
      </c>
      <c r="H9" s="240"/>
      <c r="I9" s="241"/>
      <c r="K9" s="242"/>
    </row>
    <row r="10" spans="1:11" s="233" customFormat="1">
      <c r="A10" s="234">
        <v>8</v>
      </c>
      <c r="B10" s="235" t="s">
        <v>384</v>
      </c>
      <c r="C10" s="236">
        <v>14600</v>
      </c>
      <c r="D10" s="237">
        <f t="shared" si="0"/>
        <v>876</v>
      </c>
      <c r="E10" s="238">
        <f t="shared" si="1"/>
        <v>773.8</v>
      </c>
      <c r="F10" s="239">
        <f t="shared" si="2"/>
        <v>15476</v>
      </c>
      <c r="G10" s="239">
        <f t="shared" si="3"/>
        <v>185712</v>
      </c>
      <c r="H10" s="240"/>
      <c r="I10" s="241"/>
      <c r="K10" s="242"/>
    </row>
    <row r="11" spans="1:11" s="233" customFormat="1">
      <c r="A11" s="234">
        <v>9</v>
      </c>
      <c r="B11" s="243" t="s">
        <v>385</v>
      </c>
      <c r="C11" s="236">
        <v>15480</v>
      </c>
      <c r="D11" s="237">
        <f t="shared" si="0"/>
        <v>928.8</v>
      </c>
      <c r="E11" s="238">
        <f t="shared" si="1"/>
        <v>820.44</v>
      </c>
      <c r="F11" s="239">
        <f t="shared" si="2"/>
        <v>16408.8</v>
      </c>
      <c r="G11" s="239">
        <f t="shared" si="3"/>
        <v>196905.59999999998</v>
      </c>
      <c r="H11" s="240"/>
      <c r="I11" s="241"/>
      <c r="K11" s="242"/>
    </row>
    <row r="12" spans="1:11" s="233" customFormat="1">
      <c r="A12" s="234">
        <v>10</v>
      </c>
      <c r="B12" s="243" t="s">
        <v>386</v>
      </c>
      <c r="C12" s="236">
        <v>14390</v>
      </c>
      <c r="D12" s="237">
        <f t="shared" si="0"/>
        <v>863.4</v>
      </c>
      <c r="E12" s="238">
        <f t="shared" si="1"/>
        <v>762.67</v>
      </c>
      <c r="F12" s="239">
        <f t="shared" si="2"/>
        <v>15253.4</v>
      </c>
      <c r="G12" s="239">
        <f t="shared" si="3"/>
        <v>183040.8</v>
      </c>
      <c r="H12" s="240"/>
      <c r="I12" s="241"/>
      <c r="K12" s="242"/>
    </row>
    <row r="13" spans="1:11" s="233" customFormat="1">
      <c r="A13" s="234">
        <v>11</v>
      </c>
      <c r="B13" s="243" t="s">
        <v>387</v>
      </c>
      <c r="C13" s="236">
        <v>13330</v>
      </c>
      <c r="D13" s="237">
        <f t="shared" si="0"/>
        <v>799.8</v>
      </c>
      <c r="E13" s="238">
        <f t="shared" si="1"/>
        <v>706.49</v>
      </c>
      <c r="F13" s="239">
        <f t="shared" si="2"/>
        <v>14129.8</v>
      </c>
      <c r="G13" s="239">
        <f t="shared" si="3"/>
        <v>169557.59999999998</v>
      </c>
      <c r="H13" s="240"/>
      <c r="I13" s="241"/>
      <c r="K13" s="242"/>
    </row>
    <row r="14" spans="1:11" s="233" customFormat="1">
      <c r="A14" s="234">
        <v>12</v>
      </c>
      <c r="B14" s="235" t="s">
        <v>388</v>
      </c>
      <c r="C14" s="236">
        <v>15480</v>
      </c>
      <c r="D14" s="237">
        <f t="shared" si="0"/>
        <v>928.8</v>
      </c>
      <c r="E14" s="238">
        <f t="shared" si="1"/>
        <v>820.44</v>
      </c>
      <c r="F14" s="239">
        <f t="shared" si="2"/>
        <v>16408.8</v>
      </c>
      <c r="G14" s="239">
        <f t="shared" si="3"/>
        <v>196905.59999999998</v>
      </c>
      <c r="H14" s="240"/>
      <c r="I14" s="241"/>
      <c r="K14" s="242"/>
    </row>
    <row r="15" spans="1:11" s="233" customFormat="1">
      <c r="A15" s="234">
        <v>13</v>
      </c>
      <c r="B15" s="235" t="s">
        <v>389</v>
      </c>
      <c r="C15" s="236">
        <v>9470</v>
      </c>
      <c r="D15" s="237">
        <f t="shared" si="0"/>
        <v>568.20000000000005</v>
      </c>
      <c r="E15" s="238">
        <f t="shared" si="1"/>
        <v>501.91</v>
      </c>
      <c r="F15" s="239">
        <f t="shared" si="2"/>
        <v>10038.200000000001</v>
      </c>
      <c r="G15" s="239">
        <f t="shared" si="3"/>
        <v>120458.40000000001</v>
      </c>
      <c r="H15" s="240"/>
      <c r="I15" s="241"/>
      <c r="K15" s="242"/>
    </row>
    <row r="16" spans="1:11" s="233" customFormat="1">
      <c r="A16" s="234">
        <v>14</v>
      </c>
      <c r="B16" s="235" t="s">
        <v>390</v>
      </c>
      <c r="C16" s="236">
        <v>12210</v>
      </c>
      <c r="D16" s="237">
        <f t="shared" si="0"/>
        <v>732.6</v>
      </c>
      <c r="E16" s="238">
        <f t="shared" si="1"/>
        <v>647.13</v>
      </c>
      <c r="F16" s="239">
        <f t="shared" si="2"/>
        <v>12942.6</v>
      </c>
      <c r="G16" s="239">
        <f t="shared" si="3"/>
        <v>155311.20000000001</v>
      </c>
      <c r="H16" s="240"/>
      <c r="I16" s="241"/>
      <c r="K16" s="242"/>
    </row>
    <row r="17" spans="1:11" s="233" customFormat="1">
      <c r="A17" s="234">
        <v>15</v>
      </c>
      <c r="B17" s="235" t="s">
        <v>391</v>
      </c>
      <c r="C17" s="236">
        <v>12860</v>
      </c>
      <c r="D17" s="237">
        <f t="shared" si="0"/>
        <v>771.6</v>
      </c>
      <c r="E17" s="238">
        <f t="shared" si="1"/>
        <v>681.58</v>
      </c>
      <c r="F17" s="239">
        <f t="shared" si="2"/>
        <v>13631.6</v>
      </c>
      <c r="G17" s="239">
        <f t="shared" si="3"/>
        <v>163579.20000000001</v>
      </c>
      <c r="H17" s="240"/>
      <c r="I17" s="241"/>
      <c r="K17" s="242"/>
    </row>
    <row r="18" spans="1:11" s="233" customFormat="1">
      <c r="A18" s="234">
        <v>16</v>
      </c>
      <c r="B18" s="235" t="s">
        <v>392</v>
      </c>
      <c r="C18" s="236">
        <v>13240</v>
      </c>
      <c r="D18" s="237">
        <f t="shared" si="0"/>
        <v>794.4</v>
      </c>
      <c r="E18" s="238">
        <f t="shared" si="1"/>
        <v>701.72</v>
      </c>
      <c r="F18" s="239">
        <f t="shared" si="2"/>
        <v>14034.4</v>
      </c>
      <c r="G18" s="239">
        <f t="shared" si="3"/>
        <v>168412.79999999999</v>
      </c>
      <c r="H18" s="240"/>
      <c r="I18" s="241"/>
      <c r="K18" s="242"/>
    </row>
    <row r="19" spans="1:11" s="233" customFormat="1">
      <c r="A19" s="234">
        <v>17</v>
      </c>
      <c r="B19" s="235" t="s">
        <v>393</v>
      </c>
      <c r="C19" s="236">
        <v>13810</v>
      </c>
      <c r="D19" s="237">
        <f t="shared" si="0"/>
        <v>828.6</v>
      </c>
      <c r="E19" s="238">
        <f t="shared" si="1"/>
        <v>731.93</v>
      </c>
      <c r="F19" s="239">
        <f t="shared" si="2"/>
        <v>14638.6</v>
      </c>
      <c r="G19" s="239">
        <f t="shared" si="3"/>
        <v>175663.2</v>
      </c>
      <c r="H19" s="240"/>
      <c r="I19" s="241"/>
      <c r="K19" s="242"/>
    </row>
    <row r="20" spans="1:11" s="233" customFormat="1">
      <c r="A20" s="234">
        <v>18</v>
      </c>
      <c r="B20" s="235" t="s">
        <v>394</v>
      </c>
      <c r="C20" s="236">
        <v>12630</v>
      </c>
      <c r="D20" s="237">
        <f t="shared" si="0"/>
        <v>757.8</v>
      </c>
      <c r="E20" s="238">
        <f t="shared" si="1"/>
        <v>669.39</v>
      </c>
      <c r="F20" s="239">
        <f t="shared" si="2"/>
        <v>13387.8</v>
      </c>
      <c r="G20" s="239">
        <f t="shared" si="3"/>
        <v>160653.59999999998</v>
      </c>
      <c r="H20" s="240"/>
      <c r="I20" s="241"/>
      <c r="K20" s="242"/>
    </row>
    <row r="21" spans="1:11" s="233" customFormat="1">
      <c r="A21" s="234">
        <v>19</v>
      </c>
      <c r="B21" s="235" t="s">
        <v>395</v>
      </c>
      <c r="C21" s="236">
        <v>12200</v>
      </c>
      <c r="D21" s="237">
        <f t="shared" si="0"/>
        <v>732</v>
      </c>
      <c r="E21" s="238">
        <f t="shared" si="1"/>
        <v>646.6</v>
      </c>
      <c r="F21" s="239">
        <f t="shared" si="2"/>
        <v>12932</v>
      </c>
      <c r="G21" s="239">
        <f t="shared" si="3"/>
        <v>155184</v>
      </c>
      <c r="H21" s="240"/>
      <c r="I21" s="241"/>
      <c r="K21" s="242"/>
    </row>
    <row r="22" spans="1:11" s="233" customFormat="1">
      <c r="A22" s="234">
        <v>20</v>
      </c>
      <c r="B22" s="235" t="s">
        <v>396</v>
      </c>
      <c r="C22" s="236">
        <v>12200</v>
      </c>
      <c r="D22" s="237">
        <f t="shared" si="0"/>
        <v>732</v>
      </c>
      <c r="E22" s="238">
        <f t="shared" si="1"/>
        <v>646.6</v>
      </c>
      <c r="F22" s="239">
        <f t="shared" si="2"/>
        <v>12932</v>
      </c>
      <c r="G22" s="239">
        <f t="shared" si="3"/>
        <v>155184</v>
      </c>
      <c r="H22" s="240"/>
      <c r="I22" s="241"/>
      <c r="K22" s="242"/>
    </row>
    <row r="23" spans="1:11" s="233" customFormat="1">
      <c r="A23" s="234">
        <v>21</v>
      </c>
      <c r="B23" s="235" t="s">
        <v>397</v>
      </c>
      <c r="C23" s="236">
        <v>13520</v>
      </c>
      <c r="D23" s="237">
        <f t="shared" si="0"/>
        <v>811.2</v>
      </c>
      <c r="E23" s="238">
        <f t="shared" si="1"/>
        <v>716.56</v>
      </c>
      <c r="F23" s="239">
        <f t="shared" si="2"/>
        <v>14331.2</v>
      </c>
      <c r="G23" s="239">
        <f t="shared" si="3"/>
        <v>171974.40000000002</v>
      </c>
      <c r="H23" s="240"/>
      <c r="I23" s="241"/>
      <c r="K23" s="242"/>
    </row>
    <row r="24" spans="1:11" s="233" customFormat="1">
      <c r="A24" s="234">
        <v>22</v>
      </c>
      <c r="B24" s="235" t="s">
        <v>398</v>
      </c>
      <c r="C24" s="236">
        <v>10850</v>
      </c>
      <c r="D24" s="237">
        <f t="shared" si="0"/>
        <v>651</v>
      </c>
      <c r="E24" s="238">
        <f t="shared" si="1"/>
        <v>575.04999999999995</v>
      </c>
      <c r="F24" s="239">
        <f t="shared" si="2"/>
        <v>11501</v>
      </c>
      <c r="G24" s="239">
        <f t="shared" si="3"/>
        <v>138012</v>
      </c>
      <c r="H24" s="240"/>
      <c r="I24" s="241"/>
      <c r="K24" s="242"/>
    </row>
    <row r="25" spans="1:11" s="233" customFormat="1">
      <c r="A25" s="234">
        <v>23</v>
      </c>
      <c r="B25" s="235" t="s">
        <v>399</v>
      </c>
      <c r="C25" s="236">
        <v>11240</v>
      </c>
      <c r="D25" s="237">
        <f t="shared" si="0"/>
        <v>674.4</v>
      </c>
      <c r="E25" s="238">
        <f t="shared" si="1"/>
        <v>595.72</v>
      </c>
      <c r="F25" s="239">
        <f t="shared" si="2"/>
        <v>11914.4</v>
      </c>
      <c r="G25" s="239">
        <f t="shared" si="3"/>
        <v>142972.79999999999</v>
      </c>
      <c r="H25" s="240"/>
      <c r="I25" s="241"/>
      <c r="K25" s="242"/>
    </row>
    <row r="26" spans="1:11" s="233" customFormat="1">
      <c r="A26" s="234">
        <v>24</v>
      </c>
      <c r="B26" s="235" t="s">
        <v>400</v>
      </c>
      <c r="C26" s="236">
        <v>10740</v>
      </c>
      <c r="D26" s="237">
        <f t="shared" si="0"/>
        <v>644.4</v>
      </c>
      <c r="E26" s="238">
        <f t="shared" si="1"/>
        <v>569.22</v>
      </c>
      <c r="F26" s="239">
        <f t="shared" si="2"/>
        <v>11384.4</v>
      </c>
      <c r="G26" s="239">
        <f t="shared" si="3"/>
        <v>136612.79999999999</v>
      </c>
      <c r="H26" s="240"/>
      <c r="I26" s="241"/>
      <c r="K26" s="242"/>
    </row>
    <row r="27" spans="1:11" s="233" customFormat="1">
      <c r="A27" s="234">
        <v>25</v>
      </c>
      <c r="B27" s="235" t="s">
        <v>401</v>
      </c>
      <c r="C27" s="236">
        <v>12200</v>
      </c>
      <c r="D27" s="237">
        <f t="shared" si="0"/>
        <v>732</v>
      </c>
      <c r="E27" s="238">
        <f t="shared" si="1"/>
        <v>646.6</v>
      </c>
      <c r="F27" s="239">
        <f t="shared" si="2"/>
        <v>12932</v>
      </c>
      <c r="G27" s="239">
        <f t="shared" si="3"/>
        <v>155184</v>
      </c>
      <c r="H27" s="240"/>
      <c r="I27" s="241"/>
      <c r="K27" s="242"/>
    </row>
    <row r="28" spans="1:11" s="233" customFormat="1">
      <c r="A28" s="234">
        <v>26</v>
      </c>
      <c r="B28" s="235" t="s">
        <v>402</v>
      </c>
      <c r="C28" s="236">
        <v>10660</v>
      </c>
      <c r="D28" s="237">
        <f t="shared" si="0"/>
        <v>639.6</v>
      </c>
      <c r="E28" s="238">
        <f t="shared" si="1"/>
        <v>564.98</v>
      </c>
      <c r="F28" s="239">
        <f t="shared" si="2"/>
        <v>11299.6</v>
      </c>
      <c r="G28" s="239">
        <f t="shared" si="3"/>
        <v>135595.20000000001</v>
      </c>
      <c r="H28" s="240"/>
      <c r="I28" s="241"/>
      <c r="K28" s="242"/>
    </row>
    <row r="29" spans="1:11" s="233" customFormat="1">
      <c r="A29" s="234">
        <v>27</v>
      </c>
      <c r="B29" s="235" t="s">
        <v>403</v>
      </c>
      <c r="C29" s="236">
        <v>18770</v>
      </c>
      <c r="D29" s="237">
        <f t="shared" si="0"/>
        <v>1126.2</v>
      </c>
      <c r="E29" s="238">
        <f t="shared" si="1"/>
        <v>994.81</v>
      </c>
      <c r="F29" s="239">
        <f t="shared" si="2"/>
        <v>19896.2</v>
      </c>
      <c r="G29" s="239">
        <f t="shared" si="3"/>
        <v>238754.40000000002</v>
      </c>
      <c r="H29" s="240"/>
      <c r="I29" s="241"/>
      <c r="K29" s="242"/>
    </row>
    <row r="30" spans="1:11" s="233" customFormat="1">
      <c r="A30" s="234">
        <v>28</v>
      </c>
      <c r="B30" s="235" t="s">
        <v>404</v>
      </c>
      <c r="C30" s="236">
        <v>11500</v>
      </c>
      <c r="D30" s="237">
        <f t="shared" si="0"/>
        <v>690</v>
      </c>
      <c r="E30" s="238">
        <f t="shared" si="1"/>
        <v>609.5</v>
      </c>
      <c r="F30" s="239">
        <f t="shared" si="2"/>
        <v>12190</v>
      </c>
      <c r="G30" s="239">
        <f t="shared" si="3"/>
        <v>146280</v>
      </c>
      <c r="H30" s="240"/>
      <c r="I30" s="241"/>
      <c r="K30" s="242"/>
    </row>
    <row r="31" spans="1:11" s="233" customFormat="1">
      <c r="A31" s="234">
        <v>29</v>
      </c>
      <c r="B31" s="235" t="s">
        <v>405</v>
      </c>
      <c r="C31" s="236">
        <v>11330</v>
      </c>
      <c r="D31" s="237">
        <f t="shared" si="0"/>
        <v>679.8</v>
      </c>
      <c r="E31" s="238">
        <f t="shared" si="1"/>
        <v>600.49</v>
      </c>
      <c r="F31" s="239">
        <f t="shared" si="2"/>
        <v>12009.8</v>
      </c>
      <c r="G31" s="239">
        <f t="shared" si="3"/>
        <v>144117.59999999998</v>
      </c>
      <c r="H31" s="240"/>
      <c r="I31" s="241"/>
      <c r="K31" s="242"/>
    </row>
    <row r="32" spans="1:11" s="233" customFormat="1">
      <c r="A32" s="234">
        <v>30</v>
      </c>
      <c r="B32" s="235" t="s">
        <v>406</v>
      </c>
      <c r="C32" s="236">
        <v>11260</v>
      </c>
      <c r="D32" s="237">
        <f t="shared" si="0"/>
        <v>675.6</v>
      </c>
      <c r="E32" s="238">
        <f t="shared" si="1"/>
        <v>596.78</v>
      </c>
      <c r="F32" s="239">
        <f t="shared" si="2"/>
        <v>11935.6</v>
      </c>
      <c r="G32" s="239">
        <f t="shared" si="3"/>
        <v>143227.20000000001</v>
      </c>
      <c r="H32" s="240"/>
      <c r="I32" s="241"/>
      <c r="K32" s="242"/>
    </row>
    <row r="33" spans="1:11" s="233" customFormat="1">
      <c r="A33" s="234">
        <v>31</v>
      </c>
      <c r="B33" s="235" t="s">
        <v>407</v>
      </c>
      <c r="C33" s="236">
        <v>11500</v>
      </c>
      <c r="D33" s="237">
        <f t="shared" si="0"/>
        <v>690</v>
      </c>
      <c r="E33" s="238">
        <f t="shared" si="1"/>
        <v>609.5</v>
      </c>
      <c r="F33" s="239">
        <f t="shared" si="2"/>
        <v>12190</v>
      </c>
      <c r="G33" s="239">
        <f t="shared" si="3"/>
        <v>146280</v>
      </c>
      <c r="H33" s="240"/>
      <c r="I33" s="241"/>
      <c r="K33" s="242"/>
    </row>
    <row r="34" spans="1:11" s="233" customFormat="1">
      <c r="A34" s="234">
        <v>32</v>
      </c>
      <c r="B34" s="235" t="s">
        <v>408</v>
      </c>
      <c r="C34" s="236">
        <v>10740</v>
      </c>
      <c r="D34" s="237">
        <f t="shared" si="0"/>
        <v>644.4</v>
      </c>
      <c r="E34" s="238">
        <f t="shared" si="1"/>
        <v>569.22</v>
      </c>
      <c r="F34" s="239">
        <f t="shared" si="2"/>
        <v>11384.4</v>
      </c>
      <c r="G34" s="239">
        <f t="shared" si="3"/>
        <v>136612.79999999999</v>
      </c>
      <c r="H34" s="240"/>
      <c r="I34" s="241"/>
      <c r="K34" s="242"/>
    </row>
    <row r="35" spans="1:11" s="233" customFormat="1">
      <c r="A35" s="234">
        <v>33</v>
      </c>
      <c r="B35" s="235" t="s">
        <v>409</v>
      </c>
      <c r="C35" s="236">
        <v>11900</v>
      </c>
      <c r="D35" s="237">
        <f t="shared" si="0"/>
        <v>714</v>
      </c>
      <c r="E35" s="238">
        <f t="shared" si="1"/>
        <v>630.70000000000005</v>
      </c>
      <c r="F35" s="239">
        <f t="shared" si="2"/>
        <v>12614</v>
      </c>
      <c r="G35" s="239">
        <f t="shared" si="3"/>
        <v>151368</v>
      </c>
      <c r="H35" s="240"/>
      <c r="I35" s="241"/>
      <c r="K35" s="242"/>
    </row>
    <row r="36" spans="1:11" s="233" customFormat="1">
      <c r="A36" s="234">
        <v>34</v>
      </c>
      <c r="B36" s="235" t="s">
        <v>410</v>
      </c>
      <c r="C36" s="236">
        <v>12220</v>
      </c>
      <c r="D36" s="237">
        <f t="shared" si="0"/>
        <v>733.2</v>
      </c>
      <c r="E36" s="238">
        <f t="shared" si="1"/>
        <v>647.66</v>
      </c>
      <c r="F36" s="239">
        <f t="shared" si="2"/>
        <v>12953.2</v>
      </c>
      <c r="G36" s="239">
        <f t="shared" si="3"/>
        <v>155438.40000000002</v>
      </c>
      <c r="H36" s="240"/>
      <c r="I36" s="241"/>
      <c r="K36" s="242"/>
    </row>
    <row r="37" spans="1:11" s="233" customFormat="1">
      <c r="A37" s="234">
        <v>35</v>
      </c>
      <c r="B37" s="235" t="s">
        <v>411</v>
      </c>
      <c r="C37" s="236">
        <v>11550</v>
      </c>
      <c r="D37" s="237">
        <f t="shared" si="0"/>
        <v>693</v>
      </c>
      <c r="E37" s="238">
        <f t="shared" si="1"/>
        <v>612.15</v>
      </c>
      <c r="F37" s="239">
        <f t="shared" si="2"/>
        <v>12243</v>
      </c>
      <c r="G37" s="239">
        <f t="shared" si="3"/>
        <v>146916</v>
      </c>
      <c r="H37" s="240"/>
      <c r="I37" s="241"/>
      <c r="K37" s="242"/>
    </row>
    <row r="38" spans="1:11" s="233" customFormat="1">
      <c r="A38" s="234">
        <v>36</v>
      </c>
      <c r="B38" s="235" t="s">
        <v>412</v>
      </c>
      <c r="C38" s="236">
        <v>10730</v>
      </c>
      <c r="D38" s="237">
        <f t="shared" si="0"/>
        <v>643.79999999999995</v>
      </c>
      <c r="E38" s="238">
        <f t="shared" si="1"/>
        <v>568.69000000000005</v>
      </c>
      <c r="F38" s="239">
        <f t="shared" si="2"/>
        <v>11373.8</v>
      </c>
      <c r="G38" s="239">
        <f t="shared" si="3"/>
        <v>136485.59999999998</v>
      </c>
      <c r="H38" s="240"/>
      <c r="I38" s="241"/>
      <c r="K38" s="242"/>
    </row>
    <row r="39" spans="1:11" s="233" customFormat="1">
      <c r="A39" s="234">
        <v>37</v>
      </c>
      <c r="B39" s="235" t="s">
        <v>413</v>
      </c>
      <c r="C39" s="236">
        <v>11420</v>
      </c>
      <c r="D39" s="237">
        <f t="shared" si="0"/>
        <v>685.2</v>
      </c>
      <c r="E39" s="238">
        <f t="shared" si="1"/>
        <v>605.26</v>
      </c>
      <c r="F39" s="239">
        <f t="shared" si="2"/>
        <v>12105.2</v>
      </c>
      <c r="G39" s="239">
        <f t="shared" si="3"/>
        <v>145262.40000000002</v>
      </c>
      <c r="H39" s="240"/>
      <c r="I39" s="241"/>
      <c r="K39" s="242"/>
    </row>
    <row r="40" spans="1:11" s="233" customFormat="1">
      <c r="A40" s="234">
        <v>38</v>
      </c>
      <c r="B40" s="235" t="s">
        <v>414</v>
      </c>
      <c r="C40" s="236">
        <v>9700</v>
      </c>
      <c r="D40" s="237">
        <f t="shared" si="0"/>
        <v>582</v>
      </c>
      <c r="E40" s="238">
        <f t="shared" si="1"/>
        <v>514.1</v>
      </c>
      <c r="F40" s="239">
        <f t="shared" si="2"/>
        <v>10282</v>
      </c>
      <c r="G40" s="239">
        <f t="shared" si="3"/>
        <v>123384</v>
      </c>
      <c r="H40" s="240"/>
      <c r="I40" s="241"/>
      <c r="K40" s="242"/>
    </row>
    <row r="41" spans="1:11" s="233" customFormat="1">
      <c r="A41" s="234">
        <v>39</v>
      </c>
      <c r="B41" s="235" t="s">
        <v>415</v>
      </c>
      <c r="C41" s="236">
        <v>10450</v>
      </c>
      <c r="D41" s="237">
        <f t="shared" si="0"/>
        <v>627</v>
      </c>
      <c r="E41" s="238">
        <f t="shared" si="1"/>
        <v>553.85</v>
      </c>
      <c r="F41" s="239">
        <f t="shared" si="2"/>
        <v>11077</v>
      </c>
      <c r="G41" s="239">
        <f t="shared" si="3"/>
        <v>132924</v>
      </c>
      <c r="H41" s="240"/>
      <c r="I41" s="241"/>
      <c r="K41" s="242"/>
    </row>
    <row r="42" spans="1:11" s="233" customFormat="1">
      <c r="A42" s="234">
        <v>40</v>
      </c>
      <c r="B42" s="235" t="s">
        <v>416</v>
      </c>
      <c r="C42" s="236">
        <v>11370</v>
      </c>
      <c r="D42" s="237">
        <f t="shared" si="0"/>
        <v>682.2</v>
      </c>
      <c r="E42" s="238">
        <f t="shared" si="1"/>
        <v>602.61</v>
      </c>
      <c r="F42" s="239">
        <f t="shared" si="2"/>
        <v>12052.2</v>
      </c>
      <c r="G42" s="239">
        <f t="shared" si="3"/>
        <v>144626.40000000002</v>
      </c>
      <c r="H42" s="240"/>
      <c r="I42" s="241"/>
      <c r="K42" s="242"/>
    </row>
    <row r="43" spans="1:11" s="233" customFormat="1">
      <c r="A43" s="234">
        <v>41</v>
      </c>
      <c r="B43" s="235" t="s">
        <v>417</v>
      </c>
      <c r="C43" s="236">
        <v>12410</v>
      </c>
      <c r="D43" s="237">
        <f t="shared" si="0"/>
        <v>744.6</v>
      </c>
      <c r="E43" s="238">
        <f t="shared" si="1"/>
        <v>657.73</v>
      </c>
      <c r="F43" s="239">
        <f t="shared" si="2"/>
        <v>13154.6</v>
      </c>
      <c r="G43" s="239">
        <f t="shared" si="3"/>
        <v>157855.20000000001</v>
      </c>
      <c r="H43" s="240"/>
      <c r="I43" s="241"/>
      <c r="K43" s="242"/>
    </row>
    <row r="44" spans="1:11" s="233" customFormat="1">
      <c r="A44" s="234">
        <v>42</v>
      </c>
      <c r="B44" s="235" t="s">
        <v>418</v>
      </c>
      <c r="C44" s="236">
        <v>12260</v>
      </c>
      <c r="D44" s="237">
        <f t="shared" si="0"/>
        <v>735.6</v>
      </c>
      <c r="E44" s="238">
        <f t="shared" si="1"/>
        <v>649.78</v>
      </c>
      <c r="F44" s="239">
        <f t="shared" si="2"/>
        <v>12995.6</v>
      </c>
      <c r="G44" s="239">
        <f t="shared" si="3"/>
        <v>155947.20000000001</v>
      </c>
      <c r="H44" s="240"/>
      <c r="I44" s="241"/>
      <c r="K44" s="242"/>
    </row>
    <row r="45" spans="1:11" s="233" customFormat="1">
      <c r="A45" s="234">
        <v>43</v>
      </c>
      <c r="B45" s="235" t="s">
        <v>419</v>
      </c>
      <c r="C45" s="236">
        <v>9790</v>
      </c>
      <c r="D45" s="237">
        <f t="shared" si="0"/>
        <v>587.4</v>
      </c>
      <c r="E45" s="238">
        <f t="shared" si="1"/>
        <v>518.87</v>
      </c>
      <c r="F45" s="239">
        <f t="shared" si="2"/>
        <v>10377.4</v>
      </c>
      <c r="G45" s="239">
        <f t="shared" si="3"/>
        <v>124528.79999999999</v>
      </c>
      <c r="H45" s="240"/>
      <c r="I45" s="241"/>
      <c r="K45" s="242"/>
    </row>
    <row r="46" spans="1:11" s="233" customFormat="1">
      <c r="A46" s="234">
        <v>44</v>
      </c>
      <c r="B46" s="235" t="s">
        <v>420</v>
      </c>
      <c r="C46" s="236">
        <v>10460</v>
      </c>
      <c r="D46" s="237">
        <f t="shared" si="0"/>
        <v>627.6</v>
      </c>
      <c r="E46" s="238">
        <f t="shared" si="1"/>
        <v>554.38</v>
      </c>
      <c r="F46" s="239">
        <f t="shared" si="2"/>
        <v>11087.6</v>
      </c>
      <c r="G46" s="239">
        <f t="shared" si="3"/>
        <v>133051.20000000001</v>
      </c>
      <c r="H46" s="240"/>
      <c r="I46" s="241"/>
      <c r="K46" s="242"/>
    </row>
    <row r="47" spans="1:11" s="233" customFormat="1">
      <c r="A47" s="234">
        <v>45</v>
      </c>
      <c r="B47" s="235" t="s">
        <v>421</v>
      </c>
      <c r="C47" s="236">
        <v>9470</v>
      </c>
      <c r="D47" s="237">
        <f t="shared" si="0"/>
        <v>568.20000000000005</v>
      </c>
      <c r="E47" s="238">
        <f t="shared" si="1"/>
        <v>501.91</v>
      </c>
      <c r="F47" s="239">
        <f t="shared" si="2"/>
        <v>10038.200000000001</v>
      </c>
      <c r="G47" s="239">
        <f t="shared" si="3"/>
        <v>120458.40000000001</v>
      </c>
      <c r="H47" s="240"/>
      <c r="I47" s="241"/>
      <c r="K47" s="242"/>
    </row>
    <row r="48" spans="1:11" s="233" customFormat="1">
      <c r="A48" s="234">
        <v>46</v>
      </c>
      <c r="B48" s="235" t="s">
        <v>422</v>
      </c>
      <c r="C48" s="236">
        <v>8690</v>
      </c>
      <c r="D48" s="237">
        <f t="shared" si="0"/>
        <v>521.4</v>
      </c>
      <c r="E48" s="238">
        <f t="shared" si="1"/>
        <v>460.57</v>
      </c>
      <c r="F48" s="239">
        <f t="shared" si="2"/>
        <v>9211.4</v>
      </c>
      <c r="G48" s="239">
        <f t="shared" si="3"/>
        <v>110536.79999999999</v>
      </c>
      <c r="H48" s="240"/>
      <c r="I48" s="241"/>
      <c r="K48" s="242"/>
    </row>
    <row r="49" spans="1:11" s="233" customFormat="1">
      <c r="A49" s="234">
        <v>47</v>
      </c>
      <c r="B49" s="235" t="s">
        <v>423</v>
      </c>
      <c r="C49" s="236">
        <v>10180</v>
      </c>
      <c r="D49" s="237">
        <f t="shared" si="0"/>
        <v>610.79999999999995</v>
      </c>
      <c r="E49" s="238">
        <f t="shared" si="1"/>
        <v>539.54</v>
      </c>
      <c r="F49" s="239">
        <f t="shared" si="2"/>
        <v>10790.8</v>
      </c>
      <c r="G49" s="239">
        <f t="shared" si="3"/>
        <v>129489.59999999999</v>
      </c>
      <c r="H49" s="240"/>
      <c r="I49" s="241"/>
      <c r="K49" s="242"/>
    </row>
    <row r="50" spans="1:11" s="233" customFormat="1">
      <c r="A50" s="234">
        <v>48</v>
      </c>
      <c r="B50" s="235" t="s">
        <v>424</v>
      </c>
      <c r="C50" s="236">
        <v>9790</v>
      </c>
      <c r="D50" s="237">
        <f t="shared" si="0"/>
        <v>587.4</v>
      </c>
      <c r="E50" s="238">
        <f t="shared" si="1"/>
        <v>518.87</v>
      </c>
      <c r="F50" s="239">
        <f t="shared" si="2"/>
        <v>10377.4</v>
      </c>
      <c r="G50" s="239">
        <f t="shared" si="3"/>
        <v>124528.79999999999</v>
      </c>
      <c r="H50" s="240"/>
      <c r="I50" s="241"/>
      <c r="K50" s="242"/>
    </row>
    <row r="51" spans="1:11" s="233" customFormat="1">
      <c r="A51" s="234">
        <v>49</v>
      </c>
      <c r="B51" s="235" t="s">
        <v>425</v>
      </c>
      <c r="C51" s="236">
        <v>13360</v>
      </c>
      <c r="D51" s="237">
        <f t="shared" si="0"/>
        <v>801.6</v>
      </c>
      <c r="E51" s="238">
        <f t="shared" si="1"/>
        <v>708.08</v>
      </c>
      <c r="F51" s="239">
        <f t="shared" si="2"/>
        <v>14161.6</v>
      </c>
      <c r="G51" s="239">
        <f t="shared" si="3"/>
        <v>169939.20000000001</v>
      </c>
      <c r="H51" s="240"/>
      <c r="I51" s="241"/>
      <c r="K51" s="242"/>
    </row>
    <row r="52" spans="1:11" s="233" customFormat="1">
      <c r="A52" s="234">
        <v>50</v>
      </c>
      <c r="B52" s="235" t="s">
        <v>426</v>
      </c>
      <c r="C52" s="236">
        <v>10450</v>
      </c>
      <c r="D52" s="237">
        <f t="shared" si="0"/>
        <v>627</v>
      </c>
      <c r="E52" s="238">
        <f t="shared" si="1"/>
        <v>553.85</v>
      </c>
      <c r="F52" s="239">
        <f t="shared" si="2"/>
        <v>11077</v>
      </c>
      <c r="G52" s="239">
        <f t="shared" si="3"/>
        <v>132924</v>
      </c>
      <c r="H52" s="240"/>
      <c r="I52" s="241"/>
      <c r="K52" s="242"/>
    </row>
    <row r="53" spans="1:11" s="233" customFormat="1">
      <c r="A53" s="234">
        <v>51</v>
      </c>
      <c r="B53" s="235" t="s">
        <v>427</v>
      </c>
      <c r="C53" s="236">
        <v>10960</v>
      </c>
      <c r="D53" s="237">
        <f t="shared" si="0"/>
        <v>657.6</v>
      </c>
      <c r="E53" s="238">
        <f t="shared" si="1"/>
        <v>580.88</v>
      </c>
      <c r="F53" s="239">
        <f t="shared" si="2"/>
        <v>11617.6</v>
      </c>
      <c r="G53" s="239">
        <f t="shared" si="3"/>
        <v>139411.20000000001</v>
      </c>
      <c r="H53" s="240"/>
      <c r="I53" s="241"/>
      <c r="K53" s="242"/>
    </row>
    <row r="54" spans="1:11" s="233" customFormat="1">
      <c r="A54" s="234">
        <v>52</v>
      </c>
      <c r="B54" s="235" t="s">
        <v>428</v>
      </c>
      <c r="C54" s="236">
        <v>20280</v>
      </c>
      <c r="D54" s="237">
        <f t="shared" si="0"/>
        <v>1216.8</v>
      </c>
      <c r="E54" s="238">
        <f t="shared" si="1"/>
        <v>1074.8399999999999</v>
      </c>
      <c r="F54" s="239">
        <f t="shared" si="2"/>
        <v>21496.799999999999</v>
      </c>
      <c r="G54" s="239">
        <f t="shared" si="3"/>
        <v>257961.59999999998</v>
      </c>
      <c r="H54" s="240"/>
      <c r="I54" s="241"/>
      <c r="K54" s="242"/>
    </row>
    <row r="55" spans="1:11" s="233" customFormat="1">
      <c r="A55" s="234">
        <v>53</v>
      </c>
      <c r="B55" s="235" t="s">
        <v>429</v>
      </c>
      <c r="C55" s="236">
        <v>9990</v>
      </c>
      <c r="D55" s="237">
        <f t="shared" si="0"/>
        <v>599.4</v>
      </c>
      <c r="E55" s="238">
        <f t="shared" si="1"/>
        <v>529.47</v>
      </c>
      <c r="F55" s="239">
        <f t="shared" si="2"/>
        <v>10589.4</v>
      </c>
      <c r="G55" s="239">
        <f t="shared" si="3"/>
        <v>127072.79999999999</v>
      </c>
      <c r="H55" s="240"/>
      <c r="I55" s="241"/>
      <c r="K55" s="242"/>
    </row>
    <row r="56" spans="1:11" s="233" customFormat="1">
      <c r="A56" s="234">
        <v>54</v>
      </c>
      <c r="B56" s="235" t="s">
        <v>430</v>
      </c>
      <c r="C56" s="236">
        <v>10450</v>
      </c>
      <c r="D56" s="237">
        <f t="shared" si="0"/>
        <v>627</v>
      </c>
      <c r="E56" s="238">
        <f t="shared" si="1"/>
        <v>553.85</v>
      </c>
      <c r="F56" s="239">
        <f t="shared" si="2"/>
        <v>11077</v>
      </c>
      <c r="G56" s="239">
        <f t="shared" si="3"/>
        <v>132924</v>
      </c>
      <c r="H56" s="240"/>
      <c r="I56" s="241"/>
      <c r="K56" s="242"/>
    </row>
    <row r="57" spans="1:11" s="233" customFormat="1">
      <c r="A57" s="234">
        <v>55</v>
      </c>
      <c r="B57" s="235" t="s">
        <v>431</v>
      </c>
      <c r="C57" s="236">
        <v>14320</v>
      </c>
      <c r="D57" s="237">
        <f t="shared" si="0"/>
        <v>859.2</v>
      </c>
      <c r="E57" s="238">
        <f t="shared" si="1"/>
        <v>758.96</v>
      </c>
      <c r="F57" s="239">
        <f t="shared" si="2"/>
        <v>15179.2</v>
      </c>
      <c r="G57" s="239">
        <f t="shared" si="3"/>
        <v>182150.40000000002</v>
      </c>
      <c r="H57" s="240"/>
      <c r="I57" s="241"/>
      <c r="K57" s="242"/>
    </row>
    <row r="58" spans="1:11" s="233" customFormat="1">
      <c r="A58" s="234">
        <v>56</v>
      </c>
      <c r="B58" s="235" t="s">
        <v>432</v>
      </c>
      <c r="C58" s="236">
        <v>11180</v>
      </c>
      <c r="D58" s="237">
        <f t="shared" si="0"/>
        <v>670.8</v>
      </c>
      <c r="E58" s="238">
        <f t="shared" si="1"/>
        <v>592.54</v>
      </c>
      <c r="F58" s="239">
        <f t="shared" si="2"/>
        <v>11850.8</v>
      </c>
      <c r="G58" s="239">
        <f t="shared" si="3"/>
        <v>142209.59999999998</v>
      </c>
      <c r="H58" s="240"/>
      <c r="I58" s="241"/>
      <c r="K58" s="242"/>
    </row>
    <row r="59" spans="1:11" s="233" customFormat="1">
      <c r="A59" s="234">
        <v>57</v>
      </c>
      <c r="B59" s="235" t="s">
        <v>433</v>
      </c>
      <c r="C59" s="236">
        <v>14580</v>
      </c>
      <c r="D59" s="237">
        <f t="shared" si="0"/>
        <v>874.8</v>
      </c>
      <c r="E59" s="238">
        <f t="shared" si="1"/>
        <v>772.74</v>
      </c>
      <c r="F59" s="239">
        <f t="shared" si="2"/>
        <v>15454.8</v>
      </c>
      <c r="G59" s="239">
        <f t="shared" si="3"/>
        <v>185457.59999999998</v>
      </c>
      <c r="H59" s="240"/>
      <c r="I59" s="241"/>
      <c r="K59" s="242"/>
    </row>
    <row r="60" spans="1:11" s="233" customFormat="1">
      <c r="A60" s="234">
        <v>58</v>
      </c>
      <c r="B60" s="235" t="s">
        <v>434</v>
      </c>
      <c r="C60" s="236">
        <v>11120</v>
      </c>
      <c r="D60" s="237">
        <f t="shared" si="0"/>
        <v>667.2</v>
      </c>
      <c r="E60" s="238">
        <f t="shared" si="1"/>
        <v>589.36</v>
      </c>
      <c r="F60" s="239">
        <f t="shared" si="2"/>
        <v>11787.2</v>
      </c>
      <c r="G60" s="239">
        <f t="shared" si="3"/>
        <v>141446.40000000002</v>
      </c>
      <c r="H60" s="240"/>
      <c r="I60" s="241"/>
      <c r="K60" s="242"/>
    </row>
    <row r="61" spans="1:11" s="233" customFormat="1">
      <c r="A61" s="234">
        <v>59</v>
      </c>
      <c r="B61" s="235" t="s">
        <v>435</v>
      </c>
      <c r="C61" s="236">
        <v>10580</v>
      </c>
      <c r="D61" s="237">
        <f t="shared" si="0"/>
        <v>634.79999999999995</v>
      </c>
      <c r="E61" s="238">
        <f t="shared" si="1"/>
        <v>560.74</v>
      </c>
      <c r="F61" s="239">
        <f t="shared" si="2"/>
        <v>11214.8</v>
      </c>
      <c r="G61" s="239">
        <f t="shared" si="3"/>
        <v>134577.59999999998</v>
      </c>
      <c r="H61" s="240"/>
      <c r="I61" s="241"/>
      <c r="K61" s="242"/>
    </row>
    <row r="62" spans="1:11" s="233" customFormat="1">
      <c r="A62" s="234">
        <v>60</v>
      </c>
      <c r="B62" s="235" t="s">
        <v>436</v>
      </c>
      <c r="C62" s="236">
        <v>10050</v>
      </c>
      <c r="D62" s="237">
        <f t="shared" si="0"/>
        <v>603</v>
      </c>
      <c r="E62" s="238">
        <f t="shared" si="1"/>
        <v>532.65</v>
      </c>
      <c r="F62" s="239">
        <f t="shared" si="2"/>
        <v>10653</v>
      </c>
      <c r="G62" s="239">
        <f t="shared" si="3"/>
        <v>127836</v>
      </c>
      <c r="H62" s="240"/>
      <c r="I62" s="241"/>
      <c r="K62" s="242"/>
    </row>
    <row r="63" spans="1:11" s="233" customFormat="1">
      <c r="A63" s="234">
        <v>61</v>
      </c>
      <c r="B63" s="235" t="s">
        <v>437</v>
      </c>
      <c r="C63" s="236">
        <v>18000</v>
      </c>
      <c r="D63" s="237">
        <f t="shared" si="0"/>
        <v>1080</v>
      </c>
      <c r="E63" s="238">
        <f t="shared" si="1"/>
        <v>954</v>
      </c>
      <c r="F63" s="239">
        <f t="shared" si="2"/>
        <v>19080</v>
      </c>
      <c r="G63" s="239">
        <f t="shared" si="3"/>
        <v>228960</v>
      </c>
      <c r="H63" s="240"/>
      <c r="I63" s="241"/>
      <c r="K63" s="242"/>
    </row>
    <row r="64" spans="1:11" s="233" customFormat="1">
      <c r="A64" s="234">
        <v>62</v>
      </c>
      <c r="B64" s="235" t="s">
        <v>438</v>
      </c>
      <c r="C64" s="236">
        <v>8970</v>
      </c>
      <c r="D64" s="237">
        <f t="shared" si="0"/>
        <v>538.20000000000005</v>
      </c>
      <c r="E64" s="238">
        <f t="shared" si="1"/>
        <v>475.41</v>
      </c>
      <c r="F64" s="239">
        <f t="shared" si="2"/>
        <v>9508.2000000000007</v>
      </c>
      <c r="G64" s="239">
        <f t="shared" si="3"/>
        <v>114098.40000000001</v>
      </c>
      <c r="H64" s="240"/>
      <c r="I64" s="241"/>
      <c r="K64" s="242"/>
    </row>
    <row r="65" spans="1:11" s="233" customFormat="1">
      <c r="A65" s="234">
        <v>63</v>
      </c>
      <c r="B65" s="235" t="s">
        <v>439</v>
      </c>
      <c r="C65" s="236">
        <v>8690</v>
      </c>
      <c r="D65" s="237">
        <f t="shared" si="0"/>
        <v>521.4</v>
      </c>
      <c r="E65" s="238">
        <f t="shared" si="1"/>
        <v>460.57</v>
      </c>
      <c r="F65" s="239">
        <f t="shared" si="2"/>
        <v>9211.4</v>
      </c>
      <c r="G65" s="239">
        <f t="shared" si="3"/>
        <v>110536.79999999999</v>
      </c>
      <c r="H65" s="240"/>
      <c r="I65" s="241"/>
      <c r="K65" s="242"/>
    </row>
    <row r="66" spans="1:11" s="233" customFormat="1">
      <c r="A66" s="234">
        <v>64</v>
      </c>
      <c r="B66" s="235" t="s">
        <v>440</v>
      </c>
      <c r="C66" s="236">
        <v>11500</v>
      </c>
      <c r="D66" s="237">
        <f>SUM(C66*6/100)</f>
        <v>690</v>
      </c>
      <c r="E66" s="238">
        <f>SUM(C66+D66)*5/100</f>
        <v>609.5</v>
      </c>
      <c r="F66" s="239">
        <f>SUM(C66+D66)</f>
        <v>12190</v>
      </c>
      <c r="G66" s="239">
        <f>F66*12</f>
        <v>146280</v>
      </c>
      <c r="H66" s="240"/>
      <c r="I66" s="241"/>
      <c r="K66" s="242"/>
    </row>
    <row r="67" spans="1:11" s="233" customFormat="1">
      <c r="A67" s="234">
        <v>65</v>
      </c>
      <c r="B67" s="235" t="s">
        <v>441</v>
      </c>
      <c r="C67" s="236">
        <v>8740</v>
      </c>
      <c r="D67" s="237">
        <f>SUM(C67*6/100)</f>
        <v>524.4</v>
      </c>
      <c r="E67" s="238">
        <f>SUM(C67+D67)*5/100</f>
        <v>463.22</v>
      </c>
      <c r="F67" s="239">
        <f>SUM(C67+D67)</f>
        <v>9264.4</v>
      </c>
      <c r="G67" s="239">
        <f>F67*12</f>
        <v>111172.79999999999</v>
      </c>
      <c r="H67" s="240"/>
      <c r="I67" s="241"/>
      <c r="K67" s="242"/>
    </row>
    <row r="68" spans="1:11" s="233" customFormat="1">
      <c r="A68" s="234">
        <v>66</v>
      </c>
      <c r="B68" s="235" t="s">
        <v>442</v>
      </c>
      <c r="C68" s="236">
        <v>8690</v>
      </c>
      <c r="D68" s="237">
        <f>SUM(C68*6/100)</f>
        <v>521.4</v>
      </c>
      <c r="E68" s="238">
        <f>SUM(C68+D68)*5/100</f>
        <v>460.57</v>
      </c>
      <c r="F68" s="239">
        <f>SUM(C68+D68)</f>
        <v>9211.4</v>
      </c>
      <c r="G68" s="239">
        <f>F68*12</f>
        <v>110536.79999999999</v>
      </c>
      <c r="H68" s="240"/>
      <c r="I68" s="241"/>
      <c r="K68" s="242"/>
    </row>
    <row r="69" spans="1:11" s="233" customFormat="1">
      <c r="A69" s="234">
        <v>67</v>
      </c>
      <c r="B69" s="235" t="s">
        <v>443</v>
      </c>
      <c r="C69" s="236">
        <v>18000</v>
      </c>
      <c r="D69" s="237">
        <f>SUM(C69*6/100)</f>
        <v>1080</v>
      </c>
      <c r="E69" s="238">
        <f>SUM(C69+D69)*5/100</f>
        <v>954</v>
      </c>
      <c r="F69" s="239">
        <f>SUM(C69+D69)</f>
        <v>19080</v>
      </c>
      <c r="G69" s="239">
        <f>F69*12</f>
        <v>228960</v>
      </c>
      <c r="H69" s="240"/>
      <c r="I69" s="241"/>
      <c r="K69" s="242"/>
    </row>
    <row r="70" spans="1:11" s="233" customFormat="1">
      <c r="A70" s="234">
        <v>68</v>
      </c>
      <c r="B70" s="235" t="s">
        <v>444</v>
      </c>
      <c r="C70" s="236">
        <v>11060</v>
      </c>
      <c r="D70" s="237">
        <f>SUM(C70*6/100)</f>
        <v>663.6</v>
      </c>
      <c r="E70" s="238">
        <f>SUM(C70+D70)*5/100</f>
        <v>586.17999999999995</v>
      </c>
      <c r="F70" s="239">
        <f>SUM(C70+D70)</f>
        <v>11723.6</v>
      </c>
      <c r="G70" s="239">
        <f>F70*12</f>
        <v>140683.20000000001</v>
      </c>
      <c r="H70" s="240"/>
      <c r="I70" s="241"/>
      <c r="K70" s="242"/>
    </row>
    <row r="71" spans="1:11">
      <c r="A71" s="234">
        <v>69</v>
      </c>
      <c r="B71" s="235" t="s">
        <v>445</v>
      </c>
      <c r="C71" s="236">
        <v>8690</v>
      </c>
      <c r="D71" s="237">
        <f t="shared" ref="D71:D80" si="4">SUM(C71*6/100)</f>
        <v>521.4</v>
      </c>
      <c r="E71" s="238">
        <f t="shared" ref="E71:E80" si="5">SUM(C71+D71)*5/100</f>
        <v>460.57</v>
      </c>
      <c r="F71" s="239">
        <f t="shared" ref="F71:F80" si="6">SUM(C71+D71)</f>
        <v>9211.4</v>
      </c>
      <c r="G71" s="239">
        <f t="shared" ref="G71:G80" si="7">F71*12</f>
        <v>110536.79999999999</v>
      </c>
      <c r="H71" s="244"/>
      <c r="I71" s="245"/>
      <c r="K71" s="246"/>
    </row>
    <row r="72" spans="1:11">
      <c r="A72" s="234">
        <v>70</v>
      </c>
      <c r="B72" s="235" t="s">
        <v>446</v>
      </c>
      <c r="C72" s="236">
        <v>8690</v>
      </c>
      <c r="D72" s="237">
        <f t="shared" si="4"/>
        <v>521.4</v>
      </c>
      <c r="E72" s="238">
        <f t="shared" si="5"/>
        <v>460.57</v>
      </c>
      <c r="F72" s="239">
        <f t="shared" si="6"/>
        <v>9211.4</v>
      </c>
      <c r="G72" s="239">
        <f t="shared" si="7"/>
        <v>110536.79999999999</v>
      </c>
      <c r="H72" s="244"/>
      <c r="I72" s="245"/>
      <c r="K72" s="246"/>
    </row>
    <row r="73" spans="1:11">
      <c r="A73" s="234">
        <v>71</v>
      </c>
      <c r="B73" s="235" t="s">
        <v>447</v>
      </c>
      <c r="C73" s="236">
        <v>11730</v>
      </c>
      <c r="D73" s="237">
        <f t="shared" si="4"/>
        <v>703.8</v>
      </c>
      <c r="E73" s="238">
        <f t="shared" si="5"/>
        <v>621.69000000000005</v>
      </c>
      <c r="F73" s="239">
        <f t="shared" si="6"/>
        <v>12433.8</v>
      </c>
      <c r="G73" s="239">
        <f t="shared" si="7"/>
        <v>149205.59999999998</v>
      </c>
      <c r="H73" s="244"/>
      <c r="I73" s="245"/>
      <c r="K73" s="246"/>
    </row>
    <row r="74" spans="1:11">
      <c r="A74" s="234">
        <v>72</v>
      </c>
      <c r="B74" s="235" t="s">
        <v>448</v>
      </c>
      <c r="C74" s="236">
        <v>8690</v>
      </c>
      <c r="D74" s="237">
        <f t="shared" si="4"/>
        <v>521.4</v>
      </c>
      <c r="E74" s="238">
        <f t="shared" si="5"/>
        <v>460.57</v>
      </c>
      <c r="F74" s="239">
        <f t="shared" si="6"/>
        <v>9211.4</v>
      </c>
      <c r="G74" s="239">
        <f t="shared" si="7"/>
        <v>110536.79999999999</v>
      </c>
      <c r="H74" s="244"/>
      <c r="I74" s="245"/>
      <c r="K74" s="246"/>
    </row>
    <row r="75" spans="1:11">
      <c r="A75" s="234">
        <v>73</v>
      </c>
      <c r="B75" s="235" t="s">
        <v>449</v>
      </c>
      <c r="C75" s="236">
        <v>8690</v>
      </c>
      <c r="D75" s="237">
        <f t="shared" si="4"/>
        <v>521.4</v>
      </c>
      <c r="E75" s="238">
        <f t="shared" si="5"/>
        <v>460.57</v>
      </c>
      <c r="F75" s="239">
        <f t="shared" si="6"/>
        <v>9211.4</v>
      </c>
      <c r="G75" s="239">
        <f t="shared" si="7"/>
        <v>110536.79999999999</v>
      </c>
      <c r="H75" s="244"/>
      <c r="I75" s="245"/>
      <c r="K75" s="246"/>
    </row>
    <row r="76" spans="1:11">
      <c r="A76" s="234">
        <v>74</v>
      </c>
      <c r="B76" s="235" t="s">
        <v>450</v>
      </c>
      <c r="C76" s="236">
        <v>8690</v>
      </c>
      <c r="D76" s="237">
        <f t="shared" si="4"/>
        <v>521.4</v>
      </c>
      <c r="E76" s="238">
        <f t="shared" si="5"/>
        <v>460.57</v>
      </c>
      <c r="F76" s="239">
        <f t="shared" si="6"/>
        <v>9211.4</v>
      </c>
      <c r="G76" s="239">
        <f t="shared" si="7"/>
        <v>110536.79999999999</v>
      </c>
      <c r="H76" s="244"/>
      <c r="I76" s="245"/>
      <c r="K76" s="246"/>
    </row>
    <row r="77" spans="1:11">
      <c r="A77" s="234">
        <v>75</v>
      </c>
      <c r="B77" s="235" t="s">
        <v>451</v>
      </c>
      <c r="C77" s="236">
        <v>18000</v>
      </c>
      <c r="D77" s="237">
        <f t="shared" si="4"/>
        <v>1080</v>
      </c>
      <c r="E77" s="238">
        <f t="shared" si="5"/>
        <v>954</v>
      </c>
      <c r="F77" s="239">
        <f t="shared" si="6"/>
        <v>19080</v>
      </c>
      <c r="G77" s="239">
        <f t="shared" si="7"/>
        <v>228960</v>
      </c>
      <c r="H77" s="244"/>
      <c r="I77" s="245"/>
      <c r="K77" s="246"/>
    </row>
    <row r="78" spans="1:11">
      <c r="A78" s="234">
        <v>76</v>
      </c>
      <c r="B78" s="235" t="s">
        <v>452</v>
      </c>
      <c r="C78" s="236">
        <v>18000</v>
      </c>
      <c r="D78" s="237">
        <f t="shared" si="4"/>
        <v>1080</v>
      </c>
      <c r="E78" s="238">
        <f t="shared" si="5"/>
        <v>954</v>
      </c>
      <c r="F78" s="239">
        <f t="shared" si="6"/>
        <v>19080</v>
      </c>
      <c r="G78" s="239">
        <f t="shared" si="7"/>
        <v>228960</v>
      </c>
      <c r="H78" s="244"/>
      <c r="I78" s="245"/>
      <c r="K78" s="246"/>
    </row>
    <row r="79" spans="1:11">
      <c r="A79" s="234">
        <v>77</v>
      </c>
      <c r="B79" s="235" t="s">
        <v>453</v>
      </c>
      <c r="C79" s="236">
        <v>8690</v>
      </c>
      <c r="D79" s="237">
        <f t="shared" si="4"/>
        <v>521.4</v>
      </c>
      <c r="E79" s="238">
        <f t="shared" si="5"/>
        <v>460.57</v>
      </c>
      <c r="F79" s="239">
        <f t="shared" si="6"/>
        <v>9211.4</v>
      </c>
      <c r="G79" s="239">
        <f t="shared" si="7"/>
        <v>110536.79999999999</v>
      </c>
      <c r="H79" s="244"/>
      <c r="I79" s="245"/>
      <c r="K79" s="246"/>
    </row>
    <row r="80" spans="1:11">
      <c r="A80" s="234">
        <v>78</v>
      </c>
      <c r="B80" s="235" t="s">
        <v>454</v>
      </c>
      <c r="C80" s="236">
        <v>18000</v>
      </c>
      <c r="D80" s="237">
        <f t="shared" si="4"/>
        <v>1080</v>
      </c>
      <c r="E80" s="238">
        <f t="shared" si="5"/>
        <v>954</v>
      </c>
      <c r="F80" s="239">
        <f t="shared" si="6"/>
        <v>19080</v>
      </c>
      <c r="G80" s="239">
        <f t="shared" si="7"/>
        <v>228960</v>
      </c>
      <c r="H80" s="244"/>
      <c r="I80" s="245"/>
      <c r="K80" s="246"/>
    </row>
    <row r="81" spans="1:11">
      <c r="A81" s="247"/>
      <c r="B81" s="248" t="s">
        <v>6</v>
      </c>
      <c r="C81" s="249">
        <f>SUM(C3:C80)</f>
        <v>938980</v>
      </c>
      <c r="D81" s="249">
        <f>SUM(D3:D80)</f>
        <v>56338.800000000017</v>
      </c>
      <c r="E81" s="249">
        <f>SUM(E3:E80)</f>
        <v>49765.939999999995</v>
      </c>
      <c r="F81" s="249">
        <f>SUM(F3:F80)</f>
        <v>995318.80000000028</v>
      </c>
      <c r="G81" s="249">
        <f>SUM(G3:G80)</f>
        <v>11943825.600000005</v>
      </c>
      <c r="H81" s="244"/>
      <c r="I81" s="245"/>
      <c r="K81" s="246"/>
    </row>
    <row r="82" spans="1:11">
      <c r="A82" s="233"/>
      <c r="B82" s="233"/>
      <c r="C82" s="250"/>
      <c r="D82" s="250"/>
      <c r="E82" s="250"/>
      <c r="F82" s="250"/>
      <c r="G82" s="250"/>
      <c r="H82" s="251"/>
      <c r="I82" s="245"/>
      <c r="K82" s="246"/>
    </row>
    <row r="83" spans="1:11">
      <c r="A83" s="233"/>
      <c r="B83" s="233"/>
      <c r="C83" s="250"/>
      <c r="D83" s="250"/>
      <c r="E83" s="250"/>
      <c r="F83" s="250"/>
      <c r="G83" s="250"/>
      <c r="H83" s="251"/>
      <c r="I83" s="245"/>
      <c r="K83" s="246"/>
    </row>
    <row r="84" spans="1:11">
      <c r="A84" s="233"/>
      <c r="B84" s="233"/>
      <c r="C84" s="250"/>
      <c r="D84" s="250"/>
      <c r="E84" s="250"/>
      <c r="F84" s="250"/>
      <c r="G84" s="250"/>
      <c r="H84" s="251"/>
      <c r="I84" s="245"/>
      <c r="K84" s="246"/>
    </row>
    <row r="85" spans="1:11">
      <c r="A85" s="233"/>
      <c r="C85" s="245"/>
      <c r="D85" s="250"/>
      <c r="E85" s="250"/>
      <c r="F85" s="250"/>
      <c r="G85" s="250"/>
      <c r="H85" s="251"/>
      <c r="I85" s="245"/>
      <c r="K85" s="246"/>
    </row>
    <row r="86" spans="1:11">
      <c r="A86" s="233"/>
      <c r="C86" s="245"/>
      <c r="D86" s="250"/>
      <c r="E86" s="250"/>
      <c r="F86" s="250"/>
      <c r="G86" s="250"/>
      <c r="H86" s="251"/>
      <c r="I86" s="245"/>
      <c r="K86" s="246"/>
    </row>
    <row r="87" spans="1:11">
      <c r="A87" s="233"/>
      <c r="B87" s="233"/>
      <c r="C87" s="250"/>
      <c r="D87" s="250"/>
      <c r="E87" s="250"/>
      <c r="F87" s="250"/>
      <c r="G87" s="250"/>
      <c r="H87" s="251"/>
      <c r="I87" s="245"/>
      <c r="K87" s="246"/>
    </row>
    <row r="88" spans="1:11">
      <c r="A88" s="233"/>
      <c r="B88" s="233"/>
      <c r="C88" s="250"/>
      <c r="D88" s="250"/>
      <c r="E88" s="250"/>
      <c r="F88" s="250"/>
      <c r="G88" s="250"/>
      <c r="H88" s="251"/>
      <c r="I88" s="245"/>
      <c r="K88" s="246"/>
    </row>
    <row r="89" spans="1:11">
      <c r="A89" s="233"/>
      <c r="B89" s="233"/>
      <c r="C89" s="250"/>
      <c r="D89" s="250"/>
      <c r="E89" s="250"/>
      <c r="F89" s="250"/>
      <c r="G89" s="250"/>
      <c r="H89" s="251"/>
      <c r="I89" s="245"/>
      <c r="K89" s="246"/>
    </row>
    <row r="90" spans="1:11">
      <c r="A90" s="233"/>
      <c r="B90" s="233"/>
      <c r="C90" s="250"/>
      <c r="D90" s="250"/>
      <c r="E90" s="250"/>
      <c r="F90" s="250"/>
      <c r="G90" s="250"/>
      <c r="H90" s="251"/>
      <c r="I90" s="245"/>
      <c r="K90" s="246"/>
    </row>
    <row r="91" spans="1:11">
      <c r="A91" s="233"/>
      <c r="B91" s="233"/>
      <c r="C91" s="250"/>
      <c r="D91" s="250"/>
      <c r="E91" s="250"/>
      <c r="F91" s="250"/>
      <c r="G91" s="250"/>
      <c r="H91" s="251"/>
      <c r="I91" s="245"/>
      <c r="K91" s="246"/>
    </row>
    <row r="92" spans="1:11">
      <c r="A92" s="233"/>
      <c r="B92" s="233"/>
      <c r="C92" s="250"/>
      <c r="D92" s="250"/>
      <c r="E92" s="250"/>
      <c r="F92" s="250"/>
      <c r="G92" s="250"/>
      <c r="H92" s="251"/>
      <c r="I92" s="245"/>
      <c r="K92" s="246"/>
    </row>
    <row r="93" spans="1:11">
      <c r="A93" s="233"/>
      <c r="B93" s="233"/>
      <c r="C93" s="250"/>
      <c r="D93" s="250"/>
      <c r="E93" s="250"/>
      <c r="F93" s="250"/>
      <c r="G93" s="250"/>
      <c r="H93" s="251"/>
      <c r="I93" s="245"/>
      <c r="K93" s="246"/>
    </row>
    <row r="94" spans="1:11">
      <c r="A94" s="233"/>
      <c r="B94" s="233"/>
      <c r="C94" s="250"/>
      <c r="D94" s="250"/>
      <c r="E94" s="250"/>
      <c r="F94" s="250"/>
      <c r="G94" s="250"/>
      <c r="H94" s="251"/>
      <c r="I94" s="245"/>
      <c r="K94" s="246"/>
    </row>
    <row r="95" spans="1:11">
      <c r="A95" s="233"/>
      <c r="B95" s="233"/>
      <c r="C95" s="250"/>
      <c r="D95" s="250"/>
      <c r="E95" s="250"/>
      <c r="F95" s="250"/>
      <c r="G95" s="250"/>
      <c r="H95" s="251"/>
      <c r="I95" s="245"/>
      <c r="K95" s="246"/>
    </row>
    <row r="97" spans="1:11" s="256" customFormat="1">
      <c r="A97" s="227"/>
      <c r="B97" s="227"/>
      <c r="C97" s="252"/>
      <c r="D97" s="253"/>
      <c r="E97" s="254"/>
      <c r="F97" s="253"/>
      <c r="G97" s="255"/>
      <c r="H97" s="255"/>
      <c r="I97" s="227"/>
      <c r="J97" s="227"/>
      <c r="K97" s="227"/>
    </row>
    <row r="98" spans="1:11" s="256" customFormat="1">
      <c r="A98" s="227"/>
      <c r="B98" s="227"/>
      <c r="C98" s="252"/>
      <c r="D98" s="253"/>
      <c r="E98" s="254"/>
      <c r="F98" s="253"/>
      <c r="G98" s="253"/>
      <c r="I98" s="227"/>
      <c r="J98" s="227"/>
      <c r="K98" s="227"/>
    </row>
    <row r="99" spans="1:11" s="256" customFormat="1">
      <c r="A99" s="227"/>
      <c r="B99" s="227"/>
      <c r="C99" s="252"/>
      <c r="D99" s="253"/>
      <c r="E99" s="254"/>
      <c r="F99" s="253"/>
      <c r="G99" s="253"/>
      <c r="I99" s="227"/>
      <c r="J99" s="227"/>
      <c r="K99" s="227"/>
    </row>
    <row r="100" spans="1:11" s="256" customFormat="1">
      <c r="A100" s="227"/>
      <c r="B100" s="227"/>
      <c r="C100" s="252"/>
      <c r="D100" s="253"/>
      <c r="E100" s="254"/>
      <c r="F100" s="253"/>
      <c r="G100" s="253"/>
      <c r="I100" s="227"/>
      <c r="J100" s="227"/>
      <c r="K100" s="227"/>
    </row>
    <row r="101" spans="1:11" s="256" customFormat="1">
      <c r="A101" s="227"/>
      <c r="B101" s="227"/>
      <c r="C101" s="252"/>
      <c r="D101" s="253"/>
      <c r="E101" s="254"/>
      <c r="F101" s="253"/>
      <c r="G101" s="253"/>
      <c r="I101" s="227"/>
      <c r="J101" s="227"/>
      <c r="K101" s="227"/>
    </row>
    <row r="105" spans="1:11">
      <c r="A105" s="227"/>
      <c r="H105" s="227"/>
    </row>
    <row r="106" spans="1:11">
      <c r="A106" s="227"/>
      <c r="H106" s="227"/>
    </row>
    <row r="107" spans="1:11">
      <c r="A107" s="227"/>
      <c r="H107" s="227"/>
    </row>
    <row r="108" spans="1:11">
      <c r="A108" s="227"/>
      <c r="H108" s="227"/>
    </row>
    <row r="109" spans="1:11">
      <c r="A109" s="227"/>
      <c r="H109" s="227"/>
    </row>
    <row r="110" spans="1:11">
      <c r="A110" s="227"/>
      <c r="H110" s="227"/>
    </row>
    <row r="111" spans="1:11">
      <c r="A111" s="227"/>
      <c r="H111" s="227"/>
    </row>
  </sheetData>
  <mergeCells count="1">
    <mergeCell ref="A1:H1"/>
  </mergeCells>
  <pageMargins left="0.70866141732283472" right="0.70866141732283472" top="0.94488188976377963" bottom="0.74803149606299213" header="0.31496062992125984" footer="0.31496062992125984"/>
  <pageSetup paperSize="9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3673E-4A52-492F-B2EC-5D9DFBF40D6D}">
  <sheetPr>
    <tabColor rgb="FF0070C0"/>
    <pageSetUpPr fitToPage="1"/>
  </sheetPr>
  <dimension ref="A1:K44"/>
  <sheetViews>
    <sheetView workbookViewId="0">
      <pane ySplit="1" topLeftCell="A32" activePane="bottomLeft" state="frozen"/>
      <selection activeCell="U62" sqref="U62"/>
      <selection pane="bottomLeft" activeCell="E44" sqref="E44:G44"/>
    </sheetView>
  </sheetViews>
  <sheetFormatPr defaultRowHeight="24.6"/>
  <cols>
    <col min="1" max="1" width="4.59765625" style="277" customWidth="1"/>
    <col min="2" max="2" width="31.296875" style="258" customWidth="1"/>
    <col min="3" max="3" width="14.8984375" style="258" customWidth="1"/>
    <col min="4" max="4" width="14.09765625" style="258" hidden="1" customWidth="1"/>
    <col min="5" max="5" width="15.3984375" style="258" customWidth="1"/>
    <col min="6" max="6" width="21.3984375" style="278" bestFit="1" customWidth="1"/>
    <col min="7" max="7" width="20.69921875" style="278" customWidth="1"/>
    <col min="8" max="8" width="20.8984375" style="279" customWidth="1"/>
    <col min="9" max="9" width="12.296875" style="258" bestFit="1" customWidth="1"/>
    <col min="10" max="10" width="8.796875" style="258"/>
    <col min="11" max="11" width="10.8984375" style="258" bestFit="1" customWidth="1"/>
    <col min="12" max="256" width="8.796875" style="258"/>
    <col min="257" max="257" width="4.59765625" style="258" customWidth="1"/>
    <col min="258" max="258" width="31.296875" style="258" customWidth="1"/>
    <col min="259" max="259" width="14.8984375" style="258" customWidth="1"/>
    <col min="260" max="260" width="0" style="258" hidden="1" customWidth="1"/>
    <col min="261" max="261" width="15.3984375" style="258" customWidth="1"/>
    <col min="262" max="262" width="21.3984375" style="258" bestFit="1" customWidth="1"/>
    <col min="263" max="263" width="20.69921875" style="258" customWidth="1"/>
    <col min="264" max="264" width="20.8984375" style="258" customWidth="1"/>
    <col min="265" max="265" width="12.296875" style="258" bestFit="1" customWidth="1"/>
    <col min="266" max="266" width="8.796875" style="258"/>
    <col min="267" max="267" width="10.8984375" style="258" bestFit="1" customWidth="1"/>
    <col min="268" max="512" width="8.796875" style="258"/>
    <col min="513" max="513" width="4.59765625" style="258" customWidth="1"/>
    <col min="514" max="514" width="31.296875" style="258" customWidth="1"/>
    <col min="515" max="515" width="14.8984375" style="258" customWidth="1"/>
    <col min="516" max="516" width="0" style="258" hidden="1" customWidth="1"/>
    <col min="517" max="517" width="15.3984375" style="258" customWidth="1"/>
    <col min="518" max="518" width="21.3984375" style="258" bestFit="1" customWidth="1"/>
    <col min="519" max="519" width="20.69921875" style="258" customWidth="1"/>
    <col min="520" max="520" width="20.8984375" style="258" customWidth="1"/>
    <col min="521" max="521" width="12.296875" style="258" bestFit="1" customWidth="1"/>
    <col min="522" max="522" width="8.796875" style="258"/>
    <col min="523" max="523" width="10.8984375" style="258" bestFit="1" customWidth="1"/>
    <col min="524" max="768" width="8.796875" style="258"/>
    <col min="769" max="769" width="4.59765625" style="258" customWidth="1"/>
    <col min="770" max="770" width="31.296875" style="258" customWidth="1"/>
    <col min="771" max="771" width="14.8984375" style="258" customWidth="1"/>
    <col min="772" max="772" width="0" style="258" hidden="1" customWidth="1"/>
    <col min="773" max="773" width="15.3984375" style="258" customWidth="1"/>
    <col min="774" max="774" width="21.3984375" style="258" bestFit="1" customWidth="1"/>
    <col min="775" max="775" width="20.69921875" style="258" customWidth="1"/>
    <col min="776" max="776" width="20.8984375" style="258" customWidth="1"/>
    <col min="777" max="777" width="12.296875" style="258" bestFit="1" customWidth="1"/>
    <col min="778" max="778" width="8.796875" style="258"/>
    <col min="779" max="779" width="10.8984375" style="258" bestFit="1" customWidth="1"/>
    <col min="780" max="1024" width="8.796875" style="258"/>
    <col min="1025" max="1025" width="4.59765625" style="258" customWidth="1"/>
    <col min="1026" max="1026" width="31.296875" style="258" customWidth="1"/>
    <col min="1027" max="1027" width="14.8984375" style="258" customWidth="1"/>
    <col min="1028" max="1028" width="0" style="258" hidden="1" customWidth="1"/>
    <col min="1029" max="1029" width="15.3984375" style="258" customWidth="1"/>
    <col min="1030" max="1030" width="21.3984375" style="258" bestFit="1" customWidth="1"/>
    <col min="1031" max="1031" width="20.69921875" style="258" customWidth="1"/>
    <col min="1032" max="1032" width="20.8984375" style="258" customWidth="1"/>
    <col min="1033" max="1033" width="12.296875" style="258" bestFit="1" customWidth="1"/>
    <col min="1034" max="1034" width="8.796875" style="258"/>
    <col min="1035" max="1035" width="10.8984375" style="258" bestFit="1" customWidth="1"/>
    <col min="1036" max="1280" width="8.796875" style="258"/>
    <col min="1281" max="1281" width="4.59765625" style="258" customWidth="1"/>
    <col min="1282" max="1282" width="31.296875" style="258" customWidth="1"/>
    <col min="1283" max="1283" width="14.8984375" style="258" customWidth="1"/>
    <col min="1284" max="1284" width="0" style="258" hidden="1" customWidth="1"/>
    <col min="1285" max="1285" width="15.3984375" style="258" customWidth="1"/>
    <col min="1286" max="1286" width="21.3984375" style="258" bestFit="1" customWidth="1"/>
    <col min="1287" max="1287" width="20.69921875" style="258" customWidth="1"/>
    <col min="1288" max="1288" width="20.8984375" style="258" customWidth="1"/>
    <col min="1289" max="1289" width="12.296875" style="258" bestFit="1" customWidth="1"/>
    <col min="1290" max="1290" width="8.796875" style="258"/>
    <col min="1291" max="1291" width="10.8984375" style="258" bestFit="1" customWidth="1"/>
    <col min="1292" max="1536" width="8.796875" style="258"/>
    <col min="1537" max="1537" width="4.59765625" style="258" customWidth="1"/>
    <col min="1538" max="1538" width="31.296875" style="258" customWidth="1"/>
    <col min="1539" max="1539" width="14.8984375" style="258" customWidth="1"/>
    <col min="1540" max="1540" width="0" style="258" hidden="1" customWidth="1"/>
    <col min="1541" max="1541" width="15.3984375" style="258" customWidth="1"/>
    <col min="1542" max="1542" width="21.3984375" style="258" bestFit="1" customWidth="1"/>
    <col min="1543" max="1543" width="20.69921875" style="258" customWidth="1"/>
    <col min="1544" max="1544" width="20.8984375" style="258" customWidth="1"/>
    <col min="1545" max="1545" width="12.296875" style="258" bestFit="1" customWidth="1"/>
    <col min="1546" max="1546" width="8.796875" style="258"/>
    <col min="1547" max="1547" width="10.8984375" style="258" bestFit="1" customWidth="1"/>
    <col min="1548" max="1792" width="8.796875" style="258"/>
    <col min="1793" max="1793" width="4.59765625" style="258" customWidth="1"/>
    <col min="1794" max="1794" width="31.296875" style="258" customWidth="1"/>
    <col min="1795" max="1795" width="14.8984375" style="258" customWidth="1"/>
    <col min="1796" max="1796" width="0" style="258" hidden="1" customWidth="1"/>
    <col min="1797" max="1797" width="15.3984375" style="258" customWidth="1"/>
    <col min="1798" max="1798" width="21.3984375" style="258" bestFit="1" customWidth="1"/>
    <col min="1799" max="1799" width="20.69921875" style="258" customWidth="1"/>
    <col min="1800" max="1800" width="20.8984375" style="258" customWidth="1"/>
    <col min="1801" max="1801" width="12.296875" style="258" bestFit="1" customWidth="1"/>
    <col min="1802" max="1802" width="8.796875" style="258"/>
    <col min="1803" max="1803" width="10.8984375" style="258" bestFit="1" customWidth="1"/>
    <col min="1804" max="2048" width="8.796875" style="258"/>
    <col min="2049" max="2049" width="4.59765625" style="258" customWidth="1"/>
    <col min="2050" max="2050" width="31.296875" style="258" customWidth="1"/>
    <col min="2051" max="2051" width="14.8984375" style="258" customWidth="1"/>
    <col min="2052" max="2052" width="0" style="258" hidden="1" customWidth="1"/>
    <col min="2053" max="2053" width="15.3984375" style="258" customWidth="1"/>
    <col min="2054" max="2054" width="21.3984375" style="258" bestFit="1" customWidth="1"/>
    <col min="2055" max="2055" width="20.69921875" style="258" customWidth="1"/>
    <col min="2056" max="2056" width="20.8984375" style="258" customWidth="1"/>
    <col min="2057" max="2057" width="12.296875" style="258" bestFit="1" customWidth="1"/>
    <col min="2058" max="2058" width="8.796875" style="258"/>
    <col min="2059" max="2059" width="10.8984375" style="258" bestFit="1" customWidth="1"/>
    <col min="2060" max="2304" width="8.796875" style="258"/>
    <col min="2305" max="2305" width="4.59765625" style="258" customWidth="1"/>
    <col min="2306" max="2306" width="31.296875" style="258" customWidth="1"/>
    <col min="2307" max="2307" width="14.8984375" style="258" customWidth="1"/>
    <col min="2308" max="2308" width="0" style="258" hidden="1" customWidth="1"/>
    <col min="2309" max="2309" width="15.3984375" style="258" customWidth="1"/>
    <col min="2310" max="2310" width="21.3984375" style="258" bestFit="1" customWidth="1"/>
    <col min="2311" max="2311" width="20.69921875" style="258" customWidth="1"/>
    <col min="2312" max="2312" width="20.8984375" style="258" customWidth="1"/>
    <col min="2313" max="2313" width="12.296875" style="258" bestFit="1" customWidth="1"/>
    <col min="2314" max="2314" width="8.796875" style="258"/>
    <col min="2315" max="2315" width="10.8984375" style="258" bestFit="1" customWidth="1"/>
    <col min="2316" max="2560" width="8.796875" style="258"/>
    <col min="2561" max="2561" width="4.59765625" style="258" customWidth="1"/>
    <col min="2562" max="2562" width="31.296875" style="258" customWidth="1"/>
    <col min="2563" max="2563" width="14.8984375" style="258" customWidth="1"/>
    <col min="2564" max="2564" width="0" style="258" hidden="1" customWidth="1"/>
    <col min="2565" max="2565" width="15.3984375" style="258" customWidth="1"/>
    <col min="2566" max="2566" width="21.3984375" style="258" bestFit="1" customWidth="1"/>
    <col min="2567" max="2567" width="20.69921875" style="258" customWidth="1"/>
    <col min="2568" max="2568" width="20.8984375" style="258" customWidth="1"/>
    <col min="2569" max="2569" width="12.296875" style="258" bestFit="1" customWidth="1"/>
    <col min="2570" max="2570" width="8.796875" style="258"/>
    <col min="2571" max="2571" width="10.8984375" style="258" bestFit="1" customWidth="1"/>
    <col min="2572" max="2816" width="8.796875" style="258"/>
    <col min="2817" max="2817" width="4.59765625" style="258" customWidth="1"/>
    <col min="2818" max="2818" width="31.296875" style="258" customWidth="1"/>
    <col min="2819" max="2819" width="14.8984375" style="258" customWidth="1"/>
    <col min="2820" max="2820" width="0" style="258" hidden="1" customWidth="1"/>
    <col min="2821" max="2821" width="15.3984375" style="258" customWidth="1"/>
    <col min="2822" max="2822" width="21.3984375" style="258" bestFit="1" customWidth="1"/>
    <col min="2823" max="2823" width="20.69921875" style="258" customWidth="1"/>
    <col min="2824" max="2824" width="20.8984375" style="258" customWidth="1"/>
    <col min="2825" max="2825" width="12.296875" style="258" bestFit="1" customWidth="1"/>
    <col min="2826" max="2826" width="8.796875" style="258"/>
    <col min="2827" max="2827" width="10.8984375" style="258" bestFit="1" customWidth="1"/>
    <col min="2828" max="3072" width="8.796875" style="258"/>
    <col min="3073" max="3073" width="4.59765625" style="258" customWidth="1"/>
    <col min="3074" max="3074" width="31.296875" style="258" customWidth="1"/>
    <col min="3075" max="3075" width="14.8984375" style="258" customWidth="1"/>
    <col min="3076" max="3076" width="0" style="258" hidden="1" customWidth="1"/>
    <col min="3077" max="3077" width="15.3984375" style="258" customWidth="1"/>
    <col min="3078" max="3078" width="21.3984375" style="258" bestFit="1" customWidth="1"/>
    <col min="3079" max="3079" width="20.69921875" style="258" customWidth="1"/>
    <col min="3080" max="3080" width="20.8984375" style="258" customWidth="1"/>
    <col min="3081" max="3081" width="12.296875" style="258" bestFit="1" customWidth="1"/>
    <col min="3082" max="3082" width="8.796875" style="258"/>
    <col min="3083" max="3083" width="10.8984375" style="258" bestFit="1" customWidth="1"/>
    <col min="3084" max="3328" width="8.796875" style="258"/>
    <col min="3329" max="3329" width="4.59765625" style="258" customWidth="1"/>
    <col min="3330" max="3330" width="31.296875" style="258" customWidth="1"/>
    <col min="3331" max="3331" width="14.8984375" style="258" customWidth="1"/>
    <col min="3332" max="3332" width="0" style="258" hidden="1" customWidth="1"/>
    <col min="3333" max="3333" width="15.3984375" style="258" customWidth="1"/>
    <col min="3334" max="3334" width="21.3984375" style="258" bestFit="1" customWidth="1"/>
    <col min="3335" max="3335" width="20.69921875" style="258" customWidth="1"/>
    <col min="3336" max="3336" width="20.8984375" style="258" customWidth="1"/>
    <col min="3337" max="3337" width="12.296875" style="258" bestFit="1" customWidth="1"/>
    <col min="3338" max="3338" width="8.796875" style="258"/>
    <col min="3339" max="3339" width="10.8984375" style="258" bestFit="1" customWidth="1"/>
    <col min="3340" max="3584" width="8.796875" style="258"/>
    <col min="3585" max="3585" width="4.59765625" style="258" customWidth="1"/>
    <col min="3586" max="3586" width="31.296875" style="258" customWidth="1"/>
    <col min="3587" max="3587" width="14.8984375" style="258" customWidth="1"/>
    <col min="3588" max="3588" width="0" style="258" hidden="1" customWidth="1"/>
    <col min="3589" max="3589" width="15.3984375" style="258" customWidth="1"/>
    <col min="3590" max="3590" width="21.3984375" style="258" bestFit="1" customWidth="1"/>
    <col min="3591" max="3591" width="20.69921875" style="258" customWidth="1"/>
    <col min="3592" max="3592" width="20.8984375" style="258" customWidth="1"/>
    <col min="3593" max="3593" width="12.296875" style="258" bestFit="1" customWidth="1"/>
    <col min="3594" max="3594" width="8.796875" style="258"/>
    <col min="3595" max="3595" width="10.8984375" style="258" bestFit="1" customWidth="1"/>
    <col min="3596" max="3840" width="8.796875" style="258"/>
    <col min="3841" max="3841" width="4.59765625" style="258" customWidth="1"/>
    <col min="3842" max="3842" width="31.296875" style="258" customWidth="1"/>
    <col min="3843" max="3843" width="14.8984375" style="258" customWidth="1"/>
    <col min="3844" max="3844" width="0" style="258" hidden="1" customWidth="1"/>
    <col min="3845" max="3845" width="15.3984375" style="258" customWidth="1"/>
    <col min="3846" max="3846" width="21.3984375" style="258" bestFit="1" customWidth="1"/>
    <col min="3847" max="3847" width="20.69921875" style="258" customWidth="1"/>
    <col min="3848" max="3848" width="20.8984375" style="258" customWidth="1"/>
    <col min="3849" max="3849" width="12.296875" style="258" bestFit="1" customWidth="1"/>
    <col min="3850" max="3850" width="8.796875" style="258"/>
    <col min="3851" max="3851" width="10.8984375" style="258" bestFit="1" customWidth="1"/>
    <col min="3852" max="4096" width="8.796875" style="258"/>
    <col min="4097" max="4097" width="4.59765625" style="258" customWidth="1"/>
    <col min="4098" max="4098" width="31.296875" style="258" customWidth="1"/>
    <col min="4099" max="4099" width="14.8984375" style="258" customWidth="1"/>
    <col min="4100" max="4100" width="0" style="258" hidden="1" customWidth="1"/>
    <col min="4101" max="4101" width="15.3984375" style="258" customWidth="1"/>
    <col min="4102" max="4102" width="21.3984375" style="258" bestFit="1" customWidth="1"/>
    <col min="4103" max="4103" width="20.69921875" style="258" customWidth="1"/>
    <col min="4104" max="4104" width="20.8984375" style="258" customWidth="1"/>
    <col min="4105" max="4105" width="12.296875" style="258" bestFit="1" customWidth="1"/>
    <col min="4106" max="4106" width="8.796875" style="258"/>
    <col min="4107" max="4107" width="10.8984375" style="258" bestFit="1" customWidth="1"/>
    <col min="4108" max="4352" width="8.796875" style="258"/>
    <col min="4353" max="4353" width="4.59765625" style="258" customWidth="1"/>
    <col min="4354" max="4354" width="31.296875" style="258" customWidth="1"/>
    <col min="4355" max="4355" width="14.8984375" style="258" customWidth="1"/>
    <col min="4356" max="4356" width="0" style="258" hidden="1" customWidth="1"/>
    <col min="4357" max="4357" width="15.3984375" style="258" customWidth="1"/>
    <col min="4358" max="4358" width="21.3984375" style="258" bestFit="1" customWidth="1"/>
    <col min="4359" max="4359" width="20.69921875" style="258" customWidth="1"/>
    <col min="4360" max="4360" width="20.8984375" style="258" customWidth="1"/>
    <col min="4361" max="4361" width="12.296875" style="258" bestFit="1" customWidth="1"/>
    <col min="4362" max="4362" width="8.796875" style="258"/>
    <col min="4363" max="4363" width="10.8984375" style="258" bestFit="1" customWidth="1"/>
    <col min="4364" max="4608" width="8.796875" style="258"/>
    <col min="4609" max="4609" width="4.59765625" style="258" customWidth="1"/>
    <col min="4610" max="4610" width="31.296875" style="258" customWidth="1"/>
    <col min="4611" max="4611" width="14.8984375" style="258" customWidth="1"/>
    <col min="4612" max="4612" width="0" style="258" hidden="1" customWidth="1"/>
    <col min="4613" max="4613" width="15.3984375" style="258" customWidth="1"/>
    <col min="4614" max="4614" width="21.3984375" style="258" bestFit="1" customWidth="1"/>
    <col min="4615" max="4615" width="20.69921875" style="258" customWidth="1"/>
    <col min="4616" max="4616" width="20.8984375" style="258" customWidth="1"/>
    <col min="4617" max="4617" width="12.296875" style="258" bestFit="1" customWidth="1"/>
    <col min="4618" max="4618" width="8.796875" style="258"/>
    <col min="4619" max="4619" width="10.8984375" style="258" bestFit="1" customWidth="1"/>
    <col min="4620" max="4864" width="8.796875" style="258"/>
    <col min="4865" max="4865" width="4.59765625" style="258" customWidth="1"/>
    <col min="4866" max="4866" width="31.296875" style="258" customWidth="1"/>
    <col min="4867" max="4867" width="14.8984375" style="258" customWidth="1"/>
    <col min="4868" max="4868" width="0" style="258" hidden="1" customWidth="1"/>
    <col min="4869" max="4869" width="15.3984375" style="258" customWidth="1"/>
    <col min="4870" max="4870" width="21.3984375" style="258" bestFit="1" customWidth="1"/>
    <col min="4871" max="4871" width="20.69921875" style="258" customWidth="1"/>
    <col min="4872" max="4872" width="20.8984375" style="258" customWidth="1"/>
    <col min="4873" max="4873" width="12.296875" style="258" bestFit="1" customWidth="1"/>
    <col min="4874" max="4874" width="8.796875" style="258"/>
    <col min="4875" max="4875" width="10.8984375" style="258" bestFit="1" customWidth="1"/>
    <col min="4876" max="5120" width="8.796875" style="258"/>
    <col min="5121" max="5121" width="4.59765625" style="258" customWidth="1"/>
    <col min="5122" max="5122" width="31.296875" style="258" customWidth="1"/>
    <col min="5123" max="5123" width="14.8984375" style="258" customWidth="1"/>
    <col min="5124" max="5124" width="0" style="258" hidden="1" customWidth="1"/>
    <col min="5125" max="5125" width="15.3984375" style="258" customWidth="1"/>
    <col min="5126" max="5126" width="21.3984375" style="258" bestFit="1" customWidth="1"/>
    <col min="5127" max="5127" width="20.69921875" style="258" customWidth="1"/>
    <col min="5128" max="5128" width="20.8984375" style="258" customWidth="1"/>
    <col min="5129" max="5129" width="12.296875" style="258" bestFit="1" customWidth="1"/>
    <col min="5130" max="5130" width="8.796875" style="258"/>
    <col min="5131" max="5131" width="10.8984375" style="258" bestFit="1" customWidth="1"/>
    <col min="5132" max="5376" width="8.796875" style="258"/>
    <col min="5377" max="5377" width="4.59765625" style="258" customWidth="1"/>
    <col min="5378" max="5378" width="31.296875" style="258" customWidth="1"/>
    <col min="5379" max="5379" width="14.8984375" style="258" customWidth="1"/>
    <col min="5380" max="5380" width="0" style="258" hidden="1" customWidth="1"/>
    <col min="5381" max="5381" width="15.3984375" style="258" customWidth="1"/>
    <col min="5382" max="5382" width="21.3984375" style="258" bestFit="1" customWidth="1"/>
    <col min="5383" max="5383" width="20.69921875" style="258" customWidth="1"/>
    <col min="5384" max="5384" width="20.8984375" style="258" customWidth="1"/>
    <col min="5385" max="5385" width="12.296875" style="258" bestFit="1" customWidth="1"/>
    <col min="5386" max="5386" width="8.796875" style="258"/>
    <col min="5387" max="5387" width="10.8984375" style="258" bestFit="1" customWidth="1"/>
    <col min="5388" max="5632" width="8.796875" style="258"/>
    <col min="5633" max="5633" width="4.59765625" style="258" customWidth="1"/>
    <col min="5634" max="5634" width="31.296875" style="258" customWidth="1"/>
    <col min="5635" max="5635" width="14.8984375" style="258" customWidth="1"/>
    <col min="5636" max="5636" width="0" style="258" hidden="1" customWidth="1"/>
    <col min="5637" max="5637" width="15.3984375" style="258" customWidth="1"/>
    <col min="5638" max="5638" width="21.3984375" style="258" bestFit="1" customWidth="1"/>
    <col min="5639" max="5639" width="20.69921875" style="258" customWidth="1"/>
    <col min="5640" max="5640" width="20.8984375" style="258" customWidth="1"/>
    <col min="5641" max="5641" width="12.296875" style="258" bestFit="1" customWidth="1"/>
    <col min="5642" max="5642" width="8.796875" style="258"/>
    <col min="5643" max="5643" width="10.8984375" style="258" bestFit="1" customWidth="1"/>
    <col min="5644" max="5888" width="8.796875" style="258"/>
    <col min="5889" max="5889" width="4.59765625" style="258" customWidth="1"/>
    <col min="5890" max="5890" width="31.296875" style="258" customWidth="1"/>
    <col min="5891" max="5891" width="14.8984375" style="258" customWidth="1"/>
    <col min="5892" max="5892" width="0" style="258" hidden="1" customWidth="1"/>
    <col min="5893" max="5893" width="15.3984375" style="258" customWidth="1"/>
    <col min="5894" max="5894" width="21.3984375" style="258" bestFit="1" customWidth="1"/>
    <col min="5895" max="5895" width="20.69921875" style="258" customWidth="1"/>
    <col min="5896" max="5896" width="20.8984375" style="258" customWidth="1"/>
    <col min="5897" max="5897" width="12.296875" style="258" bestFit="1" customWidth="1"/>
    <col min="5898" max="5898" width="8.796875" style="258"/>
    <col min="5899" max="5899" width="10.8984375" style="258" bestFit="1" customWidth="1"/>
    <col min="5900" max="6144" width="8.796875" style="258"/>
    <col min="6145" max="6145" width="4.59765625" style="258" customWidth="1"/>
    <col min="6146" max="6146" width="31.296875" style="258" customWidth="1"/>
    <col min="6147" max="6147" width="14.8984375" style="258" customWidth="1"/>
    <col min="6148" max="6148" width="0" style="258" hidden="1" customWidth="1"/>
    <col min="6149" max="6149" width="15.3984375" style="258" customWidth="1"/>
    <col min="6150" max="6150" width="21.3984375" style="258" bestFit="1" customWidth="1"/>
    <col min="6151" max="6151" width="20.69921875" style="258" customWidth="1"/>
    <col min="6152" max="6152" width="20.8984375" style="258" customWidth="1"/>
    <col min="6153" max="6153" width="12.296875" style="258" bestFit="1" customWidth="1"/>
    <col min="6154" max="6154" width="8.796875" style="258"/>
    <col min="6155" max="6155" width="10.8984375" style="258" bestFit="1" customWidth="1"/>
    <col min="6156" max="6400" width="8.796875" style="258"/>
    <col min="6401" max="6401" width="4.59765625" style="258" customWidth="1"/>
    <col min="6402" max="6402" width="31.296875" style="258" customWidth="1"/>
    <col min="6403" max="6403" width="14.8984375" style="258" customWidth="1"/>
    <col min="6404" max="6404" width="0" style="258" hidden="1" customWidth="1"/>
    <col min="6405" max="6405" width="15.3984375" style="258" customWidth="1"/>
    <col min="6406" max="6406" width="21.3984375" style="258" bestFit="1" customWidth="1"/>
    <col min="6407" max="6407" width="20.69921875" style="258" customWidth="1"/>
    <col min="6408" max="6408" width="20.8984375" style="258" customWidth="1"/>
    <col min="6409" max="6409" width="12.296875" style="258" bestFit="1" customWidth="1"/>
    <col min="6410" max="6410" width="8.796875" style="258"/>
    <col min="6411" max="6411" width="10.8984375" style="258" bestFit="1" customWidth="1"/>
    <col min="6412" max="6656" width="8.796875" style="258"/>
    <col min="6657" max="6657" width="4.59765625" style="258" customWidth="1"/>
    <col min="6658" max="6658" width="31.296875" style="258" customWidth="1"/>
    <col min="6659" max="6659" width="14.8984375" style="258" customWidth="1"/>
    <col min="6660" max="6660" width="0" style="258" hidden="1" customWidth="1"/>
    <col min="6661" max="6661" width="15.3984375" style="258" customWidth="1"/>
    <col min="6662" max="6662" width="21.3984375" style="258" bestFit="1" customWidth="1"/>
    <col min="6663" max="6663" width="20.69921875" style="258" customWidth="1"/>
    <col min="6664" max="6664" width="20.8984375" style="258" customWidth="1"/>
    <col min="6665" max="6665" width="12.296875" style="258" bestFit="1" customWidth="1"/>
    <col min="6666" max="6666" width="8.796875" style="258"/>
    <col min="6667" max="6667" width="10.8984375" style="258" bestFit="1" customWidth="1"/>
    <col min="6668" max="6912" width="8.796875" style="258"/>
    <col min="6913" max="6913" width="4.59765625" style="258" customWidth="1"/>
    <col min="6914" max="6914" width="31.296875" style="258" customWidth="1"/>
    <col min="6915" max="6915" width="14.8984375" style="258" customWidth="1"/>
    <col min="6916" max="6916" width="0" style="258" hidden="1" customWidth="1"/>
    <col min="6917" max="6917" width="15.3984375" style="258" customWidth="1"/>
    <col min="6918" max="6918" width="21.3984375" style="258" bestFit="1" customWidth="1"/>
    <col min="6919" max="6919" width="20.69921875" style="258" customWidth="1"/>
    <col min="6920" max="6920" width="20.8984375" style="258" customWidth="1"/>
    <col min="6921" max="6921" width="12.296875" style="258" bestFit="1" customWidth="1"/>
    <col min="6922" max="6922" width="8.796875" style="258"/>
    <col min="6923" max="6923" width="10.8984375" style="258" bestFit="1" customWidth="1"/>
    <col min="6924" max="7168" width="8.796875" style="258"/>
    <col min="7169" max="7169" width="4.59765625" style="258" customWidth="1"/>
    <col min="7170" max="7170" width="31.296875" style="258" customWidth="1"/>
    <col min="7171" max="7171" width="14.8984375" style="258" customWidth="1"/>
    <col min="7172" max="7172" width="0" style="258" hidden="1" customWidth="1"/>
    <col min="7173" max="7173" width="15.3984375" style="258" customWidth="1"/>
    <col min="7174" max="7174" width="21.3984375" style="258" bestFit="1" customWidth="1"/>
    <col min="7175" max="7175" width="20.69921875" style="258" customWidth="1"/>
    <col min="7176" max="7176" width="20.8984375" style="258" customWidth="1"/>
    <col min="7177" max="7177" width="12.296875" style="258" bestFit="1" customWidth="1"/>
    <col min="7178" max="7178" width="8.796875" style="258"/>
    <col min="7179" max="7179" width="10.8984375" style="258" bestFit="1" customWidth="1"/>
    <col min="7180" max="7424" width="8.796875" style="258"/>
    <col min="7425" max="7425" width="4.59765625" style="258" customWidth="1"/>
    <col min="7426" max="7426" width="31.296875" style="258" customWidth="1"/>
    <col min="7427" max="7427" width="14.8984375" style="258" customWidth="1"/>
    <col min="7428" max="7428" width="0" style="258" hidden="1" customWidth="1"/>
    <col min="7429" max="7429" width="15.3984375" style="258" customWidth="1"/>
    <col min="7430" max="7430" width="21.3984375" style="258" bestFit="1" customWidth="1"/>
    <col min="7431" max="7431" width="20.69921875" style="258" customWidth="1"/>
    <col min="7432" max="7432" width="20.8984375" style="258" customWidth="1"/>
    <col min="7433" max="7433" width="12.296875" style="258" bestFit="1" customWidth="1"/>
    <col min="7434" max="7434" width="8.796875" style="258"/>
    <col min="7435" max="7435" width="10.8984375" style="258" bestFit="1" customWidth="1"/>
    <col min="7436" max="7680" width="8.796875" style="258"/>
    <col min="7681" max="7681" width="4.59765625" style="258" customWidth="1"/>
    <col min="7682" max="7682" width="31.296875" style="258" customWidth="1"/>
    <col min="7683" max="7683" width="14.8984375" style="258" customWidth="1"/>
    <col min="7684" max="7684" width="0" style="258" hidden="1" customWidth="1"/>
    <col min="7685" max="7685" width="15.3984375" style="258" customWidth="1"/>
    <col min="7686" max="7686" width="21.3984375" style="258" bestFit="1" customWidth="1"/>
    <col min="7687" max="7687" width="20.69921875" style="258" customWidth="1"/>
    <col min="7688" max="7688" width="20.8984375" style="258" customWidth="1"/>
    <col min="7689" max="7689" width="12.296875" style="258" bestFit="1" customWidth="1"/>
    <col min="7690" max="7690" width="8.796875" style="258"/>
    <col min="7691" max="7691" width="10.8984375" style="258" bestFit="1" customWidth="1"/>
    <col min="7692" max="7936" width="8.796875" style="258"/>
    <col min="7937" max="7937" width="4.59765625" style="258" customWidth="1"/>
    <col min="7938" max="7938" width="31.296875" style="258" customWidth="1"/>
    <col min="7939" max="7939" width="14.8984375" style="258" customWidth="1"/>
    <col min="7940" max="7940" width="0" style="258" hidden="1" customWidth="1"/>
    <col min="7941" max="7941" width="15.3984375" style="258" customWidth="1"/>
    <col min="7942" max="7942" width="21.3984375" style="258" bestFit="1" customWidth="1"/>
    <col min="7943" max="7943" width="20.69921875" style="258" customWidth="1"/>
    <col min="7944" max="7944" width="20.8984375" style="258" customWidth="1"/>
    <col min="7945" max="7945" width="12.296875" style="258" bestFit="1" customWidth="1"/>
    <col min="7946" max="7946" width="8.796875" style="258"/>
    <col min="7947" max="7947" width="10.8984375" style="258" bestFit="1" customWidth="1"/>
    <col min="7948" max="8192" width="8.796875" style="258"/>
    <col min="8193" max="8193" width="4.59765625" style="258" customWidth="1"/>
    <col min="8194" max="8194" width="31.296875" style="258" customWidth="1"/>
    <col min="8195" max="8195" width="14.8984375" style="258" customWidth="1"/>
    <col min="8196" max="8196" width="0" style="258" hidden="1" customWidth="1"/>
    <col min="8197" max="8197" width="15.3984375" style="258" customWidth="1"/>
    <col min="8198" max="8198" width="21.3984375" style="258" bestFit="1" customWidth="1"/>
    <col min="8199" max="8199" width="20.69921875" style="258" customWidth="1"/>
    <col min="8200" max="8200" width="20.8984375" style="258" customWidth="1"/>
    <col min="8201" max="8201" width="12.296875" style="258" bestFit="1" customWidth="1"/>
    <col min="8202" max="8202" width="8.796875" style="258"/>
    <col min="8203" max="8203" width="10.8984375" style="258" bestFit="1" customWidth="1"/>
    <col min="8204" max="8448" width="8.796875" style="258"/>
    <col min="8449" max="8449" width="4.59765625" style="258" customWidth="1"/>
    <col min="8450" max="8450" width="31.296875" style="258" customWidth="1"/>
    <col min="8451" max="8451" width="14.8984375" style="258" customWidth="1"/>
    <col min="8452" max="8452" width="0" style="258" hidden="1" customWidth="1"/>
    <col min="8453" max="8453" width="15.3984375" style="258" customWidth="1"/>
    <col min="8454" max="8454" width="21.3984375" style="258" bestFit="1" customWidth="1"/>
    <col min="8455" max="8455" width="20.69921875" style="258" customWidth="1"/>
    <col min="8456" max="8456" width="20.8984375" style="258" customWidth="1"/>
    <col min="8457" max="8457" width="12.296875" style="258" bestFit="1" customWidth="1"/>
    <col min="8458" max="8458" width="8.796875" style="258"/>
    <col min="8459" max="8459" width="10.8984375" style="258" bestFit="1" customWidth="1"/>
    <col min="8460" max="8704" width="8.796875" style="258"/>
    <col min="8705" max="8705" width="4.59765625" style="258" customWidth="1"/>
    <col min="8706" max="8706" width="31.296875" style="258" customWidth="1"/>
    <col min="8707" max="8707" width="14.8984375" style="258" customWidth="1"/>
    <col min="8708" max="8708" width="0" style="258" hidden="1" customWidth="1"/>
    <col min="8709" max="8709" width="15.3984375" style="258" customWidth="1"/>
    <col min="8710" max="8710" width="21.3984375" style="258" bestFit="1" customWidth="1"/>
    <col min="8711" max="8711" width="20.69921875" style="258" customWidth="1"/>
    <col min="8712" max="8712" width="20.8984375" style="258" customWidth="1"/>
    <col min="8713" max="8713" width="12.296875" style="258" bestFit="1" customWidth="1"/>
    <col min="8714" max="8714" width="8.796875" style="258"/>
    <col min="8715" max="8715" width="10.8984375" style="258" bestFit="1" customWidth="1"/>
    <col min="8716" max="8960" width="8.796875" style="258"/>
    <col min="8961" max="8961" width="4.59765625" style="258" customWidth="1"/>
    <col min="8962" max="8962" width="31.296875" style="258" customWidth="1"/>
    <col min="8963" max="8963" width="14.8984375" style="258" customWidth="1"/>
    <col min="8964" max="8964" width="0" style="258" hidden="1" customWidth="1"/>
    <col min="8965" max="8965" width="15.3984375" style="258" customWidth="1"/>
    <col min="8966" max="8966" width="21.3984375" style="258" bestFit="1" customWidth="1"/>
    <col min="8967" max="8967" width="20.69921875" style="258" customWidth="1"/>
    <col min="8968" max="8968" width="20.8984375" style="258" customWidth="1"/>
    <col min="8969" max="8969" width="12.296875" style="258" bestFit="1" customWidth="1"/>
    <col min="8970" max="8970" width="8.796875" style="258"/>
    <col min="8971" max="8971" width="10.8984375" style="258" bestFit="1" customWidth="1"/>
    <col min="8972" max="9216" width="8.796875" style="258"/>
    <col min="9217" max="9217" width="4.59765625" style="258" customWidth="1"/>
    <col min="9218" max="9218" width="31.296875" style="258" customWidth="1"/>
    <col min="9219" max="9219" width="14.8984375" style="258" customWidth="1"/>
    <col min="9220" max="9220" width="0" style="258" hidden="1" customWidth="1"/>
    <col min="9221" max="9221" width="15.3984375" style="258" customWidth="1"/>
    <col min="9222" max="9222" width="21.3984375" style="258" bestFit="1" customWidth="1"/>
    <col min="9223" max="9223" width="20.69921875" style="258" customWidth="1"/>
    <col min="9224" max="9224" width="20.8984375" style="258" customWidth="1"/>
    <col min="9225" max="9225" width="12.296875" style="258" bestFit="1" customWidth="1"/>
    <col min="9226" max="9226" width="8.796875" style="258"/>
    <col min="9227" max="9227" width="10.8984375" style="258" bestFit="1" customWidth="1"/>
    <col min="9228" max="9472" width="8.796875" style="258"/>
    <col min="9473" max="9473" width="4.59765625" style="258" customWidth="1"/>
    <col min="9474" max="9474" width="31.296875" style="258" customWidth="1"/>
    <col min="9475" max="9475" width="14.8984375" style="258" customWidth="1"/>
    <col min="9476" max="9476" width="0" style="258" hidden="1" customWidth="1"/>
    <col min="9477" max="9477" width="15.3984375" style="258" customWidth="1"/>
    <col min="9478" max="9478" width="21.3984375" style="258" bestFit="1" customWidth="1"/>
    <col min="9479" max="9479" width="20.69921875" style="258" customWidth="1"/>
    <col min="9480" max="9480" width="20.8984375" style="258" customWidth="1"/>
    <col min="9481" max="9481" width="12.296875" style="258" bestFit="1" customWidth="1"/>
    <col min="9482" max="9482" width="8.796875" style="258"/>
    <col min="9483" max="9483" width="10.8984375" style="258" bestFit="1" customWidth="1"/>
    <col min="9484" max="9728" width="8.796875" style="258"/>
    <col min="9729" max="9729" width="4.59765625" style="258" customWidth="1"/>
    <col min="9730" max="9730" width="31.296875" style="258" customWidth="1"/>
    <col min="9731" max="9731" width="14.8984375" style="258" customWidth="1"/>
    <col min="9732" max="9732" width="0" style="258" hidden="1" customWidth="1"/>
    <col min="9733" max="9733" width="15.3984375" style="258" customWidth="1"/>
    <col min="9734" max="9734" width="21.3984375" style="258" bestFit="1" customWidth="1"/>
    <col min="9735" max="9735" width="20.69921875" style="258" customWidth="1"/>
    <col min="9736" max="9736" width="20.8984375" style="258" customWidth="1"/>
    <col min="9737" max="9737" width="12.296875" style="258" bestFit="1" customWidth="1"/>
    <col min="9738" max="9738" width="8.796875" style="258"/>
    <col min="9739" max="9739" width="10.8984375" style="258" bestFit="1" customWidth="1"/>
    <col min="9740" max="9984" width="8.796875" style="258"/>
    <col min="9985" max="9985" width="4.59765625" style="258" customWidth="1"/>
    <col min="9986" max="9986" width="31.296875" style="258" customWidth="1"/>
    <col min="9987" max="9987" width="14.8984375" style="258" customWidth="1"/>
    <col min="9988" max="9988" width="0" style="258" hidden="1" customWidth="1"/>
    <col min="9989" max="9989" width="15.3984375" style="258" customWidth="1"/>
    <col min="9990" max="9990" width="21.3984375" style="258" bestFit="1" customWidth="1"/>
    <col min="9991" max="9991" width="20.69921875" style="258" customWidth="1"/>
    <col min="9992" max="9992" width="20.8984375" style="258" customWidth="1"/>
    <col min="9993" max="9993" width="12.296875" style="258" bestFit="1" customWidth="1"/>
    <col min="9994" max="9994" width="8.796875" style="258"/>
    <col min="9995" max="9995" width="10.8984375" style="258" bestFit="1" customWidth="1"/>
    <col min="9996" max="10240" width="8.796875" style="258"/>
    <col min="10241" max="10241" width="4.59765625" style="258" customWidth="1"/>
    <col min="10242" max="10242" width="31.296875" style="258" customWidth="1"/>
    <col min="10243" max="10243" width="14.8984375" style="258" customWidth="1"/>
    <col min="10244" max="10244" width="0" style="258" hidden="1" customWidth="1"/>
    <col min="10245" max="10245" width="15.3984375" style="258" customWidth="1"/>
    <col min="10246" max="10246" width="21.3984375" style="258" bestFit="1" customWidth="1"/>
    <col min="10247" max="10247" width="20.69921875" style="258" customWidth="1"/>
    <col min="10248" max="10248" width="20.8984375" style="258" customWidth="1"/>
    <col min="10249" max="10249" width="12.296875" style="258" bestFit="1" customWidth="1"/>
    <col min="10250" max="10250" width="8.796875" style="258"/>
    <col min="10251" max="10251" width="10.8984375" style="258" bestFit="1" customWidth="1"/>
    <col min="10252" max="10496" width="8.796875" style="258"/>
    <col min="10497" max="10497" width="4.59765625" style="258" customWidth="1"/>
    <col min="10498" max="10498" width="31.296875" style="258" customWidth="1"/>
    <col min="10499" max="10499" width="14.8984375" style="258" customWidth="1"/>
    <col min="10500" max="10500" width="0" style="258" hidden="1" customWidth="1"/>
    <col min="10501" max="10501" width="15.3984375" style="258" customWidth="1"/>
    <col min="10502" max="10502" width="21.3984375" style="258" bestFit="1" customWidth="1"/>
    <col min="10503" max="10503" width="20.69921875" style="258" customWidth="1"/>
    <col min="10504" max="10504" width="20.8984375" style="258" customWidth="1"/>
    <col min="10505" max="10505" width="12.296875" style="258" bestFit="1" customWidth="1"/>
    <col min="10506" max="10506" width="8.796875" style="258"/>
    <col min="10507" max="10507" width="10.8984375" style="258" bestFit="1" customWidth="1"/>
    <col min="10508" max="10752" width="8.796875" style="258"/>
    <col min="10753" max="10753" width="4.59765625" style="258" customWidth="1"/>
    <col min="10754" max="10754" width="31.296875" style="258" customWidth="1"/>
    <col min="10755" max="10755" width="14.8984375" style="258" customWidth="1"/>
    <col min="10756" max="10756" width="0" style="258" hidden="1" customWidth="1"/>
    <col min="10757" max="10757" width="15.3984375" style="258" customWidth="1"/>
    <col min="10758" max="10758" width="21.3984375" style="258" bestFit="1" customWidth="1"/>
    <col min="10759" max="10759" width="20.69921875" style="258" customWidth="1"/>
    <col min="10760" max="10760" width="20.8984375" style="258" customWidth="1"/>
    <col min="10761" max="10761" width="12.296875" style="258" bestFit="1" customWidth="1"/>
    <col min="10762" max="10762" width="8.796875" style="258"/>
    <col min="10763" max="10763" width="10.8984375" style="258" bestFit="1" customWidth="1"/>
    <col min="10764" max="11008" width="8.796875" style="258"/>
    <col min="11009" max="11009" width="4.59765625" style="258" customWidth="1"/>
    <col min="11010" max="11010" width="31.296875" style="258" customWidth="1"/>
    <col min="11011" max="11011" width="14.8984375" style="258" customWidth="1"/>
    <col min="11012" max="11012" width="0" style="258" hidden="1" customWidth="1"/>
    <col min="11013" max="11013" width="15.3984375" style="258" customWidth="1"/>
    <col min="11014" max="11014" width="21.3984375" style="258" bestFit="1" customWidth="1"/>
    <col min="11015" max="11015" width="20.69921875" style="258" customWidth="1"/>
    <col min="11016" max="11016" width="20.8984375" style="258" customWidth="1"/>
    <col min="11017" max="11017" width="12.296875" style="258" bestFit="1" customWidth="1"/>
    <col min="11018" max="11018" width="8.796875" style="258"/>
    <col min="11019" max="11019" width="10.8984375" style="258" bestFit="1" customWidth="1"/>
    <col min="11020" max="11264" width="8.796875" style="258"/>
    <col min="11265" max="11265" width="4.59765625" style="258" customWidth="1"/>
    <col min="11266" max="11266" width="31.296875" style="258" customWidth="1"/>
    <col min="11267" max="11267" width="14.8984375" style="258" customWidth="1"/>
    <col min="11268" max="11268" width="0" style="258" hidden="1" customWidth="1"/>
    <col min="11269" max="11269" width="15.3984375" style="258" customWidth="1"/>
    <col min="11270" max="11270" width="21.3984375" style="258" bestFit="1" customWidth="1"/>
    <col min="11271" max="11271" width="20.69921875" style="258" customWidth="1"/>
    <col min="11272" max="11272" width="20.8984375" style="258" customWidth="1"/>
    <col min="11273" max="11273" width="12.296875" style="258" bestFit="1" customWidth="1"/>
    <col min="11274" max="11274" width="8.796875" style="258"/>
    <col min="11275" max="11275" width="10.8984375" style="258" bestFit="1" customWidth="1"/>
    <col min="11276" max="11520" width="8.796875" style="258"/>
    <col min="11521" max="11521" width="4.59765625" style="258" customWidth="1"/>
    <col min="11522" max="11522" width="31.296875" style="258" customWidth="1"/>
    <col min="11523" max="11523" width="14.8984375" style="258" customWidth="1"/>
    <col min="11524" max="11524" width="0" style="258" hidden="1" customWidth="1"/>
    <col min="11525" max="11525" width="15.3984375" style="258" customWidth="1"/>
    <col min="11526" max="11526" width="21.3984375" style="258" bestFit="1" customWidth="1"/>
    <col min="11527" max="11527" width="20.69921875" style="258" customWidth="1"/>
    <col min="11528" max="11528" width="20.8984375" style="258" customWidth="1"/>
    <col min="11529" max="11529" width="12.296875" style="258" bestFit="1" customWidth="1"/>
    <col min="11530" max="11530" width="8.796875" style="258"/>
    <col min="11531" max="11531" width="10.8984375" style="258" bestFit="1" customWidth="1"/>
    <col min="11532" max="11776" width="8.796875" style="258"/>
    <col min="11777" max="11777" width="4.59765625" style="258" customWidth="1"/>
    <col min="11778" max="11778" width="31.296875" style="258" customWidth="1"/>
    <col min="11779" max="11779" width="14.8984375" style="258" customWidth="1"/>
    <col min="11780" max="11780" width="0" style="258" hidden="1" customWidth="1"/>
    <col min="11781" max="11781" width="15.3984375" style="258" customWidth="1"/>
    <col min="11782" max="11782" width="21.3984375" style="258" bestFit="1" customWidth="1"/>
    <col min="11783" max="11783" width="20.69921875" style="258" customWidth="1"/>
    <col min="11784" max="11784" width="20.8984375" style="258" customWidth="1"/>
    <col min="11785" max="11785" width="12.296875" style="258" bestFit="1" customWidth="1"/>
    <col min="11786" max="11786" width="8.796875" style="258"/>
    <col min="11787" max="11787" width="10.8984375" style="258" bestFit="1" customWidth="1"/>
    <col min="11788" max="12032" width="8.796875" style="258"/>
    <col min="12033" max="12033" width="4.59765625" style="258" customWidth="1"/>
    <col min="12034" max="12034" width="31.296875" style="258" customWidth="1"/>
    <col min="12035" max="12035" width="14.8984375" style="258" customWidth="1"/>
    <col min="12036" max="12036" width="0" style="258" hidden="1" customWidth="1"/>
    <col min="12037" max="12037" width="15.3984375" style="258" customWidth="1"/>
    <col min="12038" max="12038" width="21.3984375" style="258" bestFit="1" customWidth="1"/>
    <col min="12039" max="12039" width="20.69921875" style="258" customWidth="1"/>
    <col min="12040" max="12040" width="20.8984375" style="258" customWidth="1"/>
    <col min="12041" max="12041" width="12.296875" style="258" bestFit="1" customWidth="1"/>
    <col min="12042" max="12042" width="8.796875" style="258"/>
    <col min="12043" max="12043" width="10.8984375" style="258" bestFit="1" customWidth="1"/>
    <col min="12044" max="12288" width="8.796875" style="258"/>
    <col min="12289" max="12289" width="4.59765625" style="258" customWidth="1"/>
    <col min="12290" max="12290" width="31.296875" style="258" customWidth="1"/>
    <col min="12291" max="12291" width="14.8984375" style="258" customWidth="1"/>
    <col min="12292" max="12292" width="0" style="258" hidden="1" customWidth="1"/>
    <col min="12293" max="12293" width="15.3984375" style="258" customWidth="1"/>
    <col min="12294" max="12294" width="21.3984375" style="258" bestFit="1" customWidth="1"/>
    <col min="12295" max="12295" width="20.69921875" style="258" customWidth="1"/>
    <col min="12296" max="12296" width="20.8984375" style="258" customWidth="1"/>
    <col min="12297" max="12297" width="12.296875" style="258" bestFit="1" customWidth="1"/>
    <col min="12298" max="12298" width="8.796875" style="258"/>
    <col min="12299" max="12299" width="10.8984375" style="258" bestFit="1" customWidth="1"/>
    <col min="12300" max="12544" width="8.796875" style="258"/>
    <col min="12545" max="12545" width="4.59765625" style="258" customWidth="1"/>
    <col min="12546" max="12546" width="31.296875" style="258" customWidth="1"/>
    <col min="12547" max="12547" width="14.8984375" style="258" customWidth="1"/>
    <col min="12548" max="12548" width="0" style="258" hidden="1" customWidth="1"/>
    <col min="12549" max="12549" width="15.3984375" style="258" customWidth="1"/>
    <col min="12550" max="12550" width="21.3984375" style="258" bestFit="1" customWidth="1"/>
    <col min="12551" max="12551" width="20.69921875" style="258" customWidth="1"/>
    <col min="12552" max="12552" width="20.8984375" style="258" customWidth="1"/>
    <col min="12553" max="12553" width="12.296875" style="258" bestFit="1" customWidth="1"/>
    <col min="12554" max="12554" width="8.796875" style="258"/>
    <col min="12555" max="12555" width="10.8984375" style="258" bestFit="1" customWidth="1"/>
    <col min="12556" max="12800" width="8.796875" style="258"/>
    <col min="12801" max="12801" width="4.59765625" style="258" customWidth="1"/>
    <col min="12802" max="12802" width="31.296875" style="258" customWidth="1"/>
    <col min="12803" max="12803" width="14.8984375" style="258" customWidth="1"/>
    <col min="12804" max="12804" width="0" style="258" hidden="1" customWidth="1"/>
    <col min="12805" max="12805" width="15.3984375" style="258" customWidth="1"/>
    <col min="12806" max="12806" width="21.3984375" style="258" bestFit="1" customWidth="1"/>
    <col min="12807" max="12807" width="20.69921875" style="258" customWidth="1"/>
    <col min="12808" max="12808" width="20.8984375" style="258" customWidth="1"/>
    <col min="12809" max="12809" width="12.296875" style="258" bestFit="1" customWidth="1"/>
    <col min="12810" max="12810" width="8.796875" style="258"/>
    <col min="12811" max="12811" width="10.8984375" style="258" bestFit="1" customWidth="1"/>
    <col min="12812" max="13056" width="8.796875" style="258"/>
    <col min="13057" max="13057" width="4.59765625" style="258" customWidth="1"/>
    <col min="13058" max="13058" width="31.296875" style="258" customWidth="1"/>
    <col min="13059" max="13059" width="14.8984375" style="258" customWidth="1"/>
    <col min="13060" max="13060" width="0" style="258" hidden="1" customWidth="1"/>
    <col min="13061" max="13061" width="15.3984375" style="258" customWidth="1"/>
    <col min="13062" max="13062" width="21.3984375" style="258" bestFit="1" customWidth="1"/>
    <col min="13063" max="13063" width="20.69921875" style="258" customWidth="1"/>
    <col min="13064" max="13064" width="20.8984375" style="258" customWidth="1"/>
    <col min="13065" max="13065" width="12.296875" style="258" bestFit="1" customWidth="1"/>
    <col min="13066" max="13066" width="8.796875" style="258"/>
    <col min="13067" max="13067" width="10.8984375" style="258" bestFit="1" customWidth="1"/>
    <col min="13068" max="13312" width="8.796875" style="258"/>
    <col min="13313" max="13313" width="4.59765625" style="258" customWidth="1"/>
    <col min="13314" max="13314" width="31.296875" style="258" customWidth="1"/>
    <col min="13315" max="13315" width="14.8984375" style="258" customWidth="1"/>
    <col min="13316" max="13316" width="0" style="258" hidden="1" customWidth="1"/>
    <col min="13317" max="13317" width="15.3984375" style="258" customWidth="1"/>
    <col min="13318" max="13318" width="21.3984375" style="258" bestFit="1" customWidth="1"/>
    <col min="13319" max="13319" width="20.69921875" style="258" customWidth="1"/>
    <col min="13320" max="13320" width="20.8984375" style="258" customWidth="1"/>
    <col min="13321" max="13321" width="12.296875" style="258" bestFit="1" customWidth="1"/>
    <col min="13322" max="13322" width="8.796875" style="258"/>
    <col min="13323" max="13323" width="10.8984375" style="258" bestFit="1" customWidth="1"/>
    <col min="13324" max="13568" width="8.796875" style="258"/>
    <col min="13569" max="13569" width="4.59765625" style="258" customWidth="1"/>
    <col min="13570" max="13570" width="31.296875" style="258" customWidth="1"/>
    <col min="13571" max="13571" width="14.8984375" style="258" customWidth="1"/>
    <col min="13572" max="13572" width="0" style="258" hidden="1" customWidth="1"/>
    <col min="13573" max="13573" width="15.3984375" style="258" customWidth="1"/>
    <col min="13574" max="13574" width="21.3984375" style="258" bestFit="1" customWidth="1"/>
    <col min="13575" max="13575" width="20.69921875" style="258" customWidth="1"/>
    <col min="13576" max="13576" width="20.8984375" style="258" customWidth="1"/>
    <col min="13577" max="13577" width="12.296875" style="258" bestFit="1" customWidth="1"/>
    <col min="13578" max="13578" width="8.796875" style="258"/>
    <col min="13579" max="13579" width="10.8984375" style="258" bestFit="1" customWidth="1"/>
    <col min="13580" max="13824" width="8.796875" style="258"/>
    <col min="13825" max="13825" width="4.59765625" style="258" customWidth="1"/>
    <col min="13826" max="13826" width="31.296875" style="258" customWidth="1"/>
    <col min="13827" max="13827" width="14.8984375" style="258" customWidth="1"/>
    <col min="13828" max="13828" width="0" style="258" hidden="1" customWidth="1"/>
    <col min="13829" max="13829" width="15.3984375" style="258" customWidth="1"/>
    <col min="13830" max="13830" width="21.3984375" style="258" bestFit="1" customWidth="1"/>
    <col min="13831" max="13831" width="20.69921875" style="258" customWidth="1"/>
    <col min="13832" max="13832" width="20.8984375" style="258" customWidth="1"/>
    <col min="13833" max="13833" width="12.296875" style="258" bestFit="1" customWidth="1"/>
    <col min="13834" max="13834" width="8.796875" style="258"/>
    <col min="13835" max="13835" width="10.8984375" style="258" bestFit="1" customWidth="1"/>
    <col min="13836" max="14080" width="8.796875" style="258"/>
    <col min="14081" max="14081" width="4.59765625" style="258" customWidth="1"/>
    <col min="14082" max="14082" width="31.296875" style="258" customWidth="1"/>
    <col min="14083" max="14083" width="14.8984375" style="258" customWidth="1"/>
    <col min="14084" max="14084" width="0" style="258" hidden="1" customWidth="1"/>
    <col min="14085" max="14085" width="15.3984375" style="258" customWidth="1"/>
    <col min="14086" max="14086" width="21.3984375" style="258" bestFit="1" customWidth="1"/>
    <col min="14087" max="14087" width="20.69921875" style="258" customWidth="1"/>
    <col min="14088" max="14088" width="20.8984375" style="258" customWidth="1"/>
    <col min="14089" max="14089" width="12.296875" style="258" bestFit="1" customWidth="1"/>
    <col min="14090" max="14090" width="8.796875" style="258"/>
    <col min="14091" max="14091" width="10.8984375" style="258" bestFit="1" customWidth="1"/>
    <col min="14092" max="14336" width="8.796875" style="258"/>
    <col min="14337" max="14337" width="4.59765625" style="258" customWidth="1"/>
    <col min="14338" max="14338" width="31.296875" style="258" customWidth="1"/>
    <col min="14339" max="14339" width="14.8984375" style="258" customWidth="1"/>
    <col min="14340" max="14340" width="0" style="258" hidden="1" customWidth="1"/>
    <col min="14341" max="14341" width="15.3984375" style="258" customWidth="1"/>
    <col min="14342" max="14342" width="21.3984375" style="258" bestFit="1" customWidth="1"/>
    <col min="14343" max="14343" width="20.69921875" style="258" customWidth="1"/>
    <col min="14344" max="14344" width="20.8984375" style="258" customWidth="1"/>
    <col min="14345" max="14345" width="12.296875" style="258" bestFit="1" customWidth="1"/>
    <col min="14346" max="14346" width="8.796875" style="258"/>
    <col min="14347" max="14347" width="10.8984375" style="258" bestFit="1" customWidth="1"/>
    <col min="14348" max="14592" width="8.796875" style="258"/>
    <col min="14593" max="14593" width="4.59765625" style="258" customWidth="1"/>
    <col min="14594" max="14594" width="31.296875" style="258" customWidth="1"/>
    <col min="14595" max="14595" width="14.8984375" style="258" customWidth="1"/>
    <col min="14596" max="14596" width="0" style="258" hidden="1" customWidth="1"/>
    <col min="14597" max="14597" width="15.3984375" style="258" customWidth="1"/>
    <col min="14598" max="14598" width="21.3984375" style="258" bestFit="1" customWidth="1"/>
    <col min="14599" max="14599" width="20.69921875" style="258" customWidth="1"/>
    <col min="14600" max="14600" width="20.8984375" style="258" customWidth="1"/>
    <col min="14601" max="14601" width="12.296875" style="258" bestFit="1" customWidth="1"/>
    <col min="14602" max="14602" width="8.796875" style="258"/>
    <col min="14603" max="14603" width="10.8984375" style="258" bestFit="1" customWidth="1"/>
    <col min="14604" max="14848" width="8.796875" style="258"/>
    <col min="14849" max="14849" width="4.59765625" style="258" customWidth="1"/>
    <col min="14850" max="14850" width="31.296875" style="258" customWidth="1"/>
    <col min="14851" max="14851" width="14.8984375" style="258" customWidth="1"/>
    <col min="14852" max="14852" width="0" style="258" hidden="1" customWidth="1"/>
    <col min="14853" max="14853" width="15.3984375" style="258" customWidth="1"/>
    <col min="14854" max="14854" width="21.3984375" style="258" bestFit="1" customWidth="1"/>
    <col min="14855" max="14855" width="20.69921875" style="258" customWidth="1"/>
    <col min="14856" max="14856" width="20.8984375" style="258" customWidth="1"/>
    <col min="14857" max="14857" width="12.296875" style="258" bestFit="1" customWidth="1"/>
    <col min="14858" max="14858" width="8.796875" style="258"/>
    <col min="14859" max="14859" width="10.8984375" style="258" bestFit="1" customWidth="1"/>
    <col min="14860" max="15104" width="8.796875" style="258"/>
    <col min="15105" max="15105" width="4.59765625" style="258" customWidth="1"/>
    <col min="15106" max="15106" width="31.296875" style="258" customWidth="1"/>
    <col min="15107" max="15107" width="14.8984375" style="258" customWidth="1"/>
    <col min="15108" max="15108" width="0" style="258" hidden="1" customWidth="1"/>
    <col min="15109" max="15109" width="15.3984375" style="258" customWidth="1"/>
    <col min="15110" max="15110" width="21.3984375" style="258" bestFit="1" customWidth="1"/>
    <col min="15111" max="15111" width="20.69921875" style="258" customWidth="1"/>
    <col min="15112" max="15112" width="20.8984375" style="258" customWidth="1"/>
    <col min="15113" max="15113" width="12.296875" style="258" bestFit="1" customWidth="1"/>
    <col min="15114" max="15114" width="8.796875" style="258"/>
    <col min="15115" max="15115" width="10.8984375" style="258" bestFit="1" customWidth="1"/>
    <col min="15116" max="15360" width="8.796875" style="258"/>
    <col min="15361" max="15361" width="4.59765625" style="258" customWidth="1"/>
    <col min="15362" max="15362" width="31.296875" style="258" customWidth="1"/>
    <col min="15363" max="15363" width="14.8984375" style="258" customWidth="1"/>
    <col min="15364" max="15364" width="0" style="258" hidden="1" customWidth="1"/>
    <col min="15365" max="15365" width="15.3984375" style="258" customWidth="1"/>
    <col min="15366" max="15366" width="21.3984375" style="258" bestFit="1" customWidth="1"/>
    <col min="15367" max="15367" width="20.69921875" style="258" customWidth="1"/>
    <col min="15368" max="15368" width="20.8984375" style="258" customWidth="1"/>
    <col min="15369" max="15369" width="12.296875" style="258" bestFit="1" customWidth="1"/>
    <col min="15370" max="15370" width="8.796875" style="258"/>
    <col min="15371" max="15371" width="10.8984375" style="258" bestFit="1" customWidth="1"/>
    <col min="15372" max="15616" width="8.796875" style="258"/>
    <col min="15617" max="15617" width="4.59765625" style="258" customWidth="1"/>
    <col min="15618" max="15618" width="31.296875" style="258" customWidth="1"/>
    <col min="15619" max="15619" width="14.8984375" style="258" customWidth="1"/>
    <col min="15620" max="15620" width="0" style="258" hidden="1" customWidth="1"/>
    <col min="15621" max="15621" width="15.3984375" style="258" customWidth="1"/>
    <col min="15622" max="15622" width="21.3984375" style="258" bestFit="1" customWidth="1"/>
    <col min="15623" max="15623" width="20.69921875" style="258" customWidth="1"/>
    <col min="15624" max="15624" width="20.8984375" style="258" customWidth="1"/>
    <col min="15625" max="15625" width="12.296875" style="258" bestFit="1" customWidth="1"/>
    <col min="15626" max="15626" width="8.796875" style="258"/>
    <col min="15627" max="15627" width="10.8984375" style="258" bestFit="1" customWidth="1"/>
    <col min="15628" max="15872" width="8.796875" style="258"/>
    <col min="15873" max="15873" width="4.59765625" style="258" customWidth="1"/>
    <col min="15874" max="15874" width="31.296875" style="258" customWidth="1"/>
    <col min="15875" max="15875" width="14.8984375" style="258" customWidth="1"/>
    <col min="15876" max="15876" width="0" style="258" hidden="1" customWidth="1"/>
    <col min="15877" max="15877" width="15.3984375" style="258" customWidth="1"/>
    <col min="15878" max="15878" width="21.3984375" style="258" bestFit="1" customWidth="1"/>
    <col min="15879" max="15879" width="20.69921875" style="258" customWidth="1"/>
    <col min="15880" max="15880" width="20.8984375" style="258" customWidth="1"/>
    <col min="15881" max="15881" width="12.296875" style="258" bestFit="1" customWidth="1"/>
    <col min="15882" max="15882" width="8.796875" style="258"/>
    <col min="15883" max="15883" width="10.8984375" style="258" bestFit="1" customWidth="1"/>
    <col min="15884" max="16128" width="8.796875" style="258"/>
    <col min="16129" max="16129" width="4.59765625" style="258" customWidth="1"/>
    <col min="16130" max="16130" width="31.296875" style="258" customWidth="1"/>
    <col min="16131" max="16131" width="14.8984375" style="258" customWidth="1"/>
    <col min="16132" max="16132" width="0" style="258" hidden="1" customWidth="1"/>
    <col min="16133" max="16133" width="15.3984375" style="258" customWidth="1"/>
    <col min="16134" max="16134" width="21.3984375" style="258" bestFit="1" customWidth="1"/>
    <col min="16135" max="16135" width="20.69921875" style="258" customWidth="1"/>
    <col min="16136" max="16136" width="20.8984375" style="258" customWidth="1"/>
    <col min="16137" max="16137" width="12.296875" style="258" bestFit="1" customWidth="1"/>
    <col min="16138" max="16138" width="8.796875" style="258"/>
    <col min="16139" max="16139" width="10.8984375" style="258" bestFit="1" customWidth="1"/>
    <col min="16140" max="16384" width="8.796875" style="258"/>
  </cols>
  <sheetData>
    <row r="1" spans="1:11" ht="23.25" customHeight="1">
      <c r="A1" s="1782" t="s">
        <v>455</v>
      </c>
      <c r="B1" s="1782"/>
      <c r="C1" s="1782"/>
      <c r="D1" s="1782"/>
      <c r="E1" s="1782"/>
      <c r="F1" s="1782"/>
      <c r="G1" s="1782"/>
      <c r="H1" s="1782"/>
    </row>
    <row r="2" spans="1:11" s="263" customFormat="1">
      <c r="A2" s="259" t="s">
        <v>370</v>
      </c>
      <c r="B2" s="259" t="s">
        <v>371</v>
      </c>
      <c r="C2" s="259" t="s">
        <v>372</v>
      </c>
      <c r="D2" s="260" t="s">
        <v>373</v>
      </c>
      <c r="E2" s="261" t="s">
        <v>374</v>
      </c>
      <c r="F2" s="259" t="s">
        <v>375</v>
      </c>
      <c r="G2" s="259" t="s">
        <v>376</v>
      </c>
      <c r="H2" s="262" t="s">
        <v>227</v>
      </c>
    </row>
    <row r="3" spans="1:11">
      <c r="A3" s="264">
        <v>1</v>
      </c>
      <c r="B3" s="235" t="s">
        <v>456</v>
      </c>
      <c r="C3" s="265">
        <v>12450</v>
      </c>
      <c r="D3" s="266">
        <f>SUM(C3*6/100)</f>
        <v>747</v>
      </c>
      <c r="E3" s="267">
        <f t="shared" ref="E3:E37" si="0">SUM(C3+D3)*5/100</f>
        <v>659.85</v>
      </c>
      <c r="F3" s="268">
        <f>SUM(C3:D3)</f>
        <v>13197</v>
      </c>
      <c r="G3" s="268">
        <f>F3*12</f>
        <v>158364</v>
      </c>
      <c r="H3" s="269"/>
      <c r="I3" s="270"/>
      <c r="K3" s="270"/>
    </row>
    <row r="4" spans="1:11">
      <c r="A4" s="264">
        <v>2</v>
      </c>
      <c r="B4" s="235" t="s">
        <v>457</v>
      </c>
      <c r="C4" s="265">
        <v>11630</v>
      </c>
      <c r="D4" s="266">
        <f t="shared" ref="D4:D37" si="1">SUM(C4*6/100)</f>
        <v>697.8</v>
      </c>
      <c r="E4" s="267">
        <f t="shared" si="0"/>
        <v>616.39</v>
      </c>
      <c r="F4" s="268">
        <f t="shared" ref="F4:F37" si="2">SUM(C4:D4)</f>
        <v>12327.8</v>
      </c>
      <c r="G4" s="268">
        <f t="shared" ref="G4:G38" si="3">F4*12</f>
        <v>147933.59999999998</v>
      </c>
      <c r="H4" s="269"/>
      <c r="I4" s="270"/>
      <c r="K4" s="270"/>
    </row>
    <row r="5" spans="1:11">
      <c r="A5" s="264">
        <v>3</v>
      </c>
      <c r="B5" s="235" t="s">
        <v>458</v>
      </c>
      <c r="C5" s="265">
        <v>11990</v>
      </c>
      <c r="D5" s="266">
        <f t="shared" si="1"/>
        <v>719.4</v>
      </c>
      <c r="E5" s="267">
        <f t="shared" si="0"/>
        <v>635.47</v>
      </c>
      <c r="F5" s="268">
        <f t="shared" si="2"/>
        <v>12709.4</v>
      </c>
      <c r="G5" s="268">
        <f t="shared" si="3"/>
        <v>152512.79999999999</v>
      </c>
      <c r="H5" s="269"/>
      <c r="I5" s="270"/>
      <c r="K5" s="270"/>
    </row>
    <row r="6" spans="1:11">
      <c r="A6" s="264">
        <v>4</v>
      </c>
      <c r="B6" s="235" t="s">
        <v>459</v>
      </c>
      <c r="C6" s="265">
        <v>9030</v>
      </c>
      <c r="D6" s="266">
        <f t="shared" si="1"/>
        <v>541.79999999999995</v>
      </c>
      <c r="E6" s="267">
        <f t="shared" si="0"/>
        <v>478.59</v>
      </c>
      <c r="F6" s="268">
        <f t="shared" si="2"/>
        <v>9571.7999999999993</v>
      </c>
      <c r="G6" s="268">
        <f t="shared" si="3"/>
        <v>114861.59999999999</v>
      </c>
      <c r="H6" s="269"/>
      <c r="I6" s="270"/>
      <c r="K6" s="270"/>
    </row>
    <row r="7" spans="1:11">
      <c r="A7" s="264">
        <v>5</v>
      </c>
      <c r="B7" s="235" t="s">
        <v>460</v>
      </c>
      <c r="C7" s="265">
        <v>7450</v>
      </c>
      <c r="D7" s="266">
        <f t="shared" si="1"/>
        <v>447</v>
      </c>
      <c r="E7" s="267">
        <f t="shared" si="0"/>
        <v>394.85</v>
      </c>
      <c r="F7" s="268">
        <f t="shared" si="2"/>
        <v>7897</v>
      </c>
      <c r="G7" s="268">
        <f t="shared" si="3"/>
        <v>94764</v>
      </c>
      <c r="H7" s="269"/>
      <c r="I7" s="270"/>
      <c r="K7" s="270"/>
    </row>
    <row r="8" spans="1:11">
      <c r="A8" s="264">
        <v>6</v>
      </c>
      <c r="B8" s="271" t="s">
        <v>461</v>
      </c>
      <c r="C8" s="265">
        <v>15960</v>
      </c>
      <c r="D8" s="266">
        <f t="shared" si="1"/>
        <v>957.6</v>
      </c>
      <c r="E8" s="267">
        <f t="shared" si="0"/>
        <v>845.88</v>
      </c>
      <c r="F8" s="268">
        <f t="shared" si="2"/>
        <v>16917.599999999999</v>
      </c>
      <c r="G8" s="268">
        <f t="shared" si="3"/>
        <v>203011.19999999998</v>
      </c>
      <c r="H8" s="269"/>
      <c r="I8" s="270"/>
      <c r="K8" s="270"/>
    </row>
    <row r="9" spans="1:11">
      <c r="A9" s="264">
        <v>7</v>
      </c>
      <c r="B9" s="235" t="s">
        <v>462</v>
      </c>
      <c r="C9" s="236">
        <v>17310</v>
      </c>
      <c r="D9" s="266">
        <f t="shared" si="1"/>
        <v>1038.5999999999999</v>
      </c>
      <c r="E9" s="267">
        <f t="shared" si="0"/>
        <v>917.43</v>
      </c>
      <c r="F9" s="268">
        <f t="shared" si="2"/>
        <v>18348.599999999999</v>
      </c>
      <c r="G9" s="268">
        <f t="shared" si="3"/>
        <v>220183.19999999998</v>
      </c>
      <c r="H9" s="269"/>
      <c r="I9" s="270"/>
      <c r="K9" s="270"/>
    </row>
    <row r="10" spans="1:11">
      <c r="A10" s="264">
        <v>8</v>
      </c>
      <c r="B10" s="235" t="s">
        <v>463</v>
      </c>
      <c r="C10" s="236">
        <v>8740</v>
      </c>
      <c r="D10" s="266">
        <f t="shared" si="1"/>
        <v>524.4</v>
      </c>
      <c r="E10" s="267">
        <f t="shared" si="0"/>
        <v>463.22</v>
      </c>
      <c r="F10" s="268">
        <f t="shared" si="2"/>
        <v>9264.4</v>
      </c>
      <c r="G10" s="268">
        <f t="shared" si="3"/>
        <v>111172.79999999999</v>
      </c>
      <c r="H10" s="269"/>
      <c r="I10" s="270"/>
      <c r="K10" s="270"/>
    </row>
    <row r="11" spans="1:11">
      <c r="A11" s="264">
        <v>9</v>
      </c>
      <c r="B11" s="271" t="s">
        <v>464</v>
      </c>
      <c r="C11" s="272">
        <v>15490</v>
      </c>
      <c r="D11" s="266">
        <f t="shared" si="1"/>
        <v>929.4</v>
      </c>
      <c r="E11" s="267">
        <f t="shared" si="0"/>
        <v>820.97</v>
      </c>
      <c r="F11" s="268">
        <f t="shared" si="2"/>
        <v>16419.400000000001</v>
      </c>
      <c r="G11" s="268">
        <f t="shared" si="3"/>
        <v>197032.80000000002</v>
      </c>
      <c r="H11" s="269"/>
      <c r="I11" s="270"/>
      <c r="K11" s="270"/>
    </row>
    <row r="12" spans="1:11">
      <c r="A12" s="264">
        <v>10</v>
      </c>
      <c r="B12" s="235" t="s">
        <v>465</v>
      </c>
      <c r="C12" s="236">
        <v>15960</v>
      </c>
      <c r="D12" s="266">
        <f t="shared" si="1"/>
        <v>957.6</v>
      </c>
      <c r="E12" s="267">
        <f t="shared" si="0"/>
        <v>845.88</v>
      </c>
      <c r="F12" s="268">
        <f t="shared" si="2"/>
        <v>16917.599999999999</v>
      </c>
      <c r="G12" s="268">
        <f t="shared" si="3"/>
        <v>203011.19999999998</v>
      </c>
      <c r="H12" s="269"/>
      <c r="I12" s="270"/>
      <c r="K12" s="270"/>
    </row>
    <row r="13" spans="1:11">
      <c r="A13" s="264">
        <v>11</v>
      </c>
      <c r="B13" s="235" t="s">
        <v>466</v>
      </c>
      <c r="C13" s="236">
        <v>13850</v>
      </c>
      <c r="D13" s="266">
        <f t="shared" si="1"/>
        <v>831</v>
      </c>
      <c r="E13" s="267">
        <f t="shared" si="0"/>
        <v>734.05</v>
      </c>
      <c r="F13" s="268">
        <f t="shared" si="2"/>
        <v>14681</v>
      </c>
      <c r="G13" s="268">
        <f t="shared" si="3"/>
        <v>176172</v>
      </c>
      <c r="H13" s="269"/>
      <c r="I13" s="270"/>
      <c r="K13" s="270"/>
    </row>
    <row r="14" spans="1:11">
      <c r="A14" s="264">
        <v>12</v>
      </c>
      <c r="B14" s="235" t="s">
        <v>467</v>
      </c>
      <c r="C14" s="236">
        <v>8740</v>
      </c>
      <c r="D14" s="266">
        <f t="shared" si="1"/>
        <v>524.4</v>
      </c>
      <c r="E14" s="267">
        <f t="shared" si="0"/>
        <v>463.22</v>
      </c>
      <c r="F14" s="268">
        <f t="shared" si="2"/>
        <v>9264.4</v>
      </c>
      <c r="G14" s="268">
        <f t="shared" si="3"/>
        <v>111172.79999999999</v>
      </c>
      <c r="H14" s="269"/>
      <c r="I14" s="270"/>
      <c r="K14" s="270"/>
    </row>
    <row r="15" spans="1:11">
      <c r="A15" s="264">
        <v>13</v>
      </c>
      <c r="B15" s="271" t="s">
        <v>468</v>
      </c>
      <c r="C15" s="272">
        <v>11430</v>
      </c>
      <c r="D15" s="266">
        <f t="shared" si="1"/>
        <v>685.8</v>
      </c>
      <c r="E15" s="267">
        <f t="shared" si="0"/>
        <v>605.79</v>
      </c>
      <c r="F15" s="268">
        <f t="shared" si="2"/>
        <v>12115.8</v>
      </c>
      <c r="G15" s="268">
        <f t="shared" si="3"/>
        <v>145389.59999999998</v>
      </c>
      <c r="H15" s="269"/>
      <c r="I15" s="270"/>
      <c r="K15" s="270"/>
    </row>
    <row r="16" spans="1:11">
      <c r="A16" s="264">
        <v>14</v>
      </c>
      <c r="B16" s="235" t="s">
        <v>469</v>
      </c>
      <c r="C16" s="236">
        <v>8510</v>
      </c>
      <c r="D16" s="266">
        <f t="shared" si="1"/>
        <v>510.6</v>
      </c>
      <c r="E16" s="267">
        <f t="shared" si="0"/>
        <v>451.03</v>
      </c>
      <c r="F16" s="268">
        <f t="shared" si="2"/>
        <v>9020.6</v>
      </c>
      <c r="G16" s="268">
        <f t="shared" si="3"/>
        <v>108247.20000000001</v>
      </c>
      <c r="H16" s="269"/>
      <c r="I16" s="270"/>
      <c r="K16" s="270"/>
    </row>
    <row r="17" spans="1:11">
      <c r="A17" s="264">
        <v>15</v>
      </c>
      <c r="B17" s="235" t="s">
        <v>470</v>
      </c>
      <c r="C17" s="236">
        <v>17770</v>
      </c>
      <c r="D17" s="266">
        <f t="shared" si="1"/>
        <v>1066.2</v>
      </c>
      <c r="E17" s="267">
        <f t="shared" si="0"/>
        <v>941.81</v>
      </c>
      <c r="F17" s="268">
        <f t="shared" si="2"/>
        <v>18836.2</v>
      </c>
      <c r="G17" s="268">
        <f t="shared" si="3"/>
        <v>226034.40000000002</v>
      </c>
      <c r="H17" s="269"/>
      <c r="I17" s="270"/>
      <c r="K17" s="270"/>
    </row>
    <row r="18" spans="1:11">
      <c r="A18" s="264">
        <v>16</v>
      </c>
      <c r="B18" s="235" t="s">
        <v>471</v>
      </c>
      <c r="C18" s="236">
        <v>11060</v>
      </c>
      <c r="D18" s="266">
        <f t="shared" si="1"/>
        <v>663.6</v>
      </c>
      <c r="E18" s="267">
        <f t="shared" si="0"/>
        <v>586.17999999999995</v>
      </c>
      <c r="F18" s="268">
        <f t="shared" si="2"/>
        <v>11723.6</v>
      </c>
      <c r="G18" s="268">
        <f t="shared" si="3"/>
        <v>140683.20000000001</v>
      </c>
      <c r="H18" s="269"/>
      <c r="I18" s="270"/>
      <c r="K18" s="270"/>
    </row>
    <row r="19" spans="1:11">
      <c r="A19" s="264">
        <v>17</v>
      </c>
      <c r="B19" s="235" t="s">
        <v>472</v>
      </c>
      <c r="C19" s="236">
        <v>11360</v>
      </c>
      <c r="D19" s="266">
        <f t="shared" si="1"/>
        <v>681.6</v>
      </c>
      <c r="E19" s="267">
        <f t="shared" si="0"/>
        <v>602.08000000000004</v>
      </c>
      <c r="F19" s="268">
        <f t="shared" si="2"/>
        <v>12041.6</v>
      </c>
      <c r="G19" s="268">
        <f t="shared" si="3"/>
        <v>144499.20000000001</v>
      </c>
      <c r="H19" s="269"/>
      <c r="I19" s="270"/>
      <c r="K19" s="270"/>
    </row>
    <row r="20" spans="1:11">
      <c r="A20" s="264">
        <v>18</v>
      </c>
      <c r="B20" s="271" t="s">
        <v>473</v>
      </c>
      <c r="C20" s="272">
        <v>8230</v>
      </c>
      <c r="D20" s="266">
        <f t="shared" si="1"/>
        <v>493.8</v>
      </c>
      <c r="E20" s="267">
        <f t="shared" si="0"/>
        <v>436.19</v>
      </c>
      <c r="F20" s="268">
        <f t="shared" si="2"/>
        <v>8723.7999999999993</v>
      </c>
      <c r="G20" s="268">
        <f t="shared" si="3"/>
        <v>104685.59999999999</v>
      </c>
      <c r="H20" s="269"/>
      <c r="I20" s="270"/>
      <c r="K20" s="270"/>
    </row>
    <row r="21" spans="1:11">
      <c r="A21" s="264">
        <v>19</v>
      </c>
      <c r="B21" s="271" t="s">
        <v>474</v>
      </c>
      <c r="C21" s="272">
        <v>11060</v>
      </c>
      <c r="D21" s="266">
        <f t="shared" si="1"/>
        <v>663.6</v>
      </c>
      <c r="E21" s="267">
        <f t="shared" si="0"/>
        <v>586.17999999999995</v>
      </c>
      <c r="F21" s="268">
        <f t="shared" si="2"/>
        <v>11723.6</v>
      </c>
      <c r="G21" s="268">
        <f t="shared" si="3"/>
        <v>140683.20000000001</v>
      </c>
      <c r="H21" s="269"/>
      <c r="I21" s="270"/>
      <c r="K21" s="270"/>
    </row>
    <row r="22" spans="1:11">
      <c r="A22" s="264">
        <v>20</v>
      </c>
      <c r="B22" s="235" t="s">
        <v>475</v>
      </c>
      <c r="C22" s="236">
        <v>8230</v>
      </c>
      <c r="D22" s="266">
        <f t="shared" si="1"/>
        <v>493.8</v>
      </c>
      <c r="E22" s="267">
        <f t="shared" si="0"/>
        <v>436.19</v>
      </c>
      <c r="F22" s="268">
        <f t="shared" si="2"/>
        <v>8723.7999999999993</v>
      </c>
      <c r="G22" s="268">
        <f t="shared" si="3"/>
        <v>104685.59999999999</v>
      </c>
      <c r="H22" s="269"/>
      <c r="I22" s="270"/>
      <c r="K22" s="270"/>
    </row>
    <row r="23" spans="1:11">
      <c r="A23" s="264">
        <v>21</v>
      </c>
      <c r="B23" s="235" t="s">
        <v>476</v>
      </c>
      <c r="C23" s="236">
        <v>11060</v>
      </c>
      <c r="D23" s="266">
        <f t="shared" si="1"/>
        <v>663.6</v>
      </c>
      <c r="E23" s="267">
        <f t="shared" si="0"/>
        <v>586.17999999999995</v>
      </c>
      <c r="F23" s="268">
        <f t="shared" si="2"/>
        <v>11723.6</v>
      </c>
      <c r="G23" s="268">
        <f t="shared" si="3"/>
        <v>140683.20000000001</v>
      </c>
      <c r="H23" s="269"/>
      <c r="I23" s="270"/>
      <c r="K23" s="270"/>
    </row>
    <row r="24" spans="1:11">
      <c r="A24" s="264">
        <v>22</v>
      </c>
      <c r="B24" s="235" t="s">
        <v>477</v>
      </c>
      <c r="C24" s="236">
        <v>17770</v>
      </c>
      <c r="D24" s="266">
        <f t="shared" si="1"/>
        <v>1066.2</v>
      </c>
      <c r="E24" s="267">
        <f t="shared" si="0"/>
        <v>941.81</v>
      </c>
      <c r="F24" s="268">
        <f t="shared" si="2"/>
        <v>18836.2</v>
      </c>
      <c r="G24" s="268">
        <f t="shared" si="3"/>
        <v>226034.40000000002</v>
      </c>
      <c r="H24" s="269"/>
      <c r="I24" s="270"/>
      <c r="K24" s="270"/>
    </row>
    <row r="25" spans="1:11">
      <c r="A25" s="264">
        <v>23</v>
      </c>
      <c r="B25" s="235" t="s">
        <v>478</v>
      </c>
      <c r="C25" s="236">
        <v>8230</v>
      </c>
      <c r="D25" s="266">
        <f t="shared" si="1"/>
        <v>493.8</v>
      </c>
      <c r="E25" s="267">
        <f t="shared" si="0"/>
        <v>436.19</v>
      </c>
      <c r="F25" s="268">
        <f t="shared" si="2"/>
        <v>8723.7999999999993</v>
      </c>
      <c r="G25" s="268">
        <f t="shared" si="3"/>
        <v>104685.59999999999</v>
      </c>
      <c r="H25" s="269"/>
      <c r="I25" s="270"/>
      <c r="K25" s="270"/>
    </row>
    <row r="26" spans="1:11">
      <c r="A26" s="264">
        <v>24</v>
      </c>
      <c r="B26" s="235" t="s">
        <v>479</v>
      </c>
      <c r="C26" s="236">
        <v>8230</v>
      </c>
      <c r="D26" s="266">
        <f t="shared" si="1"/>
        <v>493.8</v>
      </c>
      <c r="E26" s="267">
        <f t="shared" si="0"/>
        <v>436.19</v>
      </c>
      <c r="F26" s="268">
        <f t="shared" si="2"/>
        <v>8723.7999999999993</v>
      </c>
      <c r="G26" s="268">
        <f t="shared" si="3"/>
        <v>104685.59999999999</v>
      </c>
      <c r="H26" s="269"/>
      <c r="I26" s="270"/>
      <c r="K26" s="270"/>
    </row>
    <row r="27" spans="1:11">
      <c r="A27" s="264">
        <v>25</v>
      </c>
      <c r="B27" s="235" t="s">
        <v>480</v>
      </c>
      <c r="C27" s="236">
        <v>16760</v>
      </c>
      <c r="D27" s="266">
        <f t="shared" si="1"/>
        <v>1005.6</v>
      </c>
      <c r="E27" s="267">
        <f t="shared" si="0"/>
        <v>888.28</v>
      </c>
      <c r="F27" s="268">
        <f t="shared" si="2"/>
        <v>17765.599999999999</v>
      </c>
      <c r="G27" s="268">
        <f t="shared" si="3"/>
        <v>213187.19999999998</v>
      </c>
      <c r="H27" s="269"/>
      <c r="I27" s="270"/>
      <c r="K27" s="270"/>
    </row>
    <row r="28" spans="1:11">
      <c r="A28" s="264">
        <v>26</v>
      </c>
      <c r="B28" s="235" t="s">
        <v>481</v>
      </c>
      <c r="C28" s="236">
        <v>7590</v>
      </c>
      <c r="D28" s="266">
        <f t="shared" si="1"/>
        <v>455.4</v>
      </c>
      <c r="E28" s="267">
        <f t="shared" si="0"/>
        <v>402.27</v>
      </c>
      <c r="F28" s="268">
        <f t="shared" si="2"/>
        <v>8045.4</v>
      </c>
      <c r="G28" s="268">
        <f t="shared" si="3"/>
        <v>96544.799999999988</v>
      </c>
      <c r="H28" s="269"/>
      <c r="I28" s="270"/>
      <c r="K28" s="270"/>
    </row>
    <row r="29" spans="1:11">
      <c r="A29" s="264">
        <v>27</v>
      </c>
      <c r="B29" s="235" t="s">
        <v>482</v>
      </c>
      <c r="C29" s="236">
        <v>7590</v>
      </c>
      <c r="D29" s="266">
        <f t="shared" si="1"/>
        <v>455.4</v>
      </c>
      <c r="E29" s="267">
        <f t="shared" si="0"/>
        <v>402.27</v>
      </c>
      <c r="F29" s="268">
        <f t="shared" si="2"/>
        <v>8045.4</v>
      </c>
      <c r="G29" s="268">
        <f t="shared" si="3"/>
        <v>96544.799999999988</v>
      </c>
      <c r="H29" s="269"/>
      <c r="I29" s="270"/>
      <c r="K29" s="270"/>
    </row>
    <row r="30" spans="1:11">
      <c r="A30" s="264">
        <v>28</v>
      </c>
      <c r="B30" s="235" t="s">
        <v>483</v>
      </c>
      <c r="C30" s="236">
        <v>18000</v>
      </c>
      <c r="D30" s="266">
        <f t="shared" si="1"/>
        <v>1080</v>
      </c>
      <c r="E30" s="267">
        <f t="shared" si="0"/>
        <v>954</v>
      </c>
      <c r="F30" s="268">
        <f t="shared" si="2"/>
        <v>19080</v>
      </c>
      <c r="G30" s="268">
        <f t="shared" si="3"/>
        <v>228960</v>
      </c>
      <c r="H30" s="269"/>
      <c r="I30" s="270"/>
      <c r="K30" s="270"/>
    </row>
    <row r="31" spans="1:11">
      <c r="A31" s="264">
        <v>29</v>
      </c>
      <c r="B31" s="235" t="s">
        <v>484</v>
      </c>
      <c r="C31" s="236">
        <v>8730</v>
      </c>
      <c r="D31" s="266">
        <f t="shared" si="1"/>
        <v>523.79999999999995</v>
      </c>
      <c r="E31" s="267">
        <f t="shared" si="0"/>
        <v>462.69</v>
      </c>
      <c r="F31" s="268">
        <f t="shared" si="2"/>
        <v>9253.7999999999993</v>
      </c>
      <c r="G31" s="268">
        <f t="shared" si="3"/>
        <v>111045.59999999999</v>
      </c>
      <c r="H31" s="269"/>
      <c r="I31" s="270"/>
      <c r="K31" s="270"/>
    </row>
    <row r="32" spans="1:11">
      <c r="A32" s="264">
        <v>30</v>
      </c>
      <c r="B32" s="235" t="s">
        <v>485</v>
      </c>
      <c r="C32" s="236">
        <v>14750</v>
      </c>
      <c r="D32" s="266"/>
      <c r="E32" s="267">
        <f t="shared" si="0"/>
        <v>737.5</v>
      </c>
      <c r="F32" s="268">
        <f t="shared" si="2"/>
        <v>14750</v>
      </c>
      <c r="G32" s="268">
        <f t="shared" si="3"/>
        <v>177000</v>
      </c>
      <c r="H32" s="269"/>
      <c r="I32" s="270"/>
      <c r="K32" s="270"/>
    </row>
    <row r="33" spans="1:11">
      <c r="A33" s="264">
        <v>31</v>
      </c>
      <c r="B33" s="235" t="s">
        <v>486</v>
      </c>
      <c r="C33" s="236">
        <v>7590</v>
      </c>
      <c r="D33" s="266"/>
      <c r="E33" s="267">
        <f t="shared" si="0"/>
        <v>379.5</v>
      </c>
      <c r="F33" s="268">
        <f t="shared" si="2"/>
        <v>7590</v>
      </c>
      <c r="G33" s="268">
        <f t="shared" si="3"/>
        <v>91080</v>
      </c>
      <c r="H33" s="269"/>
      <c r="I33" s="270"/>
      <c r="K33" s="270"/>
    </row>
    <row r="34" spans="1:11">
      <c r="A34" s="264">
        <v>32</v>
      </c>
      <c r="B34" s="235" t="s">
        <v>487</v>
      </c>
      <c r="C34" s="236">
        <v>7590</v>
      </c>
      <c r="D34" s="266"/>
      <c r="E34" s="267">
        <f t="shared" si="0"/>
        <v>379.5</v>
      </c>
      <c r="F34" s="268">
        <f t="shared" si="2"/>
        <v>7590</v>
      </c>
      <c r="G34" s="268">
        <f t="shared" si="3"/>
        <v>91080</v>
      </c>
      <c r="H34" s="269"/>
      <c r="I34" s="270"/>
      <c r="K34" s="270"/>
    </row>
    <row r="35" spans="1:11">
      <c r="A35" s="264">
        <v>33</v>
      </c>
      <c r="B35" s="235" t="s">
        <v>488</v>
      </c>
      <c r="C35" s="236">
        <v>12240</v>
      </c>
      <c r="D35" s="266"/>
      <c r="E35" s="267">
        <f t="shared" si="0"/>
        <v>612</v>
      </c>
      <c r="F35" s="268">
        <f t="shared" si="2"/>
        <v>12240</v>
      </c>
      <c r="G35" s="268">
        <f t="shared" si="3"/>
        <v>146880</v>
      </c>
      <c r="H35" s="269"/>
      <c r="I35" s="270"/>
      <c r="K35" s="270"/>
    </row>
    <row r="36" spans="1:11">
      <c r="A36" s="264">
        <v>34</v>
      </c>
      <c r="B36" s="235" t="s">
        <v>489</v>
      </c>
      <c r="C36" s="236">
        <v>15960</v>
      </c>
      <c r="D36" s="266">
        <f t="shared" si="1"/>
        <v>957.6</v>
      </c>
      <c r="E36" s="267">
        <f t="shared" si="0"/>
        <v>845.88</v>
      </c>
      <c r="F36" s="268">
        <f t="shared" si="2"/>
        <v>16917.599999999999</v>
      </c>
      <c r="G36" s="268">
        <f t="shared" si="3"/>
        <v>203011.19999999998</v>
      </c>
      <c r="H36" s="269"/>
      <c r="I36" s="270"/>
      <c r="K36" s="270"/>
    </row>
    <row r="37" spans="1:11">
      <c r="A37" s="264">
        <v>35</v>
      </c>
      <c r="B37" s="235" t="s">
        <v>490</v>
      </c>
      <c r="C37" s="236">
        <v>7590</v>
      </c>
      <c r="D37" s="266">
        <f t="shared" si="1"/>
        <v>455.4</v>
      </c>
      <c r="E37" s="267">
        <f t="shared" si="0"/>
        <v>402.27</v>
      </c>
      <c r="F37" s="268">
        <f t="shared" si="2"/>
        <v>8045.4</v>
      </c>
      <c r="G37" s="268">
        <f t="shared" si="3"/>
        <v>96544.799999999988</v>
      </c>
      <c r="H37" s="269"/>
      <c r="I37" s="270"/>
      <c r="K37" s="270"/>
    </row>
    <row r="38" spans="1:11">
      <c r="A38" s="264">
        <v>36</v>
      </c>
      <c r="B38" s="235" t="s">
        <v>491</v>
      </c>
      <c r="C38" s="236">
        <v>110000</v>
      </c>
      <c r="D38" s="266"/>
      <c r="E38" s="267"/>
      <c r="F38" s="268">
        <f>SUM(C38)</f>
        <v>110000</v>
      </c>
      <c r="G38" s="268">
        <f t="shared" si="3"/>
        <v>1320000</v>
      </c>
      <c r="H38" s="269"/>
      <c r="I38" s="270"/>
      <c r="K38" s="270"/>
    </row>
    <row r="39" spans="1:11">
      <c r="A39" s="273"/>
      <c r="B39" s="274" t="s">
        <v>6</v>
      </c>
      <c r="C39" s="275">
        <f>SUM(C3:C38)</f>
        <v>515930</v>
      </c>
      <c r="D39" s="275">
        <f>SUM(D3:D38)</f>
        <v>21825.600000000002</v>
      </c>
      <c r="E39" s="275">
        <f>SUM(E3:E38)</f>
        <v>21387.780000000002</v>
      </c>
      <c r="F39" s="275">
        <f>SUM(F3:F38)</f>
        <v>537755.6</v>
      </c>
      <c r="G39" s="275">
        <f>SUM(G3:G38)</f>
        <v>6453067.2000000011</v>
      </c>
      <c r="H39" s="276"/>
      <c r="I39" s="270"/>
      <c r="K39" s="270"/>
    </row>
    <row r="40" spans="1:11">
      <c r="I40" s="270"/>
    </row>
    <row r="41" spans="1:11">
      <c r="E41" s="270"/>
      <c r="F41" s="1783"/>
      <c r="G41" s="1783"/>
    </row>
    <row r="42" spans="1:11">
      <c r="C42" s="270"/>
      <c r="D42" s="270"/>
      <c r="F42" s="1784"/>
      <c r="G42" s="1784"/>
    </row>
    <row r="43" spans="1:11">
      <c r="C43" s="270"/>
      <c r="E43" s="270"/>
      <c r="F43" s="1784"/>
      <c r="G43" s="1784"/>
    </row>
    <row r="44" spans="1:11">
      <c r="F44" s="1785"/>
      <c r="G44" s="1785"/>
    </row>
  </sheetData>
  <mergeCells count="5">
    <mergeCell ref="A1:H1"/>
    <mergeCell ref="F41:G41"/>
    <mergeCell ref="F42:G42"/>
    <mergeCell ref="F43:G43"/>
    <mergeCell ref="F44:G44"/>
  </mergeCells>
  <pageMargins left="0.70866141732283472" right="0.70866141732283472" top="0.94488188976377963" bottom="1.1811023622047245" header="0.31496062992125984" footer="0.15748031496062992"/>
  <pageSetup paperSize="9" scale="95" fitToHeight="0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38B33-9D4F-4F99-AB21-0383AACB6763}">
  <sheetPr>
    <tabColor rgb="FF0070C0"/>
    <pageSetUpPr fitToPage="1"/>
  </sheetPr>
  <dimension ref="A1:E24"/>
  <sheetViews>
    <sheetView view="pageBreakPreview" topLeftCell="A16" zoomScale="110" zoomScaleSheetLayoutView="110" workbookViewId="0">
      <selection activeCell="U62" sqref="U62"/>
    </sheetView>
  </sheetViews>
  <sheetFormatPr defaultRowHeight="27"/>
  <cols>
    <col min="1" max="1" width="8.796875" style="280"/>
    <col min="2" max="2" width="29.8984375" style="280" bestFit="1" customWidth="1"/>
    <col min="3" max="3" width="27.296875" style="280" customWidth="1"/>
    <col min="4" max="4" width="23.3984375" style="280" bestFit="1" customWidth="1"/>
    <col min="5" max="5" width="21.3984375" style="280" customWidth="1"/>
    <col min="6" max="257" width="8.796875" style="280"/>
    <col min="258" max="258" width="29.8984375" style="280" bestFit="1" customWidth="1"/>
    <col min="259" max="259" width="27.296875" style="280" customWidth="1"/>
    <col min="260" max="260" width="23.3984375" style="280" bestFit="1" customWidth="1"/>
    <col min="261" max="261" width="21.3984375" style="280" customWidth="1"/>
    <col min="262" max="513" width="8.796875" style="280"/>
    <col min="514" max="514" width="29.8984375" style="280" bestFit="1" customWidth="1"/>
    <col min="515" max="515" width="27.296875" style="280" customWidth="1"/>
    <col min="516" max="516" width="23.3984375" style="280" bestFit="1" customWidth="1"/>
    <col min="517" max="517" width="21.3984375" style="280" customWidth="1"/>
    <col min="518" max="769" width="8.796875" style="280"/>
    <col min="770" max="770" width="29.8984375" style="280" bestFit="1" customWidth="1"/>
    <col min="771" max="771" width="27.296875" style="280" customWidth="1"/>
    <col min="772" max="772" width="23.3984375" style="280" bestFit="1" customWidth="1"/>
    <col min="773" max="773" width="21.3984375" style="280" customWidth="1"/>
    <col min="774" max="1025" width="8.796875" style="280"/>
    <col min="1026" max="1026" width="29.8984375" style="280" bestFit="1" customWidth="1"/>
    <col min="1027" max="1027" width="27.296875" style="280" customWidth="1"/>
    <col min="1028" max="1028" width="23.3984375" style="280" bestFit="1" customWidth="1"/>
    <col min="1029" max="1029" width="21.3984375" style="280" customWidth="1"/>
    <col min="1030" max="1281" width="8.796875" style="280"/>
    <col min="1282" max="1282" width="29.8984375" style="280" bestFit="1" customWidth="1"/>
    <col min="1283" max="1283" width="27.296875" style="280" customWidth="1"/>
    <col min="1284" max="1284" width="23.3984375" style="280" bestFit="1" customWidth="1"/>
    <col min="1285" max="1285" width="21.3984375" style="280" customWidth="1"/>
    <col min="1286" max="1537" width="8.796875" style="280"/>
    <col min="1538" max="1538" width="29.8984375" style="280" bestFit="1" customWidth="1"/>
    <col min="1539" max="1539" width="27.296875" style="280" customWidth="1"/>
    <col min="1540" max="1540" width="23.3984375" style="280" bestFit="1" customWidth="1"/>
    <col min="1541" max="1541" width="21.3984375" style="280" customWidth="1"/>
    <col min="1542" max="1793" width="8.796875" style="280"/>
    <col min="1794" max="1794" width="29.8984375" style="280" bestFit="1" customWidth="1"/>
    <col min="1795" max="1795" width="27.296875" style="280" customWidth="1"/>
    <col min="1796" max="1796" width="23.3984375" style="280" bestFit="1" customWidth="1"/>
    <col min="1797" max="1797" width="21.3984375" style="280" customWidth="1"/>
    <col min="1798" max="2049" width="8.796875" style="280"/>
    <col min="2050" max="2050" width="29.8984375" style="280" bestFit="1" customWidth="1"/>
    <col min="2051" max="2051" width="27.296875" style="280" customWidth="1"/>
    <col min="2052" max="2052" width="23.3984375" style="280" bestFit="1" customWidth="1"/>
    <col min="2053" max="2053" width="21.3984375" style="280" customWidth="1"/>
    <col min="2054" max="2305" width="8.796875" style="280"/>
    <col min="2306" max="2306" width="29.8984375" style="280" bestFit="1" customWidth="1"/>
    <col min="2307" max="2307" width="27.296875" style="280" customWidth="1"/>
    <col min="2308" max="2308" width="23.3984375" style="280" bestFit="1" customWidth="1"/>
    <col min="2309" max="2309" width="21.3984375" style="280" customWidth="1"/>
    <col min="2310" max="2561" width="8.796875" style="280"/>
    <col min="2562" max="2562" width="29.8984375" style="280" bestFit="1" customWidth="1"/>
    <col min="2563" max="2563" width="27.296875" style="280" customWidth="1"/>
    <col min="2564" max="2564" width="23.3984375" style="280" bestFit="1" customWidth="1"/>
    <col min="2565" max="2565" width="21.3984375" style="280" customWidth="1"/>
    <col min="2566" max="2817" width="8.796875" style="280"/>
    <col min="2818" max="2818" width="29.8984375" style="280" bestFit="1" customWidth="1"/>
    <col min="2819" max="2819" width="27.296875" style="280" customWidth="1"/>
    <col min="2820" max="2820" width="23.3984375" style="280" bestFit="1" customWidth="1"/>
    <col min="2821" max="2821" width="21.3984375" style="280" customWidth="1"/>
    <col min="2822" max="3073" width="8.796875" style="280"/>
    <col min="3074" max="3074" width="29.8984375" style="280" bestFit="1" customWidth="1"/>
    <col min="3075" max="3075" width="27.296875" style="280" customWidth="1"/>
    <col min="3076" max="3076" width="23.3984375" style="280" bestFit="1" customWidth="1"/>
    <col min="3077" max="3077" width="21.3984375" style="280" customWidth="1"/>
    <col min="3078" max="3329" width="8.796875" style="280"/>
    <col min="3330" max="3330" width="29.8984375" style="280" bestFit="1" customWidth="1"/>
    <col min="3331" max="3331" width="27.296875" style="280" customWidth="1"/>
    <col min="3332" max="3332" width="23.3984375" style="280" bestFit="1" customWidth="1"/>
    <col min="3333" max="3333" width="21.3984375" style="280" customWidth="1"/>
    <col min="3334" max="3585" width="8.796875" style="280"/>
    <col min="3586" max="3586" width="29.8984375" style="280" bestFit="1" customWidth="1"/>
    <col min="3587" max="3587" width="27.296875" style="280" customWidth="1"/>
    <col min="3588" max="3588" width="23.3984375" style="280" bestFit="1" customWidth="1"/>
    <col min="3589" max="3589" width="21.3984375" style="280" customWidth="1"/>
    <col min="3590" max="3841" width="8.796875" style="280"/>
    <col min="3842" max="3842" width="29.8984375" style="280" bestFit="1" customWidth="1"/>
    <col min="3843" max="3843" width="27.296875" style="280" customWidth="1"/>
    <col min="3844" max="3844" width="23.3984375" style="280" bestFit="1" customWidth="1"/>
    <col min="3845" max="3845" width="21.3984375" style="280" customWidth="1"/>
    <col min="3846" max="4097" width="8.796875" style="280"/>
    <col min="4098" max="4098" width="29.8984375" style="280" bestFit="1" customWidth="1"/>
    <col min="4099" max="4099" width="27.296875" style="280" customWidth="1"/>
    <col min="4100" max="4100" width="23.3984375" style="280" bestFit="1" customWidth="1"/>
    <col min="4101" max="4101" width="21.3984375" style="280" customWidth="1"/>
    <col min="4102" max="4353" width="8.796875" style="280"/>
    <col min="4354" max="4354" width="29.8984375" style="280" bestFit="1" customWidth="1"/>
    <col min="4355" max="4355" width="27.296875" style="280" customWidth="1"/>
    <col min="4356" max="4356" width="23.3984375" style="280" bestFit="1" customWidth="1"/>
    <col min="4357" max="4357" width="21.3984375" style="280" customWidth="1"/>
    <col min="4358" max="4609" width="8.796875" style="280"/>
    <col min="4610" max="4610" width="29.8984375" style="280" bestFit="1" customWidth="1"/>
    <col min="4611" max="4611" width="27.296875" style="280" customWidth="1"/>
    <col min="4612" max="4612" width="23.3984375" style="280" bestFit="1" customWidth="1"/>
    <col min="4613" max="4613" width="21.3984375" style="280" customWidth="1"/>
    <col min="4614" max="4865" width="8.796875" style="280"/>
    <col min="4866" max="4866" width="29.8984375" style="280" bestFit="1" customWidth="1"/>
    <col min="4867" max="4867" width="27.296875" style="280" customWidth="1"/>
    <col min="4868" max="4868" width="23.3984375" style="280" bestFit="1" customWidth="1"/>
    <col min="4869" max="4869" width="21.3984375" style="280" customWidth="1"/>
    <col min="4870" max="5121" width="8.796875" style="280"/>
    <col min="5122" max="5122" width="29.8984375" style="280" bestFit="1" customWidth="1"/>
    <col min="5123" max="5123" width="27.296875" style="280" customWidth="1"/>
    <col min="5124" max="5124" width="23.3984375" style="280" bestFit="1" customWidth="1"/>
    <col min="5125" max="5125" width="21.3984375" style="280" customWidth="1"/>
    <col min="5126" max="5377" width="8.796875" style="280"/>
    <col min="5378" max="5378" width="29.8984375" style="280" bestFit="1" customWidth="1"/>
    <col min="5379" max="5379" width="27.296875" style="280" customWidth="1"/>
    <col min="5380" max="5380" width="23.3984375" style="280" bestFit="1" customWidth="1"/>
    <col min="5381" max="5381" width="21.3984375" style="280" customWidth="1"/>
    <col min="5382" max="5633" width="8.796875" style="280"/>
    <col min="5634" max="5634" width="29.8984375" style="280" bestFit="1" customWidth="1"/>
    <col min="5635" max="5635" width="27.296875" style="280" customWidth="1"/>
    <col min="5636" max="5636" width="23.3984375" style="280" bestFit="1" customWidth="1"/>
    <col min="5637" max="5637" width="21.3984375" style="280" customWidth="1"/>
    <col min="5638" max="5889" width="8.796875" style="280"/>
    <col min="5890" max="5890" width="29.8984375" style="280" bestFit="1" customWidth="1"/>
    <col min="5891" max="5891" width="27.296875" style="280" customWidth="1"/>
    <col min="5892" max="5892" width="23.3984375" style="280" bestFit="1" customWidth="1"/>
    <col min="5893" max="5893" width="21.3984375" style="280" customWidth="1"/>
    <col min="5894" max="6145" width="8.796875" style="280"/>
    <col min="6146" max="6146" width="29.8984375" style="280" bestFit="1" customWidth="1"/>
    <col min="6147" max="6147" width="27.296875" style="280" customWidth="1"/>
    <col min="6148" max="6148" width="23.3984375" style="280" bestFit="1" customWidth="1"/>
    <col min="6149" max="6149" width="21.3984375" style="280" customWidth="1"/>
    <col min="6150" max="6401" width="8.796875" style="280"/>
    <col min="6402" max="6402" width="29.8984375" style="280" bestFit="1" customWidth="1"/>
    <col min="6403" max="6403" width="27.296875" style="280" customWidth="1"/>
    <col min="6404" max="6404" width="23.3984375" style="280" bestFit="1" customWidth="1"/>
    <col min="6405" max="6405" width="21.3984375" style="280" customWidth="1"/>
    <col min="6406" max="6657" width="8.796875" style="280"/>
    <col min="6658" max="6658" width="29.8984375" style="280" bestFit="1" customWidth="1"/>
    <col min="6659" max="6659" width="27.296875" style="280" customWidth="1"/>
    <col min="6660" max="6660" width="23.3984375" style="280" bestFit="1" customWidth="1"/>
    <col min="6661" max="6661" width="21.3984375" style="280" customWidth="1"/>
    <col min="6662" max="6913" width="8.796875" style="280"/>
    <col min="6914" max="6914" width="29.8984375" style="280" bestFit="1" customWidth="1"/>
    <col min="6915" max="6915" width="27.296875" style="280" customWidth="1"/>
    <col min="6916" max="6916" width="23.3984375" style="280" bestFit="1" customWidth="1"/>
    <col min="6917" max="6917" width="21.3984375" style="280" customWidth="1"/>
    <col min="6918" max="7169" width="8.796875" style="280"/>
    <col min="7170" max="7170" width="29.8984375" style="280" bestFit="1" customWidth="1"/>
    <col min="7171" max="7171" width="27.296875" style="280" customWidth="1"/>
    <col min="7172" max="7172" width="23.3984375" style="280" bestFit="1" customWidth="1"/>
    <col min="7173" max="7173" width="21.3984375" style="280" customWidth="1"/>
    <col min="7174" max="7425" width="8.796875" style="280"/>
    <col min="7426" max="7426" width="29.8984375" style="280" bestFit="1" customWidth="1"/>
    <col min="7427" max="7427" width="27.296875" style="280" customWidth="1"/>
    <col min="7428" max="7428" width="23.3984375" style="280" bestFit="1" customWidth="1"/>
    <col min="7429" max="7429" width="21.3984375" style="280" customWidth="1"/>
    <col min="7430" max="7681" width="8.796875" style="280"/>
    <col min="7682" max="7682" width="29.8984375" style="280" bestFit="1" customWidth="1"/>
    <col min="7683" max="7683" width="27.296875" style="280" customWidth="1"/>
    <col min="7684" max="7684" width="23.3984375" style="280" bestFit="1" customWidth="1"/>
    <col min="7685" max="7685" width="21.3984375" style="280" customWidth="1"/>
    <col min="7686" max="7937" width="8.796875" style="280"/>
    <col min="7938" max="7938" width="29.8984375" style="280" bestFit="1" customWidth="1"/>
    <col min="7939" max="7939" width="27.296875" style="280" customWidth="1"/>
    <col min="7940" max="7940" width="23.3984375" style="280" bestFit="1" customWidth="1"/>
    <col min="7941" max="7941" width="21.3984375" style="280" customWidth="1"/>
    <col min="7942" max="8193" width="8.796875" style="280"/>
    <col min="8194" max="8194" width="29.8984375" style="280" bestFit="1" customWidth="1"/>
    <col min="8195" max="8195" width="27.296875" style="280" customWidth="1"/>
    <col min="8196" max="8196" width="23.3984375" style="280" bestFit="1" customWidth="1"/>
    <col min="8197" max="8197" width="21.3984375" style="280" customWidth="1"/>
    <col min="8198" max="8449" width="8.796875" style="280"/>
    <col min="8450" max="8450" width="29.8984375" style="280" bestFit="1" customWidth="1"/>
    <col min="8451" max="8451" width="27.296875" style="280" customWidth="1"/>
    <col min="8452" max="8452" width="23.3984375" style="280" bestFit="1" customWidth="1"/>
    <col min="8453" max="8453" width="21.3984375" style="280" customWidth="1"/>
    <col min="8454" max="8705" width="8.796875" style="280"/>
    <col min="8706" max="8706" width="29.8984375" style="280" bestFit="1" customWidth="1"/>
    <col min="8707" max="8707" width="27.296875" style="280" customWidth="1"/>
    <col min="8708" max="8708" width="23.3984375" style="280" bestFit="1" customWidth="1"/>
    <col min="8709" max="8709" width="21.3984375" style="280" customWidth="1"/>
    <col min="8710" max="8961" width="8.796875" style="280"/>
    <col min="8962" max="8962" width="29.8984375" style="280" bestFit="1" customWidth="1"/>
    <col min="8963" max="8963" width="27.296875" style="280" customWidth="1"/>
    <col min="8964" max="8964" width="23.3984375" style="280" bestFit="1" customWidth="1"/>
    <col min="8965" max="8965" width="21.3984375" style="280" customWidth="1"/>
    <col min="8966" max="9217" width="8.796875" style="280"/>
    <col min="9218" max="9218" width="29.8984375" style="280" bestFit="1" customWidth="1"/>
    <col min="9219" max="9219" width="27.296875" style="280" customWidth="1"/>
    <col min="9220" max="9220" width="23.3984375" style="280" bestFit="1" customWidth="1"/>
    <col min="9221" max="9221" width="21.3984375" style="280" customWidth="1"/>
    <col min="9222" max="9473" width="8.796875" style="280"/>
    <col min="9474" max="9474" width="29.8984375" style="280" bestFit="1" customWidth="1"/>
    <col min="9475" max="9475" width="27.296875" style="280" customWidth="1"/>
    <col min="9476" max="9476" width="23.3984375" style="280" bestFit="1" customWidth="1"/>
    <col min="9477" max="9477" width="21.3984375" style="280" customWidth="1"/>
    <col min="9478" max="9729" width="8.796875" style="280"/>
    <col min="9730" max="9730" width="29.8984375" style="280" bestFit="1" customWidth="1"/>
    <col min="9731" max="9731" width="27.296875" style="280" customWidth="1"/>
    <col min="9732" max="9732" width="23.3984375" style="280" bestFit="1" customWidth="1"/>
    <col min="9733" max="9733" width="21.3984375" style="280" customWidth="1"/>
    <col min="9734" max="9985" width="8.796875" style="280"/>
    <col min="9986" max="9986" width="29.8984375" style="280" bestFit="1" customWidth="1"/>
    <col min="9987" max="9987" width="27.296875" style="280" customWidth="1"/>
    <col min="9988" max="9988" width="23.3984375" style="280" bestFit="1" customWidth="1"/>
    <col min="9989" max="9989" width="21.3984375" style="280" customWidth="1"/>
    <col min="9990" max="10241" width="8.796875" style="280"/>
    <col min="10242" max="10242" width="29.8984375" style="280" bestFit="1" customWidth="1"/>
    <col min="10243" max="10243" width="27.296875" style="280" customWidth="1"/>
    <col min="10244" max="10244" width="23.3984375" style="280" bestFit="1" customWidth="1"/>
    <col min="10245" max="10245" width="21.3984375" style="280" customWidth="1"/>
    <col min="10246" max="10497" width="8.796875" style="280"/>
    <col min="10498" max="10498" width="29.8984375" style="280" bestFit="1" customWidth="1"/>
    <col min="10499" max="10499" width="27.296875" style="280" customWidth="1"/>
    <col min="10500" max="10500" width="23.3984375" style="280" bestFit="1" customWidth="1"/>
    <col min="10501" max="10501" width="21.3984375" style="280" customWidth="1"/>
    <col min="10502" max="10753" width="8.796875" style="280"/>
    <col min="10754" max="10754" width="29.8984375" style="280" bestFit="1" customWidth="1"/>
    <col min="10755" max="10755" width="27.296875" style="280" customWidth="1"/>
    <col min="10756" max="10756" width="23.3984375" style="280" bestFit="1" customWidth="1"/>
    <col min="10757" max="10757" width="21.3984375" style="280" customWidth="1"/>
    <col min="10758" max="11009" width="8.796875" style="280"/>
    <col min="11010" max="11010" width="29.8984375" style="280" bestFit="1" customWidth="1"/>
    <col min="11011" max="11011" width="27.296875" style="280" customWidth="1"/>
    <col min="11012" max="11012" width="23.3984375" style="280" bestFit="1" customWidth="1"/>
    <col min="11013" max="11013" width="21.3984375" style="280" customWidth="1"/>
    <col min="11014" max="11265" width="8.796875" style="280"/>
    <col min="11266" max="11266" width="29.8984375" style="280" bestFit="1" customWidth="1"/>
    <col min="11267" max="11267" width="27.296875" style="280" customWidth="1"/>
    <col min="11268" max="11268" width="23.3984375" style="280" bestFit="1" customWidth="1"/>
    <col min="11269" max="11269" width="21.3984375" style="280" customWidth="1"/>
    <col min="11270" max="11521" width="8.796875" style="280"/>
    <col min="11522" max="11522" width="29.8984375" style="280" bestFit="1" customWidth="1"/>
    <col min="11523" max="11523" width="27.296875" style="280" customWidth="1"/>
    <col min="11524" max="11524" width="23.3984375" style="280" bestFit="1" customWidth="1"/>
    <col min="11525" max="11525" width="21.3984375" style="280" customWidth="1"/>
    <col min="11526" max="11777" width="8.796875" style="280"/>
    <col min="11778" max="11778" width="29.8984375" style="280" bestFit="1" customWidth="1"/>
    <col min="11779" max="11779" width="27.296875" style="280" customWidth="1"/>
    <col min="11780" max="11780" width="23.3984375" style="280" bestFit="1" customWidth="1"/>
    <col min="11781" max="11781" width="21.3984375" style="280" customWidth="1"/>
    <col min="11782" max="12033" width="8.796875" style="280"/>
    <col min="12034" max="12034" width="29.8984375" style="280" bestFit="1" customWidth="1"/>
    <col min="12035" max="12035" width="27.296875" style="280" customWidth="1"/>
    <col min="12036" max="12036" width="23.3984375" style="280" bestFit="1" customWidth="1"/>
    <col min="12037" max="12037" width="21.3984375" style="280" customWidth="1"/>
    <col min="12038" max="12289" width="8.796875" style="280"/>
    <col min="12290" max="12290" width="29.8984375" style="280" bestFit="1" customWidth="1"/>
    <col min="12291" max="12291" width="27.296875" style="280" customWidth="1"/>
    <col min="12292" max="12292" width="23.3984375" style="280" bestFit="1" customWidth="1"/>
    <col min="12293" max="12293" width="21.3984375" style="280" customWidth="1"/>
    <col min="12294" max="12545" width="8.796875" style="280"/>
    <col min="12546" max="12546" width="29.8984375" style="280" bestFit="1" customWidth="1"/>
    <col min="12547" max="12547" width="27.296875" style="280" customWidth="1"/>
    <col min="12548" max="12548" width="23.3984375" style="280" bestFit="1" customWidth="1"/>
    <col min="12549" max="12549" width="21.3984375" style="280" customWidth="1"/>
    <col min="12550" max="12801" width="8.796875" style="280"/>
    <col min="12802" max="12802" width="29.8984375" style="280" bestFit="1" customWidth="1"/>
    <col min="12803" max="12803" width="27.296875" style="280" customWidth="1"/>
    <col min="12804" max="12804" width="23.3984375" style="280" bestFit="1" customWidth="1"/>
    <col min="12805" max="12805" width="21.3984375" style="280" customWidth="1"/>
    <col min="12806" max="13057" width="8.796875" style="280"/>
    <col min="13058" max="13058" width="29.8984375" style="280" bestFit="1" customWidth="1"/>
    <col min="13059" max="13059" width="27.296875" style="280" customWidth="1"/>
    <col min="13060" max="13060" width="23.3984375" style="280" bestFit="1" customWidth="1"/>
    <col min="13061" max="13061" width="21.3984375" style="280" customWidth="1"/>
    <col min="13062" max="13313" width="8.796875" style="280"/>
    <col min="13314" max="13314" width="29.8984375" style="280" bestFit="1" customWidth="1"/>
    <col min="13315" max="13315" width="27.296875" style="280" customWidth="1"/>
    <col min="13316" max="13316" width="23.3984375" style="280" bestFit="1" customWidth="1"/>
    <col min="13317" max="13317" width="21.3984375" style="280" customWidth="1"/>
    <col min="13318" max="13569" width="8.796875" style="280"/>
    <col min="13570" max="13570" width="29.8984375" style="280" bestFit="1" customWidth="1"/>
    <col min="13571" max="13571" width="27.296875" style="280" customWidth="1"/>
    <col min="13572" max="13572" width="23.3984375" style="280" bestFit="1" customWidth="1"/>
    <col min="13573" max="13573" width="21.3984375" style="280" customWidth="1"/>
    <col min="13574" max="13825" width="8.796875" style="280"/>
    <col min="13826" max="13826" width="29.8984375" style="280" bestFit="1" customWidth="1"/>
    <col min="13827" max="13827" width="27.296875" style="280" customWidth="1"/>
    <col min="13828" max="13828" width="23.3984375" style="280" bestFit="1" customWidth="1"/>
    <col min="13829" max="13829" width="21.3984375" style="280" customWidth="1"/>
    <col min="13830" max="14081" width="8.796875" style="280"/>
    <col min="14082" max="14082" width="29.8984375" style="280" bestFit="1" customWidth="1"/>
    <col min="14083" max="14083" width="27.296875" style="280" customWidth="1"/>
    <col min="14084" max="14084" width="23.3984375" style="280" bestFit="1" customWidth="1"/>
    <col min="14085" max="14085" width="21.3984375" style="280" customWidth="1"/>
    <col min="14086" max="14337" width="8.796875" style="280"/>
    <col min="14338" max="14338" width="29.8984375" style="280" bestFit="1" customWidth="1"/>
    <col min="14339" max="14339" width="27.296875" style="280" customWidth="1"/>
    <col min="14340" max="14340" width="23.3984375" style="280" bestFit="1" customWidth="1"/>
    <col min="14341" max="14341" width="21.3984375" style="280" customWidth="1"/>
    <col min="14342" max="14593" width="8.796875" style="280"/>
    <col min="14594" max="14594" width="29.8984375" style="280" bestFit="1" customWidth="1"/>
    <col min="14595" max="14595" width="27.296875" style="280" customWidth="1"/>
    <col min="14596" max="14596" width="23.3984375" style="280" bestFit="1" customWidth="1"/>
    <col min="14597" max="14597" width="21.3984375" style="280" customWidth="1"/>
    <col min="14598" max="14849" width="8.796875" style="280"/>
    <col min="14850" max="14850" width="29.8984375" style="280" bestFit="1" customWidth="1"/>
    <col min="14851" max="14851" width="27.296875" style="280" customWidth="1"/>
    <col min="14852" max="14852" width="23.3984375" style="280" bestFit="1" customWidth="1"/>
    <col min="14853" max="14853" width="21.3984375" style="280" customWidth="1"/>
    <col min="14854" max="15105" width="8.796875" style="280"/>
    <col min="15106" max="15106" width="29.8984375" style="280" bestFit="1" customWidth="1"/>
    <col min="15107" max="15107" width="27.296875" style="280" customWidth="1"/>
    <col min="15108" max="15108" width="23.3984375" style="280" bestFit="1" customWidth="1"/>
    <col min="15109" max="15109" width="21.3984375" style="280" customWidth="1"/>
    <col min="15110" max="15361" width="8.796875" style="280"/>
    <col min="15362" max="15362" width="29.8984375" style="280" bestFit="1" customWidth="1"/>
    <col min="15363" max="15363" width="27.296875" style="280" customWidth="1"/>
    <col min="15364" max="15364" width="23.3984375" style="280" bestFit="1" customWidth="1"/>
    <col min="15365" max="15365" width="21.3984375" style="280" customWidth="1"/>
    <col min="15366" max="15617" width="8.796875" style="280"/>
    <col min="15618" max="15618" width="29.8984375" style="280" bestFit="1" customWidth="1"/>
    <col min="15619" max="15619" width="27.296875" style="280" customWidth="1"/>
    <col min="15620" max="15620" width="23.3984375" style="280" bestFit="1" customWidth="1"/>
    <col min="15621" max="15621" width="21.3984375" style="280" customWidth="1"/>
    <col min="15622" max="15873" width="8.796875" style="280"/>
    <col min="15874" max="15874" width="29.8984375" style="280" bestFit="1" customWidth="1"/>
    <col min="15875" max="15875" width="27.296875" style="280" customWidth="1"/>
    <col min="15876" max="15876" width="23.3984375" style="280" bestFit="1" customWidth="1"/>
    <col min="15877" max="15877" width="21.3984375" style="280" customWidth="1"/>
    <col min="15878" max="16129" width="8.796875" style="280"/>
    <col min="16130" max="16130" width="29.8984375" style="280" bestFit="1" customWidth="1"/>
    <col min="16131" max="16131" width="27.296875" style="280" customWidth="1"/>
    <col min="16132" max="16132" width="23.3984375" style="280" bestFit="1" customWidth="1"/>
    <col min="16133" max="16133" width="21.3984375" style="280" customWidth="1"/>
    <col min="16134" max="16384" width="8.796875" style="280"/>
  </cols>
  <sheetData>
    <row r="1" spans="1:5">
      <c r="A1" s="1788" t="s">
        <v>492</v>
      </c>
      <c r="B1" s="1788"/>
      <c r="C1" s="1788"/>
      <c r="D1" s="1788"/>
      <c r="E1" s="1788"/>
    </row>
    <row r="2" spans="1:5">
      <c r="A2" s="281" t="s">
        <v>3</v>
      </c>
      <c r="B2" s="281" t="s">
        <v>493</v>
      </c>
      <c r="C2" s="281" t="s">
        <v>494</v>
      </c>
      <c r="D2" s="281" t="s">
        <v>495</v>
      </c>
      <c r="E2" s="281" t="s">
        <v>496</v>
      </c>
    </row>
    <row r="3" spans="1:5" s="287" customFormat="1">
      <c r="A3" s="282">
        <v>1</v>
      </c>
      <c r="B3" s="283" t="s">
        <v>497</v>
      </c>
      <c r="C3" s="284" t="s">
        <v>498</v>
      </c>
      <c r="D3" s="285">
        <v>10000</v>
      </c>
      <c r="E3" s="286">
        <f t="shared" ref="E3:E9" si="0">+D3*12</f>
        <v>120000</v>
      </c>
    </row>
    <row r="4" spans="1:5" s="287" customFormat="1">
      <c r="A4" s="282">
        <v>2</v>
      </c>
      <c r="B4" s="283" t="s">
        <v>499</v>
      </c>
      <c r="C4" s="284" t="s">
        <v>500</v>
      </c>
      <c r="D4" s="285">
        <v>10000</v>
      </c>
      <c r="E4" s="286">
        <f t="shared" si="0"/>
        <v>120000</v>
      </c>
    </row>
    <row r="5" spans="1:5" s="287" customFormat="1">
      <c r="A5" s="282">
        <v>3</v>
      </c>
      <c r="B5" s="283" t="s">
        <v>501</v>
      </c>
      <c r="C5" s="284" t="s">
        <v>500</v>
      </c>
      <c r="D5" s="285">
        <v>10000</v>
      </c>
      <c r="E5" s="286">
        <f>+D5*12</f>
        <v>120000</v>
      </c>
    </row>
    <row r="6" spans="1:5" s="287" customFormat="1">
      <c r="A6" s="282">
        <v>4</v>
      </c>
      <c r="B6" s="283" t="s">
        <v>502</v>
      </c>
      <c r="C6" s="284" t="s">
        <v>500</v>
      </c>
      <c r="D6" s="285">
        <v>10000</v>
      </c>
      <c r="E6" s="286">
        <f t="shared" si="0"/>
        <v>120000</v>
      </c>
    </row>
    <row r="7" spans="1:5" s="287" customFormat="1">
      <c r="A7" s="282">
        <v>5</v>
      </c>
      <c r="B7" s="283" t="s">
        <v>503</v>
      </c>
      <c r="C7" s="284" t="s">
        <v>500</v>
      </c>
      <c r="D7" s="285">
        <v>10000</v>
      </c>
      <c r="E7" s="286">
        <f t="shared" si="0"/>
        <v>120000</v>
      </c>
    </row>
    <row r="8" spans="1:5" s="287" customFormat="1">
      <c r="A8" s="282">
        <v>6</v>
      </c>
      <c r="B8" s="283" t="s">
        <v>504</v>
      </c>
      <c r="C8" s="284" t="s">
        <v>500</v>
      </c>
      <c r="D8" s="285">
        <v>10000</v>
      </c>
      <c r="E8" s="286">
        <f t="shared" si="0"/>
        <v>120000</v>
      </c>
    </row>
    <row r="9" spans="1:5" s="287" customFormat="1">
      <c r="A9" s="282">
        <v>7</v>
      </c>
      <c r="B9" s="283" t="s">
        <v>505</v>
      </c>
      <c r="C9" s="284" t="s">
        <v>500</v>
      </c>
      <c r="D9" s="285">
        <v>10000</v>
      </c>
      <c r="E9" s="286">
        <f t="shared" si="0"/>
        <v>120000</v>
      </c>
    </row>
    <row r="10" spans="1:5" s="290" customFormat="1">
      <c r="A10" s="1789" t="s">
        <v>506</v>
      </c>
      <c r="B10" s="1790"/>
      <c r="C10" s="1791"/>
      <c r="D10" s="288">
        <f>SUM(D3:D9)</f>
        <v>70000</v>
      </c>
      <c r="E10" s="289">
        <f>SUM(D10*12)</f>
        <v>840000</v>
      </c>
    </row>
    <row r="11" spans="1:5" s="287" customFormat="1">
      <c r="A11" s="282">
        <v>1</v>
      </c>
      <c r="B11" s="291" t="s">
        <v>507</v>
      </c>
      <c r="C11" s="284" t="s">
        <v>508</v>
      </c>
      <c r="D11" s="292">
        <v>5000</v>
      </c>
      <c r="E11" s="286">
        <f t="shared" ref="E11:E17" si="1">+D11*12</f>
        <v>60000</v>
      </c>
    </row>
    <row r="12" spans="1:5" s="287" customFormat="1">
      <c r="A12" s="282">
        <v>2</v>
      </c>
      <c r="B12" s="284" t="s">
        <v>509</v>
      </c>
      <c r="C12" s="284" t="s">
        <v>508</v>
      </c>
      <c r="D12" s="292">
        <v>5000</v>
      </c>
      <c r="E12" s="286">
        <f t="shared" si="1"/>
        <v>60000</v>
      </c>
    </row>
    <row r="13" spans="1:5" s="287" customFormat="1">
      <c r="A13" s="282">
        <v>3</v>
      </c>
      <c r="B13" s="284" t="s">
        <v>510</v>
      </c>
      <c r="C13" s="284" t="s">
        <v>508</v>
      </c>
      <c r="D13" s="292">
        <v>5000</v>
      </c>
      <c r="E13" s="286">
        <f t="shared" si="1"/>
        <v>60000</v>
      </c>
    </row>
    <row r="14" spans="1:5" s="287" customFormat="1">
      <c r="A14" s="282">
        <v>4</v>
      </c>
      <c r="B14" s="284" t="s">
        <v>511</v>
      </c>
      <c r="C14" s="284" t="s">
        <v>512</v>
      </c>
      <c r="D14" s="292">
        <v>5000</v>
      </c>
      <c r="E14" s="286">
        <f t="shared" si="1"/>
        <v>60000</v>
      </c>
    </row>
    <row r="15" spans="1:5" s="287" customFormat="1">
      <c r="A15" s="282">
        <v>5</v>
      </c>
      <c r="B15" s="284" t="s">
        <v>513</v>
      </c>
      <c r="C15" s="284" t="s">
        <v>512</v>
      </c>
      <c r="D15" s="292">
        <v>5000</v>
      </c>
      <c r="E15" s="286">
        <f t="shared" si="1"/>
        <v>60000</v>
      </c>
    </row>
    <row r="16" spans="1:5" s="287" customFormat="1">
      <c r="A16" s="282">
        <v>6</v>
      </c>
      <c r="B16" s="284" t="s">
        <v>514</v>
      </c>
      <c r="C16" s="284" t="s">
        <v>512</v>
      </c>
      <c r="D16" s="292">
        <v>5000</v>
      </c>
      <c r="E16" s="286">
        <f t="shared" si="1"/>
        <v>60000</v>
      </c>
    </row>
    <row r="17" spans="1:5" s="287" customFormat="1">
      <c r="A17" s="282">
        <v>7</v>
      </c>
      <c r="B17" s="284" t="s">
        <v>515</v>
      </c>
      <c r="C17" s="284" t="s">
        <v>512</v>
      </c>
      <c r="D17" s="292">
        <v>5000</v>
      </c>
      <c r="E17" s="286">
        <f t="shared" si="1"/>
        <v>60000</v>
      </c>
    </row>
    <row r="18" spans="1:5" s="290" customFormat="1">
      <c r="A18" s="1792" t="s">
        <v>516</v>
      </c>
      <c r="B18" s="1792"/>
      <c r="C18" s="1792"/>
      <c r="D18" s="288">
        <f>SUM(D11:D17)</f>
        <v>35000</v>
      </c>
      <c r="E18" s="289">
        <f>SUM(D18*12)</f>
        <v>420000</v>
      </c>
    </row>
    <row r="19" spans="1:5" s="294" customFormat="1">
      <c r="A19" s="1793" t="s">
        <v>517</v>
      </c>
      <c r="B19" s="1794"/>
      <c r="C19" s="1794"/>
      <c r="D19" s="1795"/>
      <c r="E19" s="293">
        <f>+E10+E18</f>
        <v>1260000</v>
      </c>
    </row>
    <row r="21" spans="1:5">
      <c r="D21" s="1796"/>
      <c r="E21" s="1796"/>
    </row>
    <row r="22" spans="1:5">
      <c r="D22" s="1786"/>
      <c r="E22" s="1786"/>
    </row>
    <row r="23" spans="1:5">
      <c r="D23" s="1786"/>
      <c r="E23" s="1786"/>
    </row>
    <row r="24" spans="1:5">
      <c r="D24" s="1787"/>
      <c r="E24" s="1787"/>
    </row>
  </sheetData>
  <mergeCells count="8">
    <mergeCell ref="D23:E23"/>
    <mergeCell ref="D24:E24"/>
    <mergeCell ref="A1:E1"/>
    <mergeCell ref="A10:C10"/>
    <mergeCell ref="A18:C18"/>
    <mergeCell ref="A19:D19"/>
    <mergeCell ref="D21:E21"/>
    <mergeCell ref="D22:E22"/>
  </mergeCells>
  <pageMargins left="1.299212598425197" right="0.70866141732283472" top="0.94488188976377963" bottom="0.9448818897637796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CF7A3-37B4-4A4C-83D9-756282088FAD}">
  <sheetPr>
    <tabColor rgb="FF0070C0"/>
    <pageSetUpPr fitToPage="1"/>
  </sheetPr>
  <dimension ref="A1:R263"/>
  <sheetViews>
    <sheetView view="pageBreakPreview" topLeftCell="A245" zoomScale="80" zoomScaleNormal="90" zoomScaleSheetLayoutView="80" workbookViewId="0">
      <selection activeCell="U62" sqref="U62"/>
    </sheetView>
  </sheetViews>
  <sheetFormatPr defaultRowHeight="24.6"/>
  <cols>
    <col min="1" max="1" width="4.69921875" style="295" bestFit="1" customWidth="1"/>
    <col min="2" max="2" width="21.59765625" style="295" customWidth="1"/>
    <col min="3" max="3" width="20.8984375" style="295" customWidth="1"/>
    <col min="4" max="4" width="6.3984375" style="329" customWidth="1"/>
    <col min="5" max="5" width="9.69921875" style="329" customWidth="1"/>
    <col min="6" max="6" width="10.296875" style="329" customWidth="1"/>
    <col min="7" max="9" width="9.8984375" style="329" customWidth="1"/>
    <col min="10" max="10" width="11" style="329" customWidth="1"/>
    <col min="11" max="11" width="12" style="329" customWidth="1"/>
    <col min="12" max="12" width="11" style="329" customWidth="1"/>
    <col min="13" max="13" width="11.09765625" style="329" customWidth="1"/>
    <col min="14" max="14" width="9.59765625" style="329" customWidth="1"/>
    <col min="15" max="15" width="13" style="329" customWidth="1"/>
    <col min="16" max="16" width="15" style="329" customWidth="1"/>
    <col min="17" max="17" width="12.69921875" style="329" customWidth="1"/>
    <col min="18" max="18" width="28.69921875" style="295" customWidth="1"/>
    <col min="19" max="256" width="8.796875" style="295"/>
    <col min="257" max="257" width="4.69921875" style="295" bestFit="1" customWidth="1"/>
    <col min="258" max="258" width="21.59765625" style="295" customWidth="1"/>
    <col min="259" max="259" width="20.8984375" style="295" customWidth="1"/>
    <col min="260" max="260" width="6.3984375" style="295" customWidth="1"/>
    <col min="261" max="261" width="9.69921875" style="295" customWidth="1"/>
    <col min="262" max="262" width="10.296875" style="295" customWidth="1"/>
    <col min="263" max="265" width="9.8984375" style="295" customWidth="1"/>
    <col min="266" max="266" width="8.3984375" style="295" customWidth="1"/>
    <col min="267" max="269" width="8.3984375" style="295" bestFit="1" customWidth="1"/>
    <col min="270" max="270" width="9.59765625" style="295" customWidth="1"/>
    <col min="271" max="271" width="9.296875" style="295" customWidth="1"/>
    <col min="272" max="272" width="13" style="295" customWidth="1"/>
    <col min="273" max="273" width="10.59765625" style="295" customWidth="1"/>
    <col min="274" max="274" width="28.69921875" style="295" customWidth="1"/>
    <col min="275" max="512" width="8.796875" style="295"/>
    <col min="513" max="513" width="4.69921875" style="295" bestFit="1" customWidth="1"/>
    <col min="514" max="514" width="21.59765625" style="295" customWidth="1"/>
    <col min="515" max="515" width="20.8984375" style="295" customWidth="1"/>
    <col min="516" max="516" width="6.3984375" style="295" customWidth="1"/>
    <col min="517" max="517" width="9.69921875" style="295" customWidth="1"/>
    <col min="518" max="518" width="10.296875" style="295" customWidth="1"/>
    <col min="519" max="521" width="9.8984375" style="295" customWidth="1"/>
    <col min="522" max="522" width="8.3984375" style="295" customWidth="1"/>
    <col min="523" max="525" width="8.3984375" style="295" bestFit="1" customWidth="1"/>
    <col min="526" max="526" width="9.59765625" style="295" customWidth="1"/>
    <col min="527" max="527" width="9.296875" style="295" customWidth="1"/>
    <col min="528" max="528" width="13" style="295" customWidth="1"/>
    <col min="529" max="529" width="10.59765625" style="295" customWidth="1"/>
    <col min="530" max="530" width="28.69921875" style="295" customWidth="1"/>
    <col min="531" max="768" width="8.796875" style="295"/>
    <col min="769" max="769" width="4.69921875" style="295" bestFit="1" customWidth="1"/>
    <col min="770" max="770" width="21.59765625" style="295" customWidth="1"/>
    <col min="771" max="771" width="20.8984375" style="295" customWidth="1"/>
    <col min="772" max="772" width="6.3984375" style="295" customWidth="1"/>
    <col min="773" max="773" width="9.69921875" style="295" customWidth="1"/>
    <col min="774" max="774" width="10.296875" style="295" customWidth="1"/>
    <col min="775" max="777" width="9.8984375" style="295" customWidth="1"/>
    <col min="778" max="778" width="8.3984375" style="295" customWidth="1"/>
    <col min="779" max="781" width="8.3984375" style="295" bestFit="1" customWidth="1"/>
    <col min="782" max="782" width="9.59765625" style="295" customWidth="1"/>
    <col min="783" max="783" width="9.296875" style="295" customWidth="1"/>
    <col min="784" max="784" width="13" style="295" customWidth="1"/>
    <col min="785" max="785" width="10.59765625" style="295" customWidth="1"/>
    <col min="786" max="786" width="28.69921875" style="295" customWidth="1"/>
    <col min="787" max="1024" width="8.796875" style="295"/>
    <col min="1025" max="1025" width="4.69921875" style="295" bestFit="1" customWidth="1"/>
    <col min="1026" max="1026" width="21.59765625" style="295" customWidth="1"/>
    <col min="1027" max="1027" width="20.8984375" style="295" customWidth="1"/>
    <col min="1028" max="1028" width="6.3984375" style="295" customWidth="1"/>
    <col min="1029" max="1029" width="9.69921875" style="295" customWidth="1"/>
    <col min="1030" max="1030" width="10.296875" style="295" customWidth="1"/>
    <col min="1031" max="1033" width="9.8984375" style="295" customWidth="1"/>
    <col min="1034" max="1034" width="8.3984375" style="295" customWidth="1"/>
    <col min="1035" max="1037" width="8.3984375" style="295" bestFit="1" customWidth="1"/>
    <col min="1038" max="1038" width="9.59765625" style="295" customWidth="1"/>
    <col min="1039" max="1039" width="9.296875" style="295" customWidth="1"/>
    <col min="1040" max="1040" width="13" style="295" customWidth="1"/>
    <col min="1041" max="1041" width="10.59765625" style="295" customWidth="1"/>
    <col min="1042" max="1042" width="28.69921875" style="295" customWidth="1"/>
    <col min="1043" max="1280" width="8.796875" style="295"/>
    <col min="1281" max="1281" width="4.69921875" style="295" bestFit="1" customWidth="1"/>
    <col min="1282" max="1282" width="21.59765625" style="295" customWidth="1"/>
    <col min="1283" max="1283" width="20.8984375" style="295" customWidth="1"/>
    <col min="1284" max="1284" width="6.3984375" style="295" customWidth="1"/>
    <col min="1285" max="1285" width="9.69921875" style="295" customWidth="1"/>
    <col min="1286" max="1286" width="10.296875" style="295" customWidth="1"/>
    <col min="1287" max="1289" width="9.8984375" style="295" customWidth="1"/>
    <col min="1290" max="1290" width="8.3984375" style="295" customWidth="1"/>
    <col min="1291" max="1293" width="8.3984375" style="295" bestFit="1" customWidth="1"/>
    <col min="1294" max="1294" width="9.59765625" style="295" customWidth="1"/>
    <col min="1295" max="1295" width="9.296875" style="295" customWidth="1"/>
    <col min="1296" max="1296" width="13" style="295" customWidth="1"/>
    <col min="1297" max="1297" width="10.59765625" style="295" customWidth="1"/>
    <col min="1298" max="1298" width="28.69921875" style="295" customWidth="1"/>
    <col min="1299" max="1536" width="8.796875" style="295"/>
    <col min="1537" max="1537" width="4.69921875" style="295" bestFit="1" customWidth="1"/>
    <col min="1538" max="1538" width="21.59765625" style="295" customWidth="1"/>
    <col min="1539" max="1539" width="20.8984375" style="295" customWidth="1"/>
    <col min="1540" max="1540" width="6.3984375" style="295" customWidth="1"/>
    <col min="1541" max="1541" width="9.69921875" style="295" customWidth="1"/>
    <col min="1542" max="1542" width="10.296875" style="295" customWidth="1"/>
    <col min="1543" max="1545" width="9.8984375" style="295" customWidth="1"/>
    <col min="1546" max="1546" width="8.3984375" style="295" customWidth="1"/>
    <col min="1547" max="1549" width="8.3984375" style="295" bestFit="1" customWidth="1"/>
    <col min="1550" max="1550" width="9.59765625" style="295" customWidth="1"/>
    <col min="1551" max="1551" width="9.296875" style="295" customWidth="1"/>
    <col min="1552" max="1552" width="13" style="295" customWidth="1"/>
    <col min="1553" max="1553" width="10.59765625" style="295" customWidth="1"/>
    <col min="1554" max="1554" width="28.69921875" style="295" customWidth="1"/>
    <col min="1555" max="1792" width="8.796875" style="295"/>
    <col min="1793" max="1793" width="4.69921875" style="295" bestFit="1" customWidth="1"/>
    <col min="1794" max="1794" width="21.59765625" style="295" customWidth="1"/>
    <col min="1795" max="1795" width="20.8984375" style="295" customWidth="1"/>
    <col min="1796" max="1796" width="6.3984375" style="295" customWidth="1"/>
    <col min="1797" max="1797" width="9.69921875" style="295" customWidth="1"/>
    <col min="1798" max="1798" width="10.296875" style="295" customWidth="1"/>
    <col min="1799" max="1801" width="9.8984375" style="295" customWidth="1"/>
    <col min="1802" max="1802" width="8.3984375" style="295" customWidth="1"/>
    <col min="1803" max="1805" width="8.3984375" style="295" bestFit="1" customWidth="1"/>
    <col min="1806" max="1806" width="9.59765625" style="295" customWidth="1"/>
    <col min="1807" max="1807" width="9.296875" style="295" customWidth="1"/>
    <col min="1808" max="1808" width="13" style="295" customWidth="1"/>
    <col min="1809" max="1809" width="10.59765625" style="295" customWidth="1"/>
    <col min="1810" max="1810" width="28.69921875" style="295" customWidth="1"/>
    <col min="1811" max="2048" width="8.796875" style="295"/>
    <col min="2049" max="2049" width="4.69921875" style="295" bestFit="1" customWidth="1"/>
    <col min="2050" max="2050" width="21.59765625" style="295" customWidth="1"/>
    <col min="2051" max="2051" width="20.8984375" style="295" customWidth="1"/>
    <col min="2052" max="2052" width="6.3984375" style="295" customWidth="1"/>
    <col min="2053" max="2053" width="9.69921875" style="295" customWidth="1"/>
    <col min="2054" max="2054" width="10.296875" style="295" customWidth="1"/>
    <col min="2055" max="2057" width="9.8984375" style="295" customWidth="1"/>
    <col min="2058" max="2058" width="8.3984375" style="295" customWidth="1"/>
    <col min="2059" max="2061" width="8.3984375" style="295" bestFit="1" customWidth="1"/>
    <col min="2062" max="2062" width="9.59765625" style="295" customWidth="1"/>
    <col min="2063" max="2063" width="9.296875" style="295" customWidth="1"/>
    <col min="2064" max="2064" width="13" style="295" customWidth="1"/>
    <col min="2065" max="2065" width="10.59765625" style="295" customWidth="1"/>
    <col min="2066" max="2066" width="28.69921875" style="295" customWidth="1"/>
    <col min="2067" max="2304" width="8.796875" style="295"/>
    <col min="2305" max="2305" width="4.69921875" style="295" bestFit="1" customWidth="1"/>
    <col min="2306" max="2306" width="21.59765625" style="295" customWidth="1"/>
    <col min="2307" max="2307" width="20.8984375" style="295" customWidth="1"/>
    <col min="2308" max="2308" width="6.3984375" style="295" customWidth="1"/>
    <col min="2309" max="2309" width="9.69921875" style="295" customWidth="1"/>
    <col min="2310" max="2310" width="10.296875" style="295" customWidth="1"/>
    <col min="2311" max="2313" width="9.8984375" style="295" customWidth="1"/>
    <col min="2314" max="2314" width="8.3984375" style="295" customWidth="1"/>
    <col min="2315" max="2317" width="8.3984375" style="295" bestFit="1" customWidth="1"/>
    <col min="2318" max="2318" width="9.59765625" style="295" customWidth="1"/>
    <col min="2319" max="2319" width="9.296875" style="295" customWidth="1"/>
    <col min="2320" max="2320" width="13" style="295" customWidth="1"/>
    <col min="2321" max="2321" width="10.59765625" style="295" customWidth="1"/>
    <col min="2322" max="2322" width="28.69921875" style="295" customWidth="1"/>
    <col min="2323" max="2560" width="8.796875" style="295"/>
    <col min="2561" max="2561" width="4.69921875" style="295" bestFit="1" customWidth="1"/>
    <col min="2562" max="2562" width="21.59765625" style="295" customWidth="1"/>
    <col min="2563" max="2563" width="20.8984375" style="295" customWidth="1"/>
    <col min="2564" max="2564" width="6.3984375" style="295" customWidth="1"/>
    <col min="2565" max="2565" width="9.69921875" style="295" customWidth="1"/>
    <col min="2566" max="2566" width="10.296875" style="295" customWidth="1"/>
    <col min="2567" max="2569" width="9.8984375" style="295" customWidth="1"/>
    <col min="2570" max="2570" width="8.3984375" style="295" customWidth="1"/>
    <col min="2571" max="2573" width="8.3984375" style="295" bestFit="1" customWidth="1"/>
    <col min="2574" max="2574" width="9.59765625" style="295" customWidth="1"/>
    <col min="2575" max="2575" width="9.296875" style="295" customWidth="1"/>
    <col min="2576" max="2576" width="13" style="295" customWidth="1"/>
    <col min="2577" max="2577" width="10.59765625" style="295" customWidth="1"/>
    <col min="2578" max="2578" width="28.69921875" style="295" customWidth="1"/>
    <col min="2579" max="2816" width="8.796875" style="295"/>
    <col min="2817" max="2817" width="4.69921875" style="295" bestFit="1" customWidth="1"/>
    <col min="2818" max="2818" width="21.59765625" style="295" customWidth="1"/>
    <col min="2819" max="2819" width="20.8984375" style="295" customWidth="1"/>
    <col min="2820" max="2820" width="6.3984375" style="295" customWidth="1"/>
    <col min="2821" max="2821" width="9.69921875" style="295" customWidth="1"/>
    <col min="2822" max="2822" width="10.296875" style="295" customWidth="1"/>
    <col min="2823" max="2825" width="9.8984375" style="295" customWidth="1"/>
    <col min="2826" max="2826" width="8.3984375" style="295" customWidth="1"/>
    <col min="2827" max="2829" width="8.3984375" style="295" bestFit="1" customWidth="1"/>
    <col min="2830" max="2830" width="9.59765625" style="295" customWidth="1"/>
    <col min="2831" max="2831" width="9.296875" style="295" customWidth="1"/>
    <col min="2832" max="2832" width="13" style="295" customWidth="1"/>
    <col min="2833" max="2833" width="10.59765625" style="295" customWidth="1"/>
    <col min="2834" max="2834" width="28.69921875" style="295" customWidth="1"/>
    <col min="2835" max="3072" width="8.796875" style="295"/>
    <col min="3073" max="3073" width="4.69921875" style="295" bestFit="1" customWidth="1"/>
    <col min="3074" max="3074" width="21.59765625" style="295" customWidth="1"/>
    <col min="3075" max="3075" width="20.8984375" style="295" customWidth="1"/>
    <col min="3076" max="3076" width="6.3984375" style="295" customWidth="1"/>
    <col min="3077" max="3077" width="9.69921875" style="295" customWidth="1"/>
    <col min="3078" max="3078" width="10.296875" style="295" customWidth="1"/>
    <col min="3079" max="3081" width="9.8984375" style="295" customWidth="1"/>
    <col min="3082" max="3082" width="8.3984375" style="295" customWidth="1"/>
    <col min="3083" max="3085" width="8.3984375" style="295" bestFit="1" customWidth="1"/>
    <col min="3086" max="3086" width="9.59765625" style="295" customWidth="1"/>
    <col min="3087" max="3087" width="9.296875" style="295" customWidth="1"/>
    <col min="3088" max="3088" width="13" style="295" customWidth="1"/>
    <col min="3089" max="3089" width="10.59765625" style="295" customWidth="1"/>
    <col min="3090" max="3090" width="28.69921875" style="295" customWidth="1"/>
    <col min="3091" max="3328" width="8.796875" style="295"/>
    <col min="3329" max="3329" width="4.69921875" style="295" bestFit="1" customWidth="1"/>
    <col min="3330" max="3330" width="21.59765625" style="295" customWidth="1"/>
    <col min="3331" max="3331" width="20.8984375" style="295" customWidth="1"/>
    <col min="3332" max="3332" width="6.3984375" style="295" customWidth="1"/>
    <col min="3333" max="3333" width="9.69921875" style="295" customWidth="1"/>
    <col min="3334" max="3334" width="10.296875" style="295" customWidth="1"/>
    <col min="3335" max="3337" width="9.8984375" style="295" customWidth="1"/>
    <col min="3338" max="3338" width="8.3984375" style="295" customWidth="1"/>
    <col min="3339" max="3341" width="8.3984375" style="295" bestFit="1" customWidth="1"/>
    <col min="3342" max="3342" width="9.59765625" style="295" customWidth="1"/>
    <col min="3343" max="3343" width="9.296875" style="295" customWidth="1"/>
    <col min="3344" max="3344" width="13" style="295" customWidth="1"/>
    <col min="3345" max="3345" width="10.59765625" style="295" customWidth="1"/>
    <col min="3346" max="3346" width="28.69921875" style="295" customWidth="1"/>
    <col min="3347" max="3584" width="8.796875" style="295"/>
    <col min="3585" max="3585" width="4.69921875" style="295" bestFit="1" customWidth="1"/>
    <col min="3586" max="3586" width="21.59765625" style="295" customWidth="1"/>
    <col min="3587" max="3587" width="20.8984375" style="295" customWidth="1"/>
    <col min="3588" max="3588" width="6.3984375" style="295" customWidth="1"/>
    <col min="3589" max="3589" width="9.69921875" style="295" customWidth="1"/>
    <col min="3590" max="3590" width="10.296875" style="295" customWidth="1"/>
    <col min="3591" max="3593" width="9.8984375" style="295" customWidth="1"/>
    <col min="3594" max="3594" width="8.3984375" style="295" customWidth="1"/>
    <col min="3595" max="3597" width="8.3984375" style="295" bestFit="1" customWidth="1"/>
    <col min="3598" max="3598" width="9.59765625" style="295" customWidth="1"/>
    <col min="3599" max="3599" width="9.296875" style="295" customWidth="1"/>
    <col min="3600" max="3600" width="13" style="295" customWidth="1"/>
    <col min="3601" max="3601" width="10.59765625" style="295" customWidth="1"/>
    <col min="3602" max="3602" width="28.69921875" style="295" customWidth="1"/>
    <col min="3603" max="3840" width="8.796875" style="295"/>
    <col min="3841" max="3841" width="4.69921875" style="295" bestFit="1" customWidth="1"/>
    <col min="3842" max="3842" width="21.59765625" style="295" customWidth="1"/>
    <col min="3843" max="3843" width="20.8984375" style="295" customWidth="1"/>
    <col min="3844" max="3844" width="6.3984375" style="295" customWidth="1"/>
    <col min="3845" max="3845" width="9.69921875" style="295" customWidth="1"/>
    <col min="3846" max="3846" width="10.296875" style="295" customWidth="1"/>
    <col min="3847" max="3849" width="9.8984375" style="295" customWidth="1"/>
    <col min="3850" max="3850" width="8.3984375" style="295" customWidth="1"/>
    <col min="3851" max="3853" width="8.3984375" style="295" bestFit="1" customWidth="1"/>
    <col min="3854" max="3854" width="9.59765625" style="295" customWidth="1"/>
    <col min="3855" max="3855" width="9.296875" style="295" customWidth="1"/>
    <col min="3856" max="3856" width="13" style="295" customWidth="1"/>
    <col min="3857" max="3857" width="10.59765625" style="295" customWidth="1"/>
    <col min="3858" max="3858" width="28.69921875" style="295" customWidth="1"/>
    <col min="3859" max="4096" width="8.796875" style="295"/>
    <col min="4097" max="4097" width="4.69921875" style="295" bestFit="1" customWidth="1"/>
    <col min="4098" max="4098" width="21.59765625" style="295" customWidth="1"/>
    <col min="4099" max="4099" width="20.8984375" style="295" customWidth="1"/>
    <col min="4100" max="4100" width="6.3984375" style="295" customWidth="1"/>
    <col min="4101" max="4101" width="9.69921875" style="295" customWidth="1"/>
    <col min="4102" max="4102" width="10.296875" style="295" customWidth="1"/>
    <col min="4103" max="4105" width="9.8984375" style="295" customWidth="1"/>
    <col min="4106" max="4106" width="8.3984375" style="295" customWidth="1"/>
    <col min="4107" max="4109" width="8.3984375" style="295" bestFit="1" customWidth="1"/>
    <col min="4110" max="4110" width="9.59765625" style="295" customWidth="1"/>
    <col min="4111" max="4111" width="9.296875" style="295" customWidth="1"/>
    <col min="4112" max="4112" width="13" style="295" customWidth="1"/>
    <col min="4113" max="4113" width="10.59765625" style="295" customWidth="1"/>
    <col min="4114" max="4114" width="28.69921875" style="295" customWidth="1"/>
    <col min="4115" max="4352" width="8.796875" style="295"/>
    <col min="4353" max="4353" width="4.69921875" style="295" bestFit="1" customWidth="1"/>
    <col min="4354" max="4354" width="21.59765625" style="295" customWidth="1"/>
    <col min="4355" max="4355" width="20.8984375" style="295" customWidth="1"/>
    <col min="4356" max="4356" width="6.3984375" style="295" customWidth="1"/>
    <col min="4357" max="4357" width="9.69921875" style="295" customWidth="1"/>
    <col min="4358" max="4358" width="10.296875" style="295" customWidth="1"/>
    <col min="4359" max="4361" width="9.8984375" style="295" customWidth="1"/>
    <col min="4362" max="4362" width="8.3984375" style="295" customWidth="1"/>
    <col min="4363" max="4365" width="8.3984375" style="295" bestFit="1" customWidth="1"/>
    <col min="4366" max="4366" width="9.59765625" style="295" customWidth="1"/>
    <col min="4367" max="4367" width="9.296875" style="295" customWidth="1"/>
    <col min="4368" max="4368" width="13" style="295" customWidth="1"/>
    <col min="4369" max="4369" width="10.59765625" style="295" customWidth="1"/>
    <col min="4370" max="4370" width="28.69921875" style="295" customWidth="1"/>
    <col min="4371" max="4608" width="8.796875" style="295"/>
    <col min="4609" max="4609" width="4.69921875" style="295" bestFit="1" customWidth="1"/>
    <col min="4610" max="4610" width="21.59765625" style="295" customWidth="1"/>
    <col min="4611" max="4611" width="20.8984375" style="295" customWidth="1"/>
    <col min="4612" max="4612" width="6.3984375" style="295" customWidth="1"/>
    <col min="4613" max="4613" width="9.69921875" style="295" customWidth="1"/>
    <col min="4614" max="4614" width="10.296875" style="295" customWidth="1"/>
    <col min="4615" max="4617" width="9.8984375" style="295" customWidth="1"/>
    <col min="4618" max="4618" width="8.3984375" style="295" customWidth="1"/>
    <col min="4619" max="4621" width="8.3984375" style="295" bestFit="1" customWidth="1"/>
    <col min="4622" max="4622" width="9.59765625" style="295" customWidth="1"/>
    <col min="4623" max="4623" width="9.296875" style="295" customWidth="1"/>
    <col min="4624" max="4624" width="13" style="295" customWidth="1"/>
    <col min="4625" max="4625" width="10.59765625" style="295" customWidth="1"/>
    <col min="4626" max="4626" width="28.69921875" style="295" customWidth="1"/>
    <col min="4627" max="4864" width="8.796875" style="295"/>
    <col min="4865" max="4865" width="4.69921875" style="295" bestFit="1" customWidth="1"/>
    <col min="4866" max="4866" width="21.59765625" style="295" customWidth="1"/>
    <col min="4867" max="4867" width="20.8984375" style="295" customWidth="1"/>
    <col min="4868" max="4868" width="6.3984375" style="295" customWidth="1"/>
    <col min="4869" max="4869" width="9.69921875" style="295" customWidth="1"/>
    <col min="4870" max="4870" width="10.296875" style="295" customWidth="1"/>
    <col min="4871" max="4873" width="9.8984375" style="295" customWidth="1"/>
    <col min="4874" max="4874" width="8.3984375" style="295" customWidth="1"/>
    <col min="4875" max="4877" width="8.3984375" style="295" bestFit="1" customWidth="1"/>
    <col min="4878" max="4878" width="9.59765625" style="295" customWidth="1"/>
    <col min="4879" max="4879" width="9.296875" style="295" customWidth="1"/>
    <col min="4880" max="4880" width="13" style="295" customWidth="1"/>
    <col min="4881" max="4881" width="10.59765625" style="295" customWidth="1"/>
    <col min="4882" max="4882" width="28.69921875" style="295" customWidth="1"/>
    <col min="4883" max="5120" width="8.796875" style="295"/>
    <col min="5121" max="5121" width="4.69921875" style="295" bestFit="1" customWidth="1"/>
    <col min="5122" max="5122" width="21.59765625" style="295" customWidth="1"/>
    <col min="5123" max="5123" width="20.8984375" style="295" customWidth="1"/>
    <col min="5124" max="5124" width="6.3984375" style="295" customWidth="1"/>
    <col min="5125" max="5125" width="9.69921875" style="295" customWidth="1"/>
    <col min="5126" max="5126" width="10.296875" style="295" customWidth="1"/>
    <col min="5127" max="5129" width="9.8984375" style="295" customWidth="1"/>
    <col min="5130" max="5130" width="8.3984375" style="295" customWidth="1"/>
    <col min="5131" max="5133" width="8.3984375" style="295" bestFit="1" customWidth="1"/>
    <col min="5134" max="5134" width="9.59765625" style="295" customWidth="1"/>
    <col min="5135" max="5135" width="9.296875" style="295" customWidth="1"/>
    <col min="5136" max="5136" width="13" style="295" customWidth="1"/>
    <col min="5137" max="5137" width="10.59765625" style="295" customWidth="1"/>
    <col min="5138" max="5138" width="28.69921875" style="295" customWidth="1"/>
    <col min="5139" max="5376" width="8.796875" style="295"/>
    <col min="5377" max="5377" width="4.69921875" style="295" bestFit="1" customWidth="1"/>
    <col min="5378" max="5378" width="21.59765625" style="295" customWidth="1"/>
    <col min="5379" max="5379" width="20.8984375" style="295" customWidth="1"/>
    <col min="5380" max="5380" width="6.3984375" style="295" customWidth="1"/>
    <col min="5381" max="5381" width="9.69921875" style="295" customWidth="1"/>
    <col min="5382" max="5382" width="10.296875" style="295" customWidth="1"/>
    <col min="5383" max="5385" width="9.8984375" style="295" customWidth="1"/>
    <col min="5386" max="5386" width="8.3984375" style="295" customWidth="1"/>
    <col min="5387" max="5389" width="8.3984375" style="295" bestFit="1" customWidth="1"/>
    <col min="5390" max="5390" width="9.59765625" style="295" customWidth="1"/>
    <col min="5391" max="5391" width="9.296875" style="295" customWidth="1"/>
    <col min="5392" max="5392" width="13" style="295" customWidth="1"/>
    <col min="5393" max="5393" width="10.59765625" style="295" customWidth="1"/>
    <col min="5394" max="5394" width="28.69921875" style="295" customWidth="1"/>
    <col min="5395" max="5632" width="8.796875" style="295"/>
    <col min="5633" max="5633" width="4.69921875" style="295" bestFit="1" customWidth="1"/>
    <col min="5634" max="5634" width="21.59765625" style="295" customWidth="1"/>
    <col min="5635" max="5635" width="20.8984375" style="295" customWidth="1"/>
    <col min="5636" max="5636" width="6.3984375" style="295" customWidth="1"/>
    <col min="5637" max="5637" width="9.69921875" style="295" customWidth="1"/>
    <col min="5638" max="5638" width="10.296875" style="295" customWidth="1"/>
    <col min="5639" max="5641" width="9.8984375" style="295" customWidth="1"/>
    <col min="5642" max="5642" width="8.3984375" style="295" customWidth="1"/>
    <col min="5643" max="5645" width="8.3984375" style="295" bestFit="1" customWidth="1"/>
    <col min="5646" max="5646" width="9.59765625" style="295" customWidth="1"/>
    <col min="5647" max="5647" width="9.296875" style="295" customWidth="1"/>
    <col min="5648" max="5648" width="13" style="295" customWidth="1"/>
    <col min="5649" max="5649" width="10.59765625" style="295" customWidth="1"/>
    <col min="5650" max="5650" width="28.69921875" style="295" customWidth="1"/>
    <col min="5651" max="5888" width="8.796875" style="295"/>
    <col min="5889" max="5889" width="4.69921875" style="295" bestFit="1" customWidth="1"/>
    <col min="5890" max="5890" width="21.59765625" style="295" customWidth="1"/>
    <col min="5891" max="5891" width="20.8984375" style="295" customWidth="1"/>
    <col min="5892" max="5892" width="6.3984375" style="295" customWidth="1"/>
    <col min="5893" max="5893" width="9.69921875" style="295" customWidth="1"/>
    <col min="5894" max="5894" width="10.296875" style="295" customWidth="1"/>
    <col min="5895" max="5897" width="9.8984375" style="295" customWidth="1"/>
    <col min="5898" max="5898" width="8.3984375" style="295" customWidth="1"/>
    <col min="5899" max="5901" width="8.3984375" style="295" bestFit="1" customWidth="1"/>
    <col min="5902" max="5902" width="9.59765625" style="295" customWidth="1"/>
    <col min="5903" max="5903" width="9.296875" style="295" customWidth="1"/>
    <col min="5904" max="5904" width="13" style="295" customWidth="1"/>
    <col min="5905" max="5905" width="10.59765625" style="295" customWidth="1"/>
    <col min="5906" max="5906" width="28.69921875" style="295" customWidth="1"/>
    <col min="5907" max="6144" width="8.796875" style="295"/>
    <col min="6145" max="6145" width="4.69921875" style="295" bestFit="1" customWidth="1"/>
    <col min="6146" max="6146" width="21.59765625" style="295" customWidth="1"/>
    <col min="6147" max="6147" width="20.8984375" style="295" customWidth="1"/>
    <col min="6148" max="6148" width="6.3984375" style="295" customWidth="1"/>
    <col min="6149" max="6149" width="9.69921875" style="295" customWidth="1"/>
    <col min="6150" max="6150" width="10.296875" style="295" customWidth="1"/>
    <col min="6151" max="6153" width="9.8984375" style="295" customWidth="1"/>
    <col min="6154" max="6154" width="8.3984375" style="295" customWidth="1"/>
    <col min="6155" max="6157" width="8.3984375" style="295" bestFit="1" customWidth="1"/>
    <col min="6158" max="6158" width="9.59765625" style="295" customWidth="1"/>
    <col min="6159" max="6159" width="9.296875" style="295" customWidth="1"/>
    <col min="6160" max="6160" width="13" style="295" customWidth="1"/>
    <col min="6161" max="6161" width="10.59765625" style="295" customWidth="1"/>
    <col min="6162" max="6162" width="28.69921875" style="295" customWidth="1"/>
    <col min="6163" max="6400" width="8.796875" style="295"/>
    <col min="6401" max="6401" width="4.69921875" style="295" bestFit="1" customWidth="1"/>
    <col min="6402" max="6402" width="21.59765625" style="295" customWidth="1"/>
    <col min="6403" max="6403" width="20.8984375" style="295" customWidth="1"/>
    <col min="6404" max="6404" width="6.3984375" style="295" customWidth="1"/>
    <col min="6405" max="6405" width="9.69921875" style="295" customWidth="1"/>
    <col min="6406" max="6406" width="10.296875" style="295" customWidth="1"/>
    <col min="6407" max="6409" width="9.8984375" style="295" customWidth="1"/>
    <col min="6410" max="6410" width="8.3984375" style="295" customWidth="1"/>
    <col min="6411" max="6413" width="8.3984375" style="295" bestFit="1" customWidth="1"/>
    <col min="6414" max="6414" width="9.59765625" style="295" customWidth="1"/>
    <col min="6415" max="6415" width="9.296875" style="295" customWidth="1"/>
    <col min="6416" max="6416" width="13" style="295" customWidth="1"/>
    <col min="6417" max="6417" width="10.59765625" style="295" customWidth="1"/>
    <col min="6418" max="6418" width="28.69921875" style="295" customWidth="1"/>
    <col min="6419" max="6656" width="8.796875" style="295"/>
    <col min="6657" max="6657" width="4.69921875" style="295" bestFit="1" customWidth="1"/>
    <col min="6658" max="6658" width="21.59765625" style="295" customWidth="1"/>
    <col min="6659" max="6659" width="20.8984375" style="295" customWidth="1"/>
    <col min="6660" max="6660" width="6.3984375" style="295" customWidth="1"/>
    <col min="6661" max="6661" width="9.69921875" style="295" customWidth="1"/>
    <col min="6662" max="6662" width="10.296875" style="295" customWidth="1"/>
    <col min="6663" max="6665" width="9.8984375" style="295" customWidth="1"/>
    <col min="6666" max="6666" width="8.3984375" style="295" customWidth="1"/>
    <col min="6667" max="6669" width="8.3984375" style="295" bestFit="1" customWidth="1"/>
    <col min="6670" max="6670" width="9.59765625" style="295" customWidth="1"/>
    <col min="6671" max="6671" width="9.296875" style="295" customWidth="1"/>
    <col min="6672" max="6672" width="13" style="295" customWidth="1"/>
    <col min="6673" max="6673" width="10.59765625" style="295" customWidth="1"/>
    <col min="6674" max="6674" width="28.69921875" style="295" customWidth="1"/>
    <col min="6675" max="6912" width="8.796875" style="295"/>
    <col min="6913" max="6913" width="4.69921875" style="295" bestFit="1" customWidth="1"/>
    <col min="6914" max="6914" width="21.59765625" style="295" customWidth="1"/>
    <col min="6915" max="6915" width="20.8984375" style="295" customWidth="1"/>
    <col min="6916" max="6916" width="6.3984375" style="295" customWidth="1"/>
    <col min="6917" max="6917" width="9.69921875" style="295" customWidth="1"/>
    <col min="6918" max="6918" width="10.296875" style="295" customWidth="1"/>
    <col min="6919" max="6921" width="9.8984375" style="295" customWidth="1"/>
    <col min="6922" max="6922" width="8.3984375" style="295" customWidth="1"/>
    <col min="6923" max="6925" width="8.3984375" style="295" bestFit="1" customWidth="1"/>
    <col min="6926" max="6926" width="9.59765625" style="295" customWidth="1"/>
    <col min="6927" max="6927" width="9.296875" style="295" customWidth="1"/>
    <col min="6928" max="6928" width="13" style="295" customWidth="1"/>
    <col min="6929" max="6929" width="10.59765625" style="295" customWidth="1"/>
    <col min="6930" max="6930" width="28.69921875" style="295" customWidth="1"/>
    <col min="6931" max="7168" width="8.796875" style="295"/>
    <col min="7169" max="7169" width="4.69921875" style="295" bestFit="1" customWidth="1"/>
    <col min="7170" max="7170" width="21.59765625" style="295" customWidth="1"/>
    <col min="7171" max="7171" width="20.8984375" style="295" customWidth="1"/>
    <col min="7172" max="7172" width="6.3984375" style="295" customWidth="1"/>
    <col min="7173" max="7173" width="9.69921875" style="295" customWidth="1"/>
    <col min="7174" max="7174" width="10.296875" style="295" customWidth="1"/>
    <col min="7175" max="7177" width="9.8984375" style="295" customWidth="1"/>
    <col min="7178" max="7178" width="8.3984375" style="295" customWidth="1"/>
    <col min="7179" max="7181" width="8.3984375" style="295" bestFit="1" customWidth="1"/>
    <col min="7182" max="7182" width="9.59765625" style="295" customWidth="1"/>
    <col min="7183" max="7183" width="9.296875" style="295" customWidth="1"/>
    <col min="7184" max="7184" width="13" style="295" customWidth="1"/>
    <col min="7185" max="7185" width="10.59765625" style="295" customWidth="1"/>
    <col min="7186" max="7186" width="28.69921875" style="295" customWidth="1"/>
    <col min="7187" max="7424" width="8.796875" style="295"/>
    <col min="7425" max="7425" width="4.69921875" style="295" bestFit="1" customWidth="1"/>
    <col min="7426" max="7426" width="21.59765625" style="295" customWidth="1"/>
    <col min="7427" max="7427" width="20.8984375" style="295" customWidth="1"/>
    <col min="7428" max="7428" width="6.3984375" style="295" customWidth="1"/>
    <col min="7429" max="7429" width="9.69921875" style="295" customWidth="1"/>
    <col min="7430" max="7430" width="10.296875" style="295" customWidth="1"/>
    <col min="7431" max="7433" width="9.8984375" style="295" customWidth="1"/>
    <col min="7434" max="7434" width="8.3984375" style="295" customWidth="1"/>
    <col min="7435" max="7437" width="8.3984375" style="295" bestFit="1" customWidth="1"/>
    <col min="7438" max="7438" width="9.59765625" style="295" customWidth="1"/>
    <col min="7439" max="7439" width="9.296875" style="295" customWidth="1"/>
    <col min="7440" max="7440" width="13" style="295" customWidth="1"/>
    <col min="7441" max="7441" width="10.59765625" style="295" customWidth="1"/>
    <col min="7442" max="7442" width="28.69921875" style="295" customWidth="1"/>
    <col min="7443" max="7680" width="8.796875" style="295"/>
    <col min="7681" max="7681" width="4.69921875" style="295" bestFit="1" customWidth="1"/>
    <col min="7682" max="7682" width="21.59765625" style="295" customWidth="1"/>
    <col min="7683" max="7683" width="20.8984375" style="295" customWidth="1"/>
    <col min="7684" max="7684" width="6.3984375" style="295" customWidth="1"/>
    <col min="7685" max="7685" width="9.69921875" style="295" customWidth="1"/>
    <col min="7686" max="7686" width="10.296875" style="295" customWidth="1"/>
    <col min="7687" max="7689" width="9.8984375" style="295" customWidth="1"/>
    <col min="7690" max="7690" width="8.3984375" style="295" customWidth="1"/>
    <col min="7691" max="7693" width="8.3984375" style="295" bestFit="1" customWidth="1"/>
    <col min="7694" max="7694" width="9.59765625" style="295" customWidth="1"/>
    <col min="7695" max="7695" width="9.296875" style="295" customWidth="1"/>
    <col min="7696" max="7696" width="13" style="295" customWidth="1"/>
    <col min="7697" max="7697" width="10.59765625" style="295" customWidth="1"/>
    <col min="7698" max="7698" width="28.69921875" style="295" customWidth="1"/>
    <col min="7699" max="7936" width="8.796875" style="295"/>
    <col min="7937" max="7937" width="4.69921875" style="295" bestFit="1" customWidth="1"/>
    <col min="7938" max="7938" width="21.59765625" style="295" customWidth="1"/>
    <col min="7939" max="7939" width="20.8984375" style="295" customWidth="1"/>
    <col min="7940" max="7940" width="6.3984375" style="295" customWidth="1"/>
    <col min="7941" max="7941" width="9.69921875" style="295" customWidth="1"/>
    <col min="7942" max="7942" width="10.296875" style="295" customWidth="1"/>
    <col min="7943" max="7945" width="9.8984375" style="295" customWidth="1"/>
    <col min="7946" max="7946" width="8.3984375" style="295" customWidth="1"/>
    <col min="7947" max="7949" width="8.3984375" style="295" bestFit="1" customWidth="1"/>
    <col min="7950" max="7950" width="9.59765625" style="295" customWidth="1"/>
    <col min="7951" max="7951" width="9.296875" style="295" customWidth="1"/>
    <col min="7952" max="7952" width="13" style="295" customWidth="1"/>
    <col min="7953" max="7953" width="10.59765625" style="295" customWidth="1"/>
    <col min="7954" max="7954" width="28.69921875" style="295" customWidth="1"/>
    <col min="7955" max="8192" width="8.796875" style="295"/>
    <col min="8193" max="8193" width="4.69921875" style="295" bestFit="1" customWidth="1"/>
    <col min="8194" max="8194" width="21.59765625" style="295" customWidth="1"/>
    <col min="8195" max="8195" width="20.8984375" style="295" customWidth="1"/>
    <col min="8196" max="8196" width="6.3984375" style="295" customWidth="1"/>
    <col min="8197" max="8197" width="9.69921875" style="295" customWidth="1"/>
    <col min="8198" max="8198" width="10.296875" style="295" customWidth="1"/>
    <col min="8199" max="8201" width="9.8984375" style="295" customWidth="1"/>
    <col min="8202" max="8202" width="8.3984375" style="295" customWidth="1"/>
    <col min="8203" max="8205" width="8.3984375" style="295" bestFit="1" customWidth="1"/>
    <col min="8206" max="8206" width="9.59765625" style="295" customWidth="1"/>
    <col min="8207" max="8207" width="9.296875" style="295" customWidth="1"/>
    <col min="8208" max="8208" width="13" style="295" customWidth="1"/>
    <col min="8209" max="8209" width="10.59765625" style="295" customWidth="1"/>
    <col min="8210" max="8210" width="28.69921875" style="295" customWidth="1"/>
    <col min="8211" max="8448" width="8.796875" style="295"/>
    <col min="8449" max="8449" width="4.69921875" style="295" bestFit="1" customWidth="1"/>
    <col min="8450" max="8450" width="21.59765625" style="295" customWidth="1"/>
    <col min="8451" max="8451" width="20.8984375" style="295" customWidth="1"/>
    <col min="8452" max="8452" width="6.3984375" style="295" customWidth="1"/>
    <col min="8453" max="8453" width="9.69921875" style="295" customWidth="1"/>
    <col min="8454" max="8454" width="10.296875" style="295" customWidth="1"/>
    <col min="8455" max="8457" width="9.8984375" style="295" customWidth="1"/>
    <col min="8458" max="8458" width="8.3984375" style="295" customWidth="1"/>
    <col min="8459" max="8461" width="8.3984375" style="295" bestFit="1" customWidth="1"/>
    <col min="8462" max="8462" width="9.59765625" style="295" customWidth="1"/>
    <col min="8463" max="8463" width="9.296875" style="295" customWidth="1"/>
    <col min="8464" max="8464" width="13" style="295" customWidth="1"/>
    <col min="8465" max="8465" width="10.59765625" style="295" customWidth="1"/>
    <col min="8466" max="8466" width="28.69921875" style="295" customWidth="1"/>
    <col min="8467" max="8704" width="8.796875" style="295"/>
    <col min="8705" max="8705" width="4.69921875" style="295" bestFit="1" customWidth="1"/>
    <col min="8706" max="8706" width="21.59765625" style="295" customWidth="1"/>
    <col min="8707" max="8707" width="20.8984375" style="295" customWidth="1"/>
    <col min="8708" max="8708" width="6.3984375" style="295" customWidth="1"/>
    <col min="8709" max="8709" width="9.69921875" style="295" customWidth="1"/>
    <col min="8710" max="8710" width="10.296875" style="295" customWidth="1"/>
    <col min="8711" max="8713" width="9.8984375" style="295" customWidth="1"/>
    <col min="8714" max="8714" width="8.3984375" style="295" customWidth="1"/>
    <col min="8715" max="8717" width="8.3984375" style="295" bestFit="1" customWidth="1"/>
    <col min="8718" max="8718" width="9.59765625" style="295" customWidth="1"/>
    <col min="8719" max="8719" width="9.296875" style="295" customWidth="1"/>
    <col min="8720" max="8720" width="13" style="295" customWidth="1"/>
    <col min="8721" max="8721" width="10.59765625" style="295" customWidth="1"/>
    <col min="8722" max="8722" width="28.69921875" style="295" customWidth="1"/>
    <col min="8723" max="8960" width="8.796875" style="295"/>
    <col min="8961" max="8961" width="4.69921875" style="295" bestFit="1" customWidth="1"/>
    <col min="8962" max="8962" width="21.59765625" style="295" customWidth="1"/>
    <col min="8963" max="8963" width="20.8984375" style="295" customWidth="1"/>
    <col min="8964" max="8964" width="6.3984375" style="295" customWidth="1"/>
    <col min="8965" max="8965" width="9.69921875" style="295" customWidth="1"/>
    <col min="8966" max="8966" width="10.296875" style="295" customWidth="1"/>
    <col min="8967" max="8969" width="9.8984375" style="295" customWidth="1"/>
    <col min="8970" max="8970" width="8.3984375" style="295" customWidth="1"/>
    <col min="8971" max="8973" width="8.3984375" style="295" bestFit="1" customWidth="1"/>
    <col min="8974" max="8974" width="9.59765625" style="295" customWidth="1"/>
    <col min="8975" max="8975" width="9.296875" style="295" customWidth="1"/>
    <col min="8976" max="8976" width="13" style="295" customWidth="1"/>
    <col min="8977" max="8977" width="10.59765625" style="295" customWidth="1"/>
    <col min="8978" max="8978" width="28.69921875" style="295" customWidth="1"/>
    <col min="8979" max="9216" width="8.796875" style="295"/>
    <col min="9217" max="9217" width="4.69921875" style="295" bestFit="1" customWidth="1"/>
    <col min="9218" max="9218" width="21.59765625" style="295" customWidth="1"/>
    <col min="9219" max="9219" width="20.8984375" style="295" customWidth="1"/>
    <col min="9220" max="9220" width="6.3984375" style="295" customWidth="1"/>
    <col min="9221" max="9221" width="9.69921875" style="295" customWidth="1"/>
    <col min="9222" max="9222" width="10.296875" style="295" customWidth="1"/>
    <col min="9223" max="9225" width="9.8984375" style="295" customWidth="1"/>
    <col min="9226" max="9226" width="8.3984375" style="295" customWidth="1"/>
    <col min="9227" max="9229" width="8.3984375" style="295" bestFit="1" customWidth="1"/>
    <col min="9230" max="9230" width="9.59765625" style="295" customWidth="1"/>
    <col min="9231" max="9231" width="9.296875" style="295" customWidth="1"/>
    <col min="9232" max="9232" width="13" style="295" customWidth="1"/>
    <col min="9233" max="9233" width="10.59765625" style="295" customWidth="1"/>
    <col min="9234" max="9234" width="28.69921875" style="295" customWidth="1"/>
    <col min="9235" max="9472" width="8.796875" style="295"/>
    <col min="9473" max="9473" width="4.69921875" style="295" bestFit="1" customWidth="1"/>
    <col min="9474" max="9474" width="21.59765625" style="295" customWidth="1"/>
    <col min="9475" max="9475" width="20.8984375" style="295" customWidth="1"/>
    <col min="9476" max="9476" width="6.3984375" style="295" customWidth="1"/>
    <col min="9477" max="9477" width="9.69921875" style="295" customWidth="1"/>
    <col min="9478" max="9478" width="10.296875" style="295" customWidth="1"/>
    <col min="9479" max="9481" width="9.8984375" style="295" customWidth="1"/>
    <col min="9482" max="9482" width="8.3984375" style="295" customWidth="1"/>
    <col min="9483" max="9485" width="8.3984375" style="295" bestFit="1" customWidth="1"/>
    <col min="9486" max="9486" width="9.59765625" style="295" customWidth="1"/>
    <col min="9487" max="9487" width="9.296875" style="295" customWidth="1"/>
    <col min="9488" max="9488" width="13" style="295" customWidth="1"/>
    <col min="9489" max="9489" width="10.59765625" style="295" customWidth="1"/>
    <col min="9490" max="9490" width="28.69921875" style="295" customWidth="1"/>
    <col min="9491" max="9728" width="8.796875" style="295"/>
    <col min="9729" max="9729" width="4.69921875" style="295" bestFit="1" customWidth="1"/>
    <col min="9730" max="9730" width="21.59765625" style="295" customWidth="1"/>
    <col min="9731" max="9731" width="20.8984375" style="295" customWidth="1"/>
    <col min="9732" max="9732" width="6.3984375" style="295" customWidth="1"/>
    <col min="9733" max="9733" width="9.69921875" style="295" customWidth="1"/>
    <col min="9734" max="9734" width="10.296875" style="295" customWidth="1"/>
    <col min="9735" max="9737" width="9.8984375" style="295" customWidth="1"/>
    <col min="9738" max="9738" width="8.3984375" style="295" customWidth="1"/>
    <col min="9739" max="9741" width="8.3984375" style="295" bestFit="1" customWidth="1"/>
    <col min="9742" max="9742" width="9.59765625" style="295" customWidth="1"/>
    <col min="9743" max="9743" width="9.296875" style="295" customWidth="1"/>
    <col min="9744" max="9744" width="13" style="295" customWidth="1"/>
    <col min="9745" max="9745" width="10.59765625" style="295" customWidth="1"/>
    <col min="9746" max="9746" width="28.69921875" style="295" customWidth="1"/>
    <col min="9747" max="9984" width="8.796875" style="295"/>
    <col min="9985" max="9985" width="4.69921875" style="295" bestFit="1" customWidth="1"/>
    <col min="9986" max="9986" width="21.59765625" style="295" customWidth="1"/>
    <col min="9987" max="9987" width="20.8984375" style="295" customWidth="1"/>
    <col min="9988" max="9988" width="6.3984375" style="295" customWidth="1"/>
    <col min="9989" max="9989" width="9.69921875" style="295" customWidth="1"/>
    <col min="9990" max="9990" width="10.296875" style="295" customWidth="1"/>
    <col min="9991" max="9993" width="9.8984375" style="295" customWidth="1"/>
    <col min="9994" max="9994" width="8.3984375" style="295" customWidth="1"/>
    <col min="9995" max="9997" width="8.3984375" style="295" bestFit="1" customWidth="1"/>
    <col min="9998" max="9998" width="9.59765625" style="295" customWidth="1"/>
    <col min="9999" max="9999" width="9.296875" style="295" customWidth="1"/>
    <col min="10000" max="10000" width="13" style="295" customWidth="1"/>
    <col min="10001" max="10001" width="10.59765625" style="295" customWidth="1"/>
    <col min="10002" max="10002" width="28.69921875" style="295" customWidth="1"/>
    <col min="10003" max="10240" width="8.796875" style="295"/>
    <col min="10241" max="10241" width="4.69921875" style="295" bestFit="1" customWidth="1"/>
    <col min="10242" max="10242" width="21.59765625" style="295" customWidth="1"/>
    <col min="10243" max="10243" width="20.8984375" style="295" customWidth="1"/>
    <col min="10244" max="10244" width="6.3984375" style="295" customWidth="1"/>
    <col min="10245" max="10245" width="9.69921875" style="295" customWidth="1"/>
    <col min="10246" max="10246" width="10.296875" style="295" customWidth="1"/>
    <col min="10247" max="10249" width="9.8984375" style="295" customWidth="1"/>
    <col min="10250" max="10250" width="8.3984375" style="295" customWidth="1"/>
    <col min="10251" max="10253" width="8.3984375" style="295" bestFit="1" customWidth="1"/>
    <col min="10254" max="10254" width="9.59765625" style="295" customWidth="1"/>
    <col min="10255" max="10255" width="9.296875" style="295" customWidth="1"/>
    <col min="10256" max="10256" width="13" style="295" customWidth="1"/>
    <col min="10257" max="10257" width="10.59765625" style="295" customWidth="1"/>
    <col min="10258" max="10258" width="28.69921875" style="295" customWidth="1"/>
    <col min="10259" max="10496" width="8.796875" style="295"/>
    <col min="10497" max="10497" width="4.69921875" style="295" bestFit="1" customWidth="1"/>
    <col min="10498" max="10498" width="21.59765625" style="295" customWidth="1"/>
    <col min="10499" max="10499" width="20.8984375" style="295" customWidth="1"/>
    <col min="10500" max="10500" width="6.3984375" style="295" customWidth="1"/>
    <col min="10501" max="10501" width="9.69921875" style="295" customWidth="1"/>
    <col min="10502" max="10502" width="10.296875" style="295" customWidth="1"/>
    <col min="10503" max="10505" width="9.8984375" style="295" customWidth="1"/>
    <col min="10506" max="10506" width="8.3984375" style="295" customWidth="1"/>
    <col min="10507" max="10509" width="8.3984375" style="295" bestFit="1" customWidth="1"/>
    <col min="10510" max="10510" width="9.59765625" style="295" customWidth="1"/>
    <col min="10511" max="10511" width="9.296875" style="295" customWidth="1"/>
    <col min="10512" max="10512" width="13" style="295" customWidth="1"/>
    <col min="10513" max="10513" width="10.59765625" style="295" customWidth="1"/>
    <col min="10514" max="10514" width="28.69921875" style="295" customWidth="1"/>
    <col min="10515" max="10752" width="8.796875" style="295"/>
    <col min="10753" max="10753" width="4.69921875" style="295" bestFit="1" customWidth="1"/>
    <col min="10754" max="10754" width="21.59765625" style="295" customWidth="1"/>
    <col min="10755" max="10755" width="20.8984375" style="295" customWidth="1"/>
    <col min="10756" max="10756" width="6.3984375" style="295" customWidth="1"/>
    <col min="10757" max="10757" width="9.69921875" style="295" customWidth="1"/>
    <col min="10758" max="10758" width="10.296875" style="295" customWidth="1"/>
    <col min="10759" max="10761" width="9.8984375" style="295" customWidth="1"/>
    <col min="10762" max="10762" width="8.3984375" style="295" customWidth="1"/>
    <col min="10763" max="10765" width="8.3984375" style="295" bestFit="1" customWidth="1"/>
    <col min="10766" max="10766" width="9.59765625" style="295" customWidth="1"/>
    <col min="10767" max="10767" width="9.296875" style="295" customWidth="1"/>
    <col min="10768" max="10768" width="13" style="295" customWidth="1"/>
    <col min="10769" max="10769" width="10.59765625" style="295" customWidth="1"/>
    <col min="10770" max="10770" width="28.69921875" style="295" customWidth="1"/>
    <col min="10771" max="11008" width="8.796875" style="295"/>
    <col min="11009" max="11009" width="4.69921875" style="295" bestFit="1" customWidth="1"/>
    <col min="11010" max="11010" width="21.59765625" style="295" customWidth="1"/>
    <col min="11011" max="11011" width="20.8984375" style="295" customWidth="1"/>
    <col min="11012" max="11012" width="6.3984375" style="295" customWidth="1"/>
    <col min="11013" max="11013" width="9.69921875" style="295" customWidth="1"/>
    <col min="11014" max="11014" width="10.296875" style="295" customWidth="1"/>
    <col min="11015" max="11017" width="9.8984375" style="295" customWidth="1"/>
    <col min="11018" max="11018" width="8.3984375" style="295" customWidth="1"/>
    <col min="11019" max="11021" width="8.3984375" style="295" bestFit="1" customWidth="1"/>
    <col min="11022" max="11022" width="9.59765625" style="295" customWidth="1"/>
    <col min="11023" max="11023" width="9.296875" style="295" customWidth="1"/>
    <col min="11024" max="11024" width="13" style="295" customWidth="1"/>
    <col min="11025" max="11025" width="10.59765625" style="295" customWidth="1"/>
    <col min="11026" max="11026" width="28.69921875" style="295" customWidth="1"/>
    <col min="11027" max="11264" width="8.796875" style="295"/>
    <col min="11265" max="11265" width="4.69921875" style="295" bestFit="1" customWidth="1"/>
    <col min="11266" max="11266" width="21.59765625" style="295" customWidth="1"/>
    <col min="11267" max="11267" width="20.8984375" style="295" customWidth="1"/>
    <col min="11268" max="11268" width="6.3984375" style="295" customWidth="1"/>
    <col min="11269" max="11269" width="9.69921875" style="295" customWidth="1"/>
    <col min="11270" max="11270" width="10.296875" style="295" customWidth="1"/>
    <col min="11271" max="11273" width="9.8984375" style="295" customWidth="1"/>
    <col min="11274" max="11274" width="8.3984375" style="295" customWidth="1"/>
    <col min="11275" max="11277" width="8.3984375" style="295" bestFit="1" customWidth="1"/>
    <col min="11278" max="11278" width="9.59765625" style="295" customWidth="1"/>
    <col min="11279" max="11279" width="9.296875" style="295" customWidth="1"/>
    <col min="11280" max="11280" width="13" style="295" customWidth="1"/>
    <col min="11281" max="11281" width="10.59765625" style="295" customWidth="1"/>
    <col min="11282" max="11282" width="28.69921875" style="295" customWidth="1"/>
    <col min="11283" max="11520" width="8.796875" style="295"/>
    <col min="11521" max="11521" width="4.69921875" style="295" bestFit="1" customWidth="1"/>
    <col min="11522" max="11522" width="21.59765625" style="295" customWidth="1"/>
    <col min="11523" max="11523" width="20.8984375" style="295" customWidth="1"/>
    <col min="11524" max="11524" width="6.3984375" style="295" customWidth="1"/>
    <col min="11525" max="11525" width="9.69921875" style="295" customWidth="1"/>
    <col min="11526" max="11526" width="10.296875" style="295" customWidth="1"/>
    <col min="11527" max="11529" width="9.8984375" style="295" customWidth="1"/>
    <col min="11530" max="11530" width="8.3984375" style="295" customWidth="1"/>
    <col min="11531" max="11533" width="8.3984375" style="295" bestFit="1" customWidth="1"/>
    <col min="11534" max="11534" width="9.59765625" style="295" customWidth="1"/>
    <col min="11535" max="11535" width="9.296875" style="295" customWidth="1"/>
    <col min="11536" max="11536" width="13" style="295" customWidth="1"/>
    <col min="11537" max="11537" width="10.59765625" style="295" customWidth="1"/>
    <col min="11538" max="11538" width="28.69921875" style="295" customWidth="1"/>
    <col min="11539" max="11776" width="8.796875" style="295"/>
    <col min="11777" max="11777" width="4.69921875" style="295" bestFit="1" customWidth="1"/>
    <col min="11778" max="11778" width="21.59765625" style="295" customWidth="1"/>
    <col min="11779" max="11779" width="20.8984375" style="295" customWidth="1"/>
    <col min="11780" max="11780" width="6.3984375" style="295" customWidth="1"/>
    <col min="11781" max="11781" width="9.69921875" style="295" customWidth="1"/>
    <col min="11782" max="11782" width="10.296875" style="295" customWidth="1"/>
    <col min="11783" max="11785" width="9.8984375" style="295" customWidth="1"/>
    <col min="11786" max="11786" width="8.3984375" style="295" customWidth="1"/>
    <col min="11787" max="11789" width="8.3984375" style="295" bestFit="1" customWidth="1"/>
    <col min="11790" max="11790" width="9.59765625" style="295" customWidth="1"/>
    <col min="11791" max="11791" width="9.296875" style="295" customWidth="1"/>
    <col min="11792" max="11792" width="13" style="295" customWidth="1"/>
    <col min="11793" max="11793" width="10.59765625" style="295" customWidth="1"/>
    <col min="11794" max="11794" width="28.69921875" style="295" customWidth="1"/>
    <col min="11795" max="12032" width="8.796875" style="295"/>
    <col min="12033" max="12033" width="4.69921875" style="295" bestFit="1" customWidth="1"/>
    <col min="12034" max="12034" width="21.59765625" style="295" customWidth="1"/>
    <col min="12035" max="12035" width="20.8984375" style="295" customWidth="1"/>
    <col min="12036" max="12036" width="6.3984375" style="295" customWidth="1"/>
    <col min="12037" max="12037" width="9.69921875" style="295" customWidth="1"/>
    <col min="12038" max="12038" width="10.296875" style="295" customWidth="1"/>
    <col min="12039" max="12041" width="9.8984375" style="295" customWidth="1"/>
    <col min="12042" max="12042" width="8.3984375" style="295" customWidth="1"/>
    <col min="12043" max="12045" width="8.3984375" style="295" bestFit="1" customWidth="1"/>
    <col min="12046" max="12046" width="9.59765625" style="295" customWidth="1"/>
    <col min="12047" max="12047" width="9.296875" style="295" customWidth="1"/>
    <col min="12048" max="12048" width="13" style="295" customWidth="1"/>
    <col min="12049" max="12049" width="10.59765625" style="295" customWidth="1"/>
    <col min="12050" max="12050" width="28.69921875" style="295" customWidth="1"/>
    <col min="12051" max="12288" width="8.796875" style="295"/>
    <col min="12289" max="12289" width="4.69921875" style="295" bestFit="1" customWidth="1"/>
    <col min="12290" max="12290" width="21.59765625" style="295" customWidth="1"/>
    <col min="12291" max="12291" width="20.8984375" style="295" customWidth="1"/>
    <col min="12292" max="12292" width="6.3984375" style="295" customWidth="1"/>
    <col min="12293" max="12293" width="9.69921875" style="295" customWidth="1"/>
    <col min="12294" max="12294" width="10.296875" style="295" customWidth="1"/>
    <col min="12295" max="12297" width="9.8984375" style="295" customWidth="1"/>
    <col min="12298" max="12298" width="8.3984375" style="295" customWidth="1"/>
    <col min="12299" max="12301" width="8.3984375" style="295" bestFit="1" customWidth="1"/>
    <col min="12302" max="12302" width="9.59765625" style="295" customWidth="1"/>
    <col min="12303" max="12303" width="9.296875" style="295" customWidth="1"/>
    <col min="12304" max="12304" width="13" style="295" customWidth="1"/>
    <col min="12305" max="12305" width="10.59765625" style="295" customWidth="1"/>
    <col min="12306" max="12306" width="28.69921875" style="295" customWidth="1"/>
    <col min="12307" max="12544" width="8.796875" style="295"/>
    <col min="12545" max="12545" width="4.69921875" style="295" bestFit="1" customWidth="1"/>
    <col min="12546" max="12546" width="21.59765625" style="295" customWidth="1"/>
    <col min="12547" max="12547" width="20.8984375" style="295" customWidth="1"/>
    <col min="12548" max="12548" width="6.3984375" style="295" customWidth="1"/>
    <col min="12549" max="12549" width="9.69921875" style="295" customWidth="1"/>
    <col min="12550" max="12550" width="10.296875" style="295" customWidth="1"/>
    <col min="12551" max="12553" width="9.8984375" style="295" customWidth="1"/>
    <col min="12554" max="12554" width="8.3984375" style="295" customWidth="1"/>
    <col min="12555" max="12557" width="8.3984375" style="295" bestFit="1" customWidth="1"/>
    <col min="12558" max="12558" width="9.59765625" style="295" customWidth="1"/>
    <col min="12559" max="12559" width="9.296875" style="295" customWidth="1"/>
    <col min="12560" max="12560" width="13" style="295" customWidth="1"/>
    <col min="12561" max="12561" width="10.59765625" style="295" customWidth="1"/>
    <col min="12562" max="12562" width="28.69921875" style="295" customWidth="1"/>
    <col min="12563" max="12800" width="8.796875" style="295"/>
    <col min="12801" max="12801" width="4.69921875" style="295" bestFit="1" customWidth="1"/>
    <col min="12802" max="12802" width="21.59765625" style="295" customWidth="1"/>
    <col min="12803" max="12803" width="20.8984375" style="295" customWidth="1"/>
    <col min="12804" max="12804" width="6.3984375" style="295" customWidth="1"/>
    <col min="12805" max="12805" width="9.69921875" style="295" customWidth="1"/>
    <col min="12806" max="12806" width="10.296875" style="295" customWidth="1"/>
    <col min="12807" max="12809" width="9.8984375" style="295" customWidth="1"/>
    <col min="12810" max="12810" width="8.3984375" style="295" customWidth="1"/>
    <col min="12811" max="12813" width="8.3984375" style="295" bestFit="1" customWidth="1"/>
    <col min="12814" max="12814" width="9.59765625" style="295" customWidth="1"/>
    <col min="12815" max="12815" width="9.296875" style="295" customWidth="1"/>
    <col min="12816" max="12816" width="13" style="295" customWidth="1"/>
    <col min="12817" max="12817" width="10.59765625" style="295" customWidth="1"/>
    <col min="12818" max="12818" width="28.69921875" style="295" customWidth="1"/>
    <col min="12819" max="13056" width="8.796875" style="295"/>
    <col min="13057" max="13057" width="4.69921875" style="295" bestFit="1" customWidth="1"/>
    <col min="13058" max="13058" width="21.59765625" style="295" customWidth="1"/>
    <col min="13059" max="13059" width="20.8984375" style="295" customWidth="1"/>
    <col min="13060" max="13060" width="6.3984375" style="295" customWidth="1"/>
    <col min="13061" max="13061" width="9.69921875" style="295" customWidth="1"/>
    <col min="13062" max="13062" width="10.296875" style="295" customWidth="1"/>
    <col min="13063" max="13065" width="9.8984375" style="295" customWidth="1"/>
    <col min="13066" max="13066" width="8.3984375" style="295" customWidth="1"/>
    <col min="13067" max="13069" width="8.3984375" style="295" bestFit="1" customWidth="1"/>
    <col min="13070" max="13070" width="9.59765625" style="295" customWidth="1"/>
    <col min="13071" max="13071" width="9.296875" style="295" customWidth="1"/>
    <col min="13072" max="13072" width="13" style="295" customWidth="1"/>
    <col min="13073" max="13073" width="10.59765625" style="295" customWidth="1"/>
    <col min="13074" max="13074" width="28.69921875" style="295" customWidth="1"/>
    <col min="13075" max="13312" width="8.796875" style="295"/>
    <col min="13313" max="13313" width="4.69921875" style="295" bestFit="1" customWidth="1"/>
    <col min="13314" max="13314" width="21.59765625" style="295" customWidth="1"/>
    <col min="13315" max="13315" width="20.8984375" style="295" customWidth="1"/>
    <col min="13316" max="13316" width="6.3984375" style="295" customWidth="1"/>
    <col min="13317" max="13317" width="9.69921875" style="295" customWidth="1"/>
    <col min="13318" max="13318" width="10.296875" style="295" customWidth="1"/>
    <col min="13319" max="13321" width="9.8984375" style="295" customWidth="1"/>
    <col min="13322" max="13322" width="8.3984375" style="295" customWidth="1"/>
    <col min="13323" max="13325" width="8.3984375" style="295" bestFit="1" customWidth="1"/>
    <col min="13326" max="13326" width="9.59765625" style="295" customWidth="1"/>
    <col min="13327" max="13327" width="9.296875" style="295" customWidth="1"/>
    <col min="13328" max="13328" width="13" style="295" customWidth="1"/>
    <col min="13329" max="13329" width="10.59765625" style="295" customWidth="1"/>
    <col min="13330" max="13330" width="28.69921875" style="295" customWidth="1"/>
    <col min="13331" max="13568" width="8.796875" style="295"/>
    <col min="13569" max="13569" width="4.69921875" style="295" bestFit="1" customWidth="1"/>
    <col min="13570" max="13570" width="21.59765625" style="295" customWidth="1"/>
    <col min="13571" max="13571" width="20.8984375" style="295" customWidth="1"/>
    <col min="13572" max="13572" width="6.3984375" style="295" customWidth="1"/>
    <col min="13573" max="13573" width="9.69921875" style="295" customWidth="1"/>
    <col min="13574" max="13574" width="10.296875" style="295" customWidth="1"/>
    <col min="13575" max="13577" width="9.8984375" style="295" customWidth="1"/>
    <col min="13578" max="13578" width="8.3984375" style="295" customWidth="1"/>
    <col min="13579" max="13581" width="8.3984375" style="295" bestFit="1" customWidth="1"/>
    <col min="13582" max="13582" width="9.59765625" style="295" customWidth="1"/>
    <col min="13583" max="13583" width="9.296875" style="295" customWidth="1"/>
    <col min="13584" max="13584" width="13" style="295" customWidth="1"/>
    <col min="13585" max="13585" width="10.59765625" style="295" customWidth="1"/>
    <col min="13586" max="13586" width="28.69921875" style="295" customWidth="1"/>
    <col min="13587" max="13824" width="8.796875" style="295"/>
    <col min="13825" max="13825" width="4.69921875" style="295" bestFit="1" customWidth="1"/>
    <col min="13826" max="13826" width="21.59765625" style="295" customWidth="1"/>
    <col min="13827" max="13827" width="20.8984375" style="295" customWidth="1"/>
    <col min="13828" max="13828" width="6.3984375" style="295" customWidth="1"/>
    <col min="13829" max="13829" width="9.69921875" style="295" customWidth="1"/>
    <col min="13830" max="13830" width="10.296875" style="295" customWidth="1"/>
    <col min="13831" max="13833" width="9.8984375" style="295" customWidth="1"/>
    <col min="13834" max="13834" width="8.3984375" style="295" customWidth="1"/>
    <col min="13835" max="13837" width="8.3984375" style="295" bestFit="1" customWidth="1"/>
    <col min="13838" max="13838" width="9.59765625" style="295" customWidth="1"/>
    <col min="13839" max="13839" width="9.296875" style="295" customWidth="1"/>
    <col min="13840" max="13840" width="13" style="295" customWidth="1"/>
    <col min="13841" max="13841" width="10.59765625" style="295" customWidth="1"/>
    <col min="13842" max="13842" width="28.69921875" style="295" customWidth="1"/>
    <col min="13843" max="14080" width="8.796875" style="295"/>
    <col min="14081" max="14081" width="4.69921875" style="295" bestFit="1" customWidth="1"/>
    <col min="14082" max="14082" width="21.59765625" style="295" customWidth="1"/>
    <col min="14083" max="14083" width="20.8984375" style="295" customWidth="1"/>
    <col min="14084" max="14084" width="6.3984375" style="295" customWidth="1"/>
    <col min="14085" max="14085" width="9.69921875" style="295" customWidth="1"/>
    <col min="14086" max="14086" width="10.296875" style="295" customWidth="1"/>
    <col min="14087" max="14089" width="9.8984375" style="295" customWidth="1"/>
    <col min="14090" max="14090" width="8.3984375" style="295" customWidth="1"/>
    <col min="14091" max="14093" width="8.3984375" style="295" bestFit="1" customWidth="1"/>
    <col min="14094" max="14094" width="9.59765625" style="295" customWidth="1"/>
    <col min="14095" max="14095" width="9.296875" style="295" customWidth="1"/>
    <col min="14096" max="14096" width="13" style="295" customWidth="1"/>
    <col min="14097" max="14097" width="10.59765625" style="295" customWidth="1"/>
    <col min="14098" max="14098" width="28.69921875" style="295" customWidth="1"/>
    <col min="14099" max="14336" width="8.796875" style="295"/>
    <col min="14337" max="14337" width="4.69921875" style="295" bestFit="1" customWidth="1"/>
    <col min="14338" max="14338" width="21.59765625" style="295" customWidth="1"/>
    <col min="14339" max="14339" width="20.8984375" style="295" customWidth="1"/>
    <col min="14340" max="14340" width="6.3984375" style="295" customWidth="1"/>
    <col min="14341" max="14341" width="9.69921875" style="295" customWidth="1"/>
    <col min="14342" max="14342" width="10.296875" style="295" customWidth="1"/>
    <col min="14343" max="14345" width="9.8984375" style="295" customWidth="1"/>
    <col min="14346" max="14346" width="8.3984375" style="295" customWidth="1"/>
    <col min="14347" max="14349" width="8.3984375" style="295" bestFit="1" customWidth="1"/>
    <col min="14350" max="14350" width="9.59765625" style="295" customWidth="1"/>
    <col min="14351" max="14351" width="9.296875" style="295" customWidth="1"/>
    <col min="14352" max="14352" width="13" style="295" customWidth="1"/>
    <col min="14353" max="14353" width="10.59765625" style="295" customWidth="1"/>
    <col min="14354" max="14354" width="28.69921875" style="295" customWidth="1"/>
    <col min="14355" max="14592" width="8.796875" style="295"/>
    <col min="14593" max="14593" width="4.69921875" style="295" bestFit="1" customWidth="1"/>
    <col min="14594" max="14594" width="21.59765625" style="295" customWidth="1"/>
    <col min="14595" max="14595" width="20.8984375" style="295" customWidth="1"/>
    <col min="14596" max="14596" width="6.3984375" style="295" customWidth="1"/>
    <col min="14597" max="14597" width="9.69921875" style="295" customWidth="1"/>
    <col min="14598" max="14598" width="10.296875" style="295" customWidth="1"/>
    <col min="14599" max="14601" width="9.8984375" style="295" customWidth="1"/>
    <col min="14602" max="14602" width="8.3984375" style="295" customWidth="1"/>
    <col min="14603" max="14605" width="8.3984375" style="295" bestFit="1" customWidth="1"/>
    <col min="14606" max="14606" width="9.59765625" style="295" customWidth="1"/>
    <col min="14607" max="14607" width="9.296875" style="295" customWidth="1"/>
    <col min="14608" max="14608" width="13" style="295" customWidth="1"/>
    <col min="14609" max="14609" width="10.59765625" style="295" customWidth="1"/>
    <col min="14610" max="14610" width="28.69921875" style="295" customWidth="1"/>
    <col min="14611" max="14848" width="8.796875" style="295"/>
    <col min="14849" max="14849" width="4.69921875" style="295" bestFit="1" customWidth="1"/>
    <col min="14850" max="14850" width="21.59765625" style="295" customWidth="1"/>
    <col min="14851" max="14851" width="20.8984375" style="295" customWidth="1"/>
    <col min="14852" max="14852" width="6.3984375" style="295" customWidth="1"/>
    <col min="14853" max="14853" width="9.69921875" style="295" customWidth="1"/>
    <col min="14854" max="14854" width="10.296875" style="295" customWidth="1"/>
    <col min="14855" max="14857" width="9.8984375" style="295" customWidth="1"/>
    <col min="14858" max="14858" width="8.3984375" style="295" customWidth="1"/>
    <col min="14859" max="14861" width="8.3984375" style="295" bestFit="1" customWidth="1"/>
    <col min="14862" max="14862" width="9.59765625" style="295" customWidth="1"/>
    <col min="14863" max="14863" width="9.296875" style="295" customWidth="1"/>
    <col min="14864" max="14864" width="13" style="295" customWidth="1"/>
    <col min="14865" max="14865" width="10.59765625" style="295" customWidth="1"/>
    <col min="14866" max="14866" width="28.69921875" style="295" customWidth="1"/>
    <col min="14867" max="15104" width="8.796875" style="295"/>
    <col min="15105" max="15105" width="4.69921875" style="295" bestFit="1" customWidth="1"/>
    <col min="15106" max="15106" width="21.59765625" style="295" customWidth="1"/>
    <col min="15107" max="15107" width="20.8984375" style="295" customWidth="1"/>
    <col min="15108" max="15108" width="6.3984375" style="295" customWidth="1"/>
    <col min="15109" max="15109" width="9.69921875" style="295" customWidth="1"/>
    <col min="15110" max="15110" width="10.296875" style="295" customWidth="1"/>
    <col min="15111" max="15113" width="9.8984375" style="295" customWidth="1"/>
    <col min="15114" max="15114" width="8.3984375" style="295" customWidth="1"/>
    <col min="15115" max="15117" width="8.3984375" style="295" bestFit="1" customWidth="1"/>
    <col min="15118" max="15118" width="9.59765625" style="295" customWidth="1"/>
    <col min="15119" max="15119" width="9.296875" style="295" customWidth="1"/>
    <col min="15120" max="15120" width="13" style="295" customWidth="1"/>
    <col min="15121" max="15121" width="10.59765625" style="295" customWidth="1"/>
    <col min="15122" max="15122" width="28.69921875" style="295" customWidth="1"/>
    <col min="15123" max="15360" width="8.796875" style="295"/>
    <col min="15361" max="15361" width="4.69921875" style="295" bestFit="1" customWidth="1"/>
    <col min="15362" max="15362" width="21.59765625" style="295" customWidth="1"/>
    <col min="15363" max="15363" width="20.8984375" style="295" customWidth="1"/>
    <col min="15364" max="15364" width="6.3984375" style="295" customWidth="1"/>
    <col min="15365" max="15365" width="9.69921875" style="295" customWidth="1"/>
    <col min="15366" max="15366" width="10.296875" style="295" customWidth="1"/>
    <col min="15367" max="15369" width="9.8984375" style="295" customWidth="1"/>
    <col min="15370" max="15370" width="8.3984375" style="295" customWidth="1"/>
    <col min="15371" max="15373" width="8.3984375" style="295" bestFit="1" customWidth="1"/>
    <col min="15374" max="15374" width="9.59765625" style="295" customWidth="1"/>
    <col min="15375" max="15375" width="9.296875" style="295" customWidth="1"/>
    <col min="15376" max="15376" width="13" style="295" customWidth="1"/>
    <col min="15377" max="15377" width="10.59765625" style="295" customWidth="1"/>
    <col min="15378" max="15378" width="28.69921875" style="295" customWidth="1"/>
    <col min="15379" max="15616" width="8.796875" style="295"/>
    <col min="15617" max="15617" width="4.69921875" style="295" bestFit="1" customWidth="1"/>
    <col min="15618" max="15618" width="21.59765625" style="295" customWidth="1"/>
    <col min="15619" max="15619" width="20.8984375" style="295" customWidth="1"/>
    <col min="15620" max="15620" width="6.3984375" style="295" customWidth="1"/>
    <col min="15621" max="15621" width="9.69921875" style="295" customWidth="1"/>
    <col min="15622" max="15622" width="10.296875" style="295" customWidth="1"/>
    <col min="15623" max="15625" width="9.8984375" style="295" customWidth="1"/>
    <col min="15626" max="15626" width="8.3984375" style="295" customWidth="1"/>
    <col min="15627" max="15629" width="8.3984375" style="295" bestFit="1" customWidth="1"/>
    <col min="15630" max="15630" width="9.59765625" style="295" customWidth="1"/>
    <col min="15631" max="15631" width="9.296875" style="295" customWidth="1"/>
    <col min="15632" max="15632" width="13" style="295" customWidth="1"/>
    <col min="15633" max="15633" width="10.59765625" style="295" customWidth="1"/>
    <col min="15634" max="15634" width="28.69921875" style="295" customWidth="1"/>
    <col min="15635" max="15872" width="8.796875" style="295"/>
    <col min="15873" max="15873" width="4.69921875" style="295" bestFit="1" customWidth="1"/>
    <col min="15874" max="15874" width="21.59765625" style="295" customWidth="1"/>
    <col min="15875" max="15875" width="20.8984375" style="295" customWidth="1"/>
    <col min="15876" max="15876" width="6.3984375" style="295" customWidth="1"/>
    <col min="15877" max="15877" width="9.69921875" style="295" customWidth="1"/>
    <col min="15878" max="15878" width="10.296875" style="295" customWidth="1"/>
    <col min="15879" max="15881" width="9.8984375" style="295" customWidth="1"/>
    <col min="15882" max="15882" width="8.3984375" style="295" customWidth="1"/>
    <col min="15883" max="15885" width="8.3984375" style="295" bestFit="1" customWidth="1"/>
    <col min="15886" max="15886" width="9.59765625" style="295" customWidth="1"/>
    <col min="15887" max="15887" width="9.296875" style="295" customWidth="1"/>
    <col min="15888" max="15888" width="13" style="295" customWidth="1"/>
    <col min="15889" max="15889" width="10.59765625" style="295" customWidth="1"/>
    <col min="15890" max="15890" width="28.69921875" style="295" customWidth="1"/>
    <col min="15891" max="16128" width="8.796875" style="295"/>
    <col min="16129" max="16129" width="4.69921875" style="295" bestFit="1" customWidth="1"/>
    <col min="16130" max="16130" width="21.59765625" style="295" customWidth="1"/>
    <col min="16131" max="16131" width="20.8984375" style="295" customWidth="1"/>
    <col min="16132" max="16132" width="6.3984375" style="295" customWidth="1"/>
    <col min="16133" max="16133" width="9.69921875" style="295" customWidth="1"/>
    <col min="16134" max="16134" width="10.296875" style="295" customWidth="1"/>
    <col min="16135" max="16137" width="9.8984375" style="295" customWidth="1"/>
    <col min="16138" max="16138" width="8.3984375" style="295" customWidth="1"/>
    <col min="16139" max="16141" width="8.3984375" style="295" bestFit="1" customWidth="1"/>
    <col min="16142" max="16142" width="9.59765625" style="295" customWidth="1"/>
    <col min="16143" max="16143" width="9.296875" style="295" customWidth="1"/>
    <col min="16144" max="16144" width="13" style="295" customWidth="1"/>
    <col min="16145" max="16145" width="10.59765625" style="295" customWidth="1"/>
    <col min="16146" max="16146" width="28.69921875" style="295" customWidth="1"/>
    <col min="16147" max="16384" width="8.796875" style="295"/>
  </cols>
  <sheetData>
    <row r="1" spans="1:18">
      <c r="A1" s="1797" t="s">
        <v>518</v>
      </c>
      <c r="B1" s="1797"/>
      <c r="C1" s="1797"/>
      <c r="D1" s="1797"/>
      <c r="E1" s="1797"/>
      <c r="F1" s="1797"/>
      <c r="G1" s="1797"/>
      <c r="H1" s="1797"/>
      <c r="I1" s="1797"/>
      <c r="J1" s="1797"/>
      <c r="K1" s="1797"/>
      <c r="L1" s="1797"/>
      <c r="M1" s="1797"/>
      <c r="N1" s="1797"/>
      <c r="O1" s="1797"/>
      <c r="P1" s="1797"/>
      <c r="Q1" s="1797"/>
      <c r="R1" s="1797"/>
    </row>
    <row r="2" spans="1:18">
      <c r="A2" s="1797" t="s">
        <v>519</v>
      </c>
      <c r="B2" s="1797"/>
      <c r="C2" s="1797"/>
      <c r="D2" s="1797"/>
      <c r="E2" s="1797"/>
      <c r="F2" s="1797"/>
      <c r="G2" s="1797"/>
      <c r="H2" s="1797"/>
      <c r="I2" s="1797"/>
      <c r="J2" s="1797"/>
      <c r="K2" s="1797"/>
      <c r="L2" s="1797"/>
      <c r="M2" s="1797"/>
      <c r="N2" s="1797"/>
      <c r="O2" s="1797"/>
      <c r="P2" s="1797"/>
      <c r="Q2" s="1797"/>
      <c r="R2" s="1797"/>
    </row>
    <row r="3" spans="1:18">
      <c r="A3" s="1798" t="s">
        <v>520</v>
      </c>
      <c r="B3" s="1798"/>
      <c r="C3" s="1798"/>
      <c r="D3" s="1798"/>
      <c r="E3" s="1798"/>
      <c r="F3" s="1798"/>
      <c r="G3" s="1798"/>
      <c r="H3" s="1798"/>
      <c r="I3" s="1798"/>
      <c r="J3" s="1798"/>
      <c r="K3" s="1798"/>
      <c r="L3" s="1798"/>
      <c r="M3" s="1798"/>
      <c r="N3" s="1798"/>
      <c r="O3" s="1798"/>
      <c r="P3" s="1798"/>
      <c r="Q3" s="1798"/>
      <c r="R3" s="1798"/>
    </row>
    <row r="4" spans="1:18">
      <c r="A4" s="296" t="s">
        <v>3</v>
      </c>
      <c r="B4" s="296" t="s">
        <v>521</v>
      </c>
      <c r="C4" s="296" t="s">
        <v>494</v>
      </c>
      <c r="D4" s="296" t="s">
        <v>522</v>
      </c>
      <c r="E4" s="297">
        <v>243162</v>
      </c>
      <c r="F4" s="297">
        <v>243193</v>
      </c>
      <c r="G4" s="297">
        <v>243223</v>
      </c>
      <c r="H4" s="297">
        <v>243254</v>
      </c>
      <c r="I4" s="297">
        <v>243285</v>
      </c>
      <c r="J4" s="297">
        <v>243313</v>
      </c>
      <c r="K4" s="297">
        <v>243344</v>
      </c>
      <c r="L4" s="297">
        <v>243374</v>
      </c>
      <c r="M4" s="297">
        <v>243405</v>
      </c>
      <c r="N4" s="297">
        <v>243435</v>
      </c>
      <c r="O4" s="297">
        <v>243466</v>
      </c>
      <c r="P4" s="297">
        <v>243497</v>
      </c>
      <c r="Q4" s="296" t="s">
        <v>6</v>
      </c>
      <c r="R4" s="298" t="s">
        <v>227</v>
      </c>
    </row>
    <row r="5" spans="1:18">
      <c r="A5" s="298">
        <v>1</v>
      </c>
      <c r="B5" s="299" t="s">
        <v>523</v>
      </c>
      <c r="C5" s="299" t="s">
        <v>524</v>
      </c>
      <c r="D5" s="300" t="s">
        <v>525</v>
      </c>
      <c r="E5" s="301">
        <v>30000</v>
      </c>
      <c r="F5" s="301">
        <v>30000</v>
      </c>
      <c r="G5" s="301">
        <v>30000</v>
      </c>
      <c r="H5" s="301">
        <v>30000</v>
      </c>
      <c r="I5" s="301">
        <v>30000</v>
      </c>
      <c r="J5" s="301">
        <v>30000</v>
      </c>
      <c r="K5" s="301">
        <v>30000</v>
      </c>
      <c r="L5" s="301">
        <v>30000</v>
      </c>
      <c r="M5" s="301">
        <v>30000</v>
      </c>
      <c r="N5" s="301">
        <v>30000</v>
      </c>
      <c r="O5" s="301">
        <v>30000</v>
      </c>
      <c r="P5" s="301">
        <v>30000</v>
      </c>
      <c r="Q5" s="301">
        <f>SUM(E5:P5)</f>
        <v>360000</v>
      </c>
      <c r="R5" s="302"/>
    </row>
    <row r="6" spans="1:18">
      <c r="A6" s="298">
        <v>2</v>
      </c>
      <c r="B6" s="303" t="s">
        <v>526</v>
      </c>
      <c r="C6" s="299" t="s">
        <v>498</v>
      </c>
      <c r="D6" s="300" t="s">
        <v>525</v>
      </c>
      <c r="E6" s="301">
        <v>30000</v>
      </c>
      <c r="F6" s="301">
        <v>30000</v>
      </c>
      <c r="G6" s="301">
        <v>30000</v>
      </c>
      <c r="H6" s="301">
        <v>30000</v>
      </c>
      <c r="I6" s="301">
        <v>30000</v>
      </c>
      <c r="J6" s="301">
        <v>30000</v>
      </c>
      <c r="K6" s="301">
        <v>30000</v>
      </c>
      <c r="L6" s="301">
        <v>30000</v>
      </c>
      <c r="M6" s="301">
        <v>30000</v>
      </c>
      <c r="N6" s="301">
        <v>30000</v>
      </c>
      <c r="O6" s="301">
        <v>30000</v>
      </c>
      <c r="P6" s="301">
        <v>30000</v>
      </c>
      <c r="Q6" s="301">
        <f t="shared" ref="Q6:Q69" si="0">SUM(E6:P6)</f>
        <v>360000</v>
      </c>
      <c r="R6" s="302"/>
    </row>
    <row r="7" spans="1:18">
      <c r="A7" s="298">
        <v>3</v>
      </c>
      <c r="B7" s="303" t="s">
        <v>527</v>
      </c>
      <c r="C7" s="299" t="s">
        <v>528</v>
      </c>
      <c r="D7" s="300" t="s">
        <v>525</v>
      </c>
      <c r="E7" s="304">
        <v>10000</v>
      </c>
      <c r="F7" s="304">
        <v>10000</v>
      </c>
      <c r="G7" s="304">
        <v>10000</v>
      </c>
      <c r="H7" s="304">
        <v>10000</v>
      </c>
      <c r="I7" s="304">
        <v>10000</v>
      </c>
      <c r="J7" s="304">
        <v>10000</v>
      </c>
      <c r="K7" s="304">
        <v>10000</v>
      </c>
      <c r="L7" s="304">
        <v>10000</v>
      </c>
      <c r="M7" s="304">
        <v>10000</v>
      </c>
      <c r="N7" s="304">
        <v>10000</v>
      </c>
      <c r="O7" s="304">
        <v>10000</v>
      </c>
      <c r="P7" s="304">
        <v>10000</v>
      </c>
      <c r="Q7" s="301">
        <f t="shared" si="0"/>
        <v>120000</v>
      </c>
      <c r="R7" s="302"/>
    </row>
    <row r="8" spans="1:18">
      <c r="A8" s="298">
        <v>4</v>
      </c>
      <c r="B8" s="299" t="s">
        <v>529</v>
      </c>
      <c r="C8" s="299" t="s">
        <v>530</v>
      </c>
      <c r="D8" s="300" t="s">
        <v>525</v>
      </c>
      <c r="E8" s="301">
        <v>40000</v>
      </c>
      <c r="F8" s="301">
        <v>40000</v>
      </c>
      <c r="G8" s="301">
        <v>40000</v>
      </c>
      <c r="H8" s="301">
        <v>40000</v>
      </c>
      <c r="I8" s="301">
        <v>40000</v>
      </c>
      <c r="J8" s="301">
        <v>40000</v>
      </c>
      <c r="K8" s="301">
        <v>40000</v>
      </c>
      <c r="L8" s="301">
        <v>40000</v>
      </c>
      <c r="M8" s="301">
        <v>40000</v>
      </c>
      <c r="N8" s="301">
        <v>40000</v>
      </c>
      <c r="O8" s="301">
        <v>40000</v>
      </c>
      <c r="P8" s="301">
        <v>40000</v>
      </c>
      <c r="Q8" s="301">
        <f t="shared" si="0"/>
        <v>480000</v>
      </c>
      <c r="R8" s="299"/>
    </row>
    <row r="9" spans="1:18">
      <c r="A9" s="298">
        <v>5</v>
      </c>
      <c r="B9" s="305" t="s">
        <v>531</v>
      </c>
      <c r="C9" s="305" t="s">
        <v>530</v>
      </c>
      <c r="D9" s="300" t="s">
        <v>525</v>
      </c>
      <c r="E9" s="306">
        <v>30000</v>
      </c>
      <c r="F9" s="306">
        <v>30000</v>
      </c>
      <c r="G9" s="306">
        <v>30000</v>
      </c>
      <c r="H9" s="306">
        <v>30000</v>
      </c>
      <c r="I9" s="306">
        <v>30000</v>
      </c>
      <c r="J9" s="306">
        <v>30000</v>
      </c>
      <c r="K9" s="306">
        <v>30000</v>
      </c>
      <c r="L9" s="306">
        <v>30000</v>
      </c>
      <c r="M9" s="306">
        <v>30000</v>
      </c>
      <c r="N9" s="306">
        <v>30000</v>
      </c>
      <c r="O9" s="306">
        <v>30000</v>
      </c>
      <c r="P9" s="306">
        <v>30000</v>
      </c>
      <c r="Q9" s="301">
        <f t="shared" si="0"/>
        <v>360000</v>
      </c>
      <c r="R9" s="299"/>
    </row>
    <row r="10" spans="1:18">
      <c r="A10" s="298">
        <v>6</v>
      </c>
      <c r="B10" s="305" t="s">
        <v>532</v>
      </c>
      <c r="C10" s="305" t="s">
        <v>530</v>
      </c>
      <c r="D10" s="300" t="s">
        <v>525</v>
      </c>
      <c r="E10" s="306">
        <v>30000</v>
      </c>
      <c r="F10" s="306">
        <v>30000</v>
      </c>
      <c r="G10" s="306">
        <v>30000</v>
      </c>
      <c r="H10" s="306">
        <v>30000</v>
      </c>
      <c r="I10" s="306">
        <v>30000</v>
      </c>
      <c r="J10" s="306">
        <v>30000</v>
      </c>
      <c r="K10" s="306">
        <v>30000</v>
      </c>
      <c r="L10" s="306">
        <v>30000</v>
      </c>
      <c r="M10" s="306">
        <v>30000</v>
      </c>
      <c r="N10" s="306">
        <v>30000</v>
      </c>
      <c r="O10" s="306">
        <v>30000</v>
      </c>
      <c r="P10" s="306">
        <v>30000</v>
      </c>
      <c r="Q10" s="301">
        <f t="shared" si="0"/>
        <v>360000</v>
      </c>
      <c r="R10" s="299"/>
    </row>
    <row r="11" spans="1:18">
      <c r="A11" s="298">
        <v>7</v>
      </c>
      <c r="B11" s="305" t="s">
        <v>533</v>
      </c>
      <c r="C11" s="305" t="s">
        <v>534</v>
      </c>
      <c r="D11" s="298" t="s">
        <v>525</v>
      </c>
      <c r="E11" s="307">
        <v>10000</v>
      </c>
      <c r="F11" s="307">
        <v>10000</v>
      </c>
      <c r="G11" s="307">
        <v>10000</v>
      </c>
      <c r="H11" s="307">
        <v>10000</v>
      </c>
      <c r="I11" s="307">
        <v>10000</v>
      </c>
      <c r="J11" s="307">
        <v>10000</v>
      </c>
      <c r="K11" s="307">
        <v>10000</v>
      </c>
      <c r="L11" s="307">
        <v>10000</v>
      </c>
      <c r="M11" s="307">
        <v>10000</v>
      </c>
      <c r="N11" s="307">
        <v>10000</v>
      </c>
      <c r="O11" s="307">
        <v>10000</v>
      </c>
      <c r="P11" s="307">
        <v>10000</v>
      </c>
      <c r="Q11" s="301">
        <f t="shared" si="0"/>
        <v>120000</v>
      </c>
      <c r="R11" s="305"/>
    </row>
    <row r="12" spans="1:18">
      <c r="A12" s="298">
        <v>8</v>
      </c>
      <c r="B12" s="308" t="s">
        <v>535</v>
      </c>
      <c r="C12" s="309" t="s">
        <v>536</v>
      </c>
      <c r="D12" s="300" t="s">
        <v>525</v>
      </c>
      <c r="E12" s="310">
        <v>5500</v>
      </c>
      <c r="F12" s="310">
        <v>5500</v>
      </c>
      <c r="G12" s="310">
        <v>5500</v>
      </c>
      <c r="H12" s="310">
        <v>5500</v>
      </c>
      <c r="I12" s="310">
        <v>5500</v>
      </c>
      <c r="J12" s="310">
        <v>5500</v>
      </c>
      <c r="K12" s="310">
        <v>5500</v>
      </c>
      <c r="L12" s="310">
        <v>5500</v>
      </c>
      <c r="M12" s="310">
        <v>5500</v>
      </c>
      <c r="N12" s="310">
        <v>5500</v>
      </c>
      <c r="O12" s="310">
        <v>5500</v>
      </c>
      <c r="P12" s="310">
        <v>5500</v>
      </c>
      <c r="Q12" s="301">
        <f t="shared" si="0"/>
        <v>66000</v>
      </c>
      <c r="R12" s="299"/>
    </row>
    <row r="13" spans="1:18">
      <c r="A13" s="298">
        <v>9</v>
      </c>
      <c r="B13" s="308" t="s">
        <v>537</v>
      </c>
      <c r="C13" s="309" t="s">
        <v>536</v>
      </c>
      <c r="D13" s="300" t="s">
        <v>525</v>
      </c>
      <c r="E13" s="310">
        <v>5500</v>
      </c>
      <c r="F13" s="310">
        <v>5500</v>
      </c>
      <c r="G13" s="310">
        <v>5500</v>
      </c>
      <c r="H13" s="310">
        <v>5500</v>
      </c>
      <c r="I13" s="310">
        <v>5500</v>
      </c>
      <c r="J13" s="310">
        <v>5500</v>
      </c>
      <c r="K13" s="310">
        <v>5500</v>
      </c>
      <c r="L13" s="310">
        <v>5500</v>
      </c>
      <c r="M13" s="310">
        <v>5500</v>
      </c>
      <c r="N13" s="310">
        <v>5500</v>
      </c>
      <c r="O13" s="310">
        <v>5500</v>
      </c>
      <c r="P13" s="310">
        <v>5500</v>
      </c>
      <c r="Q13" s="301">
        <f t="shared" si="0"/>
        <v>66000</v>
      </c>
      <c r="R13" s="299"/>
    </row>
    <row r="14" spans="1:18">
      <c r="A14" s="298">
        <v>10</v>
      </c>
      <c r="B14" s="305" t="s">
        <v>509</v>
      </c>
      <c r="C14" s="305" t="s">
        <v>536</v>
      </c>
      <c r="D14" s="300" t="s">
        <v>525</v>
      </c>
      <c r="E14" s="310">
        <v>5500</v>
      </c>
      <c r="F14" s="310">
        <v>5500</v>
      </c>
      <c r="G14" s="310">
        <v>5500</v>
      </c>
      <c r="H14" s="310">
        <v>5500</v>
      </c>
      <c r="I14" s="310">
        <v>5500</v>
      </c>
      <c r="J14" s="310">
        <v>5500</v>
      </c>
      <c r="K14" s="310">
        <v>5500</v>
      </c>
      <c r="L14" s="310">
        <v>5500</v>
      </c>
      <c r="M14" s="310">
        <v>5500</v>
      </c>
      <c r="N14" s="310">
        <v>5500</v>
      </c>
      <c r="O14" s="310">
        <v>5500</v>
      </c>
      <c r="P14" s="310">
        <v>5500</v>
      </c>
      <c r="Q14" s="301">
        <f t="shared" si="0"/>
        <v>66000</v>
      </c>
      <c r="R14" s="299"/>
    </row>
    <row r="15" spans="1:18">
      <c r="A15" s="298">
        <v>11</v>
      </c>
      <c r="B15" s="299" t="s">
        <v>538</v>
      </c>
      <c r="C15" s="299" t="s">
        <v>508</v>
      </c>
      <c r="D15" s="300" t="s">
        <v>525</v>
      </c>
      <c r="E15" s="301">
        <v>5500</v>
      </c>
      <c r="F15" s="301">
        <v>5500</v>
      </c>
      <c r="G15" s="301">
        <v>5500</v>
      </c>
      <c r="H15" s="301">
        <v>5500</v>
      </c>
      <c r="I15" s="301">
        <v>5500</v>
      </c>
      <c r="J15" s="301">
        <v>5500</v>
      </c>
      <c r="K15" s="301">
        <v>5500</v>
      </c>
      <c r="L15" s="301">
        <v>5500</v>
      </c>
      <c r="M15" s="301">
        <v>5500</v>
      </c>
      <c r="N15" s="301">
        <v>5500</v>
      </c>
      <c r="O15" s="301">
        <v>5500</v>
      </c>
      <c r="P15" s="301">
        <v>5500</v>
      </c>
      <c r="Q15" s="301">
        <f t="shared" si="0"/>
        <v>66000</v>
      </c>
      <c r="R15" s="299"/>
    </row>
    <row r="16" spans="1:18">
      <c r="A16" s="298">
        <v>12</v>
      </c>
      <c r="B16" s="299" t="s">
        <v>539</v>
      </c>
      <c r="C16" s="299" t="s">
        <v>540</v>
      </c>
      <c r="D16" s="300" t="s">
        <v>525</v>
      </c>
      <c r="E16" s="301">
        <v>3200</v>
      </c>
      <c r="F16" s="301">
        <v>3200</v>
      </c>
      <c r="G16" s="301">
        <v>3200</v>
      </c>
      <c r="H16" s="301">
        <v>3200</v>
      </c>
      <c r="I16" s="301">
        <v>3200</v>
      </c>
      <c r="J16" s="301">
        <v>3200</v>
      </c>
      <c r="K16" s="301">
        <v>3200</v>
      </c>
      <c r="L16" s="301">
        <v>3200</v>
      </c>
      <c r="M16" s="301">
        <v>3200</v>
      </c>
      <c r="N16" s="301">
        <v>3200</v>
      </c>
      <c r="O16" s="301">
        <v>3200</v>
      </c>
      <c r="P16" s="301">
        <v>3200</v>
      </c>
      <c r="Q16" s="301">
        <f t="shared" si="0"/>
        <v>38400</v>
      </c>
      <c r="R16" s="299"/>
    </row>
    <row r="17" spans="1:18">
      <c r="A17" s="298">
        <v>13</v>
      </c>
      <c r="B17" s="299" t="s">
        <v>541</v>
      </c>
      <c r="C17" s="299" t="s">
        <v>540</v>
      </c>
      <c r="D17" s="300" t="s">
        <v>525</v>
      </c>
      <c r="E17" s="301">
        <v>3200</v>
      </c>
      <c r="F17" s="301">
        <v>3200</v>
      </c>
      <c r="G17" s="301">
        <v>3200</v>
      </c>
      <c r="H17" s="301">
        <v>3200</v>
      </c>
      <c r="I17" s="301">
        <v>3200</v>
      </c>
      <c r="J17" s="301">
        <v>3200</v>
      </c>
      <c r="K17" s="301">
        <v>3200</v>
      </c>
      <c r="L17" s="301">
        <v>3200</v>
      </c>
      <c r="M17" s="301">
        <v>3200</v>
      </c>
      <c r="N17" s="301">
        <v>3200</v>
      </c>
      <c r="O17" s="301">
        <v>3200</v>
      </c>
      <c r="P17" s="301">
        <v>3200</v>
      </c>
      <c r="Q17" s="301">
        <f t="shared" si="0"/>
        <v>38400</v>
      </c>
      <c r="R17" s="299"/>
    </row>
    <row r="18" spans="1:18" ht="22.2" customHeight="1">
      <c r="A18" s="298">
        <v>14</v>
      </c>
      <c r="B18" s="299" t="s">
        <v>542</v>
      </c>
      <c r="C18" s="299" t="s">
        <v>540</v>
      </c>
      <c r="D18" s="300" t="s">
        <v>525</v>
      </c>
      <c r="E18" s="301">
        <v>3200</v>
      </c>
      <c r="F18" s="301">
        <v>3200</v>
      </c>
      <c r="G18" s="301">
        <v>3200</v>
      </c>
      <c r="H18" s="301">
        <v>3200</v>
      </c>
      <c r="I18" s="301">
        <v>3200</v>
      </c>
      <c r="J18" s="301">
        <v>3200</v>
      </c>
      <c r="K18" s="301">
        <v>3200</v>
      </c>
      <c r="L18" s="301">
        <v>3200</v>
      </c>
      <c r="M18" s="301">
        <v>3200</v>
      </c>
      <c r="N18" s="301">
        <v>3200</v>
      </c>
      <c r="O18" s="301">
        <v>3200</v>
      </c>
      <c r="P18" s="301">
        <v>3200</v>
      </c>
      <c r="Q18" s="301">
        <f t="shared" si="0"/>
        <v>38400</v>
      </c>
      <c r="R18" s="299"/>
    </row>
    <row r="19" spans="1:18" ht="22.2" customHeight="1">
      <c r="A19" s="298">
        <v>15</v>
      </c>
      <c r="B19" s="299" t="s">
        <v>543</v>
      </c>
      <c r="C19" s="299" t="s">
        <v>540</v>
      </c>
      <c r="D19" s="300" t="s">
        <v>525</v>
      </c>
      <c r="E19" s="301">
        <v>3200</v>
      </c>
      <c r="F19" s="301">
        <v>3200</v>
      </c>
      <c r="G19" s="301">
        <v>3200</v>
      </c>
      <c r="H19" s="301">
        <v>3200</v>
      </c>
      <c r="I19" s="301">
        <v>3200</v>
      </c>
      <c r="J19" s="301">
        <v>3200</v>
      </c>
      <c r="K19" s="301">
        <v>3200</v>
      </c>
      <c r="L19" s="301">
        <v>3200</v>
      </c>
      <c r="M19" s="301">
        <v>3200</v>
      </c>
      <c r="N19" s="301">
        <v>3200</v>
      </c>
      <c r="O19" s="301">
        <v>3200</v>
      </c>
      <c r="P19" s="301">
        <v>3200</v>
      </c>
      <c r="Q19" s="301">
        <f t="shared" si="0"/>
        <v>38400</v>
      </c>
      <c r="R19" s="299"/>
    </row>
    <row r="20" spans="1:18" ht="22.2" customHeight="1">
      <c r="A20" s="298">
        <v>16</v>
      </c>
      <c r="B20" s="299" t="s">
        <v>544</v>
      </c>
      <c r="C20" s="299" t="s">
        <v>540</v>
      </c>
      <c r="D20" s="300" t="s">
        <v>525</v>
      </c>
      <c r="E20" s="301">
        <v>3200</v>
      </c>
      <c r="F20" s="301">
        <v>3200</v>
      </c>
      <c r="G20" s="301">
        <v>3200</v>
      </c>
      <c r="H20" s="301">
        <v>3200</v>
      </c>
      <c r="I20" s="301">
        <v>3200</v>
      </c>
      <c r="J20" s="301">
        <v>3200</v>
      </c>
      <c r="K20" s="301">
        <v>3200</v>
      </c>
      <c r="L20" s="301">
        <v>3200</v>
      </c>
      <c r="M20" s="301">
        <v>3200</v>
      </c>
      <c r="N20" s="301">
        <v>3200</v>
      </c>
      <c r="O20" s="301">
        <v>3200</v>
      </c>
      <c r="P20" s="301">
        <v>3200</v>
      </c>
      <c r="Q20" s="301">
        <f t="shared" si="0"/>
        <v>38400</v>
      </c>
      <c r="R20" s="299"/>
    </row>
    <row r="21" spans="1:18">
      <c r="A21" s="298">
        <v>17</v>
      </c>
      <c r="B21" s="299" t="s">
        <v>545</v>
      </c>
      <c r="C21" s="299" t="s">
        <v>540</v>
      </c>
      <c r="D21" s="300" t="s">
        <v>525</v>
      </c>
      <c r="E21" s="301">
        <v>3200</v>
      </c>
      <c r="F21" s="301">
        <v>3200</v>
      </c>
      <c r="G21" s="301">
        <v>3200</v>
      </c>
      <c r="H21" s="301">
        <v>3200</v>
      </c>
      <c r="I21" s="301">
        <v>3200</v>
      </c>
      <c r="J21" s="301">
        <v>3200</v>
      </c>
      <c r="K21" s="301">
        <v>3200</v>
      </c>
      <c r="L21" s="301">
        <v>3200</v>
      </c>
      <c r="M21" s="301">
        <v>3200</v>
      </c>
      <c r="N21" s="301">
        <v>3200</v>
      </c>
      <c r="O21" s="301">
        <v>3200</v>
      </c>
      <c r="P21" s="301">
        <v>3200</v>
      </c>
      <c r="Q21" s="301">
        <f t="shared" si="0"/>
        <v>38400</v>
      </c>
      <c r="R21" s="299"/>
    </row>
    <row r="22" spans="1:18">
      <c r="A22" s="298">
        <v>18</v>
      </c>
      <c r="B22" s="299" t="s">
        <v>546</v>
      </c>
      <c r="C22" s="299" t="s">
        <v>540</v>
      </c>
      <c r="D22" s="300" t="s">
        <v>525</v>
      </c>
      <c r="E22" s="301">
        <v>3200</v>
      </c>
      <c r="F22" s="301">
        <v>3200</v>
      </c>
      <c r="G22" s="301">
        <v>3200</v>
      </c>
      <c r="H22" s="301">
        <v>3200</v>
      </c>
      <c r="I22" s="301">
        <v>3200</v>
      </c>
      <c r="J22" s="301">
        <v>3200</v>
      </c>
      <c r="K22" s="301">
        <v>3200</v>
      </c>
      <c r="L22" s="301">
        <v>3200</v>
      </c>
      <c r="M22" s="301">
        <v>3200</v>
      </c>
      <c r="N22" s="301">
        <v>3200</v>
      </c>
      <c r="O22" s="301">
        <v>3200</v>
      </c>
      <c r="P22" s="301">
        <v>3200</v>
      </c>
      <c r="Q22" s="301">
        <f t="shared" si="0"/>
        <v>38400</v>
      </c>
      <c r="R22" s="299"/>
    </row>
    <row r="23" spans="1:18">
      <c r="A23" s="298">
        <v>19</v>
      </c>
      <c r="B23" s="299" t="s">
        <v>547</v>
      </c>
      <c r="C23" s="299" t="s">
        <v>540</v>
      </c>
      <c r="D23" s="300" t="s">
        <v>525</v>
      </c>
      <c r="E23" s="301">
        <v>3200</v>
      </c>
      <c r="F23" s="301">
        <v>3200</v>
      </c>
      <c r="G23" s="301">
        <v>3200</v>
      </c>
      <c r="H23" s="301">
        <v>3200</v>
      </c>
      <c r="I23" s="301">
        <v>3200</v>
      </c>
      <c r="J23" s="301">
        <v>3200</v>
      </c>
      <c r="K23" s="301">
        <v>3200</v>
      </c>
      <c r="L23" s="301">
        <v>3200</v>
      </c>
      <c r="M23" s="301">
        <v>3200</v>
      </c>
      <c r="N23" s="301">
        <v>3200</v>
      </c>
      <c r="O23" s="301">
        <v>3200</v>
      </c>
      <c r="P23" s="301">
        <v>3200</v>
      </c>
      <c r="Q23" s="301">
        <f t="shared" si="0"/>
        <v>38400</v>
      </c>
      <c r="R23" s="299"/>
    </row>
    <row r="24" spans="1:18">
      <c r="A24" s="298">
        <v>20</v>
      </c>
      <c r="B24" s="299" t="s">
        <v>548</v>
      </c>
      <c r="C24" s="299" t="s">
        <v>549</v>
      </c>
      <c r="D24" s="300" t="s">
        <v>525</v>
      </c>
      <c r="E24" s="301">
        <v>3200</v>
      </c>
      <c r="F24" s="301">
        <v>3200</v>
      </c>
      <c r="G24" s="301">
        <v>3200</v>
      </c>
      <c r="H24" s="301">
        <v>3200</v>
      </c>
      <c r="I24" s="301">
        <v>3200</v>
      </c>
      <c r="J24" s="301">
        <v>3200</v>
      </c>
      <c r="K24" s="301">
        <v>3200</v>
      </c>
      <c r="L24" s="301">
        <v>3200</v>
      </c>
      <c r="M24" s="301">
        <v>3200</v>
      </c>
      <c r="N24" s="301">
        <v>3200</v>
      </c>
      <c r="O24" s="301">
        <v>3200</v>
      </c>
      <c r="P24" s="301">
        <v>3200</v>
      </c>
      <c r="Q24" s="301">
        <f t="shared" si="0"/>
        <v>38400</v>
      </c>
      <c r="R24" s="299"/>
    </row>
    <row r="25" spans="1:18">
      <c r="A25" s="298">
        <v>21</v>
      </c>
      <c r="B25" s="299" t="s">
        <v>550</v>
      </c>
      <c r="C25" s="299" t="s">
        <v>540</v>
      </c>
      <c r="D25" s="300" t="s">
        <v>525</v>
      </c>
      <c r="E25" s="301">
        <v>3200</v>
      </c>
      <c r="F25" s="301">
        <v>3200</v>
      </c>
      <c r="G25" s="301">
        <v>3200</v>
      </c>
      <c r="H25" s="301">
        <v>3200</v>
      </c>
      <c r="I25" s="301">
        <v>3200</v>
      </c>
      <c r="J25" s="301">
        <v>3200</v>
      </c>
      <c r="K25" s="301">
        <v>3200</v>
      </c>
      <c r="L25" s="301">
        <v>3200</v>
      </c>
      <c r="M25" s="301">
        <v>3200</v>
      </c>
      <c r="N25" s="301">
        <v>3200</v>
      </c>
      <c r="O25" s="301">
        <v>3200</v>
      </c>
      <c r="P25" s="301">
        <v>3200</v>
      </c>
      <c r="Q25" s="301">
        <f t="shared" si="0"/>
        <v>38400</v>
      </c>
      <c r="R25" s="299"/>
    </row>
    <row r="26" spans="1:18">
      <c r="A26" s="298">
        <v>22</v>
      </c>
      <c r="B26" s="299" t="s">
        <v>551</v>
      </c>
      <c r="C26" s="299" t="s">
        <v>540</v>
      </c>
      <c r="D26" s="300" t="s">
        <v>525</v>
      </c>
      <c r="E26" s="301">
        <v>3200</v>
      </c>
      <c r="F26" s="301">
        <v>3200</v>
      </c>
      <c r="G26" s="301">
        <v>3200</v>
      </c>
      <c r="H26" s="301">
        <v>3200</v>
      </c>
      <c r="I26" s="301">
        <v>3200</v>
      </c>
      <c r="J26" s="301">
        <v>3200</v>
      </c>
      <c r="K26" s="301">
        <v>3200</v>
      </c>
      <c r="L26" s="301">
        <v>3200</v>
      </c>
      <c r="M26" s="301">
        <v>3200</v>
      </c>
      <c r="N26" s="301">
        <v>3200</v>
      </c>
      <c r="O26" s="301">
        <v>3200</v>
      </c>
      <c r="P26" s="301">
        <v>3200</v>
      </c>
      <c r="Q26" s="301">
        <f t="shared" si="0"/>
        <v>38400</v>
      </c>
      <c r="R26" s="299"/>
    </row>
    <row r="27" spans="1:18">
      <c r="A27" s="298">
        <v>23</v>
      </c>
      <c r="B27" s="299" t="s">
        <v>552</v>
      </c>
      <c r="C27" s="299" t="s">
        <v>540</v>
      </c>
      <c r="D27" s="300" t="s">
        <v>525</v>
      </c>
      <c r="E27" s="301">
        <v>3200</v>
      </c>
      <c r="F27" s="301">
        <v>3200</v>
      </c>
      <c r="G27" s="301">
        <v>3200</v>
      </c>
      <c r="H27" s="301">
        <v>3200</v>
      </c>
      <c r="I27" s="301">
        <v>3200</v>
      </c>
      <c r="J27" s="301">
        <v>3200</v>
      </c>
      <c r="K27" s="301">
        <v>3200</v>
      </c>
      <c r="L27" s="301">
        <v>3200</v>
      </c>
      <c r="M27" s="301">
        <v>3200</v>
      </c>
      <c r="N27" s="301">
        <v>3200</v>
      </c>
      <c r="O27" s="301">
        <v>3200</v>
      </c>
      <c r="P27" s="301">
        <v>3200</v>
      </c>
      <c r="Q27" s="301">
        <f t="shared" si="0"/>
        <v>38400</v>
      </c>
      <c r="R27" s="299"/>
    </row>
    <row r="28" spans="1:18">
      <c r="A28" s="298">
        <v>24</v>
      </c>
      <c r="B28" s="299" t="s">
        <v>553</v>
      </c>
      <c r="C28" s="299" t="s">
        <v>540</v>
      </c>
      <c r="D28" s="300" t="s">
        <v>525</v>
      </c>
      <c r="E28" s="301">
        <v>3200</v>
      </c>
      <c r="F28" s="301">
        <v>3200</v>
      </c>
      <c r="G28" s="301">
        <v>3200</v>
      </c>
      <c r="H28" s="301">
        <v>3200</v>
      </c>
      <c r="I28" s="301">
        <v>3200</v>
      </c>
      <c r="J28" s="301">
        <v>3200</v>
      </c>
      <c r="K28" s="301">
        <v>3200</v>
      </c>
      <c r="L28" s="301">
        <v>3200</v>
      </c>
      <c r="M28" s="301">
        <v>3200</v>
      </c>
      <c r="N28" s="301">
        <v>3200</v>
      </c>
      <c r="O28" s="301">
        <v>3200</v>
      </c>
      <c r="P28" s="301">
        <v>3200</v>
      </c>
      <c r="Q28" s="301">
        <f t="shared" si="0"/>
        <v>38400</v>
      </c>
      <c r="R28" s="299"/>
    </row>
    <row r="29" spans="1:18">
      <c r="A29" s="298">
        <v>25</v>
      </c>
      <c r="B29" s="299" t="s">
        <v>554</v>
      </c>
      <c r="C29" s="299" t="s">
        <v>540</v>
      </c>
      <c r="D29" s="300" t="s">
        <v>525</v>
      </c>
      <c r="E29" s="301">
        <v>3200</v>
      </c>
      <c r="F29" s="301">
        <v>3200</v>
      </c>
      <c r="G29" s="301">
        <v>3200</v>
      </c>
      <c r="H29" s="301">
        <v>3200</v>
      </c>
      <c r="I29" s="301">
        <v>3200</v>
      </c>
      <c r="J29" s="301">
        <v>3200</v>
      </c>
      <c r="K29" s="301">
        <v>3200</v>
      </c>
      <c r="L29" s="301">
        <v>3200</v>
      </c>
      <c r="M29" s="301">
        <v>3200</v>
      </c>
      <c r="N29" s="301">
        <v>3200</v>
      </c>
      <c r="O29" s="301">
        <v>3200</v>
      </c>
      <c r="P29" s="301">
        <v>3200</v>
      </c>
      <c r="Q29" s="301">
        <f t="shared" si="0"/>
        <v>38400</v>
      </c>
      <c r="R29" s="299"/>
    </row>
    <row r="30" spans="1:18">
      <c r="A30" s="298">
        <v>26</v>
      </c>
      <c r="B30" s="299" t="s">
        <v>555</v>
      </c>
      <c r="C30" s="299" t="s">
        <v>540</v>
      </c>
      <c r="D30" s="300" t="s">
        <v>525</v>
      </c>
      <c r="E30" s="301">
        <v>3200</v>
      </c>
      <c r="F30" s="301">
        <v>3200</v>
      </c>
      <c r="G30" s="301">
        <v>3200</v>
      </c>
      <c r="H30" s="301">
        <v>3200</v>
      </c>
      <c r="I30" s="301">
        <v>3200</v>
      </c>
      <c r="J30" s="301">
        <v>3200</v>
      </c>
      <c r="K30" s="301">
        <v>3200</v>
      </c>
      <c r="L30" s="301">
        <v>3200</v>
      </c>
      <c r="M30" s="301">
        <v>3200</v>
      </c>
      <c r="N30" s="301">
        <v>3200</v>
      </c>
      <c r="O30" s="301">
        <v>3200</v>
      </c>
      <c r="P30" s="301">
        <v>3200</v>
      </c>
      <c r="Q30" s="301">
        <f t="shared" si="0"/>
        <v>38400</v>
      </c>
      <c r="R30" s="299"/>
    </row>
    <row r="31" spans="1:18">
      <c r="A31" s="298">
        <v>27</v>
      </c>
      <c r="B31" s="299" t="s">
        <v>556</v>
      </c>
      <c r="C31" s="299" t="s">
        <v>557</v>
      </c>
      <c r="D31" s="300" t="s">
        <v>525</v>
      </c>
      <c r="E31" s="301">
        <v>3200</v>
      </c>
      <c r="F31" s="301">
        <v>3200</v>
      </c>
      <c r="G31" s="301">
        <v>3200</v>
      </c>
      <c r="H31" s="301">
        <v>3200</v>
      </c>
      <c r="I31" s="301">
        <v>3200</v>
      </c>
      <c r="J31" s="301">
        <v>3200</v>
      </c>
      <c r="K31" s="301">
        <v>3200</v>
      </c>
      <c r="L31" s="301">
        <v>3200</v>
      </c>
      <c r="M31" s="301">
        <v>3200</v>
      </c>
      <c r="N31" s="301">
        <v>3200</v>
      </c>
      <c r="O31" s="301">
        <v>3200</v>
      </c>
      <c r="P31" s="301">
        <v>3200</v>
      </c>
      <c r="Q31" s="301">
        <f t="shared" si="0"/>
        <v>38400</v>
      </c>
      <c r="R31" s="299"/>
    </row>
    <row r="32" spans="1:18">
      <c r="A32" s="298">
        <v>28</v>
      </c>
      <c r="B32" s="299" t="s">
        <v>558</v>
      </c>
      <c r="C32" s="299" t="s">
        <v>540</v>
      </c>
      <c r="D32" s="300" t="s">
        <v>525</v>
      </c>
      <c r="E32" s="301">
        <v>3200</v>
      </c>
      <c r="F32" s="301">
        <v>3200</v>
      </c>
      <c r="G32" s="301">
        <v>3200</v>
      </c>
      <c r="H32" s="301">
        <v>3200</v>
      </c>
      <c r="I32" s="301">
        <v>3200</v>
      </c>
      <c r="J32" s="301">
        <v>3200</v>
      </c>
      <c r="K32" s="301">
        <v>3200</v>
      </c>
      <c r="L32" s="301">
        <v>3200</v>
      </c>
      <c r="M32" s="301">
        <v>3200</v>
      </c>
      <c r="N32" s="301">
        <v>3200</v>
      </c>
      <c r="O32" s="301">
        <v>3200</v>
      </c>
      <c r="P32" s="301">
        <v>3200</v>
      </c>
      <c r="Q32" s="301">
        <f t="shared" si="0"/>
        <v>38400</v>
      </c>
      <c r="R32" s="299"/>
    </row>
    <row r="33" spans="1:18">
      <c r="A33" s="298">
        <v>29</v>
      </c>
      <c r="B33" s="299" t="s">
        <v>559</v>
      </c>
      <c r="C33" s="299" t="s">
        <v>540</v>
      </c>
      <c r="D33" s="300" t="s">
        <v>525</v>
      </c>
      <c r="E33" s="301">
        <v>3200</v>
      </c>
      <c r="F33" s="301">
        <v>3200</v>
      </c>
      <c r="G33" s="301">
        <v>3200</v>
      </c>
      <c r="H33" s="301">
        <v>3200</v>
      </c>
      <c r="I33" s="301">
        <v>3200</v>
      </c>
      <c r="J33" s="301">
        <v>3200</v>
      </c>
      <c r="K33" s="301">
        <v>3200</v>
      </c>
      <c r="L33" s="301">
        <v>3200</v>
      </c>
      <c r="M33" s="301">
        <v>3200</v>
      </c>
      <c r="N33" s="301">
        <v>3200</v>
      </c>
      <c r="O33" s="301">
        <v>3200</v>
      </c>
      <c r="P33" s="301">
        <v>3200</v>
      </c>
      <c r="Q33" s="301">
        <f t="shared" si="0"/>
        <v>38400</v>
      </c>
      <c r="R33" s="299"/>
    </row>
    <row r="34" spans="1:18">
      <c r="A34" s="298">
        <v>30</v>
      </c>
      <c r="B34" s="299" t="s">
        <v>560</v>
      </c>
      <c r="C34" s="299" t="s">
        <v>540</v>
      </c>
      <c r="D34" s="300" t="s">
        <v>525</v>
      </c>
      <c r="E34" s="301">
        <v>3200</v>
      </c>
      <c r="F34" s="301">
        <v>3200</v>
      </c>
      <c r="G34" s="301">
        <v>3200</v>
      </c>
      <c r="H34" s="301">
        <v>3200</v>
      </c>
      <c r="I34" s="301">
        <v>3200</v>
      </c>
      <c r="J34" s="301">
        <v>3200</v>
      </c>
      <c r="K34" s="301">
        <v>3200</v>
      </c>
      <c r="L34" s="301">
        <v>3200</v>
      </c>
      <c r="M34" s="301">
        <v>3200</v>
      </c>
      <c r="N34" s="301">
        <v>3200</v>
      </c>
      <c r="O34" s="301">
        <v>3200</v>
      </c>
      <c r="P34" s="301">
        <v>3200</v>
      </c>
      <c r="Q34" s="301">
        <f t="shared" si="0"/>
        <v>38400</v>
      </c>
      <c r="R34" s="299"/>
    </row>
    <row r="35" spans="1:18">
      <c r="A35" s="298">
        <v>31</v>
      </c>
      <c r="B35" s="299" t="s">
        <v>561</v>
      </c>
      <c r="C35" s="299" t="s">
        <v>540</v>
      </c>
      <c r="D35" s="300" t="s">
        <v>525</v>
      </c>
      <c r="E35" s="301">
        <v>3200</v>
      </c>
      <c r="F35" s="301">
        <v>3200</v>
      </c>
      <c r="G35" s="301">
        <v>3200</v>
      </c>
      <c r="H35" s="301">
        <v>3200</v>
      </c>
      <c r="I35" s="301">
        <v>3200</v>
      </c>
      <c r="J35" s="301">
        <v>3200</v>
      </c>
      <c r="K35" s="301">
        <v>3200</v>
      </c>
      <c r="L35" s="301">
        <v>3200</v>
      </c>
      <c r="M35" s="301">
        <v>3200</v>
      </c>
      <c r="N35" s="301">
        <v>3200</v>
      </c>
      <c r="O35" s="301">
        <v>3200</v>
      </c>
      <c r="P35" s="301">
        <v>3200</v>
      </c>
      <c r="Q35" s="301">
        <f t="shared" si="0"/>
        <v>38400</v>
      </c>
      <c r="R35" s="311"/>
    </row>
    <row r="36" spans="1:18">
      <c r="A36" s="298">
        <v>32</v>
      </c>
      <c r="B36" s="299" t="s">
        <v>562</v>
      </c>
      <c r="C36" s="299" t="s">
        <v>540</v>
      </c>
      <c r="D36" s="300" t="s">
        <v>525</v>
      </c>
      <c r="E36" s="301">
        <v>3200</v>
      </c>
      <c r="F36" s="301">
        <v>3200</v>
      </c>
      <c r="G36" s="301">
        <v>3200</v>
      </c>
      <c r="H36" s="301">
        <v>3200</v>
      </c>
      <c r="I36" s="301">
        <v>3200</v>
      </c>
      <c r="J36" s="301">
        <v>3200</v>
      </c>
      <c r="K36" s="301">
        <v>3200</v>
      </c>
      <c r="L36" s="301">
        <v>3200</v>
      </c>
      <c r="M36" s="301">
        <v>3200</v>
      </c>
      <c r="N36" s="301">
        <v>3200</v>
      </c>
      <c r="O36" s="301">
        <v>3200</v>
      </c>
      <c r="P36" s="301">
        <v>3200</v>
      </c>
      <c r="Q36" s="301">
        <f t="shared" si="0"/>
        <v>38400</v>
      </c>
      <c r="R36" s="299"/>
    </row>
    <row r="37" spans="1:18">
      <c r="A37" s="298">
        <v>33</v>
      </c>
      <c r="B37" s="299" t="s">
        <v>563</v>
      </c>
      <c r="C37" s="299" t="s">
        <v>540</v>
      </c>
      <c r="D37" s="300" t="s">
        <v>525</v>
      </c>
      <c r="E37" s="301">
        <v>3200</v>
      </c>
      <c r="F37" s="301">
        <v>3200</v>
      </c>
      <c r="G37" s="301">
        <v>3200</v>
      </c>
      <c r="H37" s="301">
        <v>3200</v>
      </c>
      <c r="I37" s="301">
        <v>3200</v>
      </c>
      <c r="J37" s="301">
        <v>3200</v>
      </c>
      <c r="K37" s="301">
        <v>3200</v>
      </c>
      <c r="L37" s="301">
        <v>3200</v>
      </c>
      <c r="M37" s="301">
        <v>3200</v>
      </c>
      <c r="N37" s="301">
        <v>3200</v>
      </c>
      <c r="O37" s="301">
        <v>3200</v>
      </c>
      <c r="P37" s="301">
        <v>3200</v>
      </c>
      <c r="Q37" s="301">
        <f t="shared" si="0"/>
        <v>38400</v>
      </c>
      <c r="R37" s="299"/>
    </row>
    <row r="38" spans="1:18">
      <c r="A38" s="298">
        <v>34</v>
      </c>
      <c r="B38" s="308" t="s">
        <v>564</v>
      </c>
      <c r="C38" s="299" t="s">
        <v>540</v>
      </c>
      <c r="D38" s="300" t="s">
        <v>525</v>
      </c>
      <c r="E38" s="301">
        <v>3200</v>
      </c>
      <c r="F38" s="301">
        <v>3200</v>
      </c>
      <c r="G38" s="301">
        <v>3200</v>
      </c>
      <c r="H38" s="301">
        <v>3200</v>
      </c>
      <c r="I38" s="301">
        <v>3200</v>
      </c>
      <c r="J38" s="301">
        <v>3200</v>
      </c>
      <c r="K38" s="301">
        <v>3200</v>
      </c>
      <c r="L38" s="301">
        <v>3200</v>
      </c>
      <c r="M38" s="301">
        <v>3200</v>
      </c>
      <c r="N38" s="301">
        <v>3200</v>
      </c>
      <c r="O38" s="301">
        <v>3200</v>
      </c>
      <c r="P38" s="301">
        <v>3200</v>
      </c>
      <c r="Q38" s="301">
        <f t="shared" si="0"/>
        <v>38400</v>
      </c>
      <c r="R38" s="299"/>
    </row>
    <row r="39" spans="1:18">
      <c r="A39" s="298">
        <v>35</v>
      </c>
      <c r="B39" s="308" t="s">
        <v>565</v>
      </c>
      <c r="C39" s="299" t="s">
        <v>540</v>
      </c>
      <c r="D39" s="300" t="s">
        <v>525</v>
      </c>
      <c r="E39" s="301">
        <v>3200</v>
      </c>
      <c r="F39" s="301">
        <v>3200</v>
      </c>
      <c r="G39" s="301">
        <v>3200</v>
      </c>
      <c r="H39" s="301">
        <v>3200</v>
      </c>
      <c r="I39" s="301">
        <v>3200</v>
      </c>
      <c r="J39" s="301">
        <v>3200</v>
      </c>
      <c r="K39" s="301">
        <v>3200</v>
      </c>
      <c r="L39" s="301">
        <v>3200</v>
      </c>
      <c r="M39" s="301">
        <v>3200</v>
      </c>
      <c r="N39" s="301">
        <v>3200</v>
      </c>
      <c r="O39" s="301">
        <v>3200</v>
      </c>
      <c r="P39" s="301">
        <v>3200</v>
      </c>
      <c r="Q39" s="301">
        <f t="shared" si="0"/>
        <v>38400</v>
      </c>
      <c r="R39" s="299"/>
    </row>
    <row r="40" spans="1:18">
      <c r="A40" s="298">
        <v>36</v>
      </c>
      <c r="B40" s="308" t="s">
        <v>566</v>
      </c>
      <c r="C40" s="299" t="s">
        <v>540</v>
      </c>
      <c r="D40" s="300" t="s">
        <v>525</v>
      </c>
      <c r="E40" s="301">
        <v>3200</v>
      </c>
      <c r="F40" s="301">
        <v>3200</v>
      </c>
      <c r="G40" s="301">
        <v>3200</v>
      </c>
      <c r="H40" s="301">
        <v>3200</v>
      </c>
      <c r="I40" s="301">
        <v>3200</v>
      </c>
      <c r="J40" s="301">
        <v>3200</v>
      </c>
      <c r="K40" s="301">
        <v>3200</v>
      </c>
      <c r="L40" s="301">
        <v>3200</v>
      </c>
      <c r="M40" s="301">
        <v>3200</v>
      </c>
      <c r="N40" s="301">
        <v>3200</v>
      </c>
      <c r="O40" s="301">
        <v>3200</v>
      </c>
      <c r="P40" s="301">
        <v>3200</v>
      </c>
      <c r="Q40" s="301">
        <f t="shared" si="0"/>
        <v>38400</v>
      </c>
      <c r="R40" s="299"/>
    </row>
    <row r="41" spans="1:18">
      <c r="A41" s="298">
        <v>37</v>
      </c>
      <c r="B41" s="308" t="s">
        <v>567</v>
      </c>
      <c r="C41" s="299" t="s">
        <v>568</v>
      </c>
      <c r="D41" s="300" t="s">
        <v>525</v>
      </c>
      <c r="E41" s="301">
        <v>3200</v>
      </c>
      <c r="F41" s="301">
        <v>3200</v>
      </c>
      <c r="G41" s="301">
        <v>3200</v>
      </c>
      <c r="H41" s="301">
        <v>3200</v>
      </c>
      <c r="I41" s="301">
        <v>3200</v>
      </c>
      <c r="J41" s="301">
        <v>3200</v>
      </c>
      <c r="K41" s="301">
        <v>3200</v>
      </c>
      <c r="L41" s="301">
        <v>3200</v>
      </c>
      <c r="M41" s="301">
        <v>3200</v>
      </c>
      <c r="N41" s="301">
        <v>3200</v>
      </c>
      <c r="O41" s="301">
        <v>3200</v>
      </c>
      <c r="P41" s="301">
        <v>3200</v>
      </c>
      <c r="Q41" s="301">
        <f t="shared" si="0"/>
        <v>38400</v>
      </c>
      <c r="R41" s="299"/>
    </row>
    <row r="42" spans="1:18">
      <c r="A42" s="298">
        <v>38</v>
      </c>
      <c r="B42" s="308" t="s">
        <v>569</v>
      </c>
      <c r="C42" s="299" t="s">
        <v>540</v>
      </c>
      <c r="D42" s="300" t="s">
        <v>525</v>
      </c>
      <c r="E42" s="301">
        <v>3200</v>
      </c>
      <c r="F42" s="301">
        <v>3200</v>
      </c>
      <c r="G42" s="301">
        <v>3200</v>
      </c>
      <c r="H42" s="301">
        <v>3200</v>
      </c>
      <c r="I42" s="301">
        <v>3200</v>
      </c>
      <c r="J42" s="301">
        <v>3200</v>
      </c>
      <c r="K42" s="301">
        <v>3200</v>
      </c>
      <c r="L42" s="301">
        <v>3200</v>
      </c>
      <c r="M42" s="301">
        <v>3200</v>
      </c>
      <c r="N42" s="301">
        <v>3200</v>
      </c>
      <c r="O42" s="301">
        <v>3200</v>
      </c>
      <c r="P42" s="301">
        <v>3200</v>
      </c>
      <c r="Q42" s="301">
        <f t="shared" si="0"/>
        <v>38400</v>
      </c>
      <c r="R42" s="299"/>
    </row>
    <row r="43" spans="1:18">
      <c r="A43" s="298">
        <v>39</v>
      </c>
      <c r="B43" s="308" t="s">
        <v>570</v>
      </c>
      <c r="C43" s="299" t="s">
        <v>540</v>
      </c>
      <c r="D43" s="300" t="s">
        <v>525</v>
      </c>
      <c r="E43" s="301">
        <v>3200</v>
      </c>
      <c r="F43" s="301">
        <v>3200</v>
      </c>
      <c r="G43" s="301">
        <v>3200</v>
      </c>
      <c r="H43" s="301">
        <v>3200</v>
      </c>
      <c r="I43" s="301">
        <v>3200</v>
      </c>
      <c r="J43" s="301">
        <v>3200</v>
      </c>
      <c r="K43" s="301">
        <v>3200</v>
      </c>
      <c r="L43" s="301">
        <v>3200</v>
      </c>
      <c r="M43" s="301">
        <v>3200</v>
      </c>
      <c r="N43" s="301">
        <v>3200</v>
      </c>
      <c r="O43" s="301">
        <v>3200</v>
      </c>
      <c r="P43" s="301">
        <v>3200</v>
      </c>
      <c r="Q43" s="301">
        <f t="shared" si="0"/>
        <v>38400</v>
      </c>
      <c r="R43" s="299"/>
    </row>
    <row r="44" spans="1:18">
      <c r="A44" s="298">
        <v>40</v>
      </c>
      <c r="B44" s="312" t="s">
        <v>571</v>
      </c>
      <c r="C44" s="299" t="s">
        <v>540</v>
      </c>
      <c r="D44" s="300" t="s">
        <v>525</v>
      </c>
      <c r="E44" s="301">
        <v>3200</v>
      </c>
      <c r="F44" s="301">
        <v>3200</v>
      </c>
      <c r="G44" s="301">
        <v>3200</v>
      </c>
      <c r="H44" s="301">
        <v>3200</v>
      </c>
      <c r="I44" s="301">
        <v>3200</v>
      </c>
      <c r="J44" s="301">
        <v>3200</v>
      </c>
      <c r="K44" s="301">
        <v>3200</v>
      </c>
      <c r="L44" s="301">
        <v>3200</v>
      </c>
      <c r="M44" s="301">
        <v>3200</v>
      </c>
      <c r="N44" s="301">
        <v>3200</v>
      </c>
      <c r="O44" s="301">
        <v>3200</v>
      </c>
      <c r="P44" s="301">
        <v>3200</v>
      </c>
      <c r="Q44" s="301">
        <f t="shared" si="0"/>
        <v>38400</v>
      </c>
      <c r="R44" s="299"/>
    </row>
    <row r="45" spans="1:18">
      <c r="A45" s="298">
        <v>41</v>
      </c>
      <c r="B45" s="299" t="s">
        <v>572</v>
      </c>
      <c r="C45" s="299" t="s">
        <v>573</v>
      </c>
      <c r="D45" s="300" t="s">
        <v>525</v>
      </c>
      <c r="E45" s="301">
        <v>1500</v>
      </c>
      <c r="F45" s="301">
        <v>1500</v>
      </c>
      <c r="G45" s="301">
        <v>1500</v>
      </c>
      <c r="H45" s="301">
        <v>1500</v>
      </c>
      <c r="I45" s="301">
        <v>1500</v>
      </c>
      <c r="J45" s="301">
        <v>1500</v>
      </c>
      <c r="K45" s="301">
        <v>1500</v>
      </c>
      <c r="L45" s="301">
        <v>1500</v>
      </c>
      <c r="M45" s="301">
        <v>1500</v>
      </c>
      <c r="N45" s="301">
        <v>1500</v>
      </c>
      <c r="O45" s="301">
        <v>1500</v>
      </c>
      <c r="P45" s="301">
        <v>1500</v>
      </c>
      <c r="Q45" s="301">
        <f t="shared" si="0"/>
        <v>18000</v>
      </c>
      <c r="R45" s="299"/>
    </row>
    <row r="46" spans="1:18">
      <c r="A46" s="298">
        <v>42</v>
      </c>
      <c r="B46" s="299" t="s">
        <v>574</v>
      </c>
      <c r="C46" s="299" t="s">
        <v>573</v>
      </c>
      <c r="D46" s="300" t="s">
        <v>525</v>
      </c>
      <c r="E46" s="301">
        <v>1500</v>
      </c>
      <c r="F46" s="301">
        <v>1500</v>
      </c>
      <c r="G46" s="301">
        <v>1500</v>
      </c>
      <c r="H46" s="301">
        <v>1500</v>
      </c>
      <c r="I46" s="301">
        <v>1500</v>
      </c>
      <c r="J46" s="301">
        <v>1500</v>
      </c>
      <c r="K46" s="301">
        <v>1500</v>
      </c>
      <c r="L46" s="301">
        <v>1500</v>
      </c>
      <c r="M46" s="301">
        <v>1500</v>
      </c>
      <c r="N46" s="301">
        <v>1500</v>
      </c>
      <c r="O46" s="301">
        <v>1500</v>
      </c>
      <c r="P46" s="301">
        <v>1500</v>
      </c>
      <c r="Q46" s="301">
        <f t="shared" si="0"/>
        <v>18000</v>
      </c>
      <c r="R46" s="299"/>
    </row>
    <row r="47" spans="1:18">
      <c r="A47" s="298">
        <v>43</v>
      </c>
      <c r="B47" s="299" t="s">
        <v>575</v>
      </c>
      <c r="C47" s="308" t="s">
        <v>576</v>
      </c>
      <c r="D47" s="300" t="s">
        <v>525</v>
      </c>
      <c r="E47" s="301">
        <v>3000</v>
      </c>
      <c r="F47" s="301">
        <v>3000</v>
      </c>
      <c r="G47" s="301">
        <v>3000</v>
      </c>
      <c r="H47" s="301">
        <v>3000</v>
      </c>
      <c r="I47" s="301">
        <v>3000</v>
      </c>
      <c r="J47" s="301">
        <v>3000</v>
      </c>
      <c r="K47" s="301">
        <v>3000</v>
      </c>
      <c r="L47" s="301">
        <v>3000</v>
      </c>
      <c r="M47" s="301">
        <v>3000</v>
      </c>
      <c r="N47" s="301">
        <v>3000</v>
      </c>
      <c r="O47" s="301">
        <v>3000</v>
      </c>
      <c r="P47" s="301">
        <v>3000</v>
      </c>
      <c r="Q47" s="301">
        <f t="shared" si="0"/>
        <v>36000</v>
      </c>
      <c r="R47" s="299"/>
    </row>
    <row r="48" spans="1:18">
      <c r="A48" s="298">
        <v>44</v>
      </c>
      <c r="B48" s="299" t="s">
        <v>577</v>
      </c>
      <c r="C48" s="299" t="s">
        <v>578</v>
      </c>
      <c r="D48" s="300" t="s">
        <v>525</v>
      </c>
      <c r="E48" s="301">
        <v>1500</v>
      </c>
      <c r="F48" s="301">
        <v>1500</v>
      </c>
      <c r="G48" s="301">
        <v>1500</v>
      </c>
      <c r="H48" s="301">
        <v>1500</v>
      </c>
      <c r="I48" s="301">
        <v>1500</v>
      </c>
      <c r="J48" s="301">
        <v>1500</v>
      </c>
      <c r="K48" s="301">
        <v>1500</v>
      </c>
      <c r="L48" s="301">
        <v>1500</v>
      </c>
      <c r="M48" s="301">
        <v>1500</v>
      </c>
      <c r="N48" s="301">
        <v>1500</v>
      </c>
      <c r="O48" s="301">
        <v>1500</v>
      </c>
      <c r="P48" s="301">
        <v>1500</v>
      </c>
      <c r="Q48" s="301">
        <f t="shared" si="0"/>
        <v>18000</v>
      </c>
      <c r="R48" s="299"/>
    </row>
    <row r="49" spans="1:18">
      <c r="A49" s="298">
        <v>45</v>
      </c>
      <c r="B49" s="299" t="s">
        <v>579</v>
      </c>
      <c r="C49" s="299" t="s">
        <v>576</v>
      </c>
      <c r="D49" s="300" t="s">
        <v>525</v>
      </c>
      <c r="E49" s="301">
        <v>1500</v>
      </c>
      <c r="F49" s="301">
        <v>1500</v>
      </c>
      <c r="G49" s="301">
        <v>1500</v>
      </c>
      <c r="H49" s="301">
        <v>1500</v>
      </c>
      <c r="I49" s="301">
        <v>1500</v>
      </c>
      <c r="J49" s="301">
        <v>1500</v>
      </c>
      <c r="K49" s="301">
        <v>1500</v>
      </c>
      <c r="L49" s="301">
        <v>1500</v>
      </c>
      <c r="M49" s="301">
        <v>1500</v>
      </c>
      <c r="N49" s="301">
        <v>1500</v>
      </c>
      <c r="O49" s="301">
        <v>1500</v>
      </c>
      <c r="P49" s="301">
        <v>1500</v>
      </c>
      <c r="Q49" s="301">
        <f t="shared" si="0"/>
        <v>18000</v>
      </c>
      <c r="R49" s="299"/>
    </row>
    <row r="50" spans="1:18">
      <c r="A50" s="298">
        <v>46</v>
      </c>
      <c r="B50" s="299" t="s">
        <v>580</v>
      </c>
      <c r="C50" s="299" t="s">
        <v>576</v>
      </c>
      <c r="D50" s="300" t="s">
        <v>525</v>
      </c>
      <c r="E50" s="301">
        <v>3000</v>
      </c>
      <c r="F50" s="301">
        <v>3000</v>
      </c>
      <c r="G50" s="301">
        <v>3000</v>
      </c>
      <c r="H50" s="301">
        <v>3000</v>
      </c>
      <c r="I50" s="301">
        <v>3000</v>
      </c>
      <c r="J50" s="301">
        <v>3000</v>
      </c>
      <c r="K50" s="301">
        <v>3000</v>
      </c>
      <c r="L50" s="301">
        <v>3000</v>
      </c>
      <c r="M50" s="301">
        <v>3000</v>
      </c>
      <c r="N50" s="301">
        <v>3000</v>
      </c>
      <c r="O50" s="301">
        <v>3000</v>
      </c>
      <c r="P50" s="301">
        <v>3000</v>
      </c>
      <c r="Q50" s="301">
        <f t="shared" si="0"/>
        <v>36000</v>
      </c>
      <c r="R50" s="299"/>
    </row>
    <row r="51" spans="1:18">
      <c r="A51" s="298">
        <v>47</v>
      </c>
      <c r="B51" s="308" t="s">
        <v>581</v>
      </c>
      <c r="C51" s="299" t="s">
        <v>582</v>
      </c>
      <c r="D51" s="300" t="s">
        <v>525</v>
      </c>
      <c r="E51" s="301">
        <v>3000</v>
      </c>
      <c r="F51" s="301">
        <v>3000</v>
      </c>
      <c r="G51" s="301">
        <v>3000</v>
      </c>
      <c r="H51" s="301">
        <v>3000</v>
      </c>
      <c r="I51" s="301">
        <v>3000</v>
      </c>
      <c r="J51" s="301">
        <v>3000</v>
      </c>
      <c r="K51" s="301">
        <v>3000</v>
      </c>
      <c r="L51" s="301">
        <v>3000</v>
      </c>
      <c r="M51" s="301">
        <v>3000</v>
      </c>
      <c r="N51" s="301">
        <v>3000</v>
      </c>
      <c r="O51" s="301">
        <v>3000</v>
      </c>
      <c r="P51" s="301">
        <v>3000</v>
      </c>
      <c r="Q51" s="301">
        <f t="shared" si="0"/>
        <v>36000</v>
      </c>
      <c r="R51" s="299"/>
    </row>
    <row r="52" spans="1:18">
      <c r="A52" s="298">
        <v>48</v>
      </c>
      <c r="B52" s="308" t="s">
        <v>583</v>
      </c>
      <c r="C52" s="299" t="s">
        <v>573</v>
      </c>
      <c r="D52" s="300" t="s">
        <v>525</v>
      </c>
      <c r="E52" s="301">
        <v>3000</v>
      </c>
      <c r="F52" s="301">
        <v>3000</v>
      </c>
      <c r="G52" s="301">
        <v>3000</v>
      </c>
      <c r="H52" s="301">
        <v>3000</v>
      </c>
      <c r="I52" s="301">
        <v>3000</v>
      </c>
      <c r="J52" s="301">
        <v>3000</v>
      </c>
      <c r="K52" s="301">
        <v>3000</v>
      </c>
      <c r="L52" s="301">
        <v>3000</v>
      </c>
      <c r="M52" s="301">
        <v>3000</v>
      </c>
      <c r="N52" s="301">
        <v>3000</v>
      </c>
      <c r="O52" s="301">
        <v>3000</v>
      </c>
      <c r="P52" s="301">
        <v>3000</v>
      </c>
      <c r="Q52" s="301">
        <f t="shared" si="0"/>
        <v>36000</v>
      </c>
      <c r="R52" s="299"/>
    </row>
    <row r="53" spans="1:18">
      <c r="A53" s="298">
        <v>49</v>
      </c>
      <c r="B53" s="308" t="s">
        <v>584</v>
      </c>
      <c r="C53" s="299" t="s">
        <v>573</v>
      </c>
      <c r="D53" s="300" t="s">
        <v>525</v>
      </c>
      <c r="E53" s="301">
        <v>3000</v>
      </c>
      <c r="F53" s="301">
        <v>3000</v>
      </c>
      <c r="G53" s="301">
        <v>3000</v>
      </c>
      <c r="H53" s="301">
        <v>3000</v>
      </c>
      <c r="I53" s="301">
        <v>3000</v>
      </c>
      <c r="J53" s="301">
        <v>3000</v>
      </c>
      <c r="K53" s="301">
        <v>3000</v>
      </c>
      <c r="L53" s="301">
        <v>3000</v>
      </c>
      <c r="M53" s="301">
        <v>3000</v>
      </c>
      <c r="N53" s="301">
        <v>3000</v>
      </c>
      <c r="O53" s="301">
        <v>3000</v>
      </c>
      <c r="P53" s="301">
        <v>3000</v>
      </c>
      <c r="Q53" s="301">
        <f t="shared" si="0"/>
        <v>36000</v>
      </c>
      <c r="R53" s="299"/>
    </row>
    <row r="54" spans="1:18">
      <c r="A54" s="298">
        <v>50</v>
      </c>
      <c r="B54" s="308" t="s">
        <v>585</v>
      </c>
      <c r="C54" s="299" t="s">
        <v>586</v>
      </c>
      <c r="D54" s="300" t="s">
        <v>525</v>
      </c>
      <c r="E54" s="301">
        <v>3000</v>
      </c>
      <c r="F54" s="301">
        <v>3000</v>
      </c>
      <c r="G54" s="301">
        <v>3000</v>
      </c>
      <c r="H54" s="301">
        <v>3000</v>
      </c>
      <c r="I54" s="301">
        <v>3000</v>
      </c>
      <c r="J54" s="301">
        <v>3000</v>
      </c>
      <c r="K54" s="301">
        <v>3000</v>
      </c>
      <c r="L54" s="301">
        <v>3000</v>
      </c>
      <c r="M54" s="301">
        <v>3000</v>
      </c>
      <c r="N54" s="301">
        <v>3000</v>
      </c>
      <c r="O54" s="301">
        <v>3000</v>
      </c>
      <c r="P54" s="301">
        <v>3000</v>
      </c>
      <c r="Q54" s="301">
        <f t="shared" si="0"/>
        <v>36000</v>
      </c>
      <c r="R54" s="299"/>
    </row>
    <row r="55" spans="1:18">
      <c r="A55" s="298">
        <v>51</v>
      </c>
      <c r="B55" s="299" t="s">
        <v>587</v>
      </c>
      <c r="C55" s="299" t="s">
        <v>540</v>
      </c>
      <c r="D55" s="300" t="s">
        <v>525</v>
      </c>
      <c r="E55" s="301">
        <v>3200</v>
      </c>
      <c r="F55" s="301">
        <v>3200</v>
      </c>
      <c r="G55" s="301">
        <v>3200</v>
      </c>
      <c r="H55" s="301">
        <v>3200</v>
      </c>
      <c r="I55" s="301">
        <v>3200</v>
      </c>
      <c r="J55" s="301">
        <v>3200</v>
      </c>
      <c r="K55" s="301">
        <v>3200</v>
      </c>
      <c r="L55" s="301">
        <v>3200</v>
      </c>
      <c r="M55" s="301">
        <v>3200</v>
      </c>
      <c r="N55" s="301">
        <v>3200</v>
      </c>
      <c r="O55" s="301">
        <v>3200</v>
      </c>
      <c r="P55" s="301">
        <v>3200</v>
      </c>
      <c r="Q55" s="301">
        <f t="shared" si="0"/>
        <v>38400</v>
      </c>
      <c r="R55" s="299"/>
    </row>
    <row r="56" spans="1:18">
      <c r="A56" s="298">
        <v>52</v>
      </c>
      <c r="B56" s="299" t="s">
        <v>588</v>
      </c>
      <c r="C56" s="299" t="s">
        <v>589</v>
      </c>
      <c r="D56" s="300" t="s">
        <v>525</v>
      </c>
      <c r="E56" s="301">
        <v>3000</v>
      </c>
      <c r="F56" s="301">
        <v>3000</v>
      </c>
      <c r="G56" s="301">
        <v>3000</v>
      </c>
      <c r="H56" s="301">
        <v>3000</v>
      </c>
      <c r="I56" s="301">
        <v>3000</v>
      </c>
      <c r="J56" s="301">
        <v>3000</v>
      </c>
      <c r="K56" s="301">
        <v>3000</v>
      </c>
      <c r="L56" s="301">
        <v>3000</v>
      </c>
      <c r="M56" s="301">
        <v>3000</v>
      </c>
      <c r="N56" s="301">
        <v>3000</v>
      </c>
      <c r="O56" s="301">
        <v>3000</v>
      </c>
      <c r="P56" s="301">
        <v>3000</v>
      </c>
      <c r="Q56" s="301">
        <f t="shared" si="0"/>
        <v>36000</v>
      </c>
      <c r="R56" s="299"/>
    </row>
    <row r="57" spans="1:18">
      <c r="A57" s="298">
        <v>53</v>
      </c>
      <c r="B57" s="308" t="s">
        <v>590</v>
      </c>
      <c r="C57" s="299" t="s">
        <v>591</v>
      </c>
      <c r="D57" s="300" t="s">
        <v>525</v>
      </c>
      <c r="E57" s="301">
        <v>3000</v>
      </c>
      <c r="F57" s="301">
        <v>3000</v>
      </c>
      <c r="G57" s="301">
        <v>3000</v>
      </c>
      <c r="H57" s="301">
        <v>3000</v>
      </c>
      <c r="I57" s="301">
        <v>3000</v>
      </c>
      <c r="J57" s="301">
        <v>3000</v>
      </c>
      <c r="K57" s="301">
        <v>3000</v>
      </c>
      <c r="L57" s="301">
        <v>3000</v>
      </c>
      <c r="M57" s="301">
        <v>3000</v>
      </c>
      <c r="N57" s="301">
        <v>3000</v>
      </c>
      <c r="O57" s="301">
        <v>3000</v>
      </c>
      <c r="P57" s="301">
        <v>3000</v>
      </c>
      <c r="Q57" s="301">
        <f t="shared" si="0"/>
        <v>36000</v>
      </c>
      <c r="R57" s="299"/>
    </row>
    <row r="58" spans="1:18">
      <c r="A58" s="298">
        <v>54</v>
      </c>
      <c r="B58" s="308" t="s">
        <v>592</v>
      </c>
      <c r="C58" s="309" t="s">
        <v>582</v>
      </c>
      <c r="D58" s="313" t="s">
        <v>525</v>
      </c>
      <c r="E58" s="301">
        <v>3000</v>
      </c>
      <c r="F58" s="301">
        <v>3000</v>
      </c>
      <c r="G58" s="301">
        <v>3000</v>
      </c>
      <c r="H58" s="301">
        <v>3000</v>
      </c>
      <c r="I58" s="301">
        <v>3000</v>
      </c>
      <c r="J58" s="301">
        <v>3000</v>
      </c>
      <c r="K58" s="301">
        <v>3000</v>
      </c>
      <c r="L58" s="301">
        <v>3000</v>
      </c>
      <c r="M58" s="301">
        <v>3000</v>
      </c>
      <c r="N58" s="301">
        <v>3000</v>
      </c>
      <c r="O58" s="301">
        <v>3000</v>
      </c>
      <c r="P58" s="301">
        <v>3000</v>
      </c>
      <c r="Q58" s="301">
        <f t="shared" si="0"/>
        <v>36000</v>
      </c>
      <c r="R58" s="299"/>
    </row>
    <row r="59" spans="1:18">
      <c r="A59" s="298">
        <v>55</v>
      </c>
      <c r="B59" s="308" t="s">
        <v>593</v>
      </c>
      <c r="C59" s="309" t="s">
        <v>594</v>
      </c>
      <c r="D59" s="313" t="s">
        <v>525</v>
      </c>
      <c r="E59" s="310">
        <v>1500</v>
      </c>
      <c r="F59" s="310">
        <v>1500</v>
      </c>
      <c r="G59" s="310">
        <v>1500</v>
      </c>
      <c r="H59" s="310">
        <v>1500</v>
      </c>
      <c r="I59" s="310">
        <v>1500</v>
      </c>
      <c r="J59" s="310">
        <v>1500</v>
      </c>
      <c r="K59" s="310">
        <v>1500</v>
      </c>
      <c r="L59" s="310">
        <v>1500</v>
      </c>
      <c r="M59" s="310">
        <v>1500</v>
      </c>
      <c r="N59" s="310">
        <v>1500</v>
      </c>
      <c r="O59" s="310">
        <v>1500</v>
      </c>
      <c r="P59" s="310">
        <v>1500</v>
      </c>
      <c r="Q59" s="301">
        <f t="shared" si="0"/>
        <v>18000</v>
      </c>
      <c r="R59" s="299"/>
    </row>
    <row r="60" spans="1:18">
      <c r="A60" s="298">
        <v>56</v>
      </c>
      <c r="B60" s="308" t="s">
        <v>595</v>
      </c>
      <c r="C60" s="299" t="s">
        <v>591</v>
      </c>
      <c r="D60" s="300" t="s">
        <v>525</v>
      </c>
      <c r="E60" s="310">
        <v>2800</v>
      </c>
      <c r="F60" s="310">
        <v>2800</v>
      </c>
      <c r="G60" s="310">
        <v>2800</v>
      </c>
      <c r="H60" s="310">
        <v>2800</v>
      </c>
      <c r="I60" s="310">
        <v>2800</v>
      </c>
      <c r="J60" s="310">
        <v>2800</v>
      </c>
      <c r="K60" s="310">
        <v>2800</v>
      </c>
      <c r="L60" s="310">
        <v>2800</v>
      </c>
      <c r="M60" s="310">
        <v>2800</v>
      </c>
      <c r="N60" s="310">
        <v>2800</v>
      </c>
      <c r="O60" s="310">
        <v>2800</v>
      </c>
      <c r="P60" s="310">
        <v>2800</v>
      </c>
      <c r="Q60" s="301">
        <f t="shared" si="0"/>
        <v>33600</v>
      </c>
      <c r="R60" s="299"/>
    </row>
    <row r="61" spans="1:18">
      <c r="A61" s="298">
        <v>57</v>
      </c>
      <c r="B61" s="314" t="s">
        <v>596</v>
      </c>
      <c r="C61" s="305" t="s">
        <v>597</v>
      </c>
      <c r="D61" s="298" t="s">
        <v>525</v>
      </c>
      <c r="E61" s="315">
        <v>3000</v>
      </c>
      <c r="F61" s="315">
        <v>3000</v>
      </c>
      <c r="G61" s="315">
        <v>3000</v>
      </c>
      <c r="H61" s="315">
        <v>3000</v>
      </c>
      <c r="I61" s="315">
        <v>3000</v>
      </c>
      <c r="J61" s="315">
        <v>3000</v>
      </c>
      <c r="K61" s="315">
        <v>3000</v>
      </c>
      <c r="L61" s="315">
        <v>3000</v>
      </c>
      <c r="M61" s="315">
        <v>3000</v>
      </c>
      <c r="N61" s="315">
        <v>3000</v>
      </c>
      <c r="O61" s="315">
        <v>3000</v>
      </c>
      <c r="P61" s="315">
        <v>3000</v>
      </c>
      <c r="Q61" s="301">
        <f t="shared" si="0"/>
        <v>36000</v>
      </c>
      <c r="R61" s="316"/>
    </row>
    <row r="62" spans="1:18">
      <c r="A62" s="298">
        <v>58</v>
      </c>
      <c r="B62" s="308" t="s">
        <v>598</v>
      </c>
      <c r="C62" s="299" t="s">
        <v>540</v>
      </c>
      <c r="D62" s="300" t="s">
        <v>525</v>
      </c>
      <c r="E62" s="310">
        <v>3200</v>
      </c>
      <c r="F62" s="310">
        <v>3200</v>
      </c>
      <c r="G62" s="310">
        <v>3200</v>
      </c>
      <c r="H62" s="310">
        <v>3200</v>
      </c>
      <c r="I62" s="310">
        <v>3200</v>
      </c>
      <c r="J62" s="310">
        <v>3200</v>
      </c>
      <c r="K62" s="310">
        <v>3200</v>
      </c>
      <c r="L62" s="310">
        <v>3200</v>
      </c>
      <c r="M62" s="310">
        <v>3200</v>
      </c>
      <c r="N62" s="310">
        <v>3200</v>
      </c>
      <c r="O62" s="310">
        <v>3200</v>
      </c>
      <c r="P62" s="310">
        <v>3200</v>
      </c>
      <c r="Q62" s="301">
        <f t="shared" si="0"/>
        <v>38400</v>
      </c>
      <c r="R62" s="299"/>
    </row>
    <row r="63" spans="1:18">
      <c r="A63" s="298">
        <v>59</v>
      </c>
      <c r="B63" s="308" t="s">
        <v>599</v>
      </c>
      <c r="C63" s="299" t="s">
        <v>540</v>
      </c>
      <c r="D63" s="300" t="s">
        <v>525</v>
      </c>
      <c r="E63" s="310">
        <v>3200</v>
      </c>
      <c r="F63" s="310">
        <v>3200</v>
      </c>
      <c r="G63" s="310">
        <v>3200</v>
      </c>
      <c r="H63" s="310">
        <v>3200</v>
      </c>
      <c r="I63" s="310">
        <v>3200</v>
      </c>
      <c r="J63" s="310">
        <v>3200</v>
      </c>
      <c r="K63" s="310">
        <v>3200</v>
      </c>
      <c r="L63" s="310">
        <v>3200</v>
      </c>
      <c r="M63" s="310">
        <v>3200</v>
      </c>
      <c r="N63" s="310">
        <v>3200</v>
      </c>
      <c r="O63" s="310">
        <v>3200</v>
      </c>
      <c r="P63" s="310">
        <v>3200</v>
      </c>
      <c r="Q63" s="301">
        <f t="shared" si="0"/>
        <v>38400</v>
      </c>
      <c r="R63" s="299"/>
    </row>
    <row r="64" spans="1:18">
      <c r="A64" s="298">
        <v>60</v>
      </c>
      <c r="B64" s="308" t="s">
        <v>600</v>
      </c>
      <c r="C64" s="299" t="s">
        <v>557</v>
      </c>
      <c r="D64" s="300" t="s">
        <v>525</v>
      </c>
      <c r="E64" s="310">
        <v>3200</v>
      </c>
      <c r="F64" s="310">
        <v>3200</v>
      </c>
      <c r="G64" s="310">
        <v>3200</v>
      </c>
      <c r="H64" s="310">
        <v>3200</v>
      </c>
      <c r="I64" s="310">
        <v>3200</v>
      </c>
      <c r="J64" s="310">
        <v>3200</v>
      </c>
      <c r="K64" s="310">
        <v>3200</v>
      </c>
      <c r="L64" s="310">
        <v>3200</v>
      </c>
      <c r="M64" s="310">
        <v>3200</v>
      </c>
      <c r="N64" s="310">
        <v>3200</v>
      </c>
      <c r="O64" s="310">
        <v>3200</v>
      </c>
      <c r="P64" s="310">
        <v>3200</v>
      </c>
      <c r="Q64" s="301">
        <f t="shared" si="0"/>
        <v>38400</v>
      </c>
      <c r="R64" s="299"/>
    </row>
    <row r="65" spans="1:18">
      <c r="A65" s="298">
        <v>61</v>
      </c>
      <c r="B65" s="308" t="s">
        <v>601</v>
      </c>
      <c r="C65" s="299" t="s">
        <v>557</v>
      </c>
      <c r="D65" s="300" t="s">
        <v>525</v>
      </c>
      <c r="E65" s="310">
        <v>3200</v>
      </c>
      <c r="F65" s="310">
        <v>3200</v>
      </c>
      <c r="G65" s="310">
        <v>3200</v>
      </c>
      <c r="H65" s="310">
        <v>3200</v>
      </c>
      <c r="I65" s="310">
        <v>3200</v>
      </c>
      <c r="J65" s="310">
        <v>3200</v>
      </c>
      <c r="K65" s="310">
        <v>3200</v>
      </c>
      <c r="L65" s="310">
        <v>3200</v>
      </c>
      <c r="M65" s="310">
        <v>3200</v>
      </c>
      <c r="N65" s="310">
        <v>3200</v>
      </c>
      <c r="O65" s="310">
        <v>3200</v>
      </c>
      <c r="P65" s="310">
        <v>3200</v>
      </c>
      <c r="Q65" s="301">
        <f t="shared" si="0"/>
        <v>38400</v>
      </c>
      <c r="R65" s="299"/>
    </row>
    <row r="66" spans="1:18">
      <c r="A66" s="298">
        <v>62</v>
      </c>
      <c r="B66" s="308" t="s">
        <v>602</v>
      </c>
      <c r="C66" s="299" t="s">
        <v>557</v>
      </c>
      <c r="D66" s="300" t="s">
        <v>525</v>
      </c>
      <c r="E66" s="310">
        <v>3200</v>
      </c>
      <c r="F66" s="310">
        <v>3200</v>
      </c>
      <c r="G66" s="310">
        <v>3200</v>
      </c>
      <c r="H66" s="310">
        <v>3200</v>
      </c>
      <c r="I66" s="310">
        <v>3200</v>
      </c>
      <c r="J66" s="310">
        <v>3200</v>
      </c>
      <c r="K66" s="310">
        <v>3200</v>
      </c>
      <c r="L66" s="310">
        <v>3200</v>
      </c>
      <c r="M66" s="310">
        <v>3200</v>
      </c>
      <c r="N66" s="310">
        <v>3200</v>
      </c>
      <c r="O66" s="310">
        <v>3200</v>
      </c>
      <c r="P66" s="310">
        <v>3200</v>
      </c>
      <c r="Q66" s="301">
        <f t="shared" si="0"/>
        <v>38400</v>
      </c>
      <c r="R66" s="299"/>
    </row>
    <row r="67" spans="1:18">
      <c r="A67" s="298">
        <v>63</v>
      </c>
      <c r="B67" s="308" t="s">
        <v>603</v>
      </c>
      <c r="C67" s="299" t="s">
        <v>540</v>
      </c>
      <c r="D67" s="300" t="s">
        <v>525</v>
      </c>
      <c r="E67" s="310">
        <v>3200</v>
      </c>
      <c r="F67" s="310">
        <v>3200</v>
      </c>
      <c r="G67" s="310">
        <v>3200</v>
      </c>
      <c r="H67" s="310">
        <v>3200</v>
      </c>
      <c r="I67" s="310">
        <v>3200</v>
      </c>
      <c r="J67" s="310">
        <v>3200</v>
      </c>
      <c r="K67" s="310">
        <v>3200</v>
      </c>
      <c r="L67" s="310">
        <v>3200</v>
      </c>
      <c r="M67" s="310">
        <v>3200</v>
      </c>
      <c r="N67" s="310">
        <v>3200</v>
      </c>
      <c r="O67" s="310">
        <v>3200</v>
      </c>
      <c r="P67" s="310">
        <v>3200</v>
      </c>
      <c r="Q67" s="301">
        <f t="shared" si="0"/>
        <v>38400</v>
      </c>
      <c r="R67" s="299"/>
    </row>
    <row r="68" spans="1:18">
      <c r="A68" s="298">
        <v>64</v>
      </c>
      <c r="B68" s="314" t="s">
        <v>604</v>
      </c>
      <c r="C68" s="305" t="s">
        <v>540</v>
      </c>
      <c r="D68" s="298" t="s">
        <v>525</v>
      </c>
      <c r="E68" s="315">
        <v>3200</v>
      </c>
      <c r="F68" s="315">
        <v>3200</v>
      </c>
      <c r="G68" s="315">
        <v>3200</v>
      </c>
      <c r="H68" s="315">
        <v>3200</v>
      </c>
      <c r="I68" s="315">
        <v>3200</v>
      </c>
      <c r="J68" s="315">
        <v>3200</v>
      </c>
      <c r="K68" s="315">
        <v>3200</v>
      </c>
      <c r="L68" s="315">
        <v>3200</v>
      </c>
      <c r="M68" s="315">
        <v>3200</v>
      </c>
      <c r="N68" s="315">
        <v>3200</v>
      </c>
      <c r="O68" s="315">
        <v>3200</v>
      </c>
      <c r="P68" s="315">
        <v>3200</v>
      </c>
      <c r="Q68" s="301">
        <f t="shared" si="0"/>
        <v>38400</v>
      </c>
      <c r="R68" s="316"/>
    </row>
    <row r="69" spans="1:18">
      <c r="A69" s="298">
        <v>65</v>
      </c>
      <c r="B69" s="299" t="s">
        <v>605</v>
      </c>
      <c r="C69" s="299" t="s">
        <v>540</v>
      </c>
      <c r="D69" s="300" t="s">
        <v>525</v>
      </c>
      <c r="E69" s="310">
        <v>3200</v>
      </c>
      <c r="F69" s="310">
        <v>3200</v>
      </c>
      <c r="G69" s="310">
        <v>3200</v>
      </c>
      <c r="H69" s="310">
        <v>3200</v>
      </c>
      <c r="I69" s="310">
        <v>3200</v>
      </c>
      <c r="J69" s="310">
        <v>3200</v>
      </c>
      <c r="K69" s="310">
        <v>3200</v>
      </c>
      <c r="L69" s="310">
        <v>3200</v>
      </c>
      <c r="M69" s="310">
        <v>3200</v>
      </c>
      <c r="N69" s="310">
        <v>3200</v>
      </c>
      <c r="O69" s="310">
        <v>3200</v>
      </c>
      <c r="P69" s="310">
        <v>3200</v>
      </c>
      <c r="Q69" s="301">
        <f t="shared" si="0"/>
        <v>38400</v>
      </c>
      <c r="R69" s="299"/>
    </row>
    <row r="70" spans="1:18">
      <c r="A70" s="298">
        <v>66</v>
      </c>
      <c r="B70" s="299" t="s">
        <v>606</v>
      </c>
      <c r="C70" s="299" t="s">
        <v>540</v>
      </c>
      <c r="D70" s="300" t="s">
        <v>525</v>
      </c>
      <c r="E70" s="310">
        <v>3000</v>
      </c>
      <c r="F70" s="310">
        <v>3000</v>
      </c>
      <c r="G70" s="310">
        <v>3000</v>
      </c>
      <c r="H70" s="310">
        <v>3000</v>
      </c>
      <c r="I70" s="310">
        <v>3000</v>
      </c>
      <c r="J70" s="310">
        <v>3000</v>
      </c>
      <c r="K70" s="310">
        <v>3000</v>
      </c>
      <c r="L70" s="310">
        <v>3000</v>
      </c>
      <c r="M70" s="310">
        <v>3000</v>
      </c>
      <c r="N70" s="310">
        <v>3000</v>
      </c>
      <c r="O70" s="310">
        <v>3000</v>
      </c>
      <c r="P70" s="310">
        <v>3000</v>
      </c>
      <c r="Q70" s="301">
        <f t="shared" ref="Q70:Q133" si="1">SUM(E70:P70)</f>
        <v>36000</v>
      </c>
      <c r="R70" s="299"/>
    </row>
    <row r="71" spans="1:18">
      <c r="A71" s="298">
        <v>67</v>
      </c>
      <c r="B71" s="299" t="s">
        <v>607</v>
      </c>
      <c r="C71" s="299" t="s">
        <v>608</v>
      </c>
      <c r="D71" s="300" t="s">
        <v>525</v>
      </c>
      <c r="E71" s="306">
        <v>2800</v>
      </c>
      <c r="F71" s="306">
        <v>2800</v>
      </c>
      <c r="G71" s="306">
        <v>2800</v>
      </c>
      <c r="H71" s="306">
        <v>2800</v>
      </c>
      <c r="I71" s="306">
        <v>2800</v>
      </c>
      <c r="J71" s="306">
        <v>2800</v>
      </c>
      <c r="K71" s="306">
        <v>2800</v>
      </c>
      <c r="L71" s="306">
        <v>2800</v>
      </c>
      <c r="M71" s="306">
        <v>2800</v>
      </c>
      <c r="N71" s="306">
        <v>2800</v>
      </c>
      <c r="O71" s="306">
        <v>2800</v>
      </c>
      <c r="P71" s="306">
        <v>2800</v>
      </c>
      <c r="Q71" s="301">
        <f t="shared" si="1"/>
        <v>33600</v>
      </c>
      <c r="R71" s="299"/>
    </row>
    <row r="72" spans="1:18">
      <c r="A72" s="298">
        <v>68</v>
      </c>
      <c r="B72" s="299" t="s">
        <v>609</v>
      </c>
      <c r="C72" s="299" t="s">
        <v>540</v>
      </c>
      <c r="D72" s="300" t="s">
        <v>525</v>
      </c>
      <c r="E72" s="306">
        <v>3000</v>
      </c>
      <c r="F72" s="306">
        <v>3000</v>
      </c>
      <c r="G72" s="306">
        <v>3000</v>
      </c>
      <c r="H72" s="306">
        <v>3000</v>
      </c>
      <c r="I72" s="306">
        <v>3000</v>
      </c>
      <c r="J72" s="306">
        <v>3000</v>
      </c>
      <c r="K72" s="306">
        <v>3000</v>
      </c>
      <c r="L72" s="306">
        <v>3000</v>
      </c>
      <c r="M72" s="306">
        <v>3000</v>
      </c>
      <c r="N72" s="306">
        <v>3000</v>
      </c>
      <c r="O72" s="306">
        <v>3000</v>
      </c>
      <c r="P72" s="306">
        <v>3000</v>
      </c>
      <c r="Q72" s="301">
        <f t="shared" si="1"/>
        <v>36000</v>
      </c>
      <c r="R72" s="299"/>
    </row>
    <row r="73" spans="1:18">
      <c r="A73" s="298">
        <v>69</v>
      </c>
      <c r="B73" s="299" t="s">
        <v>610</v>
      </c>
      <c r="C73" s="299" t="s">
        <v>557</v>
      </c>
      <c r="D73" s="300" t="s">
        <v>525</v>
      </c>
      <c r="E73" s="306">
        <v>3000</v>
      </c>
      <c r="F73" s="306">
        <v>3000</v>
      </c>
      <c r="G73" s="306">
        <v>3000</v>
      </c>
      <c r="H73" s="306">
        <v>3000</v>
      </c>
      <c r="I73" s="306">
        <v>3000</v>
      </c>
      <c r="J73" s="306">
        <v>3000</v>
      </c>
      <c r="K73" s="306">
        <v>3000</v>
      </c>
      <c r="L73" s="306">
        <v>3000</v>
      </c>
      <c r="M73" s="306">
        <v>3000</v>
      </c>
      <c r="N73" s="306">
        <v>3000</v>
      </c>
      <c r="O73" s="306">
        <v>3000</v>
      </c>
      <c r="P73" s="306">
        <v>3000</v>
      </c>
      <c r="Q73" s="301">
        <f t="shared" si="1"/>
        <v>36000</v>
      </c>
      <c r="R73" s="299"/>
    </row>
    <row r="74" spans="1:18">
      <c r="A74" s="298">
        <v>70</v>
      </c>
      <c r="B74" s="299" t="s">
        <v>611</v>
      </c>
      <c r="C74" s="299" t="s">
        <v>557</v>
      </c>
      <c r="D74" s="300" t="s">
        <v>525</v>
      </c>
      <c r="E74" s="306">
        <v>3000</v>
      </c>
      <c r="F74" s="306">
        <v>3000</v>
      </c>
      <c r="G74" s="306">
        <v>3000</v>
      </c>
      <c r="H74" s="306">
        <v>3000</v>
      </c>
      <c r="I74" s="306">
        <v>3000</v>
      </c>
      <c r="J74" s="306">
        <v>3000</v>
      </c>
      <c r="K74" s="306">
        <v>3000</v>
      </c>
      <c r="L74" s="306">
        <v>3000</v>
      </c>
      <c r="M74" s="306">
        <v>3000</v>
      </c>
      <c r="N74" s="306">
        <v>3000</v>
      </c>
      <c r="O74" s="306">
        <v>3000</v>
      </c>
      <c r="P74" s="306">
        <v>3000</v>
      </c>
      <c r="Q74" s="301">
        <f t="shared" si="1"/>
        <v>36000</v>
      </c>
      <c r="R74" s="299"/>
    </row>
    <row r="75" spans="1:18">
      <c r="A75" s="298">
        <v>71</v>
      </c>
      <c r="B75" s="299" t="s">
        <v>612</v>
      </c>
      <c r="C75" s="299" t="s">
        <v>557</v>
      </c>
      <c r="D75" s="300" t="s">
        <v>525</v>
      </c>
      <c r="E75" s="306">
        <v>3000</v>
      </c>
      <c r="F75" s="306">
        <v>3000</v>
      </c>
      <c r="G75" s="306">
        <v>3000</v>
      </c>
      <c r="H75" s="306">
        <v>3000</v>
      </c>
      <c r="I75" s="306">
        <v>3000</v>
      </c>
      <c r="J75" s="306">
        <v>3000</v>
      </c>
      <c r="K75" s="306">
        <v>3000</v>
      </c>
      <c r="L75" s="306">
        <v>3000</v>
      </c>
      <c r="M75" s="306">
        <v>3000</v>
      </c>
      <c r="N75" s="306">
        <v>3000</v>
      </c>
      <c r="O75" s="306">
        <v>3000</v>
      </c>
      <c r="P75" s="306">
        <v>3000</v>
      </c>
      <c r="Q75" s="301">
        <f t="shared" si="1"/>
        <v>36000</v>
      </c>
      <c r="R75" s="299"/>
    </row>
    <row r="76" spans="1:18">
      <c r="A76" s="298">
        <v>72</v>
      </c>
      <c r="B76" s="299" t="s">
        <v>613</v>
      </c>
      <c r="C76" s="299" t="s">
        <v>557</v>
      </c>
      <c r="D76" s="300" t="s">
        <v>525</v>
      </c>
      <c r="E76" s="306">
        <v>3000</v>
      </c>
      <c r="F76" s="306">
        <v>3000</v>
      </c>
      <c r="G76" s="306">
        <v>3000</v>
      </c>
      <c r="H76" s="306">
        <v>3000</v>
      </c>
      <c r="I76" s="306">
        <v>3000</v>
      </c>
      <c r="J76" s="306">
        <v>3000</v>
      </c>
      <c r="K76" s="306">
        <v>3000</v>
      </c>
      <c r="L76" s="306">
        <v>3000</v>
      </c>
      <c r="M76" s="306">
        <v>3000</v>
      </c>
      <c r="N76" s="306">
        <v>3000</v>
      </c>
      <c r="O76" s="306">
        <v>3000</v>
      </c>
      <c r="P76" s="306">
        <v>3000</v>
      </c>
      <c r="Q76" s="301">
        <f t="shared" si="1"/>
        <v>36000</v>
      </c>
      <c r="R76" s="299"/>
    </row>
    <row r="77" spans="1:18">
      <c r="A77" s="298">
        <v>73</v>
      </c>
      <c r="B77" s="299" t="s">
        <v>614</v>
      </c>
      <c r="C77" s="299" t="s">
        <v>557</v>
      </c>
      <c r="D77" s="300" t="s">
        <v>525</v>
      </c>
      <c r="E77" s="306">
        <v>3000</v>
      </c>
      <c r="F77" s="306">
        <v>3000</v>
      </c>
      <c r="G77" s="306">
        <v>3000</v>
      </c>
      <c r="H77" s="306">
        <v>3000</v>
      </c>
      <c r="I77" s="306">
        <v>3000</v>
      </c>
      <c r="J77" s="306">
        <v>3000</v>
      </c>
      <c r="K77" s="306">
        <v>3000</v>
      </c>
      <c r="L77" s="306">
        <v>3000</v>
      </c>
      <c r="M77" s="306">
        <v>3000</v>
      </c>
      <c r="N77" s="306">
        <v>3000</v>
      </c>
      <c r="O77" s="306">
        <v>3000</v>
      </c>
      <c r="P77" s="306">
        <v>3000</v>
      </c>
      <c r="Q77" s="301">
        <f t="shared" si="1"/>
        <v>36000</v>
      </c>
      <c r="R77" s="299"/>
    </row>
    <row r="78" spans="1:18">
      <c r="A78" s="298">
        <v>74</v>
      </c>
      <c r="B78" s="317" t="s">
        <v>615</v>
      </c>
      <c r="C78" s="299" t="s">
        <v>557</v>
      </c>
      <c r="D78" s="300" t="s">
        <v>525</v>
      </c>
      <c r="E78" s="306">
        <v>2400</v>
      </c>
      <c r="F78" s="306">
        <v>2400</v>
      </c>
      <c r="G78" s="306">
        <v>2400</v>
      </c>
      <c r="H78" s="306">
        <v>2400</v>
      </c>
      <c r="I78" s="306">
        <v>2400</v>
      </c>
      <c r="J78" s="306">
        <v>2400</v>
      </c>
      <c r="K78" s="306">
        <v>2400</v>
      </c>
      <c r="L78" s="306">
        <v>2400</v>
      </c>
      <c r="M78" s="306">
        <v>2400</v>
      </c>
      <c r="N78" s="306">
        <v>2400</v>
      </c>
      <c r="O78" s="306">
        <v>2400</v>
      </c>
      <c r="P78" s="306">
        <v>2400</v>
      </c>
      <c r="Q78" s="301">
        <f t="shared" si="1"/>
        <v>28800</v>
      </c>
      <c r="R78" s="299"/>
    </row>
    <row r="79" spans="1:18">
      <c r="A79" s="298">
        <v>75</v>
      </c>
      <c r="B79" s="317" t="s">
        <v>616</v>
      </c>
      <c r="C79" s="299" t="s">
        <v>557</v>
      </c>
      <c r="D79" s="300" t="s">
        <v>525</v>
      </c>
      <c r="E79" s="306">
        <v>3000</v>
      </c>
      <c r="F79" s="306">
        <v>3000</v>
      </c>
      <c r="G79" s="306">
        <v>3000</v>
      </c>
      <c r="H79" s="306">
        <v>3000</v>
      </c>
      <c r="I79" s="306">
        <v>3000</v>
      </c>
      <c r="J79" s="306">
        <v>3000</v>
      </c>
      <c r="K79" s="306">
        <v>3000</v>
      </c>
      <c r="L79" s="306">
        <v>3000</v>
      </c>
      <c r="M79" s="306">
        <v>3000</v>
      </c>
      <c r="N79" s="306">
        <v>3000</v>
      </c>
      <c r="O79" s="306">
        <v>3000</v>
      </c>
      <c r="P79" s="306">
        <v>3000</v>
      </c>
      <c r="Q79" s="301">
        <f t="shared" si="1"/>
        <v>36000</v>
      </c>
      <c r="R79" s="299"/>
    </row>
    <row r="80" spans="1:18">
      <c r="A80" s="298">
        <v>76</v>
      </c>
      <c r="B80" s="299" t="s">
        <v>617</v>
      </c>
      <c r="C80" s="299" t="s">
        <v>557</v>
      </c>
      <c r="D80" s="300" t="s">
        <v>525</v>
      </c>
      <c r="E80" s="306">
        <v>3000</v>
      </c>
      <c r="F80" s="306">
        <v>3000</v>
      </c>
      <c r="G80" s="306">
        <v>3000</v>
      </c>
      <c r="H80" s="306">
        <v>3000</v>
      </c>
      <c r="I80" s="306">
        <v>3000</v>
      </c>
      <c r="J80" s="306">
        <v>3000</v>
      </c>
      <c r="K80" s="306">
        <v>3000</v>
      </c>
      <c r="L80" s="306">
        <v>3000</v>
      </c>
      <c r="M80" s="306">
        <v>3000</v>
      </c>
      <c r="N80" s="306">
        <v>3000</v>
      </c>
      <c r="O80" s="306">
        <v>3000</v>
      </c>
      <c r="P80" s="306">
        <v>3000</v>
      </c>
      <c r="Q80" s="301">
        <f t="shared" si="1"/>
        <v>36000</v>
      </c>
      <c r="R80" s="299"/>
    </row>
    <row r="81" spans="1:18">
      <c r="A81" s="298">
        <v>77</v>
      </c>
      <c r="B81" s="299" t="s">
        <v>618</v>
      </c>
      <c r="C81" s="299" t="s">
        <v>557</v>
      </c>
      <c r="D81" s="300" t="s">
        <v>525</v>
      </c>
      <c r="E81" s="306">
        <v>3000</v>
      </c>
      <c r="F81" s="306">
        <v>3000</v>
      </c>
      <c r="G81" s="306">
        <v>3000</v>
      </c>
      <c r="H81" s="306">
        <v>3000</v>
      </c>
      <c r="I81" s="306">
        <v>3000</v>
      </c>
      <c r="J81" s="306">
        <v>3000</v>
      </c>
      <c r="K81" s="306">
        <v>3000</v>
      </c>
      <c r="L81" s="306">
        <v>3000</v>
      </c>
      <c r="M81" s="306">
        <v>3000</v>
      </c>
      <c r="N81" s="306">
        <v>3000</v>
      </c>
      <c r="O81" s="306">
        <v>3000</v>
      </c>
      <c r="P81" s="306">
        <v>3000</v>
      </c>
      <c r="Q81" s="301">
        <f t="shared" si="1"/>
        <v>36000</v>
      </c>
      <c r="R81" s="299"/>
    </row>
    <row r="82" spans="1:18">
      <c r="A82" s="298">
        <v>78</v>
      </c>
      <c r="B82" s="299" t="s">
        <v>619</v>
      </c>
      <c r="C82" s="299" t="s">
        <v>557</v>
      </c>
      <c r="D82" s="300" t="s">
        <v>525</v>
      </c>
      <c r="E82" s="306">
        <v>3000</v>
      </c>
      <c r="F82" s="306">
        <v>3000</v>
      </c>
      <c r="G82" s="306">
        <v>3000</v>
      </c>
      <c r="H82" s="306">
        <v>3000</v>
      </c>
      <c r="I82" s="306">
        <v>3000</v>
      </c>
      <c r="J82" s="306">
        <v>3000</v>
      </c>
      <c r="K82" s="306">
        <v>3000</v>
      </c>
      <c r="L82" s="306">
        <v>3000</v>
      </c>
      <c r="M82" s="306">
        <v>3000</v>
      </c>
      <c r="N82" s="306">
        <v>3000</v>
      </c>
      <c r="O82" s="306">
        <v>3000</v>
      </c>
      <c r="P82" s="306">
        <v>3000</v>
      </c>
      <c r="Q82" s="301">
        <f t="shared" si="1"/>
        <v>36000</v>
      </c>
      <c r="R82" s="299"/>
    </row>
    <row r="83" spans="1:18">
      <c r="A83" s="298">
        <v>79</v>
      </c>
      <c r="B83" s="299" t="s">
        <v>620</v>
      </c>
      <c r="C83" s="299" t="s">
        <v>557</v>
      </c>
      <c r="D83" s="300" t="s">
        <v>525</v>
      </c>
      <c r="E83" s="306">
        <v>3000</v>
      </c>
      <c r="F83" s="306">
        <v>3000</v>
      </c>
      <c r="G83" s="306">
        <v>3000</v>
      </c>
      <c r="H83" s="306">
        <v>3000</v>
      </c>
      <c r="I83" s="306">
        <v>3000</v>
      </c>
      <c r="J83" s="306">
        <v>3000</v>
      </c>
      <c r="K83" s="306">
        <v>3000</v>
      </c>
      <c r="L83" s="306">
        <v>3000</v>
      </c>
      <c r="M83" s="306">
        <v>3000</v>
      </c>
      <c r="N83" s="306">
        <v>3000</v>
      </c>
      <c r="O83" s="306">
        <v>3000</v>
      </c>
      <c r="P83" s="306">
        <v>3000</v>
      </c>
      <c r="Q83" s="301">
        <f t="shared" si="1"/>
        <v>36000</v>
      </c>
      <c r="R83" s="299"/>
    </row>
    <row r="84" spans="1:18">
      <c r="A84" s="298">
        <v>80</v>
      </c>
      <c r="B84" s="299" t="s">
        <v>621</v>
      </c>
      <c r="C84" s="299" t="s">
        <v>557</v>
      </c>
      <c r="D84" s="300" t="s">
        <v>525</v>
      </c>
      <c r="E84" s="306">
        <v>3000</v>
      </c>
      <c r="F84" s="306">
        <v>3000</v>
      </c>
      <c r="G84" s="306">
        <v>3000</v>
      </c>
      <c r="H84" s="306">
        <v>3000</v>
      </c>
      <c r="I84" s="306">
        <v>3000</v>
      </c>
      <c r="J84" s="306">
        <v>3000</v>
      </c>
      <c r="K84" s="306">
        <v>3000</v>
      </c>
      <c r="L84" s="306">
        <v>3000</v>
      </c>
      <c r="M84" s="306">
        <v>3000</v>
      </c>
      <c r="N84" s="306">
        <v>3000</v>
      </c>
      <c r="O84" s="306">
        <v>3000</v>
      </c>
      <c r="P84" s="306">
        <v>3000</v>
      </c>
      <c r="Q84" s="301">
        <f t="shared" si="1"/>
        <v>36000</v>
      </c>
      <c r="R84" s="299"/>
    </row>
    <row r="85" spans="1:18">
      <c r="A85" s="298">
        <v>81</v>
      </c>
      <c r="B85" s="299" t="s">
        <v>622</v>
      </c>
      <c r="C85" s="299" t="s">
        <v>557</v>
      </c>
      <c r="D85" s="300" t="s">
        <v>525</v>
      </c>
      <c r="E85" s="306">
        <v>3000</v>
      </c>
      <c r="F85" s="306">
        <v>3000</v>
      </c>
      <c r="G85" s="306">
        <v>3000</v>
      </c>
      <c r="H85" s="306">
        <v>3000</v>
      </c>
      <c r="I85" s="306">
        <v>3000</v>
      </c>
      <c r="J85" s="306">
        <v>3000</v>
      </c>
      <c r="K85" s="306">
        <v>3000</v>
      </c>
      <c r="L85" s="306">
        <v>3000</v>
      </c>
      <c r="M85" s="306">
        <v>3000</v>
      </c>
      <c r="N85" s="306">
        <v>3000</v>
      </c>
      <c r="O85" s="306">
        <v>3000</v>
      </c>
      <c r="P85" s="306">
        <v>3000</v>
      </c>
      <c r="Q85" s="301">
        <f t="shared" si="1"/>
        <v>36000</v>
      </c>
      <c r="R85" s="299"/>
    </row>
    <row r="86" spans="1:18">
      <c r="A86" s="298">
        <v>82</v>
      </c>
      <c r="B86" s="299" t="s">
        <v>623</v>
      </c>
      <c r="C86" s="299" t="s">
        <v>557</v>
      </c>
      <c r="D86" s="300" t="s">
        <v>525</v>
      </c>
      <c r="E86" s="306">
        <v>3000</v>
      </c>
      <c r="F86" s="306">
        <v>3000</v>
      </c>
      <c r="G86" s="306">
        <v>3000</v>
      </c>
      <c r="H86" s="306">
        <v>3000</v>
      </c>
      <c r="I86" s="306">
        <v>3000</v>
      </c>
      <c r="J86" s="306">
        <v>3000</v>
      </c>
      <c r="K86" s="306">
        <v>3000</v>
      </c>
      <c r="L86" s="306">
        <v>3000</v>
      </c>
      <c r="M86" s="306">
        <v>3000</v>
      </c>
      <c r="N86" s="306">
        <v>3000</v>
      </c>
      <c r="O86" s="306">
        <v>3000</v>
      </c>
      <c r="P86" s="306">
        <v>3000</v>
      </c>
      <c r="Q86" s="301">
        <f t="shared" si="1"/>
        <v>36000</v>
      </c>
      <c r="R86" s="299"/>
    </row>
    <row r="87" spans="1:18">
      <c r="A87" s="298">
        <v>83</v>
      </c>
      <c r="B87" s="308" t="s">
        <v>624</v>
      </c>
      <c r="C87" s="318" t="s">
        <v>625</v>
      </c>
      <c r="D87" s="313" t="s">
        <v>525</v>
      </c>
      <c r="E87" s="310">
        <v>3000</v>
      </c>
      <c r="F87" s="310">
        <v>3000</v>
      </c>
      <c r="G87" s="310">
        <v>3000</v>
      </c>
      <c r="H87" s="310">
        <v>3000</v>
      </c>
      <c r="I87" s="310">
        <v>3000</v>
      </c>
      <c r="J87" s="310">
        <v>3000</v>
      </c>
      <c r="K87" s="310">
        <v>3000</v>
      </c>
      <c r="L87" s="310">
        <v>3000</v>
      </c>
      <c r="M87" s="310">
        <v>3000</v>
      </c>
      <c r="N87" s="310">
        <v>3000</v>
      </c>
      <c r="O87" s="310">
        <v>3000</v>
      </c>
      <c r="P87" s="310">
        <v>3000</v>
      </c>
      <c r="Q87" s="301">
        <f t="shared" si="1"/>
        <v>36000</v>
      </c>
      <c r="R87" s="299"/>
    </row>
    <row r="88" spans="1:18">
      <c r="A88" s="298">
        <v>84</v>
      </c>
      <c r="B88" s="299" t="s">
        <v>626</v>
      </c>
      <c r="C88" s="299" t="s">
        <v>627</v>
      </c>
      <c r="D88" s="300" t="s">
        <v>525</v>
      </c>
      <c r="E88" s="319">
        <v>2300</v>
      </c>
      <c r="F88" s="319">
        <v>2300</v>
      </c>
      <c r="G88" s="319">
        <v>2300</v>
      </c>
      <c r="H88" s="319">
        <v>2300</v>
      </c>
      <c r="I88" s="319">
        <v>2300</v>
      </c>
      <c r="J88" s="319">
        <v>2300</v>
      </c>
      <c r="K88" s="319">
        <v>2300</v>
      </c>
      <c r="L88" s="319">
        <v>2300</v>
      </c>
      <c r="M88" s="319">
        <v>2300</v>
      </c>
      <c r="N88" s="319">
        <v>2300</v>
      </c>
      <c r="O88" s="319">
        <v>2300</v>
      </c>
      <c r="P88" s="319">
        <v>2300</v>
      </c>
      <c r="Q88" s="301">
        <f t="shared" si="1"/>
        <v>27600</v>
      </c>
      <c r="R88" s="299"/>
    </row>
    <row r="89" spans="1:18">
      <c r="A89" s="298">
        <v>85</v>
      </c>
      <c r="B89" s="299" t="s">
        <v>628</v>
      </c>
      <c r="C89" s="299" t="s">
        <v>608</v>
      </c>
      <c r="D89" s="300" t="s">
        <v>525</v>
      </c>
      <c r="E89" s="306">
        <v>2800</v>
      </c>
      <c r="F89" s="306">
        <v>2800</v>
      </c>
      <c r="G89" s="306">
        <v>2800</v>
      </c>
      <c r="H89" s="306">
        <v>2800</v>
      </c>
      <c r="I89" s="306">
        <v>2800</v>
      </c>
      <c r="J89" s="306">
        <v>2800</v>
      </c>
      <c r="K89" s="306">
        <v>2800</v>
      </c>
      <c r="L89" s="306">
        <v>2800</v>
      </c>
      <c r="M89" s="306">
        <v>2800</v>
      </c>
      <c r="N89" s="306">
        <v>2800</v>
      </c>
      <c r="O89" s="306">
        <v>2800</v>
      </c>
      <c r="P89" s="306">
        <v>2800</v>
      </c>
      <c r="Q89" s="301">
        <f t="shared" si="1"/>
        <v>33600</v>
      </c>
      <c r="R89" s="299"/>
    </row>
    <row r="90" spans="1:18">
      <c r="A90" s="298">
        <v>86</v>
      </c>
      <c r="B90" s="308" t="s">
        <v>629</v>
      </c>
      <c r="C90" s="318" t="s">
        <v>625</v>
      </c>
      <c r="D90" s="313" t="s">
        <v>525</v>
      </c>
      <c r="E90" s="310">
        <v>1500</v>
      </c>
      <c r="F90" s="310">
        <v>1500</v>
      </c>
      <c r="G90" s="310">
        <v>1500</v>
      </c>
      <c r="H90" s="310">
        <v>1500</v>
      </c>
      <c r="I90" s="310">
        <v>1500</v>
      </c>
      <c r="J90" s="310">
        <v>1500</v>
      </c>
      <c r="K90" s="310">
        <v>1500</v>
      </c>
      <c r="L90" s="310">
        <v>1500</v>
      </c>
      <c r="M90" s="310">
        <v>1500</v>
      </c>
      <c r="N90" s="310">
        <v>1500</v>
      </c>
      <c r="O90" s="310">
        <v>1500</v>
      </c>
      <c r="P90" s="310">
        <v>1500</v>
      </c>
      <c r="Q90" s="301">
        <f t="shared" si="1"/>
        <v>18000</v>
      </c>
      <c r="R90" s="299"/>
    </row>
    <row r="91" spans="1:18">
      <c r="A91" s="298">
        <v>87</v>
      </c>
      <c r="B91" s="308" t="s">
        <v>630</v>
      </c>
      <c r="C91" s="308" t="s">
        <v>625</v>
      </c>
      <c r="D91" s="300" t="s">
        <v>525</v>
      </c>
      <c r="E91" s="310">
        <v>1200</v>
      </c>
      <c r="F91" s="310">
        <v>1200</v>
      </c>
      <c r="G91" s="310">
        <v>1200</v>
      </c>
      <c r="H91" s="310">
        <v>1200</v>
      </c>
      <c r="I91" s="310">
        <v>1200</v>
      </c>
      <c r="J91" s="310">
        <v>1200</v>
      </c>
      <c r="K91" s="310">
        <v>1200</v>
      </c>
      <c r="L91" s="310">
        <v>1200</v>
      </c>
      <c r="M91" s="310">
        <v>1200</v>
      </c>
      <c r="N91" s="310">
        <v>1200</v>
      </c>
      <c r="O91" s="310">
        <v>1200</v>
      </c>
      <c r="P91" s="310">
        <v>1200</v>
      </c>
      <c r="Q91" s="301">
        <f t="shared" si="1"/>
        <v>14400</v>
      </c>
      <c r="R91" s="299"/>
    </row>
    <row r="92" spans="1:18">
      <c r="A92" s="298">
        <v>88</v>
      </c>
      <c r="B92" s="299" t="s">
        <v>631</v>
      </c>
      <c r="C92" s="299" t="s">
        <v>597</v>
      </c>
      <c r="D92" s="300" t="s">
        <v>525</v>
      </c>
      <c r="E92" s="306">
        <v>2800</v>
      </c>
      <c r="F92" s="306">
        <v>2800</v>
      </c>
      <c r="G92" s="306">
        <v>2800</v>
      </c>
      <c r="H92" s="306">
        <v>2800</v>
      </c>
      <c r="I92" s="306">
        <v>2800</v>
      </c>
      <c r="J92" s="306">
        <v>2800</v>
      </c>
      <c r="K92" s="306">
        <v>2800</v>
      </c>
      <c r="L92" s="306">
        <v>2800</v>
      </c>
      <c r="M92" s="306">
        <v>2800</v>
      </c>
      <c r="N92" s="306">
        <v>2800</v>
      </c>
      <c r="O92" s="306">
        <v>2800</v>
      </c>
      <c r="P92" s="306">
        <v>2800</v>
      </c>
      <c r="Q92" s="301">
        <f t="shared" si="1"/>
        <v>33600</v>
      </c>
      <c r="R92" s="299"/>
    </row>
    <row r="93" spans="1:18">
      <c r="A93" s="298">
        <v>89</v>
      </c>
      <c r="B93" s="299" t="s">
        <v>632</v>
      </c>
      <c r="C93" s="299" t="s">
        <v>633</v>
      </c>
      <c r="D93" s="300" t="s">
        <v>525</v>
      </c>
      <c r="E93" s="306">
        <v>1200</v>
      </c>
      <c r="F93" s="306">
        <v>1200</v>
      </c>
      <c r="G93" s="306">
        <v>1200</v>
      </c>
      <c r="H93" s="306">
        <v>1200</v>
      </c>
      <c r="I93" s="306">
        <v>1200</v>
      </c>
      <c r="J93" s="306">
        <v>1200</v>
      </c>
      <c r="K93" s="306">
        <v>1200</v>
      </c>
      <c r="L93" s="306">
        <v>1200</v>
      </c>
      <c r="M93" s="306">
        <v>1200</v>
      </c>
      <c r="N93" s="306">
        <v>1200</v>
      </c>
      <c r="O93" s="306">
        <v>1200</v>
      </c>
      <c r="P93" s="306">
        <v>1200</v>
      </c>
      <c r="Q93" s="301">
        <f t="shared" si="1"/>
        <v>14400</v>
      </c>
      <c r="R93" s="299"/>
    </row>
    <row r="94" spans="1:18">
      <c r="A94" s="298">
        <v>90</v>
      </c>
      <c r="B94" s="299" t="s">
        <v>634</v>
      </c>
      <c r="C94" s="299" t="s">
        <v>557</v>
      </c>
      <c r="D94" s="300" t="s">
        <v>525</v>
      </c>
      <c r="E94" s="306">
        <v>3000</v>
      </c>
      <c r="F94" s="306">
        <v>3000</v>
      </c>
      <c r="G94" s="306">
        <v>3000</v>
      </c>
      <c r="H94" s="306">
        <v>3000</v>
      </c>
      <c r="I94" s="306">
        <v>3000</v>
      </c>
      <c r="J94" s="306">
        <v>3000</v>
      </c>
      <c r="K94" s="306">
        <v>3000</v>
      </c>
      <c r="L94" s="306">
        <v>3000</v>
      </c>
      <c r="M94" s="306">
        <v>3000</v>
      </c>
      <c r="N94" s="306">
        <v>3000</v>
      </c>
      <c r="O94" s="306">
        <v>3000</v>
      </c>
      <c r="P94" s="306">
        <v>3000</v>
      </c>
      <c r="Q94" s="301">
        <f t="shared" si="1"/>
        <v>36000</v>
      </c>
      <c r="R94" s="299"/>
    </row>
    <row r="95" spans="1:18">
      <c r="A95" s="298">
        <v>91</v>
      </c>
      <c r="B95" s="299" t="s">
        <v>635</v>
      </c>
      <c r="C95" s="299" t="s">
        <v>557</v>
      </c>
      <c r="D95" s="300" t="s">
        <v>525</v>
      </c>
      <c r="E95" s="306">
        <v>3000</v>
      </c>
      <c r="F95" s="306">
        <v>3000</v>
      </c>
      <c r="G95" s="306">
        <v>3000</v>
      </c>
      <c r="H95" s="306">
        <v>3000</v>
      </c>
      <c r="I95" s="306">
        <v>3000</v>
      </c>
      <c r="J95" s="306">
        <v>3000</v>
      </c>
      <c r="K95" s="306">
        <v>3000</v>
      </c>
      <c r="L95" s="306">
        <v>3000</v>
      </c>
      <c r="M95" s="306">
        <v>3000</v>
      </c>
      <c r="N95" s="306">
        <v>3000</v>
      </c>
      <c r="O95" s="306">
        <v>3000</v>
      </c>
      <c r="P95" s="306">
        <v>3000</v>
      </c>
      <c r="Q95" s="301">
        <f t="shared" si="1"/>
        <v>36000</v>
      </c>
      <c r="R95" s="299"/>
    </row>
    <row r="96" spans="1:18">
      <c r="A96" s="298">
        <v>92</v>
      </c>
      <c r="B96" s="299" t="s">
        <v>636</v>
      </c>
      <c r="C96" s="299" t="s">
        <v>557</v>
      </c>
      <c r="D96" s="300" t="s">
        <v>525</v>
      </c>
      <c r="E96" s="306">
        <v>3000</v>
      </c>
      <c r="F96" s="306">
        <v>3000</v>
      </c>
      <c r="G96" s="306">
        <v>3000</v>
      </c>
      <c r="H96" s="306">
        <v>3000</v>
      </c>
      <c r="I96" s="306">
        <v>3000</v>
      </c>
      <c r="J96" s="306">
        <v>3000</v>
      </c>
      <c r="K96" s="306">
        <v>3000</v>
      </c>
      <c r="L96" s="306">
        <v>3000</v>
      </c>
      <c r="M96" s="306">
        <v>3000</v>
      </c>
      <c r="N96" s="306">
        <v>3000</v>
      </c>
      <c r="O96" s="306">
        <v>3000</v>
      </c>
      <c r="P96" s="306">
        <v>3000</v>
      </c>
      <c r="Q96" s="301">
        <f t="shared" si="1"/>
        <v>36000</v>
      </c>
      <c r="R96" s="299"/>
    </row>
    <row r="97" spans="1:18">
      <c r="A97" s="298">
        <v>93</v>
      </c>
      <c r="B97" s="299" t="s">
        <v>637</v>
      </c>
      <c r="C97" s="299" t="s">
        <v>557</v>
      </c>
      <c r="D97" s="300" t="s">
        <v>525</v>
      </c>
      <c r="E97" s="306">
        <v>3000</v>
      </c>
      <c r="F97" s="306">
        <v>3000</v>
      </c>
      <c r="G97" s="306">
        <v>3000</v>
      </c>
      <c r="H97" s="306">
        <v>3000</v>
      </c>
      <c r="I97" s="306">
        <v>3000</v>
      </c>
      <c r="J97" s="306">
        <v>3000</v>
      </c>
      <c r="K97" s="306">
        <v>3000</v>
      </c>
      <c r="L97" s="306">
        <v>3000</v>
      </c>
      <c r="M97" s="306">
        <v>3000</v>
      </c>
      <c r="N97" s="306">
        <v>3000</v>
      </c>
      <c r="O97" s="306">
        <v>3000</v>
      </c>
      <c r="P97" s="306">
        <v>3000</v>
      </c>
      <c r="Q97" s="301">
        <f t="shared" si="1"/>
        <v>36000</v>
      </c>
      <c r="R97" s="299"/>
    </row>
    <row r="98" spans="1:18">
      <c r="A98" s="298">
        <v>94</v>
      </c>
      <c r="B98" s="299" t="s">
        <v>638</v>
      </c>
      <c r="C98" s="299" t="s">
        <v>557</v>
      </c>
      <c r="D98" s="300" t="s">
        <v>525</v>
      </c>
      <c r="E98" s="306">
        <v>3000</v>
      </c>
      <c r="F98" s="306">
        <v>3000</v>
      </c>
      <c r="G98" s="306">
        <v>3000</v>
      </c>
      <c r="H98" s="306">
        <v>3000</v>
      </c>
      <c r="I98" s="306">
        <v>3000</v>
      </c>
      <c r="J98" s="306">
        <v>3000</v>
      </c>
      <c r="K98" s="306">
        <v>3000</v>
      </c>
      <c r="L98" s="306">
        <v>3000</v>
      </c>
      <c r="M98" s="306">
        <v>3000</v>
      </c>
      <c r="N98" s="306">
        <v>3000</v>
      </c>
      <c r="O98" s="306">
        <v>3000</v>
      </c>
      <c r="P98" s="306">
        <v>3000</v>
      </c>
      <c r="Q98" s="301">
        <f t="shared" si="1"/>
        <v>36000</v>
      </c>
      <c r="R98" s="299"/>
    </row>
    <row r="99" spans="1:18">
      <c r="A99" s="298">
        <v>95</v>
      </c>
      <c r="B99" s="299" t="s">
        <v>639</v>
      </c>
      <c r="C99" s="299" t="s">
        <v>557</v>
      </c>
      <c r="D99" s="300" t="s">
        <v>525</v>
      </c>
      <c r="E99" s="306">
        <v>3000</v>
      </c>
      <c r="F99" s="306">
        <v>3000</v>
      </c>
      <c r="G99" s="306">
        <v>3000</v>
      </c>
      <c r="H99" s="306">
        <v>3000</v>
      </c>
      <c r="I99" s="306">
        <v>3000</v>
      </c>
      <c r="J99" s="306">
        <v>3000</v>
      </c>
      <c r="K99" s="306">
        <v>3000</v>
      </c>
      <c r="L99" s="306">
        <v>3000</v>
      </c>
      <c r="M99" s="306">
        <v>3000</v>
      </c>
      <c r="N99" s="306">
        <v>3000</v>
      </c>
      <c r="O99" s="306">
        <v>3000</v>
      </c>
      <c r="P99" s="306">
        <v>3000</v>
      </c>
      <c r="Q99" s="301">
        <f t="shared" si="1"/>
        <v>36000</v>
      </c>
      <c r="R99" s="299"/>
    </row>
    <row r="100" spans="1:18">
      <c r="A100" s="298">
        <v>96</v>
      </c>
      <c r="B100" s="299" t="s">
        <v>640</v>
      </c>
      <c r="C100" s="299" t="s">
        <v>557</v>
      </c>
      <c r="D100" s="300" t="s">
        <v>525</v>
      </c>
      <c r="E100" s="306">
        <v>3000</v>
      </c>
      <c r="F100" s="306">
        <v>3000</v>
      </c>
      <c r="G100" s="306">
        <v>3000</v>
      </c>
      <c r="H100" s="306">
        <v>3000</v>
      </c>
      <c r="I100" s="306">
        <v>3000</v>
      </c>
      <c r="J100" s="306">
        <v>3000</v>
      </c>
      <c r="K100" s="306">
        <v>3000</v>
      </c>
      <c r="L100" s="306">
        <v>3000</v>
      </c>
      <c r="M100" s="306">
        <v>3000</v>
      </c>
      <c r="N100" s="306">
        <v>3000</v>
      </c>
      <c r="O100" s="306">
        <v>3000</v>
      </c>
      <c r="P100" s="306">
        <v>3000</v>
      </c>
      <c r="Q100" s="301">
        <f t="shared" si="1"/>
        <v>36000</v>
      </c>
      <c r="R100" s="299"/>
    </row>
    <row r="101" spans="1:18">
      <c r="A101" s="298">
        <v>97</v>
      </c>
      <c r="B101" s="299" t="s">
        <v>641</v>
      </c>
      <c r="C101" s="299" t="s">
        <v>557</v>
      </c>
      <c r="D101" s="300" t="s">
        <v>525</v>
      </c>
      <c r="E101" s="306">
        <v>3000</v>
      </c>
      <c r="F101" s="306">
        <v>3000</v>
      </c>
      <c r="G101" s="306">
        <v>3000</v>
      </c>
      <c r="H101" s="306">
        <v>3000</v>
      </c>
      <c r="I101" s="306">
        <v>3000</v>
      </c>
      <c r="J101" s="306">
        <v>3000</v>
      </c>
      <c r="K101" s="306">
        <v>3000</v>
      </c>
      <c r="L101" s="306">
        <v>3000</v>
      </c>
      <c r="M101" s="306">
        <v>3000</v>
      </c>
      <c r="N101" s="306">
        <v>3000</v>
      </c>
      <c r="O101" s="306">
        <v>3000</v>
      </c>
      <c r="P101" s="306">
        <v>3000</v>
      </c>
      <c r="Q101" s="301">
        <f t="shared" si="1"/>
        <v>36000</v>
      </c>
      <c r="R101" s="299"/>
    </row>
    <row r="102" spans="1:18">
      <c r="A102" s="298">
        <v>98</v>
      </c>
      <c r="B102" s="299" t="s">
        <v>642</v>
      </c>
      <c r="C102" s="299" t="s">
        <v>589</v>
      </c>
      <c r="D102" s="300" t="s">
        <v>525</v>
      </c>
      <c r="E102" s="306">
        <v>2200</v>
      </c>
      <c r="F102" s="306">
        <v>2200</v>
      </c>
      <c r="G102" s="306">
        <v>2200</v>
      </c>
      <c r="H102" s="306">
        <v>2200</v>
      </c>
      <c r="I102" s="306">
        <v>2200</v>
      </c>
      <c r="J102" s="306">
        <v>2200</v>
      </c>
      <c r="K102" s="306">
        <v>2200</v>
      </c>
      <c r="L102" s="306">
        <v>2200</v>
      </c>
      <c r="M102" s="306">
        <v>2200</v>
      </c>
      <c r="N102" s="306">
        <v>2200</v>
      </c>
      <c r="O102" s="306">
        <v>2200</v>
      </c>
      <c r="P102" s="306">
        <v>2200</v>
      </c>
      <c r="Q102" s="301">
        <f t="shared" si="1"/>
        <v>26400</v>
      </c>
      <c r="R102" s="299"/>
    </row>
    <row r="103" spans="1:18">
      <c r="A103" s="298">
        <v>99</v>
      </c>
      <c r="B103" s="305" t="s">
        <v>643</v>
      </c>
      <c r="C103" s="305" t="s">
        <v>608</v>
      </c>
      <c r="D103" s="300" t="s">
        <v>525</v>
      </c>
      <c r="E103" s="306">
        <v>2200</v>
      </c>
      <c r="F103" s="306">
        <v>2200</v>
      </c>
      <c r="G103" s="306">
        <v>2200</v>
      </c>
      <c r="H103" s="306">
        <v>2200</v>
      </c>
      <c r="I103" s="306">
        <v>2200</v>
      </c>
      <c r="J103" s="306">
        <v>2200</v>
      </c>
      <c r="K103" s="306">
        <v>2200</v>
      </c>
      <c r="L103" s="306">
        <v>2200</v>
      </c>
      <c r="M103" s="306">
        <v>2200</v>
      </c>
      <c r="N103" s="306">
        <v>2200</v>
      </c>
      <c r="O103" s="306">
        <v>2200</v>
      </c>
      <c r="P103" s="306">
        <v>2200</v>
      </c>
      <c r="Q103" s="301">
        <f t="shared" si="1"/>
        <v>26400</v>
      </c>
      <c r="R103" s="299"/>
    </row>
    <row r="104" spans="1:18">
      <c r="A104" s="298">
        <v>100</v>
      </c>
      <c r="B104" s="305" t="s">
        <v>644</v>
      </c>
      <c r="C104" s="305" t="s">
        <v>608</v>
      </c>
      <c r="D104" s="300" t="s">
        <v>525</v>
      </c>
      <c r="E104" s="306">
        <v>2200</v>
      </c>
      <c r="F104" s="306">
        <v>2200</v>
      </c>
      <c r="G104" s="306">
        <v>2200</v>
      </c>
      <c r="H104" s="306">
        <v>2200</v>
      </c>
      <c r="I104" s="306">
        <v>2200</v>
      </c>
      <c r="J104" s="306">
        <v>2200</v>
      </c>
      <c r="K104" s="306">
        <v>2200</v>
      </c>
      <c r="L104" s="306">
        <v>2200</v>
      </c>
      <c r="M104" s="306">
        <v>2200</v>
      </c>
      <c r="N104" s="306">
        <v>2200</v>
      </c>
      <c r="O104" s="306">
        <v>2200</v>
      </c>
      <c r="P104" s="306">
        <v>2200</v>
      </c>
      <c r="Q104" s="301">
        <f t="shared" si="1"/>
        <v>26400</v>
      </c>
      <c r="R104" s="299"/>
    </row>
    <row r="105" spans="1:18">
      <c r="A105" s="298">
        <v>101</v>
      </c>
      <c r="B105" s="305" t="s">
        <v>645</v>
      </c>
      <c r="C105" s="305" t="s">
        <v>646</v>
      </c>
      <c r="D105" s="300" t="s">
        <v>525</v>
      </c>
      <c r="E105" s="306">
        <v>3000</v>
      </c>
      <c r="F105" s="306">
        <v>3000</v>
      </c>
      <c r="G105" s="306">
        <v>3000</v>
      </c>
      <c r="H105" s="306">
        <v>3000</v>
      </c>
      <c r="I105" s="306">
        <v>3000</v>
      </c>
      <c r="J105" s="306">
        <v>3000</v>
      </c>
      <c r="K105" s="306">
        <v>3000</v>
      </c>
      <c r="L105" s="306">
        <v>3000</v>
      </c>
      <c r="M105" s="306">
        <v>3000</v>
      </c>
      <c r="N105" s="306">
        <v>3000</v>
      </c>
      <c r="O105" s="306">
        <v>3000</v>
      </c>
      <c r="P105" s="306">
        <v>3000</v>
      </c>
      <c r="Q105" s="301">
        <f t="shared" si="1"/>
        <v>36000</v>
      </c>
      <c r="R105" s="299"/>
    </row>
    <row r="106" spans="1:18">
      <c r="A106" s="298">
        <v>102</v>
      </c>
      <c r="B106" s="305" t="s">
        <v>647</v>
      </c>
      <c r="C106" s="305" t="s">
        <v>646</v>
      </c>
      <c r="D106" s="300" t="s">
        <v>525</v>
      </c>
      <c r="E106" s="306">
        <v>3000</v>
      </c>
      <c r="F106" s="306">
        <v>3000</v>
      </c>
      <c r="G106" s="306">
        <v>3000</v>
      </c>
      <c r="H106" s="306">
        <v>3000</v>
      </c>
      <c r="I106" s="306">
        <v>3000</v>
      </c>
      <c r="J106" s="306">
        <v>3000</v>
      </c>
      <c r="K106" s="306">
        <v>3000</v>
      </c>
      <c r="L106" s="306">
        <v>3000</v>
      </c>
      <c r="M106" s="306">
        <v>3000</v>
      </c>
      <c r="N106" s="306">
        <v>3000</v>
      </c>
      <c r="O106" s="306">
        <v>3000</v>
      </c>
      <c r="P106" s="306">
        <v>3000</v>
      </c>
      <c r="Q106" s="301">
        <f t="shared" si="1"/>
        <v>36000</v>
      </c>
      <c r="R106" s="299"/>
    </row>
    <row r="107" spans="1:18">
      <c r="A107" s="298">
        <v>103</v>
      </c>
      <c r="B107" s="305" t="s">
        <v>648</v>
      </c>
      <c r="C107" s="305" t="s">
        <v>597</v>
      </c>
      <c r="D107" s="300" t="s">
        <v>525</v>
      </c>
      <c r="E107" s="306">
        <v>2800</v>
      </c>
      <c r="F107" s="306">
        <v>2800</v>
      </c>
      <c r="G107" s="306">
        <v>2800</v>
      </c>
      <c r="H107" s="306">
        <v>2800</v>
      </c>
      <c r="I107" s="306">
        <v>2800</v>
      </c>
      <c r="J107" s="306">
        <v>2800</v>
      </c>
      <c r="K107" s="306">
        <v>2800</v>
      </c>
      <c r="L107" s="306">
        <v>2800</v>
      </c>
      <c r="M107" s="306">
        <v>2800</v>
      </c>
      <c r="N107" s="306">
        <v>2800</v>
      </c>
      <c r="O107" s="306">
        <v>2800</v>
      </c>
      <c r="P107" s="306">
        <v>2800</v>
      </c>
      <c r="Q107" s="301">
        <f t="shared" si="1"/>
        <v>33600</v>
      </c>
      <c r="R107" s="299"/>
    </row>
    <row r="108" spans="1:18">
      <c r="A108" s="298">
        <v>104</v>
      </c>
      <c r="B108" s="305" t="s">
        <v>649</v>
      </c>
      <c r="C108" s="305" t="s">
        <v>597</v>
      </c>
      <c r="D108" s="300" t="s">
        <v>525</v>
      </c>
      <c r="E108" s="306">
        <v>2200</v>
      </c>
      <c r="F108" s="306">
        <v>2200</v>
      </c>
      <c r="G108" s="306">
        <v>2200</v>
      </c>
      <c r="H108" s="306">
        <v>2200</v>
      </c>
      <c r="I108" s="306">
        <v>2200</v>
      </c>
      <c r="J108" s="306">
        <v>2200</v>
      </c>
      <c r="K108" s="306">
        <v>2200</v>
      </c>
      <c r="L108" s="306">
        <v>2200</v>
      </c>
      <c r="M108" s="306">
        <v>2200</v>
      </c>
      <c r="N108" s="306">
        <v>2200</v>
      </c>
      <c r="O108" s="306">
        <v>2200</v>
      </c>
      <c r="P108" s="306">
        <v>2200</v>
      </c>
      <c r="Q108" s="301">
        <f t="shared" si="1"/>
        <v>26400</v>
      </c>
      <c r="R108" s="299"/>
    </row>
    <row r="109" spans="1:18">
      <c r="A109" s="298">
        <v>105</v>
      </c>
      <c r="B109" s="305" t="s">
        <v>650</v>
      </c>
      <c r="C109" s="305" t="s">
        <v>512</v>
      </c>
      <c r="D109" s="300" t="s">
        <v>651</v>
      </c>
      <c r="E109" s="306">
        <v>4500</v>
      </c>
      <c r="F109" s="306">
        <v>4500</v>
      </c>
      <c r="G109" s="306">
        <v>4500</v>
      </c>
      <c r="H109" s="306">
        <v>4500</v>
      </c>
      <c r="I109" s="306">
        <v>4500</v>
      </c>
      <c r="J109" s="306">
        <v>4500</v>
      </c>
      <c r="K109" s="306">
        <v>4500</v>
      </c>
      <c r="L109" s="306">
        <v>4500</v>
      </c>
      <c r="M109" s="306">
        <v>4500</v>
      </c>
      <c r="N109" s="306">
        <v>4500</v>
      </c>
      <c r="O109" s="306">
        <v>4500</v>
      </c>
      <c r="P109" s="306">
        <v>4500</v>
      </c>
      <c r="Q109" s="301">
        <f t="shared" si="1"/>
        <v>54000</v>
      </c>
      <c r="R109" s="299"/>
    </row>
    <row r="110" spans="1:18">
      <c r="A110" s="298">
        <v>106</v>
      </c>
      <c r="B110" s="305" t="s">
        <v>652</v>
      </c>
      <c r="C110" s="305" t="s">
        <v>512</v>
      </c>
      <c r="D110" s="300" t="s">
        <v>651</v>
      </c>
      <c r="E110" s="306">
        <v>4500</v>
      </c>
      <c r="F110" s="306">
        <v>4500</v>
      </c>
      <c r="G110" s="306">
        <v>4500</v>
      </c>
      <c r="H110" s="306">
        <v>4500</v>
      </c>
      <c r="I110" s="306">
        <v>4500</v>
      </c>
      <c r="J110" s="306">
        <v>4500</v>
      </c>
      <c r="K110" s="306">
        <v>4500</v>
      </c>
      <c r="L110" s="306">
        <v>4500</v>
      </c>
      <c r="M110" s="306">
        <v>4500</v>
      </c>
      <c r="N110" s="306">
        <v>4500</v>
      </c>
      <c r="O110" s="306">
        <v>4500</v>
      </c>
      <c r="P110" s="306">
        <v>4500</v>
      </c>
      <c r="Q110" s="301">
        <f t="shared" si="1"/>
        <v>54000</v>
      </c>
      <c r="R110" s="299"/>
    </row>
    <row r="111" spans="1:18">
      <c r="A111" s="298">
        <v>107</v>
      </c>
      <c r="B111" s="299" t="s">
        <v>428</v>
      </c>
      <c r="C111" s="299" t="s">
        <v>653</v>
      </c>
      <c r="D111" s="300" t="s">
        <v>654</v>
      </c>
      <c r="E111" s="306">
        <v>2800</v>
      </c>
      <c r="F111" s="306">
        <v>2800</v>
      </c>
      <c r="G111" s="306">
        <v>2800</v>
      </c>
      <c r="H111" s="306">
        <v>2800</v>
      </c>
      <c r="I111" s="306">
        <v>2800</v>
      </c>
      <c r="J111" s="306">
        <v>2800</v>
      </c>
      <c r="K111" s="306">
        <v>2800</v>
      </c>
      <c r="L111" s="306">
        <v>2800</v>
      </c>
      <c r="M111" s="306">
        <v>2800</v>
      </c>
      <c r="N111" s="306">
        <v>2800</v>
      </c>
      <c r="O111" s="306">
        <v>2800</v>
      </c>
      <c r="P111" s="306">
        <v>2800</v>
      </c>
      <c r="Q111" s="301">
        <f t="shared" si="1"/>
        <v>33600</v>
      </c>
      <c r="R111" s="299"/>
    </row>
    <row r="112" spans="1:18" ht="18.75" customHeight="1">
      <c r="A112" s="298">
        <v>108</v>
      </c>
      <c r="B112" s="305" t="s">
        <v>437</v>
      </c>
      <c r="C112" s="305" t="s">
        <v>655</v>
      </c>
      <c r="D112" s="300" t="s">
        <v>654</v>
      </c>
      <c r="E112" s="306">
        <v>2200</v>
      </c>
      <c r="F112" s="306">
        <v>2200</v>
      </c>
      <c r="G112" s="306">
        <v>2200</v>
      </c>
      <c r="H112" s="306">
        <v>2200</v>
      </c>
      <c r="I112" s="306">
        <v>2200</v>
      </c>
      <c r="J112" s="306">
        <v>2200</v>
      </c>
      <c r="K112" s="306">
        <v>2200</v>
      </c>
      <c r="L112" s="306">
        <v>2200</v>
      </c>
      <c r="M112" s="306">
        <v>2200</v>
      </c>
      <c r="N112" s="306">
        <v>2200</v>
      </c>
      <c r="O112" s="306">
        <v>2200</v>
      </c>
      <c r="P112" s="306">
        <v>2200</v>
      </c>
      <c r="Q112" s="301">
        <f t="shared" si="1"/>
        <v>26400</v>
      </c>
      <c r="R112" s="299"/>
    </row>
    <row r="113" spans="1:18">
      <c r="A113" s="298">
        <v>109</v>
      </c>
      <c r="B113" s="305" t="s">
        <v>443</v>
      </c>
      <c r="C113" s="305" t="s">
        <v>653</v>
      </c>
      <c r="D113" s="300" t="s">
        <v>654</v>
      </c>
      <c r="E113" s="306">
        <v>2200</v>
      </c>
      <c r="F113" s="306">
        <v>2200</v>
      </c>
      <c r="G113" s="306">
        <v>2200</v>
      </c>
      <c r="H113" s="306">
        <v>2200</v>
      </c>
      <c r="I113" s="306">
        <v>2200</v>
      </c>
      <c r="J113" s="306">
        <v>2200</v>
      </c>
      <c r="K113" s="306">
        <v>2200</v>
      </c>
      <c r="L113" s="306">
        <v>2200</v>
      </c>
      <c r="M113" s="306">
        <v>2200</v>
      </c>
      <c r="N113" s="306">
        <v>2200</v>
      </c>
      <c r="O113" s="306">
        <v>2200</v>
      </c>
      <c r="P113" s="306">
        <v>2200</v>
      </c>
      <c r="Q113" s="301">
        <f t="shared" si="1"/>
        <v>26400</v>
      </c>
      <c r="R113" s="299"/>
    </row>
    <row r="114" spans="1:18">
      <c r="A114" s="298">
        <v>110</v>
      </c>
      <c r="B114" s="305" t="s">
        <v>656</v>
      </c>
      <c r="C114" s="305" t="s">
        <v>655</v>
      </c>
      <c r="D114" s="300" t="s">
        <v>654</v>
      </c>
      <c r="E114" s="306">
        <v>2200</v>
      </c>
      <c r="F114" s="306">
        <v>2200</v>
      </c>
      <c r="G114" s="306">
        <v>2200</v>
      </c>
      <c r="H114" s="306">
        <v>2200</v>
      </c>
      <c r="I114" s="306">
        <v>2200</v>
      </c>
      <c r="J114" s="306">
        <v>2200</v>
      </c>
      <c r="K114" s="306">
        <v>2200</v>
      </c>
      <c r="L114" s="306">
        <v>2200</v>
      </c>
      <c r="M114" s="306">
        <v>2200</v>
      </c>
      <c r="N114" s="306">
        <v>2200</v>
      </c>
      <c r="O114" s="306">
        <v>2200</v>
      </c>
      <c r="P114" s="306">
        <v>2200</v>
      </c>
      <c r="Q114" s="301">
        <f t="shared" si="1"/>
        <v>26400</v>
      </c>
      <c r="R114" s="299"/>
    </row>
    <row r="115" spans="1:18">
      <c r="A115" s="298">
        <v>111</v>
      </c>
      <c r="B115" s="305" t="s">
        <v>462</v>
      </c>
      <c r="C115" s="305" t="s">
        <v>657</v>
      </c>
      <c r="D115" s="300" t="s">
        <v>654</v>
      </c>
      <c r="E115" s="306">
        <v>2200</v>
      </c>
      <c r="F115" s="306">
        <v>2200</v>
      </c>
      <c r="G115" s="306">
        <v>2200</v>
      </c>
      <c r="H115" s="306">
        <v>2200</v>
      </c>
      <c r="I115" s="306">
        <v>2200</v>
      </c>
      <c r="J115" s="306">
        <v>2200</v>
      </c>
      <c r="K115" s="306">
        <v>2200</v>
      </c>
      <c r="L115" s="306">
        <v>2200</v>
      </c>
      <c r="M115" s="306">
        <v>2200</v>
      </c>
      <c r="N115" s="306">
        <v>2200</v>
      </c>
      <c r="O115" s="306">
        <v>2200</v>
      </c>
      <c r="P115" s="306">
        <v>2200</v>
      </c>
      <c r="Q115" s="301">
        <f t="shared" si="1"/>
        <v>26400</v>
      </c>
      <c r="R115" s="299"/>
    </row>
    <row r="116" spans="1:18">
      <c r="A116" s="298">
        <v>112</v>
      </c>
      <c r="B116" s="305" t="s">
        <v>658</v>
      </c>
      <c r="C116" s="305" t="s">
        <v>557</v>
      </c>
      <c r="D116" s="300" t="s">
        <v>525</v>
      </c>
      <c r="E116" s="306">
        <v>2400</v>
      </c>
      <c r="F116" s="306">
        <v>2400</v>
      </c>
      <c r="G116" s="306">
        <v>2400</v>
      </c>
      <c r="H116" s="306">
        <v>2400</v>
      </c>
      <c r="I116" s="306">
        <v>2400</v>
      </c>
      <c r="J116" s="306">
        <v>2400</v>
      </c>
      <c r="K116" s="306">
        <v>2400</v>
      </c>
      <c r="L116" s="306">
        <v>2400</v>
      </c>
      <c r="M116" s="306">
        <v>2400</v>
      </c>
      <c r="N116" s="306">
        <v>2400</v>
      </c>
      <c r="O116" s="306">
        <v>2400</v>
      </c>
      <c r="P116" s="306">
        <v>2400</v>
      </c>
      <c r="Q116" s="301">
        <f t="shared" si="1"/>
        <v>28800</v>
      </c>
      <c r="R116" s="299"/>
    </row>
    <row r="117" spans="1:18">
      <c r="A117" s="298">
        <v>113</v>
      </c>
      <c r="B117" s="305" t="s">
        <v>659</v>
      </c>
      <c r="C117" s="305" t="s">
        <v>557</v>
      </c>
      <c r="D117" s="300" t="s">
        <v>525</v>
      </c>
      <c r="E117" s="306">
        <v>2400</v>
      </c>
      <c r="F117" s="306">
        <v>2400</v>
      </c>
      <c r="G117" s="306">
        <v>2400</v>
      </c>
      <c r="H117" s="306">
        <v>2400</v>
      </c>
      <c r="I117" s="306">
        <v>2400</v>
      </c>
      <c r="J117" s="306">
        <v>2400</v>
      </c>
      <c r="K117" s="306">
        <v>2400</v>
      </c>
      <c r="L117" s="306">
        <v>2400</v>
      </c>
      <c r="M117" s="306">
        <v>2400</v>
      </c>
      <c r="N117" s="306">
        <v>2400</v>
      </c>
      <c r="O117" s="306">
        <v>2400</v>
      </c>
      <c r="P117" s="306">
        <v>2400</v>
      </c>
      <c r="Q117" s="301">
        <f t="shared" si="1"/>
        <v>28800</v>
      </c>
      <c r="R117" s="299"/>
    </row>
    <row r="118" spans="1:18">
      <c r="A118" s="298">
        <v>114</v>
      </c>
      <c r="B118" s="305" t="s">
        <v>660</v>
      </c>
      <c r="C118" s="305" t="s">
        <v>557</v>
      </c>
      <c r="D118" s="300" t="s">
        <v>525</v>
      </c>
      <c r="E118" s="306">
        <v>2400</v>
      </c>
      <c r="F118" s="306">
        <v>2400</v>
      </c>
      <c r="G118" s="306">
        <v>2400</v>
      </c>
      <c r="H118" s="306">
        <v>2400</v>
      </c>
      <c r="I118" s="306">
        <v>2400</v>
      </c>
      <c r="J118" s="306">
        <v>2400</v>
      </c>
      <c r="K118" s="306">
        <v>2400</v>
      </c>
      <c r="L118" s="306">
        <v>2400</v>
      </c>
      <c r="M118" s="306">
        <v>2400</v>
      </c>
      <c r="N118" s="306">
        <v>2400</v>
      </c>
      <c r="O118" s="306">
        <v>2400</v>
      </c>
      <c r="P118" s="306">
        <v>2400</v>
      </c>
      <c r="Q118" s="301">
        <f t="shared" si="1"/>
        <v>28800</v>
      </c>
      <c r="R118" s="299"/>
    </row>
    <row r="119" spans="1:18">
      <c r="A119" s="298">
        <v>115</v>
      </c>
      <c r="B119" s="305" t="s">
        <v>661</v>
      </c>
      <c r="C119" s="305" t="s">
        <v>557</v>
      </c>
      <c r="D119" s="300" t="s">
        <v>525</v>
      </c>
      <c r="E119" s="306">
        <v>2400</v>
      </c>
      <c r="F119" s="306">
        <v>2400</v>
      </c>
      <c r="G119" s="306">
        <v>2400</v>
      </c>
      <c r="H119" s="306">
        <v>2400</v>
      </c>
      <c r="I119" s="306">
        <v>2400</v>
      </c>
      <c r="J119" s="306">
        <v>2400</v>
      </c>
      <c r="K119" s="306">
        <v>2400</v>
      </c>
      <c r="L119" s="306">
        <v>2400</v>
      </c>
      <c r="M119" s="306">
        <v>2400</v>
      </c>
      <c r="N119" s="306">
        <v>2400</v>
      </c>
      <c r="O119" s="306">
        <v>2400</v>
      </c>
      <c r="P119" s="306">
        <v>2400</v>
      </c>
      <c r="Q119" s="301">
        <f t="shared" si="1"/>
        <v>28800</v>
      </c>
      <c r="R119" s="299"/>
    </row>
    <row r="120" spans="1:18">
      <c r="A120" s="298">
        <v>116</v>
      </c>
      <c r="B120" s="305" t="s">
        <v>662</v>
      </c>
      <c r="C120" s="305" t="s">
        <v>663</v>
      </c>
      <c r="D120" s="300" t="s">
        <v>525</v>
      </c>
      <c r="E120" s="306">
        <v>2400</v>
      </c>
      <c r="F120" s="306">
        <v>2400</v>
      </c>
      <c r="G120" s="306">
        <v>2400</v>
      </c>
      <c r="H120" s="306">
        <v>2400</v>
      </c>
      <c r="I120" s="306">
        <v>2400</v>
      </c>
      <c r="J120" s="306">
        <v>2400</v>
      </c>
      <c r="K120" s="306">
        <v>2400</v>
      </c>
      <c r="L120" s="306">
        <v>2400</v>
      </c>
      <c r="M120" s="306">
        <v>2400</v>
      </c>
      <c r="N120" s="306">
        <v>2400</v>
      </c>
      <c r="O120" s="306">
        <v>2400</v>
      </c>
      <c r="P120" s="306">
        <v>2400</v>
      </c>
      <c r="Q120" s="301">
        <f t="shared" si="1"/>
        <v>28800</v>
      </c>
      <c r="R120" s="299"/>
    </row>
    <row r="121" spans="1:18">
      <c r="A121" s="298">
        <v>117</v>
      </c>
      <c r="B121" s="305" t="s">
        <v>465</v>
      </c>
      <c r="C121" s="305" t="s">
        <v>655</v>
      </c>
      <c r="D121" s="300" t="s">
        <v>654</v>
      </c>
      <c r="E121" s="306">
        <v>2200</v>
      </c>
      <c r="F121" s="306">
        <v>2200</v>
      </c>
      <c r="G121" s="306">
        <v>2200</v>
      </c>
      <c r="H121" s="306">
        <v>2200</v>
      </c>
      <c r="I121" s="306">
        <v>2200</v>
      </c>
      <c r="J121" s="306">
        <v>2200</v>
      </c>
      <c r="K121" s="306">
        <v>2200</v>
      </c>
      <c r="L121" s="306">
        <v>2200</v>
      </c>
      <c r="M121" s="306">
        <v>2200</v>
      </c>
      <c r="N121" s="306">
        <v>2200</v>
      </c>
      <c r="O121" s="306">
        <v>2200</v>
      </c>
      <c r="P121" s="306">
        <v>2200</v>
      </c>
      <c r="Q121" s="301">
        <f t="shared" si="1"/>
        <v>26400</v>
      </c>
      <c r="R121" s="299"/>
    </row>
    <row r="122" spans="1:18">
      <c r="A122" s="298">
        <v>118</v>
      </c>
      <c r="B122" s="305" t="s">
        <v>464</v>
      </c>
      <c r="C122" s="305" t="s">
        <v>655</v>
      </c>
      <c r="D122" s="300" t="s">
        <v>654</v>
      </c>
      <c r="E122" s="306">
        <v>2200</v>
      </c>
      <c r="F122" s="306">
        <v>2200</v>
      </c>
      <c r="G122" s="306">
        <v>2200</v>
      </c>
      <c r="H122" s="306">
        <v>2200</v>
      </c>
      <c r="I122" s="306">
        <v>2200</v>
      </c>
      <c r="J122" s="306">
        <v>2200</v>
      </c>
      <c r="K122" s="306">
        <v>2200</v>
      </c>
      <c r="L122" s="306">
        <v>2200</v>
      </c>
      <c r="M122" s="306">
        <v>2200</v>
      </c>
      <c r="N122" s="306">
        <v>2200</v>
      </c>
      <c r="O122" s="306">
        <v>2200</v>
      </c>
      <c r="P122" s="306">
        <v>2200</v>
      </c>
      <c r="Q122" s="301">
        <f t="shared" si="1"/>
        <v>26400</v>
      </c>
      <c r="R122" s="299"/>
    </row>
    <row r="123" spans="1:18">
      <c r="A123" s="298">
        <v>119</v>
      </c>
      <c r="B123" s="305" t="s">
        <v>664</v>
      </c>
      <c r="C123" s="305" t="s">
        <v>665</v>
      </c>
      <c r="D123" s="300" t="s">
        <v>525</v>
      </c>
      <c r="E123" s="306">
        <v>2500</v>
      </c>
      <c r="F123" s="306">
        <v>2500</v>
      </c>
      <c r="G123" s="306">
        <v>2500</v>
      </c>
      <c r="H123" s="306">
        <v>2500</v>
      </c>
      <c r="I123" s="306">
        <v>2500</v>
      </c>
      <c r="J123" s="306">
        <v>2500</v>
      </c>
      <c r="K123" s="306">
        <v>2500</v>
      </c>
      <c r="L123" s="306">
        <v>2500</v>
      </c>
      <c r="M123" s="306">
        <v>2500</v>
      </c>
      <c r="N123" s="306">
        <v>2500</v>
      </c>
      <c r="O123" s="306">
        <v>2500</v>
      </c>
      <c r="P123" s="306">
        <v>2500</v>
      </c>
      <c r="Q123" s="301">
        <f t="shared" si="1"/>
        <v>30000</v>
      </c>
      <c r="R123" s="299"/>
    </row>
    <row r="124" spans="1:18">
      <c r="A124" s="298">
        <v>120</v>
      </c>
      <c r="B124" s="305" t="s">
        <v>666</v>
      </c>
      <c r="C124" s="305" t="s">
        <v>667</v>
      </c>
      <c r="D124" s="300" t="s">
        <v>654</v>
      </c>
      <c r="E124" s="306">
        <v>1000</v>
      </c>
      <c r="F124" s="306">
        <v>1000</v>
      </c>
      <c r="G124" s="306">
        <v>1000</v>
      </c>
      <c r="H124" s="306">
        <v>1000</v>
      </c>
      <c r="I124" s="306">
        <v>1000</v>
      </c>
      <c r="J124" s="306">
        <v>1000</v>
      </c>
      <c r="K124" s="306">
        <v>1000</v>
      </c>
      <c r="L124" s="306">
        <v>1000</v>
      </c>
      <c r="M124" s="306">
        <v>1000</v>
      </c>
      <c r="N124" s="306">
        <v>1000</v>
      </c>
      <c r="O124" s="306">
        <v>1000</v>
      </c>
      <c r="P124" s="306">
        <v>1000</v>
      </c>
      <c r="Q124" s="301">
        <f t="shared" si="1"/>
        <v>12000</v>
      </c>
      <c r="R124" s="299"/>
    </row>
    <row r="125" spans="1:18">
      <c r="A125" s="298">
        <v>121</v>
      </c>
      <c r="B125" s="305" t="s">
        <v>668</v>
      </c>
      <c r="C125" s="305" t="s">
        <v>557</v>
      </c>
      <c r="D125" s="300" t="s">
        <v>525</v>
      </c>
      <c r="E125" s="306">
        <v>2400</v>
      </c>
      <c r="F125" s="306">
        <v>2400</v>
      </c>
      <c r="G125" s="306">
        <v>2400</v>
      </c>
      <c r="H125" s="306">
        <v>2400</v>
      </c>
      <c r="I125" s="306">
        <v>2400</v>
      </c>
      <c r="J125" s="306">
        <v>2400</v>
      </c>
      <c r="K125" s="306">
        <v>2400</v>
      </c>
      <c r="L125" s="306">
        <v>2400</v>
      </c>
      <c r="M125" s="306">
        <v>2400</v>
      </c>
      <c r="N125" s="306">
        <v>2400</v>
      </c>
      <c r="O125" s="306">
        <v>2400</v>
      </c>
      <c r="P125" s="306">
        <v>2400</v>
      </c>
      <c r="Q125" s="301">
        <f t="shared" si="1"/>
        <v>28800</v>
      </c>
      <c r="R125" s="299"/>
    </row>
    <row r="126" spans="1:18">
      <c r="A126" s="298">
        <v>122</v>
      </c>
      <c r="B126" s="305" t="s">
        <v>669</v>
      </c>
      <c r="C126" s="305" t="s">
        <v>670</v>
      </c>
      <c r="D126" s="298" t="s">
        <v>525</v>
      </c>
      <c r="E126" s="320">
        <v>3200</v>
      </c>
      <c r="F126" s="320">
        <v>3200</v>
      </c>
      <c r="G126" s="320">
        <v>3200</v>
      </c>
      <c r="H126" s="320">
        <v>3200</v>
      </c>
      <c r="I126" s="320">
        <v>3200</v>
      </c>
      <c r="J126" s="320">
        <v>3200</v>
      </c>
      <c r="K126" s="320">
        <v>3200</v>
      </c>
      <c r="L126" s="320">
        <v>3200</v>
      </c>
      <c r="M126" s="320">
        <v>3200</v>
      </c>
      <c r="N126" s="320">
        <v>3200</v>
      </c>
      <c r="O126" s="320">
        <v>3200</v>
      </c>
      <c r="P126" s="320">
        <v>3200</v>
      </c>
      <c r="Q126" s="301">
        <f t="shared" si="1"/>
        <v>38400</v>
      </c>
      <c r="R126" s="316"/>
    </row>
    <row r="127" spans="1:18">
      <c r="A127" s="298">
        <v>123</v>
      </c>
      <c r="B127" s="305" t="s">
        <v>671</v>
      </c>
      <c r="C127" s="305" t="s">
        <v>672</v>
      </c>
      <c r="D127" s="298" t="s">
        <v>654</v>
      </c>
      <c r="E127" s="320">
        <v>2200</v>
      </c>
      <c r="F127" s="320">
        <v>2200</v>
      </c>
      <c r="G127" s="320">
        <v>2200</v>
      </c>
      <c r="H127" s="320">
        <v>2200</v>
      </c>
      <c r="I127" s="320">
        <v>2200</v>
      </c>
      <c r="J127" s="320">
        <v>2200</v>
      </c>
      <c r="K127" s="320">
        <v>2200</v>
      </c>
      <c r="L127" s="320">
        <v>2200</v>
      </c>
      <c r="M127" s="320">
        <v>2200</v>
      </c>
      <c r="N127" s="320">
        <v>2200</v>
      </c>
      <c r="O127" s="320">
        <v>2200</v>
      </c>
      <c r="P127" s="320">
        <v>2200</v>
      </c>
      <c r="Q127" s="301">
        <f t="shared" si="1"/>
        <v>26400</v>
      </c>
      <c r="R127" s="316"/>
    </row>
    <row r="128" spans="1:18">
      <c r="A128" s="298">
        <v>124</v>
      </c>
      <c r="B128" s="299" t="s">
        <v>673</v>
      </c>
      <c r="C128" s="299" t="s">
        <v>540</v>
      </c>
      <c r="D128" s="321" t="s">
        <v>525</v>
      </c>
      <c r="E128" s="322">
        <v>3200</v>
      </c>
      <c r="F128" s="322">
        <v>3200</v>
      </c>
      <c r="G128" s="322">
        <v>3200</v>
      </c>
      <c r="H128" s="322">
        <v>3200</v>
      </c>
      <c r="I128" s="322">
        <v>3200</v>
      </c>
      <c r="J128" s="322">
        <v>3200</v>
      </c>
      <c r="K128" s="322">
        <v>3200</v>
      </c>
      <c r="L128" s="322">
        <v>3200</v>
      </c>
      <c r="M128" s="322">
        <v>3200</v>
      </c>
      <c r="N128" s="322">
        <v>3200</v>
      </c>
      <c r="O128" s="322">
        <v>3200</v>
      </c>
      <c r="P128" s="322">
        <v>3200</v>
      </c>
      <c r="Q128" s="301">
        <f t="shared" si="1"/>
        <v>38400</v>
      </c>
      <c r="R128" s="299"/>
    </row>
    <row r="129" spans="1:18">
      <c r="A129" s="298">
        <v>125</v>
      </c>
      <c r="B129" s="305" t="s">
        <v>674</v>
      </c>
      <c r="C129" s="305" t="s">
        <v>534</v>
      </c>
      <c r="D129" s="300" t="s">
        <v>525</v>
      </c>
      <c r="E129" s="322">
        <v>10000</v>
      </c>
      <c r="F129" s="322">
        <v>10000</v>
      </c>
      <c r="G129" s="322">
        <v>10000</v>
      </c>
      <c r="H129" s="322">
        <v>10000</v>
      </c>
      <c r="I129" s="322">
        <v>10000</v>
      </c>
      <c r="J129" s="322">
        <v>10000</v>
      </c>
      <c r="K129" s="322">
        <v>10000</v>
      </c>
      <c r="L129" s="322">
        <v>10000</v>
      </c>
      <c r="M129" s="322">
        <v>10000</v>
      </c>
      <c r="N129" s="322">
        <v>10000</v>
      </c>
      <c r="O129" s="322">
        <v>10000</v>
      </c>
      <c r="P129" s="322">
        <v>10000</v>
      </c>
      <c r="Q129" s="301">
        <f t="shared" si="1"/>
        <v>120000</v>
      </c>
      <c r="R129" s="299"/>
    </row>
    <row r="130" spans="1:18">
      <c r="A130" s="298">
        <v>126</v>
      </c>
      <c r="B130" s="299" t="s">
        <v>675</v>
      </c>
      <c r="C130" s="247" t="s">
        <v>655</v>
      </c>
      <c r="D130" s="321" t="s">
        <v>676</v>
      </c>
      <c r="E130" s="322">
        <v>2200</v>
      </c>
      <c r="F130" s="322">
        <v>2200</v>
      </c>
      <c r="G130" s="322">
        <v>2200</v>
      </c>
      <c r="H130" s="322">
        <v>2200</v>
      </c>
      <c r="I130" s="322">
        <v>2200</v>
      </c>
      <c r="J130" s="322">
        <v>2200</v>
      </c>
      <c r="K130" s="322">
        <v>2200</v>
      </c>
      <c r="L130" s="322">
        <v>2200</v>
      </c>
      <c r="M130" s="322">
        <v>2200</v>
      </c>
      <c r="N130" s="322">
        <v>2200</v>
      </c>
      <c r="O130" s="322">
        <v>2200</v>
      </c>
      <c r="P130" s="322">
        <v>2200</v>
      </c>
      <c r="Q130" s="301">
        <f t="shared" si="1"/>
        <v>26400</v>
      </c>
      <c r="R130" s="299"/>
    </row>
    <row r="131" spans="1:18">
      <c r="A131" s="298">
        <v>127</v>
      </c>
      <c r="B131" s="299" t="s">
        <v>477</v>
      </c>
      <c r="C131" s="247" t="s">
        <v>653</v>
      </c>
      <c r="D131" s="300" t="s">
        <v>654</v>
      </c>
      <c r="E131" s="306">
        <v>2200</v>
      </c>
      <c r="F131" s="306">
        <v>2200</v>
      </c>
      <c r="G131" s="306">
        <v>2200</v>
      </c>
      <c r="H131" s="306">
        <v>2200</v>
      </c>
      <c r="I131" s="306">
        <v>2200</v>
      </c>
      <c r="J131" s="306">
        <v>2200</v>
      </c>
      <c r="K131" s="306">
        <v>2200</v>
      </c>
      <c r="L131" s="306">
        <v>2200</v>
      </c>
      <c r="M131" s="306">
        <v>2200</v>
      </c>
      <c r="N131" s="306">
        <v>2200</v>
      </c>
      <c r="O131" s="306">
        <v>2200</v>
      </c>
      <c r="P131" s="306">
        <v>2200</v>
      </c>
      <c r="Q131" s="301">
        <f t="shared" si="1"/>
        <v>26400</v>
      </c>
      <c r="R131" s="299"/>
    </row>
    <row r="132" spans="1:18">
      <c r="A132" s="298">
        <v>128</v>
      </c>
      <c r="B132" s="299" t="s">
        <v>677</v>
      </c>
      <c r="C132" s="247" t="s">
        <v>663</v>
      </c>
      <c r="D132" s="300" t="s">
        <v>654</v>
      </c>
      <c r="E132" s="306">
        <v>2400</v>
      </c>
      <c r="F132" s="306">
        <v>2400</v>
      </c>
      <c r="G132" s="306">
        <v>2400</v>
      </c>
      <c r="H132" s="306">
        <v>2400</v>
      </c>
      <c r="I132" s="306">
        <v>2400</v>
      </c>
      <c r="J132" s="306">
        <v>2400</v>
      </c>
      <c r="K132" s="306">
        <v>2400</v>
      </c>
      <c r="L132" s="306">
        <v>2400</v>
      </c>
      <c r="M132" s="306">
        <v>2400</v>
      </c>
      <c r="N132" s="306">
        <v>2400</v>
      </c>
      <c r="O132" s="306">
        <v>2400</v>
      </c>
      <c r="P132" s="306">
        <v>2400</v>
      </c>
      <c r="Q132" s="301">
        <f t="shared" si="1"/>
        <v>28800</v>
      </c>
      <c r="R132" s="299"/>
    </row>
    <row r="133" spans="1:18">
      <c r="A133" s="298">
        <v>129</v>
      </c>
      <c r="B133" s="299" t="s">
        <v>483</v>
      </c>
      <c r="C133" s="247" t="s">
        <v>663</v>
      </c>
      <c r="D133" s="300" t="s">
        <v>654</v>
      </c>
      <c r="E133" s="306">
        <v>2400</v>
      </c>
      <c r="F133" s="306">
        <v>2400</v>
      </c>
      <c r="G133" s="306">
        <v>2400</v>
      </c>
      <c r="H133" s="306">
        <v>2400</v>
      </c>
      <c r="I133" s="306">
        <v>2400</v>
      </c>
      <c r="J133" s="306">
        <v>2400</v>
      </c>
      <c r="K133" s="306">
        <v>2400</v>
      </c>
      <c r="L133" s="306">
        <v>2400</v>
      </c>
      <c r="M133" s="306">
        <v>2400</v>
      </c>
      <c r="N133" s="306">
        <v>2400</v>
      </c>
      <c r="O133" s="306">
        <v>2400</v>
      </c>
      <c r="P133" s="306">
        <v>2400</v>
      </c>
      <c r="Q133" s="301">
        <f t="shared" si="1"/>
        <v>28800</v>
      </c>
      <c r="R133" s="299"/>
    </row>
    <row r="134" spans="1:18">
      <c r="A134" s="298">
        <v>130</v>
      </c>
      <c r="B134" s="299" t="s">
        <v>678</v>
      </c>
      <c r="C134" s="247" t="s">
        <v>557</v>
      </c>
      <c r="D134" s="300" t="s">
        <v>525</v>
      </c>
      <c r="E134" s="306">
        <v>2400</v>
      </c>
      <c r="F134" s="306">
        <v>2400</v>
      </c>
      <c r="G134" s="306">
        <v>2400</v>
      </c>
      <c r="H134" s="306">
        <v>2400</v>
      </c>
      <c r="I134" s="306">
        <v>2400</v>
      </c>
      <c r="J134" s="306">
        <v>2400</v>
      </c>
      <c r="K134" s="306">
        <v>2400</v>
      </c>
      <c r="L134" s="306">
        <v>2400</v>
      </c>
      <c r="M134" s="306">
        <v>2400</v>
      </c>
      <c r="N134" s="306">
        <v>2400</v>
      </c>
      <c r="O134" s="306">
        <v>2400</v>
      </c>
      <c r="P134" s="306">
        <v>2400</v>
      </c>
      <c r="Q134" s="301">
        <f t="shared" ref="Q134:Q197" si="2">SUM(E134:P134)</f>
        <v>28800</v>
      </c>
      <c r="R134" s="299"/>
    </row>
    <row r="135" spans="1:18">
      <c r="A135" s="298">
        <v>131</v>
      </c>
      <c r="B135" s="299" t="s">
        <v>679</v>
      </c>
      <c r="C135" s="247" t="s">
        <v>557</v>
      </c>
      <c r="D135" s="300" t="s">
        <v>525</v>
      </c>
      <c r="E135" s="306">
        <v>2400</v>
      </c>
      <c r="F135" s="306">
        <v>2400</v>
      </c>
      <c r="G135" s="306">
        <v>2400</v>
      </c>
      <c r="H135" s="306">
        <v>2400</v>
      </c>
      <c r="I135" s="306">
        <v>2400</v>
      </c>
      <c r="J135" s="306">
        <v>2400</v>
      </c>
      <c r="K135" s="306">
        <v>2400</v>
      </c>
      <c r="L135" s="306">
        <v>2400</v>
      </c>
      <c r="M135" s="306">
        <v>2400</v>
      </c>
      <c r="N135" s="306">
        <v>2400</v>
      </c>
      <c r="O135" s="306">
        <v>2400</v>
      </c>
      <c r="P135" s="306">
        <v>2400</v>
      </c>
      <c r="Q135" s="301">
        <f t="shared" si="2"/>
        <v>28800</v>
      </c>
      <c r="R135" s="299"/>
    </row>
    <row r="136" spans="1:18">
      <c r="A136" s="298">
        <v>132</v>
      </c>
      <c r="B136" s="314" t="s">
        <v>680</v>
      </c>
      <c r="C136" s="247" t="s">
        <v>528</v>
      </c>
      <c r="D136" s="300" t="s">
        <v>525</v>
      </c>
      <c r="E136" s="306">
        <v>10000</v>
      </c>
      <c r="F136" s="306">
        <v>10000</v>
      </c>
      <c r="G136" s="306">
        <v>10000</v>
      </c>
      <c r="H136" s="306">
        <v>10000</v>
      </c>
      <c r="I136" s="306">
        <v>10000</v>
      </c>
      <c r="J136" s="306">
        <v>10000</v>
      </c>
      <c r="K136" s="306">
        <v>10000</v>
      </c>
      <c r="L136" s="306">
        <v>10000</v>
      </c>
      <c r="M136" s="306">
        <v>10000</v>
      </c>
      <c r="N136" s="306">
        <v>10000</v>
      </c>
      <c r="O136" s="306">
        <v>10000</v>
      </c>
      <c r="P136" s="306">
        <v>10000</v>
      </c>
      <c r="Q136" s="301">
        <f t="shared" si="2"/>
        <v>120000</v>
      </c>
      <c r="R136" s="299"/>
    </row>
    <row r="137" spans="1:18">
      <c r="A137" s="298">
        <v>133</v>
      </c>
      <c r="B137" s="314" t="s">
        <v>681</v>
      </c>
      <c r="C137" s="247" t="s">
        <v>528</v>
      </c>
      <c r="D137" s="300" t="s">
        <v>525</v>
      </c>
      <c r="E137" s="306">
        <v>10000</v>
      </c>
      <c r="F137" s="306">
        <v>10000</v>
      </c>
      <c r="G137" s="306">
        <v>10000</v>
      </c>
      <c r="H137" s="306">
        <v>10000</v>
      </c>
      <c r="I137" s="306">
        <v>10000</v>
      </c>
      <c r="J137" s="306">
        <v>10000</v>
      </c>
      <c r="K137" s="306">
        <v>10000</v>
      </c>
      <c r="L137" s="306">
        <v>10000</v>
      </c>
      <c r="M137" s="306">
        <v>10000</v>
      </c>
      <c r="N137" s="306">
        <v>10000</v>
      </c>
      <c r="O137" s="306">
        <v>10000</v>
      </c>
      <c r="P137" s="306">
        <v>10000</v>
      </c>
      <c r="Q137" s="301">
        <f t="shared" si="2"/>
        <v>120000</v>
      </c>
      <c r="R137" s="299"/>
    </row>
    <row r="138" spans="1:18">
      <c r="A138" s="298">
        <v>134</v>
      </c>
      <c r="B138" s="314" t="s">
        <v>682</v>
      </c>
      <c r="C138" s="247" t="s">
        <v>528</v>
      </c>
      <c r="D138" s="300" t="s">
        <v>525</v>
      </c>
      <c r="E138" s="306">
        <v>10000</v>
      </c>
      <c r="F138" s="306">
        <v>10000</v>
      </c>
      <c r="G138" s="306">
        <v>10000</v>
      </c>
      <c r="H138" s="306">
        <v>10000</v>
      </c>
      <c r="I138" s="306">
        <v>10000</v>
      </c>
      <c r="J138" s="306">
        <v>10000</v>
      </c>
      <c r="K138" s="306">
        <v>10000</v>
      </c>
      <c r="L138" s="306">
        <v>10000</v>
      </c>
      <c r="M138" s="306">
        <v>10000</v>
      </c>
      <c r="N138" s="306">
        <v>10000</v>
      </c>
      <c r="O138" s="306">
        <v>10000</v>
      </c>
      <c r="P138" s="306">
        <v>10000</v>
      </c>
      <c r="Q138" s="301">
        <f t="shared" si="2"/>
        <v>120000</v>
      </c>
      <c r="R138" s="299"/>
    </row>
    <row r="139" spans="1:18">
      <c r="A139" s="298">
        <v>135</v>
      </c>
      <c r="B139" s="314" t="s">
        <v>683</v>
      </c>
      <c r="C139" s="247" t="s">
        <v>528</v>
      </c>
      <c r="D139" s="300" t="s">
        <v>525</v>
      </c>
      <c r="E139" s="306">
        <v>10000</v>
      </c>
      <c r="F139" s="306">
        <v>10000</v>
      </c>
      <c r="G139" s="306">
        <v>10000</v>
      </c>
      <c r="H139" s="306">
        <v>10000</v>
      </c>
      <c r="I139" s="306">
        <v>10000</v>
      </c>
      <c r="J139" s="306">
        <v>10000</v>
      </c>
      <c r="K139" s="306">
        <v>10000</v>
      </c>
      <c r="L139" s="306">
        <v>10000</v>
      </c>
      <c r="M139" s="306">
        <v>10000</v>
      </c>
      <c r="N139" s="306">
        <v>10000</v>
      </c>
      <c r="O139" s="306">
        <v>10000</v>
      </c>
      <c r="P139" s="306">
        <v>10000</v>
      </c>
      <c r="Q139" s="301">
        <f t="shared" si="2"/>
        <v>120000</v>
      </c>
      <c r="R139" s="299"/>
    </row>
    <row r="140" spans="1:18">
      <c r="A140" s="298">
        <v>136</v>
      </c>
      <c r="B140" s="314" t="s">
        <v>684</v>
      </c>
      <c r="C140" s="247" t="s">
        <v>528</v>
      </c>
      <c r="D140" s="300" t="s">
        <v>525</v>
      </c>
      <c r="E140" s="306">
        <v>10000</v>
      </c>
      <c r="F140" s="306">
        <v>10000</v>
      </c>
      <c r="G140" s="306">
        <v>10000</v>
      </c>
      <c r="H140" s="306">
        <v>10000</v>
      </c>
      <c r="I140" s="306">
        <v>10000</v>
      </c>
      <c r="J140" s="306">
        <v>10000</v>
      </c>
      <c r="K140" s="306">
        <v>10000</v>
      </c>
      <c r="L140" s="306">
        <v>10000</v>
      </c>
      <c r="M140" s="306">
        <v>10000</v>
      </c>
      <c r="N140" s="306">
        <v>10000</v>
      </c>
      <c r="O140" s="306">
        <v>10000</v>
      </c>
      <c r="P140" s="306">
        <v>10000</v>
      </c>
      <c r="Q140" s="301">
        <f t="shared" si="2"/>
        <v>120000</v>
      </c>
      <c r="R140" s="299"/>
    </row>
    <row r="141" spans="1:18">
      <c r="A141" s="298">
        <v>137</v>
      </c>
      <c r="B141" s="314" t="s">
        <v>685</v>
      </c>
      <c r="C141" s="247" t="s">
        <v>534</v>
      </c>
      <c r="D141" s="300" t="s">
        <v>525</v>
      </c>
      <c r="E141" s="306">
        <v>10000</v>
      </c>
      <c r="F141" s="306">
        <v>10000</v>
      </c>
      <c r="G141" s="306">
        <v>10000</v>
      </c>
      <c r="H141" s="306">
        <v>10000</v>
      </c>
      <c r="I141" s="306">
        <v>10000</v>
      </c>
      <c r="J141" s="306">
        <v>10000</v>
      </c>
      <c r="K141" s="306">
        <v>10000</v>
      </c>
      <c r="L141" s="306">
        <v>10000</v>
      </c>
      <c r="M141" s="306">
        <v>10000</v>
      </c>
      <c r="N141" s="306">
        <v>10000</v>
      </c>
      <c r="O141" s="306">
        <v>10000</v>
      </c>
      <c r="P141" s="306">
        <v>10000</v>
      </c>
      <c r="Q141" s="301">
        <f t="shared" si="2"/>
        <v>120000</v>
      </c>
      <c r="R141" s="299"/>
    </row>
    <row r="142" spans="1:18">
      <c r="A142" s="298">
        <v>138</v>
      </c>
      <c r="B142" s="314" t="s">
        <v>686</v>
      </c>
      <c r="C142" s="247" t="s">
        <v>534</v>
      </c>
      <c r="D142" s="300" t="s">
        <v>525</v>
      </c>
      <c r="E142" s="306">
        <v>10000</v>
      </c>
      <c r="F142" s="306">
        <v>10000</v>
      </c>
      <c r="G142" s="306">
        <v>10000</v>
      </c>
      <c r="H142" s="306">
        <v>10000</v>
      </c>
      <c r="I142" s="306">
        <v>10000</v>
      </c>
      <c r="J142" s="306">
        <v>10000</v>
      </c>
      <c r="K142" s="306">
        <v>10000</v>
      </c>
      <c r="L142" s="306">
        <v>10000</v>
      </c>
      <c r="M142" s="306">
        <v>10000</v>
      </c>
      <c r="N142" s="306">
        <v>10000</v>
      </c>
      <c r="O142" s="306">
        <v>10000</v>
      </c>
      <c r="P142" s="306">
        <v>10000</v>
      </c>
      <c r="Q142" s="301">
        <f t="shared" si="2"/>
        <v>120000</v>
      </c>
      <c r="R142" s="299"/>
    </row>
    <row r="143" spans="1:18">
      <c r="A143" s="298">
        <v>139</v>
      </c>
      <c r="B143" s="314" t="s">
        <v>687</v>
      </c>
      <c r="C143" s="247" t="s">
        <v>688</v>
      </c>
      <c r="D143" s="300" t="s">
        <v>654</v>
      </c>
      <c r="E143" s="306">
        <v>1000</v>
      </c>
      <c r="F143" s="306">
        <v>1000</v>
      </c>
      <c r="G143" s="306">
        <v>1000</v>
      </c>
      <c r="H143" s="306">
        <v>1000</v>
      </c>
      <c r="I143" s="306">
        <v>1000</v>
      </c>
      <c r="J143" s="306">
        <v>1000</v>
      </c>
      <c r="K143" s="306">
        <v>1000</v>
      </c>
      <c r="L143" s="306">
        <v>1000</v>
      </c>
      <c r="M143" s="306">
        <v>1000</v>
      </c>
      <c r="N143" s="306">
        <v>1000</v>
      </c>
      <c r="O143" s="306">
        <v>1000</v>
      </c>
      <c r="P143" s="306">
        <v>1000</v>
      </c>
      <c r="Q143" s="301">
        <f t="shared" si="2"/>
        <v>12000</v>
      </c>
      <c r="R143" s="299"/>
    </row>
    <row r="144" spans="1:18">
      <c r="A144" s="298">
        <v>140</v>
      </c>
      <c r="B144" s="314" t="s">
        <v>689</v>
      </c>
      <c r="C144" s="247" t="s">
        <v>655</v>
      </c>
      <c r="D144" s="300" t="s">
        <v>654</v>
      </c>
      <c r="E144" s="306">
        <v>2200</v>
      </c>
      <c r="F144" s="306">
        <v>2200</v>
      </c>
      <c r="G144" s="306">
        <v>2200</v>
      </c>
      <c r="H144" s="306">
        <v>2200</v>
      </c>
      <c r="I144" s="306">
        <v>2200</v>
      </c>
      <c r="J144" s="306">
        <v>2200</v>
      </c>
      <c r="K144" s="306">
        <v>2200</v>
      </c>
      <c r="L144" s="306">
        <v>2200</v>
      </c>
      <c r="M144" s="306">
        <v>2200</v>
      </c>
      <c r="N144" s="306">
        <v>2200</v>
      </c>
      <c r="O144" s="306">
        <v>2200</v>
      </c>
      <c r="P144" s="306">
        <v>2200</v>
      </c>
      <c r="Q144" s="301">
        <f t="shared" si="2"/>
        <v>26400</v>
      </c>
      <c r="R144" s="299"/>
    </row>
    <row r="145" spans="1:18">
      <c r="A145" s="298">
        <v>141</v>
      </c>
      <c r="B145" s="314" t="s">
        <v>690</v>
      </c>
      <c r="C145" s="247" t="s">
        <v>557</v>
      </c>
      <c r="D145" s="300" t="s">
        <v>525</v>
      </c>
      <c r="E145" s="306">
        <v>3000</v>
      </c>
      <c r="F145" s="306">
        <v>3000</v>
      </c>
      <c r="G145" s="306">
        <v>3000</v>
      </c>
      <c r="H145" s="306">
        <v>3000</v>
      </c>
      <c r="I145" s="306">
        <v>3000</v>
      </c>
      <c r="J145" s="306">
        <v>3000</v>
      </c>
      <c r="K145" s="306">
        <v>3000</v>
      </c>
      <c r="L145" s="306">
        <v>3000</v>
      </c>
      <c r="M145" s="306">
        <v>3000</v>
      </c>
      <c r="N145" s="306">
        <v>3000</v>
      </c>
      <c r="O145" s="306">
        <v>3000</v>
      </c>
      <c r="P145" s="306">
        <v>3000</v>
      </c>
      <c r="Q145" s="301">
        <f t="shared" si="2"/>
        <v>36000</v>
      </c>
      <c r="R145" s="299"/>
    </row>
    <row r="146" spans="1:18">
      <c r="A146" s="298">
        <v>142</v>
      </c>
      <c r="B146" s="314" t="s">
        <v>691</v>
      </c>
      <c r="C146" s="247" t="s">
        <v>528</v>
      </c>
      <c r="D146" s="300" t="s">
        <v>525</v>
      </c>
      <c r="E146" s="306">
        <v>10000</v>
      </c>
      <c r="F146" s="306">
        <v>10000</v>
      </c>
      <c r="G146" s="306">
        <v>10000</v>
      </c>
      <c r="H146" s="306">
        <v>10000</v>
      </c>
      <c r="I146" s="306">
        <v>10000</v>
      </c>
      <c r="J146" s="306">
        <v>10000</v>
      </c>
      <c r="K146" s="306">
        <v>10000</v>
      </c>
      <c r="L146" s="306">
        <v>10000</v>
      </c>
      <c r="M146" s="306">
        <v>10000</v>
      </c>
      <c r="N146" s="306">
        <v>10000</v>
      </c>
      <c r="O146" s="306">
        <v>10000</v>
      </c>
      <c r="P146" s="306">
        <v>10000</v>
      </c>
      <c r="Q146" s="301">
        <f t="shared" si="2"/>
        <v>120000</v>
      </c>
      <c r="R146" s="299"/>
    </row>
    <row r="147" spans="1:18">
      <c r="A147" s="298">
        <v>143</v>
      </c>
      <c r="B147" s="314" t="s">
        <v>691</v>
      </c>
      <c r="C147" s="247" t="s">
        <v>528</v>
      </c>
      <c r="D147" s="300" t="s">
        <v>525</v>
      </c>
      <c r="E147" s="306">
        <v>10000</v>
      </c>
      <c r="F147" s="306">
        <v>10000</v>
      </c>
      <c r="G147" s="306">
        <v>10000</v>
      </c>
      <c r="H147" s="306">
        <v>10000</v>
      </c>
      <c r="I147" s="306">
        <v>10000</v>
      </c>
      <c r="J147" s="306">
        <v>10000</v>
      </c>
      <c r="K147" s="306">
        <v>10000</v>
      </c>
      <c r="L147" s="306">
        <v>10000</v>
      </c>
      <c r="M147" s="306">
        <v>10000</v>
      </c>
      <c r="N147" s="306">
        <v>10000</v>
      </c>
      <c r="O147" s="306">
        <v>10000</v>
      </c>
      <c r="P147" s="306">
        <v>10000</v>
      </c>
      <c r="Q147" s="301">
        <f t="shared" si="2"/>
        <v>120000</v>
      </c>
      <c r="R147" s="299"/>
    </row>
    <row r="148" spans="1:18" ht="20.25" customHeight="1">
      <c r="A148" s="298">
        <v>144</v>
      </c>
      <c r="B148" s="314" t="s">
        <v>692</v>
      </c>
      <c r="C148" s="323" t="s">
        <v>693</v>
      </c>
      <c r="D148" s="300" t="s">
        <v>676</v>
      </c>
      <c r="E148" s="324">
        <v>1000</v>
      </c>
      <c r="F148" s="324">
        <v>1000</v>
      </c>
      <c r="G148" s="324">
        <v>1000</v>
      </c>
      <c r="H148" s="324">
        <v>1000</v>
      </c>
      <c r="I148" s="324">
        <v>1000</v>
      </c>
      <c r="J148" s="324">
        <v>1000</v>
      </c>
      <c r="K148" s="324">
        <v>1000</v>
      </c>
      <c r="L148" s="324">
        <v>1000</v>
      </c>
      <c r="M148" s="324">
        <v>1000</v>
      </c>
      <c r="N148" s="324">
        <v>1000</v>
      </c>
      <c r="O148" s="324">
        <v>1000</v>
      </c>
      <c r="P148" s="324">
        <v>1000</v>
      </c>
      <c r="Q148" s="301">
        <f t="shared" si="2"/>
        <v>12000</v>
      </c>
      <c r="R148" s="299"/>
    </row>
    <row r="149" spans="1:18" ht="20.25" customHeight="1">
      <c r="A149" s="298">
        <v>145</v>
      </c>
      <c r="B149" s="314" t="s">
        <v>380</v>
      </c>
      <c r="C149" s="323" t="s">
        <v>693</v>
      </c>
      <c r="D149" s="300" t="s">
        <v>676</v>
      </c>
      <c r="E149" s="324">
        <v>1500</v>
      </c>
      <c r="F149" s="324">
        <v>1500</v>
      </c>
      <c r="G149" s="324">
        <v>1500</v>
      </c>
      <c r="H149" s="324">
        <v>1500</v>
      </c>
      <c r="I149" s="324">
        <v>1500</v>
      </c>
      <c r="J149" s="324">
        <v>1500</v>
      </c>
      <c r="K149" s="324">
        <v>1500</v>
      </c>
      <c r="L149" s="324">
        <v>1500</v>
      </c>
      <c r="M149" s="324">
        <v>1500</v>
      </c>
      <c r="N149" s="324">
        <v>1500</v>
      </c>
      <c r="O149" s="324">
        <v>1500</v>
      </c>
      <c r="P149" s="324">
        <v>1500</v>
      </c>
      <c r="Q149" s="301">
        <f t="shared" si="2"/>
        <v>18000</v>
      </c>
      <c r="R149" s="299"/>
    </row>
    <row r="150" spans="1:18" ht="20.25" customHeight="1">
      <c r="A150" s="298">
        <v>146</v>
      </c>
      <c r="B150" s="314" t="s">
        <v>694</v>
      </c>
      <c r="C150" s="323" t="s">
        <v>693</v>
      </c>
      <c r="D150" s="300" t="s">
        <v>676</v>
      </c>
      <c r="E150" s="324">
        <v>1500</v>
      </c>
      <c r="F150" s="324">
        <v>1500</v>
      </c>
      <c r="G150" s="324">
        <v>1500</v>
      </c>
      <c r="H150" s="324">
        <v>1500</v>
      </c>
      <c r="I150" s="324">
        <v>1500</v>
      </c>
      <c r="J150" s="324">
        <v>1500</v>
      </c>
      <c r="K150" s="324">
        <v>1500</v>
      </c>
      <c r="L150" s="324">
        <v>1500</v>
      </c>
      <c r="M150" s="324">
        <v>1500</v>
      </c>
      <c r="N150" s="324">
        <v>1500</v>
      </c>
      <c r="O150" s="324">
        <v>1500</v>
      </c>
      <c r="P150" s="324">
        <v>1500</v>
      </c>
      <c r="Q150" s="301">
        <f t="shared" si="2"/>
        <v>18000</v>
      </c>
      <c r="R150" s="299"/>
    </row>
    <row r="151" spans="1:18" ht="20.25" customHeight="1">
      <c r="A151" s="298">
        <v>147</v>
      </c>
      <c r="B151" s="314" t="s">
        <v>377</v>
      </c>
      <c r="C151" s="323" t="s">
        <v>693</v>
      </c>
      <c r="D151" s="300" t="s">
        <v>676</v>
      </c>
      <c r="E151" s="324">
        <v>1500</v>
      </c>
      <c r="F151" s="324">
        <v>1500</v>
      </c>
      <c r="G151" s="324">
        <v>1500</v>
      </c>
      <c r="H151" s="324">
        <v>1500</v>
      </c>
      <c r="I151" s="324">
        <v>1500</v>
      </c>
      <c r="J151" s="324">
        <v>1500</v>
      </c>
      <c r="K151" s="324">
        <v>1500</v>
      </c>
      <c r="L151" s="324">
        <v>1500</v>
      </c>
      <c r="M151" s="324">
        <v>1500</v>
      </c>
      <c r="N151" s="324">
        <v>1500</v>
      </c>
      <c r="O151" s="324">
        <v>1500</v>
      </c>
      <c r="P151" s="324">
        <v>1500</v>
      </c>
      <c r="Q151" s="301">
        <f t="shared" si="2"/>
        <v>18000</v>
      </c>
      <c r="R151" s="299"/>
    </row>
    <row r="152" spans="1:18" ht="20.25" customHeight="1">
      <c r="A152" s="298">
        <v>148</v>
      </c>
      <c r="B152" s="314" t="s">
        <v>407</v>
      </c>
      <c r="C152" s="323" t="s">
        <v>695</v>
      </c>
      <c r="D152" s="300" t="s">
        <v>676</v>
      </c>
      <c r="E152" s="324">
        <v>1500</v>
      </c>
      <c r="F152" s="324">
        <v>1500</v>
      </c>
      <c r="G152" s="324">
        <v>1500</v>
      </c>
      <c r="H152" s="324">
        <v>1500</v>
      </c>
      <c r="I152" s="324">
        <v>1500</v>
      </c>
      <c r="J152" s="324">
        <v>1500</v>
      </c>
      <c r="K152" s="324">
        <v>1500</v>
      </c>
      <c r="L152" s="324">
        <v>1500</v>
      </c>
      <c r="M152" s="324">
        <v>1500</v>
      </c>
      <c r="N152" s="324">
        <v>1500</v>
      </c>
      <c r="O152" s="324">
        <v>1500</v>
      </c>
      <c r="P152" s="324">
        <v>1500</v>
      </c>
      <c r="Q152" s="301">
        <f t="shared" si="2"/>
        <v>18000</v>
      </c>
      <c r="R152" s="299"/>
    </row>
    <row r="153" spans="1:18" ht="20.25" customHeight="1">
      <c r="A153" s="298">
        <v>149</v>
      </c>
      <c r="B153" s="314" t="s">
        <v>696</v>
      </c>
      <c r="C153" s="323" t="s">
        <v>693</v>
      </c>
      <c r="D153" s="300" t="s">
        <v>654</v>
      </c>
      <c r="E153" s="324">
        <v>1000</v>
      </c>
      <c r="F153" s="324">
        <v>1000</v>
      </c>
      <c r="G153" s="324">
        <v>1000</v>
      </c>
      <c r="H153" s="324">
        <v>1000</v>
      </c>
      <c r="I153" s="324">
        <v>1000</v>
      </c>
      <c r="J153" s="324">
        <v>1000</v>
      </c>
      <c r="K153" s="324">
        <v>1000</v>
      </c>
      <c r="L153" s="324">
        <v>1000</v>
      </c>
      <c r="M153" s="324">
        <v>1000</v>
      </c>
      <c r="N153" s="324">
        <v>1000</v>
      </c>
      <c r="O153" s="324">
        <v>1000</v>
      </c>
      <c r="P153" s="324">
        <v>1000</v>
      </c>
      <c r="Q153" s="301">
        <f t="shared" si="2"/>
        <v>12000</v>
      </c>
      <c r="R153" s="299"/>
    </row>
    <row r="154" spans="1:18" ht="20.25" customHeight="1">
      <c r="A154" s="298">
        <v>150</v>
      </c>
      <c r="B154" s="314" t="s">
        <v>697</v>
      </c>
      <c r="C154" s="323" t="s">
        <v>693</v>
      </c>
      <c r="D154" s="300" t="s">
        <v>698</v>
      </c>
      <c r="E154" s="324">
        <v>1500</v>
      </c>
      <c r="F154" s="324">
        <v>1500</v>
      </c>
      <c r="G154" s="324">
        <v>1500</v>
      </c>
      <c r="H154" s="324">
        <v>1500</v>
      </c>
      <c r="I154" s="324">
        <v>1500</v>
      </c>
      <c r="J154" s="324">
        <v>1500</v>
      </c>
      <c r="K154" s="324">
        <v>1500</v>
      </c>
      <c r="L154" s="324">
        <v>1500</v>
      </c>
      <c r="M154" s="324">
        <v>1500</v>
      </c>
      <c r="N154" s="324">
        <v>1500</v>
      </c>
      <c r="O154" s="324">
        <v>1500</v>
      </c>
      <c r="P154" s="324">
        <v>1500</v>
      </c>
      <c r="Q154" s="301">
        <f t="shared" si="2"/>
        <v>18000</v>
      </c>
      <c r="R154" s="299"/>
    </row>
    <row r="155" spans="1:18" ht="20.25" customHeight="1">
      <c r="A155" s="298">
        <v>151</v>
      </c>
      <c r="B155" s="314" t="s">
        <v>699</v>
      </c>
      <c r="C155" s="323" t="s">
        <v>693</v>
      </c>
      <c r="D155" s="300" t="s">
        <v>676</v>
      </c>
      <c r="E155" s="324">
        <v>1500</v>
      </c>
      <c r="F155" s="324">
        <v>1500</v>
      </c>
      <c r="G155" s="324">
        <v>1500</v>
      </c>
      <c r="H155" s="324">
        <v>1500</v>
      </c>
      <c r="I155" s="324">
        <v>1500</v>
      </c>
      <c r="J155" s="324">
        <v>1500</v>
      </c>
      <c r="K155" s="324">
        <v>1500</v>
      </c>
      <c r="L155" s="324">
        <v>1500</v>
      </c>
      <c r="M155" s="324">
        <v>1500</v>
      </c>
      <c r="N155" s="324">
        <v>1500</v>
      </c>
      <c r="O155" s="324">
        <v>1500</v>
      </c>
      <c r="P155" s="324">
        <v>1500</v>
      </c>
      <c r="Q155" s="301">
        <f t="shared" si="2"/>
        <v>18000</v>
      </c>
      <c r="R155" s="299"/>
    </row>
    <row r="156" spans="1:18" ht="20.25" customHeight="1">
      <c r="A156" s="298">
        <v>152</v>
      </c>
      <c r="B156" s="314" t="s">
        <v>398</v>
      </c>
      <c r="C156" s="323" t="s">
        <v>693</v>
      </c>
      <c r="D156" s="300" t="s">
        <v>676</v>
      </c>
      <c r="E156" s="324">
        <v>1500</v>
      </c>
      <c r="F156" s="324">
        <v>1500</v>
      </c>
      <c r="G156" s="324">
        <v>1500</v>
      </c>
      <c r="H156" s="324">
        <v>1500</v>
      </c>
      <c r="I156" s="324">
        <v>1500</v>
      </c>
      <c r="J156" s="324">
        <v>1500</v>
      </c>
      <c r="K156" s="324">
        <v>1500</v>
      </c>
      <c r="L156" s="324">
        <v>1500</v>
      </c>
      <c r="M156" s="324">
        <v>1500</v>
      </c>
      <c r="N156" s="324">
        <v>1500</v>
      </c>
      <c r="O156" s="324">
        <v>1500</v>
      </c>
      <c r="P156" s="324">
        <v>1500</v>
      </c>
      <c r="Q156" s="301">
        <f t="shared" si="2"/>
        <v>18000</v>
      </c>
      <c r="R156" s="299"/>
    </row>
    <row r="157" spans="1:18" ht="20.25" customHeight="1">
      <c r="A157" s="298">
        <v>153</v>
      </c>
      <c r="B157" s="314" t="s">
        <v>700</v>
      </c>
      <c r="C157" s="323" t="s">
        <v>693</v>
      </c>
      <c r="D157" s="300" t="s">
        <v>676</v>
      </c>
      <c r="E157" s="324">
        <v>1500</v>
      </c>
      <c r="F157" s="324">
        <v>1500</v>
      </c>
      <c r="G157" s="324">
        <v>1500</v>
      </c>
      <c r="H157" s="324">
        <v>1500</v>
      </c>
      <c r="I157" s="324">
        <v>1500</v>
      </c>
      <c r="J157" s="324">
        <v>1500</v>
      </c>
      <c r="K157" s="324">
        <v>1500</v>
      </c>
      <c r="L157" s="324">
        <v>1500</v>
      </c>
      <c r="M157" s="324">
        <v>1500</v>
      </c>
      <c r="N157" s="324">
        <v>1500</v>
      </c>
      <c r="O157" s="324">
        <v>1500</v>
      </c>
      <c r="P157" s="324">
        <v>1500</v>
      </c>
      <c r="Q157" s="301">
        <f t="shared" si="2"/>
        <v>18000</v>
      </c>
      <c r="R157" s="299"/>
    </row>
    <row r="158" spans="1:18" ht="20.25" customHeight="1">
      <c r="A158" s="298">
        <v>154</v>
      </c>
      <c r="B158" s="314" t="s">
        <v>701</v>
      </c>
      <c r="C158" s="323" t="s">
        <v>693</v>
      </c>
      <c r="D158" s="300" t="s">
        <v>654</v>
      </c>
      <c r="E158" s="324">
        <v>1000</v>
      </c>
      <c r="F158" s="324">
        <v>1000</v>
      </c>
      <c r="G158" s="324">
        <v>1000</v>
      </c>
      <c r="H158" s="324">
        <v>1000</v>
      </c>
      <c r="I158" s="324">
        <v>1000</v>
      </c>
      <c r="J158" s="324">
        <v>1000</v>
      </c>
      <c r="K158" s="324">
        <v>1000</v>
      </c>
      <c r="L158" s="324">
        <v>1000</v>
      </c>
      <c r="M158" s="324">
        <v>1000</v>
      </c>
      <c r="N158" s="324">
        <v>1000</v>
      </c>
      <c r="O158" s="324">
        <v>1000</v>
      </c>
      <c r="P158" s="324">
        <v>1000</v>
      </c>
      <c r="Q158" s="301">
        <f t="shared" si="2"/>
        <v>12000</v>
      </c>
      <c r="R158" s="299"/>
    </row>
    <row r="159" spans="1:18" ht="20.25" customHeight="1">
      <c r="A159" s="298">
        <v>155</v>
      </c>
      <c r="B159" s="314" t="s">
        <v>384</v>
      </c>
      <c r="C159" s="323" t="s">
        <v>693</v>
      </c>
      <c r="D159" s="300" t="s">
        <v>676</v>
      </c>
      <c r="E159" s="324">
        <v>1500</v>
      </c>
      <c r="F159" s="324">
        <v>1500</v>
      </c>
      <c r="G159" s="324">
        <v>1500</v>
      </c>
      <c r="H159" s="324">
        <v>1500</v>
      </c>
      <c r="I159" s="324">
        <v>1500</v>
      </c>
      <c r="J159" s="324">
        <v>1500</v>
      </c>
      <c r="K159" s="324">
        <v>1500</v>
      </c>
      <c r="L159" s="324">
        <v>1500</v>
      </c>
      <c r="M159" s="324">
        <v>1500</v>
      </c>
      <c r="N159" s="324">
        <v>1500</v>
      </c>
      <c r="O159" s="324">
        <v>1500</v>
      </c>
      <c r="P159" s="324">
        <v>1500</v>
      </c>
      <c r="Q159" s="301">
        <f t="shared" si="2"/>
        <v>18000</v>
      </c>
      <c r="R159" s="299"/>
    </row>
    <row r="160" spans="1:18" ht="20.25" customHeight="1">
      <c r="A160" s="298">
        <v>156</v>
      </c>
      <c r="B160" s="314" t="s">
        <v>702</v>
      </c>
      <c r="C160" s="323" t="s">
        <v>693</v>
      </c>
      <c r="D160" s="300" t="s">
        <v>676</v>
      </c>
      <c r="E160" s="324">
        <v>1500</v>
      </c>
      <c r="F160" s="324">
        <v>1500</v>
      </c>
      <c r="G160" s="324">
        <v>1500</v>
      </c>
      <c r="H160" s="324">
        <v>1500</v>
      </c>
      <c r="I160" s="324">
        <v>1500</v>
      </c>
      <c r="J160" s="324">
        <v>1500</v>
      </c>
      <c r="K160" s="324">
        <v>1500</v>
      </c>
      <c r="L160" s="324">
        <v>1500</v>
      </c>
      <c r="M160" s="324">
        <v>1500</v>
      </c>
      <c r="N160" s="324">
        <v>1500</v>
      </c>
      <c r="O160" s="324">
        <v>1500</v>
      </c>
      <c r="P160" s="324">
        <v>1500</v>
      </c>
      <c r="Q160" s="301">
        <f t="shared" si="2"/>
        <v>18000</v>
      </c>
      <c r="R160" s="299"/>
    </row>
    <row r="161" spans="1:18" ht="20.25" customHeight="1">
      <c r="A161" s="298">
        <v>157</v>
      </c>
      <c r="B161" s="314" t="s">
        <v>419</v>
      </c>
      <c r="C161" s="323" t="s">
        <v>693</v>
      </c>
      <c r="D161" s="300" t="s">
        <v>676</v>
      </c>
      <c r="E161" s="324">
        <v>1200</v>
      </c>
      <c r="F161" s="324">
        <v>1200</v>
      </c>
      <c r="G161" s="324">
        <v>1200</v>
      </c>
      <c r="H161" s="324">
        <v>1200</v>
      </c>
      <c r="I161" s="324">
        <v>1200</v>
      </c>
      <c r="J161" s="324">
        <v>1200</v>
      </c>
      <c r="K161" s="324">
        <v>1200</v>
      </c>
      <c r="L161" s="324">
        <v>1200</v>
      </c>
      <c r="M161" s="324">
        <v>1200</v>
      </c>
      <c r="N161" s="324">
        <v>1200</v>
      </c>
      <c r="O161" s="324">
        <v>1200</v>
      </c>
      <c r="P161" s="324">
        <v>1200</v>
      </c>
      <c r="Q161" s="301">
        <f t="shared" si="2"/>
        <v>14400</v>
      </c>
      <c r="R161" s="299"/>
    </row>
    <row r="162" spans="1:18" ht="20.25" customHeight="1">
      <c r="A162" s="298">
        <v>158</v>
      </c>
      <c r="B162" s="314" t="s">
        <v>703</v>
      </c>
      <c r="C162" s="323" t="s">
        <v>693</v>
      </c>
      <c r="D162" s="300" t="s">
        <v>698</v>
      </c>
      <c r="E162" s="324">
        <v>1500</v>
      </c>
      <c r="F162" s="324">
        <v>1500</v>
      </c>
      <c r="G162" s="324">
        <v>1500</v>
      </c>
      <c r="H162" s="324">
        <v>1500</v>
      </c>
      <c r="I162" s="324">
        <v>1500</v>
      </c>
      <c r="J162" s="324">
        <v>1500</v>
      </c>
      <c r="K162" s="324">
        <v>1500</v>
      </c>
      <c r="L162" s="324">
        <v>1500</v>
      </c>
      <c r="M162" s="324">
        <v>1500</v>
      </c>
      <c r="N162" s="324">
        <v>1500</v>
      </c>
      <c r="O162" s="324">
        <v>1500</v>
      </c>
      <c r="P162" s="324">
        <v>1500</v>
      </c>
      <c r="Q162" s="301">
        <f t="shared" si="2"/>
        <v>18000</v>
      </c>
      <c r="R162" s="299"/>
    </row>
    <row r="163" spans="1:18" ht="20.25" customHeight="1">
      <c r="A163" s="298">
        <v>159</v>
      </c>
      <c r="B163" s="314" t="s">
        <v>420</v>
      </c>
      <c r="C163" s="323" t="s">
        <v>693</v>
      </c>
      <c r="D163" s="300" t="s">
        <v>676</v>
      </c>
      <c r="E163" s="324">
        <v>1200</v>
      </c>
      <c r="F163" s="324">
        <v>1200</v>
      </c>
      <c r="G163" s="324">
        <v>1200</v>
      </c>
      <c r="H163" s="324">
        <v>1200</v>
      </c>
      <c r="I163" s="324">
        <v>1200</v>
      </c>
      <c r="J163" s="324">
        <v>1200</v>
      </c>
      <c r="K163" s="324">
        <v>1200</v>
      </c>
      <c r="L163" s="324">
        <v>1200</v>
      </c>
      <c r="M163" s="324">
        <v>1200</v>
      </c>
      <c r="N163" s="324">
        <v>1200</v>
      </c>
      <c r="O163" s="324">
        <v>1200</v>
      </c>
      <c r="P163" s="324">
        <v>1200</v>
      </c>
      <c r="Q163" s="301">
        <f t="shared" si="2"/>
        <v>14400</v>
      </c>
      <c r="R163" s="299"/>
    </row>
    <row r="164" spans="1:18" ht="20.25" customHeight="1">
      <c r="A164" s="298">
        <v>160</v>
      </c>
      <c r="B164" s="314" t="s">
        <v>429</v>
      </c>
      <c r="C164" s="323" t="s">
        <v>693</v>
      </c>
      <c r="D164" s="300" t="s">
        <v>676</v>
      </c>
      <c r="E164" s="324">
        <v>1200</v>
      </c>
      <c r="F164" s="324">
        <v>1200</v>
      </c>
      <c r="G164" s="324">
        <v>1200</v>
      </c>
      <c r="H164" s="324">
        <v>1200</v>
      </c>
      <c r="I164" s="324">
        <v>1200</v>
      </c>
      <c r="J164" s="324">
        <v>1200</v>
      </c>
      <c r="K164" s="324">
        <v>1200</v>
      </c>
      <c r="L164" s="324">
        <v>1200</v>
      </c>
      <c r="M164" s="324">
        <v>1200</v>
      </c>
      <c r="N164" s="324">
        <v>1200</v>
      </c>
      <c r="O164" s="324">
        <v>1200</v>
      </c>
      <c r="P164" s="324">
        <v>1200</v>
      </c>
      <c r="Q164" s="301">
        <f t="shared" si="2"/>
        <v>14400</v>
      </c>
      <c r="R164" s="299"/>
    </row>
    <row r="165" spans="1:18" ht="20.25" customHeight="1">
      <c r="A165" s="298">
        <v>161</v>
      </c>
      <c r="B165" s="314" t="s">
        <v>381</v>
      </c>
      <c r="C165" s="323" t="s">
        <v>704</v>
      </c>
      <c r="D165" s="300" t="s">
        <v>676</v>
      </c>
      <c r="E165" s="324">
        <v>1500</v>
      </c>
      <c r="F165" s="324">
        <v>1500</v>
      </c>
      <c r="G165" s="324">
        <v>1500</v>
      </c>
      <c r="H165" s="324">
        <v>1500</v>
      </c>
      <c r="I165" s="324">
        <v>1500</v>
      </c>
      <c r="J165" s="324">
        <v>1500</v>
      </c>
      <c r="K165" s="324">
        <v>1500</v>
      </c>
      <c r="L165" s="324">
        <v>1500</v>
      </c>
      <c r="M165" s="324">
        <v>1500</v>
      </c>
      <c r="N165" s="324">
        <v>1500</v>
      </c>
      <c r="O165" s="324">
        <v>1500</v>
      </c>
      <c r="P165" s="324">
        <v>1500</v>
      </c>
      <c r="Q165" s="301">
        <f t="shared" si="2"/>
        <v>18000</v>
      </c>
      <c r="R165" s="299"/>
    </row>
    <row r="166" spans="1:18" ht="20.25" customHeight="1">
      <c r="A166" s="298">
        <v>162</v>
      </c>
      <c r="B166" s="314" t="s">
        <v>391</v>
      </c>
      <c r="C166" s="323" t="s">
        <v>704</v>
      </c>
      <c r="D166" s="300" t="s">
        <v>676</v>
      </c>
      <c r="E166" s="324">
        <v>1500</v>
      </c>
      <c r="F166" s="324">
        <v>1500</v>
      </c>
      <c r="G166" s="324">
        <v>1500</v>
      </c>
      <c r="H166" s="324">
        <v>1500</v>
      </c>
      <c r="I166" s="324">
        <v>1500</v>
      </c>
      <c r="J166" s="324">
        <v>1500</v>
      </c>
      <c r="K166" s="324">
        <v>1500</v>
      </c>
      <c r="L166" s="324">
        <v>1500</v>
      </c>
      <c r="M166" s="324">
        <v>1500</v>
      </c>
      <c r="N166" s="324">
        <v>1500</v>
      </c>
      <c r="O166" s="324">
        <v>1500</v>
      </c>
      <c r="P166" s="324">
        <v>1500</v>
      </c>
      <c r="Q166" s="301">
        <f t="shared" si="2"/>
        <v>18000</v>
      </c>
      <c r="R166" s="299"/>
    </row>
    <row r="167" spans="1:18" ht="20.25" customHeight="1">
      <c r="A167" s="298">
        <v>163</v>
      </c>
      <c r="B167" s="314" t="s">
        <v>705</v>
      </c>
      <c r="C167" s="323" t="s">
        <v>704</v>
      </c>
      <c r="D167" s="300" t="s">
        <v>676</v>
      </c>
      <c r="E167" s="324">
        <v>1500</v>
      </c>
      <c r="F167" s="324">
        <v>1500</v>
      </c>
      <c r="G167" s="324">
        <v>1500</v>
      </c>
      <c r="H167" s="324">
        <v>1500</v>
      </c>
      <c r="I167" s="324">
        <v>1500</v>
      </c>
      <c r="J167" s="324">
        <v>1500</v>
      </c>
      <c r="K167" s="324">
        <v>1500</v>
      </c>
      <c r="L167" s="324">
        <v>1500</v>
      </c>
      <c r="M167" s="324">
        <v>1500</v>
      </c>
      <c r="N167" s="324">
        <v>1500</v>
      </c>
      <c r="O167" s="324">
        <v>1500</v>
      </c>
      <c r="P167" s="324">
        <v>1500</v>
      </c>
      <c r="Q167" s="301">
        <f t="shared" si="2"/>
        <v>18000</v>
      </c>
      <c r="R167" s="299"/>
    </row>
    <row r="168" spans="1:18" ht="20.25" customHeight="1">
      <c r="A168" s="298">
        <v>164</v>
      </c>
      <c r="B168" s="314" t="s">
        <v>394</v>
      </c>
      <c r="C168" s="323" t="s">
        <v>704</v>
      </c>
      <c r="D168" s="300" t="s">
        <v>676</v>
      </c>
      <c r="E168" s="324">
        <v>1500</v>
      </c>
      <c r="F168" s="324">
        <v>1500</v>
      </c>
      <c r="G168" s="324">
        <v>1500</v>
      </c>
      <c r="H168" s="324">
        <v>1500</v>
      </c>
      <c r="I168" s="324">
        <v>1500</v>
      </c>
      <c r="J168" s="324">
        <v>1500</v>
      </c>
      <c r="K168" s="324">
        <v>1500</v>
      </c>
      <c r="L168" s="324">
        <v>1500</v>
      </c>
      <c r="M168" s="324">
        <v>1500</v>
      </c>
      <c r="N168" s="324">
        <v>1500</v>
      </c>
      <c r="O168" s="324">
        <v>1500</v>
      </c>
      <c r="P168" s="324">
        <v>1500</v>
      </c>
      <c r="Q168" s="301">
        <f t="shared" si="2"/>
        <v>18000</v>
      </c>
      <c r="R168" s="299"/>
    </row>
    <row r="169" spans="1:18" ht="20.25" customHeight="1">
      <c r="A169" s="298">
        <v>165</v>
      </c>
      <c r="B169" s="314" t="s">
        <v>424</v>
      </c>
      <c r="C169" s="323" t="s">
        <v>704</v>
      </c>
      <c r="D169" s="300" t="s">
        <v>676</v>
      </c>
      <c r="E169" s="324">
        <v>1200</v>
      </c>
      <c r="F169" s="324">
        <v>1200</v>
      </c>
      <c r="G169" s="324">
        <v>1200</v>
      </c>
      <c r="H169" s="324">
        <v>1200</v>
      </c>
      <c r="I169" s="324">
        <v>1200</v>
      </c>
      <c r="J169" s="324">
        <v>1200</v>
      </c>
      <c r="K169" s="324">
        <v>1200</v>
      </c>
      <c r="L169" s="324">
        <v>1200</v>
      </c>
      <c r="M169" s="324">
        <v>1200</v>
      </c>
      <c r="N169" s="324">
        <v>1200</v>
      </c>
      <c r="O169" s="324">
        <v>1200</v>
      </c>
      <c r="P169" s="324">
        <v>1200</v>
      </c>
      <c r="Q169" s="301">
        <f t="shared" si="2"/>
        <v>14400</v>
      </c>
      <c r="R169" s="299"/>
    </row>
    <row r="170" spans="1:18" ht="20.25" customHeight="1">
      <c r="A170" s="298">
        <v>166</v>
      </c>
      <c r="B170" s="314" t="s">
        <v>402</v>
      </c>
      <c r="C170" s="323" t="s">
        <v>706</v>
      </c>
      <c r="D170" s="300" t="s">
        <v>676</v>
      </c>
      <c r="E170" s="324">
        <v>1200</v>
      </c>
      <c r="F170" s="324">
        <v>1200</v>
      </c>
      <c r="G170" s="324">
        <v>1200</v>
      </c>
      <c r="H170" s="324">
        <v>1200</v>
      </c>
      <c r="I170" s="324">
        <v>1200</v>
      </c>
      <c r="J170" s="324">
        <v>1200</v>
      </c>
      <c r="K170" s="324">
        <v>1200</v>
      </c>
      <c r="L170" s="324">
        <v>1200</v>
      </c>
      <c r="M170" s="324">
        <v>1200</v>
      </c>
      <c r="N170" s="324">
        <v>1200</v>
      </c>
      <c r="O170" s="324">
        <v>1200</v>
      </c>
      <c r="P170" s="324">
        <v>1200</v>
      </c>
      <c r="Q170" s="301">
        <f t="shared" si="2"/>
        <v>14400</v>
      </c>
      <c r="R170" s="299"/>
    </row>
    <row r="171" spans="1:18" ht="20.25" customHeight="1">
      <c r="A171" s="298">
        <v>167</v>
      </c>
      <c r="B171" s="314" t="s">
        <v>707</v>
      </c>
      <c r="C171" s="323" t="s">
        <v>693</v>
      </c>
      <c r="D171" s="300" t="s">
        <v>654</v>
      </c>
      <c r="E171" s="324">
        <v>1000</v>
      </c>
      <c r="F171" s="324">
        <v>1000</v>
      </c>
      <c r="G171" s="324">
        <v>1000</v>
      </c>
      <c r="H171" s="324">
        <v>1000</v>
      </c>
      <c r="I171" s="324">
        <v>1000</v>
      </c>
      <c r="J171" s="324">
        <v>1000</v>
      </c>
      <c r="K171" s="324">
        <v>1000</v>
      </c>
      <c r="L171" s="324">
        <v>1000</v>
      </c>
      <c r="M171" s="324">
        <v>1000</v>
      </c>
      <c r="N171" s="324">
        <v>1000</v>
      </c>
      <c r="O171" s="324">
        <v>1000</v>
      </c>
      <c r="P171" s="324">
        <v>1000</v>
      </c>
      <c r="Q171" s="301">
        <f t="shared" si="2"/>
        <v>12000</v>
      </c>
      <c r="R171" s="299"/>
    </row>
    <row r="172" spans="1:18" ht="20.25" customHeight="1">
      <c r="A172" s="298">
        <v>168</v>
      </c>
      <c r="B172" s="314" t="s">
        <v>708</v>
      </c>
      <c r="C172" s="323" t="s">
        <v>704</v>
      </c>
      <c r="D172" s="300" t="s">
        <v>654</v>
      </c>
      <c r="E172" s="324">
        <v>1000</v>
      </c>
      <c r="F172" s="324">
        <v>1000</v>
      </c>
      <c r="G172" s="324">
        <v>1000</v>
      </c>
      <c r="H172" s="324">
        <v>1000</v>
      </c>
      <c r="I172" s="324">
        <v>1000</v>
      </c>
      <c r="J172" s="324">
        <v>1000</v>
      </c>
      <c r="K172" s="324">
        <v>1000</v>
      </c>
      <c r="L172" s="324">
        <v>1000</v>
      </c>
      <c r="M172" s="324">
        <v>1000</v>
      </c>
      <c r="N172" s="324">
        <v>1000</v>
      </c>
      <c r="O172" s="324">
        <v>1000</v>
      </c>
      <c r="P172" s="324">
        <v>1000</v>
      </c>
      <c r="Q172" s="301">
        <f t="shared" si="2"/>
        <v>12000</v>
      </c>
      <c r="R172" s="299"/>
    </row>
    <row r="173" spans="1:18" ht="20.25" customHeight="1">
      <c r="A173" s="298">
        <v>169</v>
      </c>
      <c r="B173" s="314" t="s">
        <v>422</v>
      </c>
      <c r="C173" s="323" t="s">
        <v>706</v>
      </c>
      <c r="D173" s="300" t="s">
        <v>676</v>
      </c>
      <c r="E173" s="324">
        <v>1000</v>
      </c>
      <c r="F173" s="324">
        <v>1000</v>
      </c>
      <c r="G173" s="324">
        <v>1000</v>
      </c>
      <c r="H173" s="324">
        <v>1000</v>
      </c>
      <c r="I173" s="324">
        <v>1000</v>
      </c>
      <c r="J173" s="324">
        <v>1000</v>
      </c>
      <c r="K173" s="324">
        <v>1000</v>
      </c>
      <c r="L173" s="324">
        <v>1000</v>
      </c>
      <c r="M173" s="324">
        <v>1000</v>
      </c>
      <c r="N173" s="324">
        <v>1000</v>
      </c>
      <c r="O173" s="324">
        <v>1000</v>
      </c>
      <c r="P173" s="324">
        <v>1000</v>
      </c>
      <c r="Q173" s="301">
        <f t="shared" si="2"/>
        <v>12000</v>
      </c>
      <c r="R173" s="299"/>
    </row>
    <row r="174" spans="1:18" ht="20.25" customHeight="1">
      <c r="A174" s="298">
        <v>170</v>
      </c>
      <c r="B174" s="314" t="s">
        <v>423</v>
      </c>
      <c r="C174" s="323" t="s">
        <v>706</v>
      </c>
      <c r="D174" s="300" t="s">
        <v>676</v>
      </c>
      <c r="E174" s="324">
        <v>1200</v>
      </c>
      <c r="F174" s="324">
        <v>1200</v>
      </c>
      <c r="G174" s="324">
        <v>1200</v>
      </c>
      <c r="H174" s="324">
        <v>1200</v>
      </c>
      <c r="I174" s="324">
        <v>1200</v>
      </c>
      <c r="J174" s="324">
        <v>1200</v>
      </c>
      <c r="K174" s="324">
        <v>1200</v>
      </c>
      <c r="L174" s="324">
        <v>1200</v>
      </c>
      <c r="M174" s="324">
        <v>1200</v>
      </c>
      <c r="N174" s="324">
        <v>1200</v>
      </c>
      <c r="O174" s="324">
        <v>1200</v>
      </c>
      <c r="P174" s="324">
        <v>1200</v>
      </c>
      <c r="Q174" s="301">
        <f t="shared" si="2"/>
        <v>14400</v>
      </c>
      <c r="R174" s="299"/>
    </row>
    <row r="175" spans="1:18" ht="20.25" customHeight="1">
      <c r="A175" s="298">
        <v>171</v>
      </c>
      <c r="B175" s="314" t="s">
        <v>427</v>
      </c>
      <c r="C175" s="323" t="s">
        <v>706</v>
      </c>
      <c r="D175" s="300" t="s">
        <v>676</v>
      </c>
      <c r="E175" s="324">
        <v>1500</v>
      </c>
      <c r="F175" s="324">
        <v>1500</v>
      </c>
      <c r="G175" s="324">
        <v>1500</v>
      </c>
      <c r="H175" s="324">
        <v>1500</v>
      </c>
      <c r="I175" s="324">
        <v>1500</v>
      </c>
      <c r="J175" s="324">
        <v>1500</v>
      </c>
      <c r="K175" s="324">
        <v>1500</v>
      </c>
      <c r="L175" s="324">
        <v>1500</v>
      </c>
      <c r="M175" s="324">
        <v>1500</v>
      </c>
      <c r="N175" s="324">
        <v>1500</v>
      </c>
      <c r="O175" s="324">
        <v>1500</v>
      </c>
      <c r="P175" s="324">
        <v>1500</v>
      </c>
      <c r="Q175" s="301">
        <f t="shared" si="2"/>
        <v>18000</v>
      </c>
      <c r="R175" s="299"/>
    </row>
    <row r="176" spans="1:18" ht="20.25" customHeight="1">
      <c r="A176" s="298">
        <v>172</v>
      </c>
      <c r="B176" s="314" t="s">
        <v>378</v>
      </c>
      <c r="C176" s="323" t="s">
        <v>706</v>
      </c>
      <c r="D176" s="300" t="s">
        <v>676</v>
      </c>
      <c r="E176" s="324">
        <v>1200</v>
      </c>
      <c r="F176" s="324">
        <v>1200</v>
      </c>
      <c r="G176" s="324">
        <v>1200</v>
      </c>
      <c r="H176" s="324">
        <v>1200</v>
      </c>
      <c r="I176" s="324">
        <v>1200</v>
      </c>
      <c r="J176" s="324">
        <v>1200</v>
      </c>
      <c r="K176" s="324">
        <v>1200</v>
      </c>
      <c r="L176" s="324">
        <v>1200</v>
      </c>
      <c r="M176" s="324">
        <v>1200</v>
      </c>
      <c r="N176" s="324">
        <v>1200</v>
      </c>
      <c r="O176" s="324">
        <v>1200</v>
      </c>
      <c r="P176" s="324">
        <v>1200</v>
      </c>
      <c r="Q176" s="301">
        <f t="shared" si="2"/>
        <v>14400</v>
      </c>
      <c r="R176" s="299"/>
    </row>
    <row r="177" spans="1:18" ht="20.25" customHeight="1">
      <c r="A177" s="298">
        <v>173</v>
      </c>
      <c r="B177" s="314" t="s">
        <v>709</v>
      </c>
      <c r="C177" s="323" t="s">
        <v>706</v>
      </c>
      <c r="D177" s="300" t="s">
        <v>676</v>
      </c>
      <c r="E177" s="324">
        <v>1200</v>
      </c>
      <c r="F177" s="324">
        <v>1200</v>
      </c>
      <c r="G177" s="324">
        <v>1200</v>
      </c>
      <c r="H177" s="324">
        <v>1200</v>
      </c>
      <c r="I177" s="324">
        <v>1200</v>
      </c>
      <c r="J177" s="324">
        <v>1200</v>
      </c>
      <c r="K177" s="324">
        <v>1200</v>
      </c>
      <c r="L177" s="324">
        <v>1200</v>
      </c>
      <c r="M177" s="324">
        <v>1200</v>
      </c>
      <c r="N177" s="324">
        <v>1200</v>
      </c>
      <c r="O177" s="324">
        <v>1200</v>
      </c>
      <c r="P177" s="324">
        <v>1200</v>
      </c>
      <c r="Q177" s="301">
        <f t="shared" si="2"/>
        <v>14400</v>
      </c>
      <c r="R177" s="299"/>
    </row>
    <row r="178" spans="1:18" ht="20.25" customHeight="1">
      <c r="A178" s="298">
        <v>174</v>
      </c>
      <c r="B178" s="314" t="s">
        <v>710</v>
      </c>
      <c r="C178" s="323" t="s">
        <v>706</v>
      </c>
      <c r="D178" s="300" t="s">
        <v>654</v>
      </c>
      <c r="E178" s="324">
        <v>1000</v>
      </c>
      <c r="F178" s="324">
        <v>1000</v>
      </c>
      <c r="G178" s="324">
        <v>1000</v>
      </c>
      <c r="H178" s="324">
        <v>1000</v>
      </c>
      <c r="I178" s="324">
        <v>1000</v>
      </c>
      <c r="J178" s="324">
        <v>1000</v>
      </c>
      <c r="K178" s="324">
        <v>1000</v>
      </c>
      <c r="L178" s="324">
        <v>1000</v>
      </c>
      <c r="M178" s="324">
        <v>1000</v>
      </c>
      <c r="N178" s="324">
        <v>1000</v>
      </c>
      <c r="O178" s="324">
        <v>1000</v>
      </c>
      <c r="P178" s="324">
        <v>1000</v>
      </c>
      <c r="Q178" s="301">
        <f t="shared" si="2"/>
        <v>12000</v>
      </c>
      <c r="R178" s="299"/>
    </row>
    <row r="179" spans="1:18" ht="20.25" customHeight="1">
      <c r="A179" s="298">
        <v>175</v>
      </c>
      <c r="B179" s="314" t="s">
        <v>711</v>
      </c>
      <c r="C179" s="323" t="s">
        <v>706</v>
      </c>
      <c r="D179" s="300" t="s">
        <v>676</v>
      </c>
      <c r="E179" s="324">
        <v>1500</v>
      </c>
      <c r="F179" s="324">
        <v>1500</v>
      </c>
      <c r="G179" s="324">
        <v>1500</v>
      </c>
      <c r="H179" s="324">
        <v>1500</v>
      </c>
      <c r="I179" s="324">
        <v>1500</v>
      </c>
      <c r="J179" s="324">
        <v>1500</v>
      </c>
      <c r="K179" s="324">
        <v>1500</v>
      </c>
      <c r="L179" s="324">
        <v>1500</v>
      </c>
      <c r="M179" s="324">
        <v>1500</v>
      </c>
      <c r="N179" s="324">
        <v>1500</v>
      </c>
      <c r="O179" s="324">
        <v>1500</v>
      </c>
      <c r="P179" s="324">
        <v>1500</v>
      </c>
      <c r="Q179" s="301">
        <f t="shared" si="2"/>
        <v>18000</v>
      </c>
      <c r="R179" s="299"/>
    </row>
    <row r="180" spans="1:18" ht="20.25" customHeight="1">
      <c r="A180" s="298">
        <v>176</v>
      </c>
      <c r="B180" s="314" t="s">
        <v>389</v>
      </c>
      <c r="C180" s="323" t="s">
        <v>712</v>
      </c>
      <c r="D180" s="300" t="s">
        <v>676</v>
      </c>
      <c r="E180" s="324">
        <v>1200</v>
      </c>
      <c r="F180" s="324">
        <v>1200</v>
      </c>
      <c r="G180" s="324">
        <v>1200</v>
      </c>
      <c r="H180" s="324">
        <v>1200</v>
      </c>
      <c r="I180" s="324">
        <v>1200</v>
      </c>
      <c r="J180" s="324">
        <v>1200</v>
      </c>
      <c r="K180" s="324">
        <v>1200</v>
      </c>
      <c r="L180" s="324">
        <v>1200</v>
      </c>
      <c r="M180" s="324">
        <v>1200</v>
      </c>
      <c r="N180" s="324">
        <v>1200</v>
      </c>
      <c r="O180" s="324">
        <v>1200</v>
      </c>
      <c r="P180" s="324">
        <v>1200</v>
      </c>
      <c r="Q180" s="301">
        <f t="shared" si="2"/>
        <v>14400</v>
      </c>
      <c r="R180" s="299"/>
    </row>
    <row r="181" spans="1:18" ht="20.25" customHeight="1">
      <c r="A181" s="298">
        <v>177</v>
      </c>
      <c r="B181" s="314" t="s">
        <v>713</v>
      </c>
      <c r="C181" s="323" t="s">
        <v>693</v>
      </c>
      <c r="D181" s="300" t="s">
        <v>676</v>
      </c>
      <c r="E181" s="324">
        <v>1500</v>
      </c>
      <c r="F181" s="324">
        <v>1500</v>
      </c>
      <c r="G181" s="324">
        <v>1500</v>
      </c>
      <c r="H181" s="324">
        <v>1500</v>
      </c>
      <c r="I181" s="324">
        <v>1500</v>
      </c>
      <c r="J181" s="324">
        <v>1500</v>
      </c>
      <c r="K181" s="324">
        <v>1500</v>
      </c>
      <c r="L181" s="324">
        <v>1500</v>
      </c>
      <c r="M181" s="324">
        <v>1500</v>
      </c>
      <c r="N181" s="324">
        <v>1500</v>
      </c>
      <c r="O181" s="324">
        <v>1500</v>
      </c>
      <c r="P181" s="324">
        <v>1500</v>
      </c>
      <c r="Q181" s="301">
        <f t="shared" si="2"/>
        <v>18000</v>
      </c>
      <c r="R181" s="299"/>
    </row>
    <row r="182" spans="1:18" ht="20.25" customHeight="1">
      <c r="A182" s="298">
        <v>178</v>
      </c>
      <c r="B182" s="314" t="s">
        <v>410</v>
      </c>
      <c r="C182" s="323" t="s">
        <v>706</v>
      </c>
      <c r="D182" s="300" t="s">
        <v>676</v>
      </c>
      <c r="E182" s="324">
        <v>1500</v>
      </c>
      <c r="F182" s="324">
        <v>1500</v>
      </c>
      <c r="G182" s="324">
        <v>1500</v>
      </c>
      <c r="H182" s="324">
        <v>1500</v>
      </c>
      <c r="I182" s="324">
        <v>1500</v>
      </c>
      <c r="J182" s="324">
        <v>1500</v>
      </c>
      <c r="K182" s="324">
        <v>1500</v>
      </c>
      <c r="L182" s="324">
        <v>1500</v>
      </c>
      <c r="M182" s="324">
        <v>1500</v>
      </c>
      <c r="N182" s="324">
        <v>1500</v>
      </c>
      <c r="O182" s="324">
        <v>1500</v>
      </c>
      <c r="P182" s="324">
        <v>1500</v>
      </c>
      <c r="Q182" s="301">
        <f t="shared" si="2"/>
        <v>18000</v>
      </c>
      <c r="R182" s="299"/>
    </row>
    <row r="183" spans="1:18" ht="20.25" customHeight="1">
      <c r="A183" s="298">
        <v>179</v>
      </c>
      <c r="B183" s="314" t="s">
        <v>421</v>
      </c>
      <c r="C183" s="323" t="s">
        <v>706</v>
      </c>
      <c r="D183" s="300" t="s">
        <v>676</v>
      </c>
      <c r="E183" s="324">
        <v>1200</v>
      </c>
      <c r="F183" s="324">
        <v>1200</v>
      </c>
      <c r="G183" s="324">
        <v>1200</v>
      </c>
      <c r="H183" s="324">
        <v>1200</v>
      </c>
      <c r="I183" s="324">
        <v>1200</v>
      </c>
      <c r="J183" s="324">
        <v>1200</v>
      </c>
      <c r="K183" s="324">
        <v>1200</v>
      </c>
      <c r="L183" s="324">
        <v>1200</v>
      </c>
      <c r="M183" s="324">
        <v>1200</v>
      </c>
      <c r="N183" s="324">
        <v>1200</v>
      </c>
      <c r="O183" s="324">
        <v>1200</v>
      </c>
      <c r="P183" s="324">
        <v>1200</v>
      </c>
      <c r="Q183" s="301">
        <f t="shared" si="2"/>
        <v>14400</v>
      </c>
      <c r="R183" s="299"/>
    </row>
    <row r="184" spans="1:18" ht="20.25" customHeight="1">
      <c r="A184" s="298">
        <v>180</v>
      </c>
      <c r="B184" s="314" t="s">
        <v>404</v>
      </c>
      <c r="C184" s="323" t="s">
        <v>693</v>
      </c>
      <c r="D184" s="300" t="s">
        <v>676</v>
      </c>
      <c r="E184" s="324">
        <v>1200</v>
      </c>
      <c r="F184" s="324">
        <v>1200</v>
      </c>
      <c r="G184" s="324">
        <v>1200</v>
      </c>
      <c r="H184" s="324">
        <v>1200</v>
      </c>
      <c r="I184" s="324">
        <v>1200</v>
      </c>
      <c r="J184" s="324">
        <v>1200</v>
      </c>
      <c r="K184" s="324">
        <v>1200</v>
      </c>
      <c r="L184" s="324">
        <v>1200</v>
      </c>
      <c r="M184" s="324">
        <v>1200</v>
      </c>
      <c r="N184" s="324">
        <v>1200</v>
      </c>
      <c r="O184" s="324">
        <v>1200</v>
      </c>
      <c r="P184" s="324">
        <v>1200</v>
      </c>
      <c r="Q184" s="301">
        <f t="shared" si="2"/>
        <v>14400</v>
      </c>
      <c r="R184" s="299"/>
    </row>
    <row r="185" spans="1:18" ht="20.25" customHeight="1">
      <c r="A185" s="298">
        <v>181</v>
      </c>
      <c r="B185" s="314" t="s">
        <v>714</v>
      </c>
      <c r="C185" s="323" t="s">
        <v>706</v>
      </c>
      <c r="D185" s="300" t="s">
        <v>654</v>
      </c>
      <c r="E185" s="324">
        <v>1000</v>
      </c>
      <c r="F185" s="324">
        <v>1000</v>
      </c>
      <c r="G185" s="324">
        <v>1000</v>
      </c>
      <c r="H185" s="324">
        <v>1000</v>
      </c>
      <c r="I185" s="324">
        <v>1000</v>
      </c>
      <c r="J185" s="324">
        <v>1000</v>
      </c>
      <c r="K185" s="324">
        <v>1000</v>
      </c>
      <c r="L185" s="324">
        <v>1000</v>
      </c>
      <c r="M185" s="324">
        <v>1000</v>
      </c>
      <c r="N185" s="324">
        <v>1000</v>
      </c>
      <c r="O185" s="324">
        <v>1000</v>
      </c>
      <c r="P185" s="324">
        <v>1000</v>
      </c>
      <c r="Q185" s="301">
        <f t="shared" si="2"/>
        <v>12000</v>
      </c>
      <c r="R185" s="299"/>
    </row>
    <row r="186" spans="1:18" ht="20.25" customHeight="1">
      <c r="A186" s="298">
        <v>182</v>
      </c>
      <c r="B186" s="314" t="s">
        <v>430</v>
      </c>
      <c r="C186" s="323" t="s">
        <v>706</v>
      </c>
      <c r="D186" s="300" t="s">
        <v>676</v>
      </c>
      <c r="E186" s="324">
        <v>1200</v>
      </c>
      <c r="F186" s="324">
        <v>1200</v>
      </c>
      <c r="G186" s="324">
        <v>1200</v>
      </c>
      <c r="H186" s="324">
        <v>1200</v>
      </c>
      <c r="I186" s="324">
        <v>1200</v>
      </c>
      <c r="J186" s="324">
        <v>1200</v>
      </c>
      <c r="K186" s="324">
        <v>1200</v>
      </c>
      <c r="L186" s="324">
        <v>1200</v>
      </c>
      <c r="M186" s="324">
        <v>1200</v>
      </c>
      <c r="N186" s="324">
        <v>1200</v>
      </c>
      <c r="O186" s="324">
        <v>1200</v>
      </c>
      <c r="P186" s="324">
        <v>1200</v>
      </c>
      <c r="Q186" s="301">
        <f t="shared" si="2"/>
        <v>14400</v>
      </c>
      <c r="R186" s="299"/>
    </row>
    <row r="187" spans="1:18" ht="20.25" customHeight="1">
      <c r="A187" s="298">
        <v>183</v>
      </c>
      <c r="B187" s="314" t="s">
        <v>715</v>
      </c>
      <c r="C187" s="323" t="s">
        <v>706</v>
      </c>
      <c r="D187" s="300" t="s">
        <v>676</v>
      </c>
      <c r="E187" s="324">
        <v>1200</v>
      </c>
      <c r="F187" s="324">
        <v>1200</v>
      </c>
      <c r="G187" s="324">
        <v>1200</v>
      </c>
      <c r="H187" s="324">
        <v>1200</v>
      </c>
      <c r="I187" s="324">
        <v>1200</v>
      </c>
      <c r="J187" s="324">
        <v>1200</v>
      </c>
      <c r="K187" s="324">
        <v>1200</v>
      </c>
      <c r="L187" s="324">
        <v>1200</v>
      </c>
      <c r="M187" s="324">
        <v>1200</v>
      </c>
      <c r="N187" s="324">
        <v>1200</v>
      </c>
      <c r="O187" s="324">
        <v>1200</v>
      </c>
      <c r="P187" s="324">
        <v>1200</v>
      </c>
      <c r="Q187" s="301">
        <f t="shared" si="2"/>
        <v>14400</v>
      </c>
      <c r="R187" s="299"/>
    </row>
    <row r="188" spans="1:18" ht="20.25" customHeight="1">
      <c r="A188" s="298">
        <v>184</v>
      </c>
      <c r="B188" s="314" t="s">
        <v>716</v>
      </c>
      <c r="C188" s="323" t="s">
        <v>717</v>
      </c>
      <c r="D188" s="300" t="s">
        <v>676</v>
      </c>
      <c r="E188" s="324">
        <v>1500</v>
      </c>
      <c r="F188" s="324">
        <v>1500</v>
      </c>
      <c r="G188" s="324">
        <v>1500</v>
      </c>
      <c r="H188" s="324">
        <v>1500</v>
      </c>
      <c r="I188" s="324">
        <v>1500</v>
      </c>
      <c r="J188" s="324">
        <v>1500</v>
      </c>
      <c r="K188" s="324">
        <v>1500</v>
      </c>
      <c r="L188" s="324">
        <v>1500</v>
      </c>
      <c r="M188" s="324">
        <v>1500</v>
      </c>
      <c r="N188" s="324">
        <v>1500</v>
      </c>
      <c r="O188" s="324">
        <v>1500</v>
      </c>
      <c r="P188" s="324">
        <v>1500</v>
      </c>
      <c r="Q188" s="301">
        <f t="shared" si="2"/>
        <v>18000</v>
      </c>
      <c r="R188" s="299"/>
    </row>
    <row r="189" spans="1:18" ht="20.25" customHeight="1">
      <c r="A189" s="298">
        <v>185</v>
      </c>
      <c r="B189" s="314" t="s">
        <v>408</v>
      </c>
      <c r="C189" s="323" t="s">
        <v>706</v>
      </c>
      <c r="D189" s="300" t="s">
        <v>676</v>
      </c>
      <c r="E189" s="324">
        <v>1200</v>
      </c>
      <c r="F189" s="324">
        <v>1200</v>
      </c>
      <c r="G189" s="324">
        <v>1200</v>
      </c>
      <c r="H189" s="324">
        <v>1200</v>
      </c>
      <c r="I189" s="324">
        <v>1200</v>
      </c>
      <c r="J189" s="324">
        <v>1200</v>
      </c>
      <c r="K189" s="324">
        <v>1200</v>
      </c>
      <c r="L189" s="324">
        <v>1200</v>
      </c>
      <c r="M189" s="324">
        <v>1200</v>
      </c>
      <c r="N189" s="324">
        <v>1200</v>
      </c>
      <c r="O189" s="324">
        <v>1200</v>
      </c>
      <c r="P189" s="324">
        <v>1200</v>
      </c>
      <c r="Q189" s="301">
        <f t="shared" si="2"/>
        <v>14400</v>
      </c>
      <c r="R189" s="299"/>
    </row>
    <row r="190" spans="1:18" ht="20.25" customHeight="1">
      <c r="A190" s="298">
        <v>186</v>
      </c>
      <c r="B190" s="314" t="s">
        <v>718</v>
      </c>
      <c r="C190" s="323" t="s">
        <v>719</v>
      </c>
      <c r="D190" s="300" t="s">
        <v>676</v>
      </c>
      <c r="E190" s="324">
        <v>1000</v>
      </c>
      <c r="F190" s="324">
        <v>1000</v>
      </c>
      <c r="G190" s="324">
        <v>1000</v>
      </c>
      <c r="H190" s="324">
        <v>1000</v>
      </c>
      <c r="I190" s="324">
        <v>1000</v>
      </c>
      <c r="J190" s="324">
        <v>1000</v>
      </c>
      <c r="K190" s="324">
        <v>1000</v>
      </c>
      <c r="L190" s="324">
        <v>1000</v>
      </c>
      <c r="M190" s="324">
        <v>1000</v>
      </c>
      <c r="N190" s="324">
        <v>1000</v>
      </c>
      <c r="O190" s="324">
        <v>1000</v>
      </c>
      <c r="P190" s="324">
        <v>1000</v>
      </c>
      <c r="Q190" s="301">
        <f t="shared" si="2"/>
        <v>12000</v>
      </c>
      <c r="R190" s="299"/>
    </row>
    <row r="191" spans="1:18" ht="20.25" customHeight="1">
      <c r="A191" s="298">
        <v>187</v>
      </c>
      <c r="B191" s="314" t="s">
        <v>433</v>
      </c>
      <c r="C191" s="323" t="s">
        <v>720</v>
      </c>
      <c r="D191" s="300" t="s">
        <v>676</v>
      </c>
      <c r="E191" s="324">
        <v>1000</v>
      </c>
      <c r="F191" s="324">
        <v>1000</v>
      </c>
      <c r="G191" s="324">
        <v>1000</v>
      </c>
      <c r="H191" s="324">
        <v>1000</v>
      </c>
      <c r="I191" s="324">
        <v>1000</v>
      </c>
      <c r="J191" s="324">
        <v>1000</v>
      </c>
      <c r="K191" s="324">
        <v>1000</v>
      </c>
      <c r="L191" s="324">
        <v>1000</v>
      </c>
      <c r="M191" s="324">
        <v>1000</v>
      </c>
      <c r="N191" s="324">
        <v>1000</v>
      </c>
      <c r="O191" s="324">
        <v>1000</v>
      </c>
      <c r="P191" s="324">
        <v>1000</v>
      </c>
      <c r="Q191" s="301">
        <f t="shared" si="2"/>
        <v>12000</v>
      </c>
      <c r="R191" s="299"/>
    </row>
    <row r="192" spans="1:18" ht="20.25" customHeight="1">
      <c r="A192" s="298">
        <v>188</v>
      </c>
      <c r="B192" s="314" t="s">
        <v>395</v>
      </c>
      <c r="C192" s="323" t="s">
        <v>693</v>
      </c>
      <c r="D192" s="300" t="s">
        <v>676</v>
      </c>
      <c r="E192" s="324">
        <v>1500</v>
      </c>
      <c r="F192" s="324">
        <v>1500</v>
      </c>
      <c r="G192" s="324">
        <v>1500</v>
      </c>
      <c r="H192" s="324">
        <v>1500</v>
      </c>
      <c r="I192" s="324">
        <v>1500</v>
      </c>
      <c r="J192" s="324">
        <v>1500</v>
      </c>
      <c r="K192" s="324">
        <v>1500</v>
      </c>
      <c r="L192" s="324">
        <v>1500</v>
      </c>
      <c r="M192" s="324">
        <v>1500</v>
      </c>
      <c r="N192" s="324">
        <v>1500</v>
      </c>
      <c r="O192" s="324">
        <v>1500</v>
      </c>
      <c r="P192" s="324">
        <v>1500</v>
      </c>
      <c r="Q192" s="301">
        <f t="shared" si="2"/>
        <v>18000</v>
      </c>
      <c r="R192" s="299"/>
    </row>
    <row r="193" spans="1:18" ht="20.25" customHeight="1">
      <c r="A193" s="298">
        <v>189</v>
      </c>
      <c r="B193" s="314" t="s">
        <v>721</v>
      </c>
      <c r="C193" s="323" t="s">
        <v>722</v>
      </c>
      <c r="D193" s="300" t="s">
        <v>676</v>
      </c>
      <c r="E193" s="324">
        <v>1000</v>
      </c>
      <c r="F193" s="324">
        <v>1000</v>
      </c>
      <c r="G193" s="324">
        <v>1000</v>
      </c>
      <c r="H193" s="324">
        <v>1000</v>
      </c>
      <c r="I193" s="324">
        <v>1000</v>
      </c>
      <c r="J193" s="324">
        <v>1000</v>
      </c>
      <c r="K193" s="324">
        <v>1000</v>
      </c>
      <c r="L193" s="324">
        <v>1000</v>
      </c>
      <c r="M193" s="324">
        <v>1000</v>
      </c>
      <c r="N193" s="324">
        <v>1000</v>
      </c>
      <c r="O193" s="324">
        <v>1000</v>
      </c>
      <c r="P193" s="324">
        <v>1000</v>
      </c>
      <c r="Q193" s="301">
        <f t="shared" si="2"/>
        <v>12000</v>
      </c>
      <c r="R193" s="299"/>
    </row>
    <row r="194" spans="1:18" ht="20.25" customHeight="1">
      <c r="A194" s="298">
        <v>190</v>
      </c>
      <c r="B194" s="314" t="s">
        <v>723</v>
      </c>
      <c r="C194" s="323" t="s">
        <v>724</v>
      </c>
      <c r="D194" s="300" t="s">
        <v>651</v>
      </c>
      <c r="E194" s="324">
        <v>1700</v>
      </c>
      <c r="F194" s="324">
        <v>1700</v>
      </c>
      <c r="G194" s="324">
        <v>1700</v>
      </c>
      <c r="H194" s="324">
        <v>1700</v>
      </c>
      <c r="I194" s="324">
        <v>1700</v>
      </c>
      <c r="J194" s="324">
        <v>1700</v>
      </c>
      <c r="K194" s="324">
        <v>1700</v>
      </c>
      <c r="L194" s="324">
        <v>1700</v>
      </c>
      <c r="M194" s="324">
        <v>1700</v>
      </c>
      <c r="N194" s="324">
        <v>1700</v>
      </c>
      <c r="O194" s="324">
        <v>1700</v>
      </c>
      <c r="P194" s="324">
        <v>1700</v>
      </c>
      <c r="Q194" s="301">
        <f t="shared" si="2"/>
        <v>20400</v>
      </c>
      <c r="R194" s="299"/>
    </row>
    <row r="195" spans="1:18" ht="20.25" customHeight="1">
      <c r="A195" s="298">
        <v>191</v>
      </c>
      <c r="B195" s="314" t="s">
        <v>725</v>
      </c>
      <c r="C195" s="323" t="s">
        <v>726</v>
      </c>
      <c r="D195" s="300" t="s">
        <v>651</v>
      </c>
      <c r="E195" s="324">
        <v>1700</v>
      </c>
      <c r="F195" s="324">
        <v>1700</v>
      </c>
      <c r="G195" s="324">
        <v>1700</v>
      </c>
      <c r="H195" s="324">
        <v>1700</v>
      </c>
      <c r="I195" s="324">
        <v>1700</v>
      </c>
      <c r="J195" s="324">
        <v>1700</v>
      </c>
      <c r="K195" s="324">
        <v>1700</v>
      </c>
      <c r="L195" s="324">
        <v>1700</v>
      </c>
      <c r="M195" s="324">
        <v>1700</v>
      </c>
      <c r="N195" s="324">
        <v>1700</v>
      </c>
      <c r="O195" s="324">
        <v>1700</v>
      </c>
      <c r="P195" s="324">
        <v>1700</v>
      </c>
      <c r="Q195" s="301">
        <f t="shared" si="2"/>
        <v>20400</v>
      </c>
      <c r="R195" s="299"/>
    </row>
    <row r="196" spans="1:18" ht="20.25" customHeight="1">
      <c r="A196" s="298">
        <v>192</v>
      </c>
      <c r="B196" s="314" t="s">
        <v>727</v>
      </c>
      <c r="C196" s="323" t="s">
        <v>706</v>
      </c>
      <c r="D196" s="300" t="s">
        <v>654</v>
      </c>
      <c r="E196" s="324">
        <v>1200</v>
      </c>
      <c r="F196" s="324">
        <v>1200</v>
      </c>
      <c r="G196" s="324">
        <v>1200</v>
      </c>
      <c r="H196" s="324">
        <v>1200</v>
      </c>
      <c r="I196" s="324">
        <v>1200</v>
      </c>
      <c r="J196" s="324">
        <v>1200</v>
      </c>
      <c r="K196" s="324">
        <v>1200</v>
      </c>
      <c r="L196" s="324">
        <v>1200</v>
      </c>
      <c r="M196" s="324">
        <v>1200</v>
      </c>
      <c r="N196" s="324">
        <v>1200</v>
      </c>
      <c r="O196" s="324">
        <v>1200</v>
      </c>
      <c r="P196" s="324">
        <v>1200</v>
      </c>
      <c r="Q196" s="301">
        <f t="shared" si="2"/>
        <v>14400</v>
      </c>
      <c r="R196" s="299"/>
    </row>
    <row r="197" spans="1:18" ht="20.25" customHeight="1">
      <c r="A197" s="298">
        <v>193</v>
      </c>
      <c r="B197" s="314" t="s">
        <v>728</v>
      </c>
      <c r="C197" s="323" t="s">
        <v>706</v>
      </c>
      <c r="D197" s="300" t="s">
        <v>654</v>
      </c>
      <c r="E197" s="324">
        <v>1200</v>
      </c>
      <c r="F197" s="324">
        <v>1200</v>
      </c>
      <c r="G197" s="324">
        <v>1200</v>
      </c>
      <c r="H197" s="324">
        <v>1200</v>
      </c>
      <c r="I197" s="324">
        <v>1200</v>
      </c>
      <c r="J197" s="324">
        <v>1200</v>
      </c>
      <c r="K197" s="324">
        <v>1200</v>
      </c>
      <c r="L197" s="324">
        <v>1200</v>
      </c>
      <c r="M197" s="324">
        <v>1200</v>
      </c>
      <c r="N197" s="324">
        <v>1200</v>
      </c>
      <c r="O197" s="324">
        <v>1200</v>
      </c>
      <c r="P197" s="324">
        <v>1200</v>
      </c>
      <c r="Q197" s="301">
        <f t="shared" si="2"/>
        <v>14400</v>
      </c>
      <c r="R197" s="299"/>
    </row>
    <row r="198" spans="1:18" ht="20.25" customHeight="1">
      <c r="A198" s="298">
        <v>194</v>
      </c>
      <c r="B198" s="314" t="s">
        <v>729</v>
      </c>
      <c r="C198" s="323" t="s">
        <v>706</v>
      </c>
      <c r="D198" s="300" t="s">
        <v>676</v>
      </c>
      <c r="E198" s="324">
        <v>1500</v>
      </c>
      <c r="F198" s="324">
        <v>1500</v>
      </c>
      <c r="G198" s="324">
        <v>1500</v>
      </c>
      <c r="H198" s="324">
        <v>1500</v>
      </c>
      <c r="I198" s="324">
        <v>1500</v>
      </c>
      <c r="J198" s="324">
        <v>1500</v>
      </c>
      <c r="K198" s="324">
        <v>1500</v>
      </c>
      <c r="L198" s="324">
        <v>1500</v>
      </c>
      <c r="M198" s="324">
        <v>1500</v>
      </c>
      <c r="N198" s="324">
        <v>1500</v>
      </c>
      <c r="O198" s="324">
        <v>1500</v>
      </c>
      <c r="P198" s="324">
        <v>1500</v>
      </c>
      <c r="Q198" s="301">
        <f t="shared" ref="Q198:Q255" si="3">SUM(E198:P198)</f>
        <v>18000</v>
      </c>
      <c r="R198" s="299"/>
    </row>
    <row r="199" spans="1:18" ht="20.25" customHeight="1">
      <c r="A199" s="298">
        <v>195</v>
      </c>
      <c r="B199" s="314" t="s">
        <v>444</v>
      </c>
      <c r="C199" s="323" t="s">
        <v>730</v>
      </c>
      <c r="D199" s="300" t="s">
        <v>676</v>
      </c>
      <c r="E199" s="324">
        <v>1000</v>
      </c>
      <c r="F199" s="324">
        <v>1000</v>
      </c>
      <c r="G199" s="324">
        <v>1000</v>
      </c>
      <c r="H199" s="324">
        <v>1000</v>
      </c>
      <c r="I199" s="324">
        <v>1000</v>
      </c>
      <c r="J199" s="324">
        <v>1000</v>
      </c>
      <c r="K199" s="324">
        <v>1000</v>
      </c>
      <c r="L199" s="324">
        <v>1000</v>
      </c>
      <c r="M199" s="324">
        <v>1000</v>
      </c>
      <c r="N199" s="324">
        <v>1000</v>
      </c>
      <c r="O199" s="324">
        <v>1000</v>
      </c>
      <c r="P199" s="324">
        <v>1000</v>
      </c>
      <c r="Q199" s="301">
        <f t="shared" si="3"/>
        <v>12000</v>
      </c>
      <c r="R199" s="299"/>
    </row>
    <row r="200" spans="1:18" ht="20.25" customHeight="1">
      <c r="A200" s="298">
        <v>196</v>
      </c>
      <c r="B200" s="314" t="s">
        <v>442</v>
      </c>
      <c r="C200" s="323" t="s">
        <v>706</v>
      </c>
      <c r="D200" s="300" t="s">
        <v>676</v>
      </c>
      <c r="E200" s="324">
        <v>1000</v>
      </c>
      <c r="F200" s="324">
        <v>1000</v>
      </c>
      <c r="G200" s="324">
        <v>1000</v>
      </c>
      <c r="H200" s="324">
        <v>1000</v>
      </c>
      <c r="I200" s="324">
        <v>1000</v>
      </c>
      <c r="J200" s="324">
        <v>1000</v>
      </c>
      <c r="K200" s="324">
        <v>1000</v>
      </c>
      <c r="L200" s="324">
        <v>1000</v>
      </c>
      <c r="M200" s="324">
        <v>1000</v>
      </c>
      <c r="N200" s="324">
        <v>1000</v>
      </c>
      <c r="O200" s="324">
        <v>1000</v>
      </c>
      <c r="P200" s="324">
        <v>1000</v>
      </c>
      <c r="Q200" s="301">
        <f t="shared" si="3"/>
        <v>12000</v>
      </c>
      <c r="R200" s="299"/>
    </row>
    <row r="201" spans="1:18" ht="20.25" customHeight="1">
      <c r="A201" s="298">
        <v>197</v>
      </c>
      <c r="B201" s="314" t="s">
        <v>731</v>
      </c>
      <c r="C201" s="323" t="s">
        <v>724</v>
      </c>
      <c r="D201" s="300" t="s">
        <v>651</v>
      </c>
      <c r="E201" s="324">
        <v>1700</v>
      </c>
      <c r="F201" s="324">
        <v>1700</v>
      </c>
      <c r="G201" s="324">
        <v>1700</v>
      </c>
      <c r="H201" s="324">
        <v>1700</v>
      </c>
      <c r="I201" s="324">
        <v>1700</v>
      </c>
      <c r="J201" s="324">
        <v>1700</v>
      </c>
      <c r="K201" s="324">
        <v>1700</v>
      </c>
      <c r="L201" s="324">
        <v>1700</v>
      </c>
      <c r="M201" s="324">
        <v>1700</v>
      </c>
      <c r="N201" s="324">
        <v>1700</v>
      </c>
      <c r="O201" s="324">
        <v>1700</v>
      </c>
      <c r="P201" s="324">
        <v>1700</v>
      </c>
      <c r="Q201" s="301">
        <f t="shared" si="3"/>
        <v>20400</v>
      </c>
      <c r="R201" s="299"/>
    </row>
    <row r="202" spans="1:18" ht="20.25" customHeight="1">
      <c r="A202" s="298">
        <v>198</v>
      </c>
      <c r="B202" s="314" t="s">
        <v>732</v>
      </c>
      <c r="C202" s="323" t="s">
        <v>730</v>
      </c>
      <c r="D202" s="300" t="s">
        <v>676</v>
      </c>
      <c r="E202" s="324">
        <v>1200</v>
      </c>
      <c r="F202" s="324">
        <v>1200</v>
      </c>
      <c r="G202" s="324">
        <v>1200</v>
      </c>
      <c r="H202" s="324">
        <v>1200</v>
      </c>
      <c r="I202" s="324">
        <v>1200</v>
      </c>
      <c r="J202" s="324">
        <v>1200</v>
      </c>
      <c r="K202" s="324">
        <v>1200</v>
      </c>
      <c r="L202" s="324">
        <v>1200</v>
      </c>
      <c r="M202" s="324">
        <v>1200</v>
      </c>
      <c r="N202" s="324">
        <v>1200</v>
      </c>
      <c r="O202" s="324">
        <v>1200</v>
      </c>
      <c r="P202" s="324">
        <v>1200</v>
      </c>
      <c r="Q202" s="301">
        <f t="shared" si="3"/>
        <v>14400</v>
      </c>
      <c r="R202" s="299"/>
    </row>
    <row r="203" spans="1:18" ht="20.25" customHeight="1">
      <c r="A203" s="298">
        <v>199</v>
      </c>
      <c r="B203" s="314" t="s">
        <v>733</v>
      </c>
      <c r="C203" s="323" t="s">
        <v>720</v>
      </c>
      <c r="D203" s="300" t="s">
        <v>651</v>
      </c>
      <c r="E203" s="324">
        <v>1000</v>
      </c>
      <c r="F203" s="324">
        <v>1000</v>
      </c>
      <c r="G203" s="324">
        <v>1000</v>
      </c>
      <c r="H203" s="324">
        <v>1000</v>
      </c>
      <c r="I203" s="324">
        <v>1000</v>
      </c>
      <c r="J203" s="324">
        <v>1000</v>
      </c>
      <c r="K203" s="324">
        <v>1000</v>
      </c>
      <c r="L203" s="324">
        <v>1000</v>
      </c>
      <c r="M203" s="324">
        <v>1000</v>
      </c>
      <c r="N203" s="324">
        <v>1000</v>
      </c>
      <c r="O203" s="324">
        <v>1000</v>
      </c>
      <c r="P203" s="324">
        <v>1000</v>
      </c>
      <c r="Q203" s="301">
        <f t="shared" si="3"/>
        <v>12000</v>
      </c>
      <c r="R203" s="299"/>
    </row>
    <row r="204" spans="1:18" ht="20.25" customHeight="1">
      <c r="A204" s="298">
        <v>200</v>
      </c>
      <c r="B204" s="314" t="s">
        <v>431</v>
      </c>
      <c r="C204" s="323" t="s">
        <v>720</v>
      </c>
      <c r="D204" s="300" t="s">
        <v>676</v>
      </c>
      <c r="E204" s="324">
        <v>1000</v>
      </c>
      <c r="F204" s="324">
        <v>1000</v>
      </c>
      <c r="G204" s="324">
        <v>1000</v>
      </c>
      <c r="H204" s="324">
        <v>1000</v>
      </c>
      <c r="I204" s="324">
        <v>1000</v>
      </c>
      <c r="J204" s="324">
        <v>1000</v>
      </c>
      <c r="K204" s="324">
        <v>1000</v>
      </c>
      <c r="L204" s="324">
        <v>1000</v>
      </c>
      <c r="M204" s="324">
        <v>1000</v>
      </c>
      <c r="N204" s="324">
        <v>1000</v>
      </c>
      <c r="O204" s="324">
        <v>1000</v>
      </c>
      <c r="P204" s="324">
        <v>1000</v>
      </c>
      <c r="Q204" s="301">
        <f t="shared" si="3"/>
        <v>12000</v>
      </c>
      <c r="R204" s="299"/>
    </row>
    <row r="205" spans="1:18" ht="20.25" customHeight="1">
      <c r="A205" s="298">
        <v>201</v>
      </c>
      <c r="B205" s="314" t="s">
        <v>734</v>
      </c>
      <c r="C205" s="323" t="s">
        <v>720</v>
      </c>
      <c r="D205" s="300" t="s">
        <v>525</v>
      </c>
      <c r="E205" s="324">
        <v>1000</v>
      </c>
      <c r="F205" s="324">
        <v>1000</v>
      </c>
      <c r="G205" s="324">
        <v>1000</v>
      </c>
      <c r="H205" s="324">
        <v>1000</v>
      </c>
      <c r="I205" s="324">
        <v>1000</v>
      </c>
      <c r="J205" s="324">
        <v>1000</v>
      </c>
      <c r="K205" s="324">
        <v>1000</v>
      </c>
      <c r="L205" s="324">
        <v>1000</v>
      </c>
      <c r="M205" s="324">
        <v>1000</v>
      </c>
      <c r="N205" s="324">
        <v>1000</v>
      </c>
      <c r="O205" s="324">
        <v>1000</v>
      </c>
      <c r="P205" s="324">
        <v>1000</v>
      </c>
      <c r="Q205" s="301">
        <f t="shared" si="3"/>
        <v>12000</v>
      </c>
      <c r="R205" s="299"/>
    </row>
    <row r="206" spans="1:18" ht="20.25" customHeight="1">
      <c r="A206" s="298">
        <v>202</v>
      </c>
      <c r="B206" s="314" t="s">
        <v>735</v>
      </c>
      <c r="C206" s="323" t="s">
        <v>722</v>
      </c>
      <c r="D206" s="300" t="s">
        <v>676</v>
      </c>
      <c r="E206" s="324">
        <v>1000</v>
      </c>
      <c r="F206" s="324">
        <v>1000</v>
      </c>
      <c r="G206" s="324">
        <v>1000</v>
      </c>
      <c r="H206" s="324">
        <v>1000</v>
      </c>
      <c r="I206" s="324">
        <v>1000</v>
      </c>
      <c r="J206" s="324">
        <v>1000</v>
      </c>
      <c r="K206" s="324">
        <v>1000</v>
      </c>
      <c r="L206" s="324">
        <v>1000</v>
      </c>
      <c r="M206" s="324">
        <v>1000</v>
      </c>
      <c r="N206" s="324">
        <v>1000</v>
      </c>
      <c r="O206" s="324">
        <v>1000</v>
      </c>
      <c r="P206" s="324">
        <v>1000</v>
      </c>
      <c r="Q206" s="301">
        <f t="shared" si="3"/>
        <v>12000</v>
      </c>
      <c r="R206" s="299"/>
    </row>
    <row r="207" spans="1:18" ht="20.25" customHeight="1">
      <c r="A207" s="298">
        <v>203</v>
      </c>
      <c r="B207" s="314" t="s">
        <v>401</v>
      </c>
      <c r="C207" s="323" t="s">
        <v>736</v>
      </c>
      <c r="D207" s="300" t="s">
        <v>676</v>
      </c>
      <c r="E207" s="324">
        <v>1500</v>
      </c>
      <c r="F207" s="324">
        <v>1500</v>
      </c>
      <c r="G207" s="324">
        <v>1500</v>
      </c>
      <c r="H207" s="324">
        <v>1500</v>
      </c>
      <c r="I207" s="324">
        <v>1500</v>
      </c>
      <c r="J207" s="324">
        <v>1500</v>
      </c>
      <c r="K207" s="324">
        <v>1500</v>
      </c>
      <c r="L207" s="324">
        <v>1500</v>
      </c>
      <c r="M207" s="324">
        <v>1500</v>
      </c>
      <c r="N207" s="324">
        <v>1500</v>
      </c>
      <c r="O207" s="324">
        <v>1500</v>
      </c>
      <c r="P207" s="324">
        <v>1500</v>
      </c>
      <c r="Q207" s="301">
        <f t="shared" si="3"/>
        <v>18000</v>
      </c>
      <c r="R207" s="299"/>
    </row>
    <row r="208" spans="1:18" ht="20.25" customHeight="1">
      <c r="A208" s="298">
        <v>204</v>
      </c>
      <c r="B208" s="314" t="s">
        <v>399</v>
      </c>
      <c r="C208" s="323" t="s">
        <v>736</v>
      </c>
      <c r="D208" s="300" t="s">
        <v>676</v>
      </c>
      <c r="E208" s="324">
        <v>1500</v>
      </c>
      <c r="F208" s="324">
        <v>1500</v>
      </c>
      <c r="G208" s="324">
        <v>1500</v>
      </c>
      <c r="H208" s="324">
        <v>1500</v>
      </c>
      <c r="I208" s="324">
        <v>1500</v>
      </c>
      <c r="J208" s="324">
        <v>1500</v>
      </c>
      <c r="K208" s="324">
        <v>1500</v>
      </c>
      <c r="L208" s="324">
        <v>1500</v>
      </c>
      <c r="M208" s="324">
        <v>1500</v>
      </c>
      <c r="N208" s="324">
        <v>1500</v>
      </c>
      <c r="O208" s="324">
        <v>1500</v>
      </c>
      <c r="P208" s="324">
        <v>1500</v>
      </c>
      <c r="Q208" s="301">
        <f t="shared" si="3"/>
        <v>18000</v>
      </c>
      <c r="R208" s="299"/>
    </row>
    <row r="209" spans="1:18" ht="20.25" customHeight="1">
      <c r="A209" s="298">
        <v>205</v>
      </c>
      <c r="B209" s="314" t="s">
        <v>414</v>
      </c>
      <c r="C209" s="323" t="s">
        <v>736</v>
      </c>
      <c r="D209" s="300" t="s">
        <v>676</v>
      </c>
      <c r="E209" s="324">
        <v>1200</v>
      </c>
      <c r="F209" s="324">
        <v>1200</v>
      </c>
      <c r="G209" s="324">
        <v>1200</v>
      </c>
      <c r="H209" s="324">
        <v>1200</v>
      </c>
      <c r="I209" s="324">
        <v>1200</v>
      </c>
      <c r="J209" s="324">
        <v>1200</v>
      </c>
      <c r="K209" s="324">
        <v>1200</v>
      </c>
      <c r="L209" s="324">
        <v>1200</v>
      </c>
      <c r="M209" s="324">
        <v>1200</v>
      </c>
      <c r="N209" s="324">
        <v>1200</v>
      </c>
      <c r="O209" s="324">
        <v>1200</v>
      </c>
      <c r="P209" s="324">
        <v>1200</v>
      </c>
      <c r="Q209" s="301">
        <f t="shared" si="3"/>
        <v>14400</v>
      </c>
      <c r="R209" s="299"/>
    </row>
    <row r="210" spans="1:18" ht="20.25" customHeight="1">
      <c r="A210" s="298">
        <v>206</v>
      </c>
      <c r="B210" s="314" t="s">
        <v>737</v>
      </c>
      <c r="C210" s="323" t="s">
        <v>736</v>
      </c>
      <c r="D210" s="300" t="s">
        <v>676</v>
      </c>
      <c r="E210" s="324">
        <v>1000</v>
      </c>
      <c r="F210" s="324">
        <v>1000</v>
      </c>
      <c r="G210" s="324">
        <v>1000</v>
      </c>
      <c r="H210" s="324">
        <v>1000</v>
      </c>
      <c r="I210" s="324">
        <v>1000</v>
      </c>
      <c r="J210" s="324">
        <v>1000</v>
      </c>
      <c r="K210" s="324">
        <v>1000</v>
      </c>
      <c r="L210" s="324">
        <v>1000</v>
      </c>
      <c r="M210" s="324">
        <v>1000</v>
      </c>
      <c r="N210" s="324">
        <v>1000</v>
      </c>
      <c r="O210" s="324">
        <v>1000</v>
      </c>
      <c r="P210" s="324">
        <v>1000</v>
      </c>
      <c r="Q210" s="301">
        <f t="shared" si="3"/>
        <v>12000</v>
      </c>
      <c r="R210" s="299"/>
    </row>
    <row r="211" spans="1:18" ht="20.25" customHeight="1">
      <c r="A211" s="298">
        <v>207</v>
      </c>
      <c r="B211" s="314" t="s">
        <v>738</v>
      </c>
      <c r="C211" s="323" t="s">
        <v>739</v>
      </c>
      <c r="D211" s="300" t="s">
        <v>676</v>
      </c>
      <c r="E211" s="324">
        <v>1000</v>
      </c>
      <c r="F211" s="324">
        <v>1000</v>
      </c>
      <c r="G211" s="324">
        <v>1000</v>
      </c>
      <c r="H211" s="324">
        <v>1000</v>
      </c>
      <c r="I211" s="324">
        <v>1000</v>
      </c>
      <c r="J211" s="324">
        <v>1000</v>
      </c>
      <c r="K211" s="324">
        <v>1000</v>
      </c>
      <c r="L211" s="324">
        <v>1000</v>
      </c>
      <c r="M211" s="324">
        <v>1000</v>
      </c>
      <c r="N211" s="324">
        <v>1000</v>
      </c>
      <c r="O211" s="324">
        <v>1000</v>
      </c>
      <c r="P211" s="324">
        <v>1000</v>
      </c>
      <c r="Q211" s="301">
        <f t="shared" si="3"/>
        <v>12000</v>
      </c>
      <c r="R211" s="299"/>
    </row>
    <row r="212" spans="1:18" ht="20.25" customHeight="1">
      <c r="A212" s="298">
        <v>208</v>
      </c>
      <c r="B212" s="314" t="s">
        <v>740</v>
      </c>
      <c r="C212" s="323" t="s">
        <v>706</v>
      </c>
      <c r="D212" s="300" t="s">
        <v>676</v>
      </c>
      <c r="E212" s="324">
        <v>1000</v>
      </c>
      <c r="F212" s="324">
        <v>1000</v>
      </c>
      <c r="G212" s="324">
        <v>1000</v>
      </c>
      <c r="H212" s="324">
        <v>1000</v>
      </c>
      <c r="I212" s="324">
        <v>1000</v>
      </c>
      <c r="J212" s="324">
        <v>1000</v>
      </c>
      <c r="K212" s="324">
        <v>1000</v>
      </c>
      <c r="L212" s="324">
        <v>1000</v>
      </c>
      <c r="M212" s="324">
        <v>1000</v>
      </c>
      <c r="N212" s="324">
        <v>1000</v>
      </c>
      <c r="O212" s="324">
        <v>1000</v>
      </c>
      <c r="P212" s="324">
        <v>1000</v>
      </c>
      <c r="Q212" s="301">
        <f t="shared" si="3"/>
        <v>12000</v>
      </c>
      <c r="R212" s="299"/>
    </row>
    <row r="213" spans="1:18" ht="20.25" customHeight="1">
      <c r="A213" s="298">
        <v>209</v>
      </c>
      <c r="B213" s="314" t="s">
        <v>741</v>
      </c>
      <c r="C213" s="323" t="s">
        <v>742</v>
      </c>
      <c r="D213" s="300" t="s">
        <v>676</v>
      </c>
      <c r="E213" s="324">
        <v>1000</v>
      </c>
      <c r="F213" s="324">
        <v>1000</v>
      </c>
      <c r="G213" s="324">
        <v>1000</v>
      </c>
      <c r="H213" s="324">
        <v>1000</v>
      </c>
      <c r="I213" s="324">
        <v>1000</v>
      </c>
      <c r="J213" s="324">
        <v>1000</v>
      </c>
      <c r="K213" s="324">
        <v>1000</v>
      </c>
      <c r="L213" s="324">
        <v>1000</v>
      </c>
      <c r="M213" s="324">
        <v>1000</v>
      </c>
      <c r="N213" s="324">
        <v>1000</v>
      </c>
      <c r="O213" s="324">
        <v>1000</v>
      </c>
      <c r="P213" s="324">
        <v>1000</v>
      </c>
      <c r="Q213" s="301">
        <f t="shared" si="3"/>
        <v>12000</v>
      </c>
      <c r="R213" s="299"/>
    </row>
    <row r="214" spans="1:18" ht="20.25" customHeight="1">
      <c r="A214" s="298">
        <v>210</v>
      </c>
      <c r="B214" s="314" t="s">
        <v>743</v>
      </c>
      <c r="C214" s="323" t="s">
        <v>706</v>
      </c>
      <c r="D214" s="300" t="s">
        <v>676</v>
      </c>
      <c r="E214" s="324">
        <v>1000</v>
      </c>
      <c r="F214" s="324">
        <v>1000</v>
      </c>
      <c r="G214" s="324">
        <v>1000</v>
      </c>
      <c r="H214" s="324">
        <v>1000</v>
      </c>
      <c r="I214" s="324">
        <v>1000</v>
      </c>
      <c r="J214" s="324">
        <v>1000</v>
      </c>
      <c r="K214" s="324">
        <v>1000</v>
      </c>
      <c r="L214" s="324">
        <v>1000</v>
      </c>
      <c r="M214" s="324">
        <v>1000</v>
      </c>
      <c r="N214" s="324">
        <v>1000</v>
      </c>
      <c r="O214" s="324">
        <v>1000</v>
      </c>
      <c r="P214" s="324">
        <v>1000</v>
      </c>
      <c r="Q214" s="301">
        <f t="shared" si="3"/>
        <v>12000</v>
      </c>
      <c r="R214" s="299"/>
    </row>
    <row r="215" spans="1:18" ht="20.25" customHeight="1">
      <c r="A215" s="298">
        <v>211</v>
      </c>
      <c r="B215" s="314" t="s">
        <v>413</v>
      </c>
      <c r="C215" s="323" t="s">
        <v>706</v>
      </c>
      <c r="D215" s="300" t="s">
        <v>676</v>
      </c>
      <c r="E215" s="324">
        <v>1000</v>
      </c>
      <c r="F215" s="324">
        <v>1000</v>
      </c>
      <c r="G215" s="324">
        <v>1000</v>
      </c>
      <c r="H215" s="324">
        <v>1000</v>
      </c>
      <c r="I215" s="324">
        <v>1000</v>
      </c>
      <c r="J215" s="324">
        <v>1000</v>
      </c>
      <c r="K215" s="324">
        <v>1000</v>
      </c>
      <c r="L215" s="324">
        <v>1000</v>
      </c>
      <c r="M215" s="324">
        <v>1000</v>
      </c>
      <c r="N215" s="324">
        <v>1000</v>
      </c>
      <c r="O215" s="324">
        <v>1000</v>
      </c>
      <c r="P215" s="324">
        <v>1000</v>
      </c>
      <c r="Q215" s="301">
        <f t="shared" si="3"/>
        <v>12000</v>
      </c>
      <c r="R215" s="299"/>
    </row>
    <row r="216" spans="1:18" ht="20.25" customHeight="1">
      <c r="A216" s="298">
        <v>212</v>
      </c>
      <c r="B216" s="314" t="s">
        <v>744</v>
      </c>
      <c r="C216" s="323" t="s">
        <v>730</v>
      </c>
      <c r="D216" s="300" t="s">
        <v>654</v>
      </c>
      <c r="E216" s="324">
        <v>1000</v>
      </c>
      <c r="F216" s="324">
        <v>1000</v>
      </c>
      <c r="G216" s="324">
        <v>1000</v>
      </c>
      <c r="H216" s="324">
        <v>1000</v>
      </c>
      <c r="I216" s="324">
        <v>1000</v>
      </c>
      <c r="J216" s="324">
        <v>1000</v>
      </c>
      <c r="K216" s="324">
        <v>1000</v>
      </c>
      <c r="L216" s="324">
        <v>1000</v>
      </c>
      <c r="M216" s="324">
        <v>1000</v>
      </c>
      <c r="N216" s="324">
        <v>1000</v>
      </c>
      <c r="O216" s="324">
        <v>1000</v>
      </c>
      <c r="P216" s="324">
        <v>1000</v>
      </c>
      <c r="Q216" s="301">
        <f t="shared" si="3"/>
        <v>12000</v>
      </c>
      <c r="R216" s="299"/>
    </row>
    <row r="217" spans="1:18" ht="20.25" customHeight="1">
      <c r="A217" s="298">
        <v>213</v>
      </c>
      <c r="B217" s="314" t="s">
        <v>426</v>
      </c>
      <c r="C217" s="323" t="s">
        <v>745</v>
      </c>
      <c r="D217" s="300" t="s">
        <v>676</v>
      </c>
      <c r="E217" s="324">
        <v>1200</v>
      </c>
      <c r="F217" s="324">
        <v>1200</v>
      </c>
      <c r="G217" s="324">
        <v>1200</v>
      </c>
      <c r="H217" s="324">
        <v>1200</v>
      </c>
      <c r="I217" s="324">
        <v>1200</v>
      </c>
      <c r="J217" s="324">
        <v>1200</v>
      </c>
      <c r="K217" s="324">
        <v>1200</v>
      </c>
      <c r="L217" s="324">
        <v>1200</v>
      </c>
      <c r="M217" s="324">
        <v>1200</v>
      </c>
      <c r="N217" s="324">
        <v>1200</v>
      </c>
      <c r="O217" s="324">
        <v>1200</v>
      </c>
      <c r="P217" s="324">
        <v>1200</v>
      </c>
      <c r="Q217" s="301">
        <f t="shared" si="3"/>
        <v>14400</v>
      </c>
      <c r="R217" s="299"/>
    </row>
    <row r="218" spans="1:18" ht="20.25" customHeight="1">
      <c r="A218" s="298">
        <v>214</v>
      </c>
      <c r="B218" s="314" t="s">
        <v>412</v>
      </c>
      <c r="C218" s="323" t="s">
        <v>706</v>
      </c>
      <c r="D218" s="300" t="s">
        <v>676</v>
      </c>
      <c r="E218" s="324">
        <v>1200</v>
      </c>
      <c r="F218" s="324">
        <v>1200</v>
      </c>
      <c r="G218" s="324">
        <v>1200</v>
      </c>
      <c r="H218" s="324">
        <v>1200</v>
      </c>
      <c r="I218" s="324">
        <v>1200</v>
      </c>
      <c r="J218" s="324">
        <v>1200</v>
      </c>
      <c r="K218" s="324">
        <v>1200</v>
      </c>
      <c r="L218" s="324">
        <v>1200</v>
      </c>
      <c r="M218" s="324">
        <v>1200</v>
      </c>
      <c r="N218" s="324">
        <v>1200</v>
      </c>
      <c r="O218" s="324">
        <v>1200</v>
      </c>
      <c r="P218" s="324">
        <v>1200</v>
      </c>
      <c r="Q218" s="301">
        <f t="shared" si="3"/>
        <v>14400</v>
      </c>
      <c r="R218" s="299"/>
    </row>
    <row r="219" spans="1:18" ht="20.25" customHeight="1">
      <c r="A219" s="298">
        <v>215</v>
      </c>
      <c r="B219" s="314" t="s">
        <v>400</v>
      </c>
      <c r="C219" s="323" t="s">
        <v>706</v>
      </c>
      <c r="D219" s="300" t="s">
        <v>676</v>
      </c>
      <c r="E219" s="324">
        <v>1200</v>
      </c>
      <c r="F219" s="324">
        <v>1200</v>
      </c>
      <c r="G219" s="324">
        <v>1200</v>
      </c>
      <c r="H219" s="324">
        <v>1200</v>
      </c>
      <c r="I219" s="324">
        <v>1200</v>
      </c>
      <c r="J219" s="324">
        <v>1200</v>
      </c>
      <c r="K219" s="324">
        <v>1200</v>
      </c>
      <c r="L219" s="324">
        <v>1200</v>
      </c>
      <c r="M219" s="324">
        <v>1200</v>
      </c>
      <c r="N219" s="324">
        <v>1200</v>
      </c>
      <c r="O219" s="324">
        <v>1200</v>
      </c>
      <c r="P219" s="324">
        <v>1200</v>
      </c>
      <c r="Q219" s="301">
        <f t="shared" si="3"/>
        <v>14400</v>
      </c>
      <c r="R219" s="299"/>
    </row>
    <row r="220" spans="1:18" ht="20.25" customHeight="1">
      <c r="A220" s="298">
        <v>216</v>
      </c>
      <c r="B220" s="314" t="s">
        <v>393</v>
      </c>
      <c r="C220" s="323" t="s">
        <v>706</v>
      </c>
      <c r="D220" s="300" t="s">
        <v>676</v>
      </c>
      <c r="E220" s="324">
        <v>1500</v>
      </c>
      <c r="F220" s="324">
        <v>1500</v>
      </c>
      <c r="G220" s="324">
        <v>1500</v>
      </c>
      <c r="H220" s="324">
        <v>1500</v>
      </c>
      <c r="I220" s="324">
        <v>1500</v>
      </c>
      <c r="J220" s="324">
        <v>1500</v>
      </c>
      <c r="K220" s="324">
        <v>1500</v>
      </c>
      <c r="L220" s="324">
        <v>1500</v>
      </c>
      <c r="M220" s="324">
        <v>1500</v>
      </c>
      <c r="N220" s="324">
        <v>1500</v>
      </c>
      <c r="O220" s="324">
        <v>1500</v>
      </c>
      <c r="P220" s="324">
        <v>1500</v>
      </c>
      <c r="Q220" s="301">
        <f t="shared" si="3"/>
        <v>18000</v>
      </c>
      <c r="R220" s="299"/>
    </row>
    <row r="221" spans="1:18" ht="20.25" customHeight="1">
      <c r="A221" s="298">
        <v>217</v>
      </c>
      <c r="B221" s="314" t="s">
        <v>746</v>
      </c>
      <c r="C221" s="323" t="s">
        <v>706</v>
      </c>
      <c r="D221" s="300" t="s">
        <v>676</v>
      </c>
      <c r="E221" s="324">
        <v>1200</v>
      </c>
      <c r="F221" s="324">
        <v>1200</v>
      </c>
      <c r="G221" s="324">
        <v>1200</v>
      </c>
      <c r="H221" s="324">
        <v>1200</v>
      </c>
      <c r="I221" s="324">
        <v>1200</v>
      </c>
      <c r="J221" s="324">
        <v>1200</v>
      </c>
      <c r="K221" s="324">
        <v>1200</v>
      </c>
      <c r="L221" s="324">
        <v>1200</v>
      </c>
      <c r="M221" s="324">
        <v>1200</v>
      </c>
      <c r="N221" s="324">
        <v>1200</v>
      </c>
      <c r="O221" s="324">
        <v>1200</v>
      </c>
      <c r="P221" s="324">
        <v>1200</v>
      </c>
      <c r="Q221" s="301">
        <f t="shared" si="3"/>
        <v>14400</v>
      </c>
      <c r="R221" s="299"/>
    </row>
    <row r="222" spans="1:18" ht="20.25" customHeight="1">
      <c r="A222" s="298">
        <v>218</v>
      </c>
      <c r="B222" s="314" t="s">
        <v>432</v>
      </c>
      <c r="C222" s="323" t="s">
        <v>706</v>
      </c>
      <c r="D222" s="300" t="s">
        <v>676</v>
      </c>
      <c r="E222" s="324">
        <v>1200</v>
      </c>
      <c r="F222" s="324">
        <v>1200</v>
      </c>
      <c r="G222" s="324">
        <v>1200</v>
      </c>
      <c r="H222" s="324">
        <v>1200</v>
      </c>
      <c r="I222" s="324">
        <v>1200</v>
      </c>
      <c r="J222" s="324">
        <v>1200</v>
      </c>
      <c r="K222" s="324">
        <v>1200</v>
      </c>
      <c r="L222" s="324">
        <v>1200</v>
      </c>
      <c r="M222" s="324">
        <v>1200</v>
      </c>
      <c r="N222" s="324">
        <v>1200</v>
      </c>
      <c r="O222" s="324">
        <v>1200</v>
      </c>
      <c r="P222" s="324">
        <v>1200</v>
      </c>
      <c r="Q222" s="301">
        <f t="shared" si="3"/>
        <v>14400</v>
      </c>
      <c r="R222" s="299"/>
    </row>
    <row r="223" spans="1:18" ht="20.25" customHeight="1">
      <c r="A223" s="298">
        <v>219</v>
      </c>
      <c r="B223" s="314" t="s">
        <v>403</v>
      </c>
      <c r="C223" s="323" t="s">
        <v>747</v>
      </c>
      <c r="D223" s="300" t="s">
        <v>676</v>
      </c>
      <c r="E223" s="324">
        <v>1700</v>
      </c>
      <c r="F223" s="324">
        <v>1700</v>
      </c>
      <c r="G223" s="324">
        <v>1700</v>
      </c>
      <c r="H223" s="324">
        <v>1700</v>
      </c>
      <c r="I223" s="324">
        <v>1700</v>
      </c>
      <c r="J223" s="324">
        <v>1700</v>
      </c>
      <c r="K223" s="324">
        <v>1700</v>
      </c>
      <c r="L223" s="324">
        <v>1700</v>
      </c>
      <c r="M223" s="324">
        <v>1700</v>
      </c>
      <c r="N223" s="324">
        <v>1700</v>
      </c>
      <c r="O223" s="324">
        <v>1700</v>
      </c>
      <c r="P223" s="324">
        <v>1700</v>
      </c>
      <c r="Q223" s="301">
        <f t="shared" si="3"/>
        <v>20400</v>
      </c>
      <c r="R223" s="299"/>
    </row>
    <row r="224" spans="1:18" ht="20.25" customHeight="1">
      <c r="A224" s="298">
        <v>220</v>
      </c>
      <c r="B224" s="314" t="s">
        <v>748</v>
      </c>
      <c r="C224" s="323" t="s">
        <v>706</v>
      </c>
      <c r="D224" s="300" t="s">
        <v>676</v>
      </c>
      <c r="E224" s="324">
        <v>1200</v>
      </c>
      <c r="F224" s="324">
        <v>1200</v>
      </c>
      <c r="G224" s="324">
        <v>1200</v>
      </c>
      <c r="H224" s="324">
        <v>1200</v>
      </c>
      <c r="I224" s="324">
        <v>1200</v>
      </c>
      <c r="J224" s="324">
        <v>1200</v>
      </c>
      <c r="K224" s="324">
        <v>1200</v>
      </c>
      <c r="L224" s="324">
        <v>1200</v>
      </c>
      <c r="M224" s="324">
        <v>1200</v>
      </c>
      <c r="N224" s="324">
        <v>1200</v>
      </c>
      <c r="O224" s="324">
        <v>1200</v>
      </c>
      <c r="P224" s="324">
        <v>1200</v>
      </c>
      <c r="Q224" s="301">
        <f t="shared" si="3"/>
        <v>14400</v>
      </c>
      <c r="R224" s="299"/>
    </row>
    <row r="225" spans="1:18" ht="20.25" customHeight="1">
      <c r="A225" s="298">
        <v>221</v>
      </c>
      <c r="B225" s="314" t="s">
        <v>749</v>
      </c>
      <c r="C225" s="323" t="s">
        <v>730</v>
      </c>
      <c r="D225" s="300" t="s">
        <v>525</v>
      </c>
      <c r="E225" s="324">
        <v>1200</v>
      </c>
      <c r="F225" s="324">
        <v>1200</v>
      </c>
      <c r="G225" s="324">
        <v>1200</v>
      </c>
      <c r="H225" s="324">
        <v>1200</v>
      </c>
      <c r="I225" s="324">
        <v>1200</v>
      </c>
      <c r="J225" s="324">
        <v>1200</v>
      </c>
      <c r="K225" s="324">
        <v>1200</v>
      </c>
      <c r="L225" s="324">
        <v>1200</v>
      </c>
      <c r="M225" s="324">
        <v>1200</v>
      </c>
      <c r="N225" s="324">
        <v>1200</v>
      </c>
      <c r="O225" s="324">
        <v>1200</v>
      </c>
      <c r="P225" s="324">
        <v>1200</v>
      </c>
      <c r="Q225" s="301">
        <f t="shared" si="3"/>
        <v>14400</v>
      </c>
      <c r="R225" s="299"/>
    </row>
    <row r="226" spans="1:18" ht="20.25" customHeight="1">
      <c r="A226" s="298">
        <v>222</v>
      </c>
      <c r="B226" s="314" t="s">
        <v>750</v>
      </c>
      <c r="C226" s="323" t="s">
        <v>720</v>
      </c>
      <c r="D226" s="300" t="s">
        <v>654</v>
      </c>
      <c r="E226" s="324">
        <v>1000</v>
      </c>
      <c r="F226" s="324">
        <v>1000</v>
      </c>
      <c r="G226" s="324">
        <v>1000</v>
      </c>
      <c r="H226" s="324">
        <v>1000</v>
      </c>
      <c r="I226" s="324">
        <v>1000</v>
      </c>
      <c r="J226" s="324">
        <v>1000</v>
      </c>
      <c r="K226" s="324">
        <v>1000</v>
      </c>
      <c r="L226" s="324">
        <v>1000</v>
      </c>
      <c r="M226" s="324">
        <v>1000</v>
      </c>
      <c r="N226" s="324">
        <v>1000</v>
      </c>
      <c r="O226" s="324">
        <v>1000</v>
      </c>
      <c r="P226" s="324">
        <v>1000</v>
      </c>
      <c r="Q226" s="301">
        <f t="shared" si="3"/>
        <v>12000</v>
      </c>
      <c r="R226" s="299"/>
    </row>
    <row r="227" spans="1:18" ht="20.25" customHeight="1">
      <c r="A227" s="298">
        <v>223</v>
      </c>
      <c r="B227" s="314" t="s">
        <v>751</v>
      </c>
      <c r="C227" s="323" t="s">
        <v>730</v>
      </c>
      <c r="D227" s="300" t="s">
        <v>651</v>
      </c>
      <c r="E227" s="324">
        <v>1200</v>
      </c>
      <c r="F227" s="324">
        <v>1200</v>
      </c>
      <c r="G227" s="324">
        <v>1200</v>
      </c>
      <c r="H227" s="324">
        <v>1200</v>
      </c>
      <c r="I227" s="324">
        <v>1200</v>
      </c>
      <c r="J227" s="324">
        <v>1200</v>
      </c>
      <c r="K227" s="324">
        <v>1200</v>
      </c>
      <c r="L227" s="324">
        <v>1200</v>
      </c>
      <c r="M227" s="324">
        <v>1200</v>
      </c>
      <c r="N227" s="324">
        <v>1200</v>
      </c>
      <c r="O227" s="324">
        <v>1200</v>
      </c>
      <c r="P227" s="324">
        <v>1200</v>
      </c>
      <c r="Q227" s="301">
        <f t="shared" si="3"/>
        <v>14400</v>
      </c>
      <c r="R227" s="299"/>
    </row>
    <row r="228" spans="1:18" ht="20.25" customHeight="1">
      <c r="A228" s="298">
        <v>224</v>
      </c>
      <c r="B228" s="314" t="s">
        <v>752</v>
      </c>
      <c r="C228" s="323" t="s">
        <v>736</v>
      </c>
      <c r="D228" s="300" t="s">
        <v>654</v>
      </c>
      <c r="E228" s="324">
        <v>1000</v>
      </c>
      <c r="F228" s="324">
        <v>1000</v>
      </c>
      <c r="G228" s="324">
        <v>1000</v>
      </c>
      <c r="H228" s="324">
        <v>1000</v>
      </c>
      <c r="I228" s="324">
        <v>1000</v>
      </c>
      <c r="J228" s="324">
        <v>1000</v>
      </c>
      <c r="K228" s="324">
        <v>1000</v>
      </c>
      <c r="L228" s="324">
        <v>1000</v>
      </c>
      <c r="M228" s="324">
        <v>1000</v>
      </c>
      <c r="N228" s="324">
        <v>1000</v>
      </c>
      <c r="O228" s="324">
        <v>1000</v>
      </c>
      <c r="P228" s="324">
        <v>1000</v>
      </c>
      <c r="Q228" s="301">
        <f t="shared" si="3"/>
        <v>12000</v>
      </c>
      <c r="R228" s="299"/>
    </row>
    <row r="229" spans="1:18" ht="20.25" customHeight="1">
      <c r="A229" s="298">
        <v>225</v>
      </c>
      <c r="B229" s="314" t="s">
        <v>753</v>
      </c>
      <c r="C229" s="323" t="s">
        <v>745</v>
      </c>
      <c r="D229" s="300" t="s">
        <v>676</v>
      </c>
      <c r="E229" s="324">
        <v>1000</v>
      </c>
      <c r="F229" s="324">
        <v>1000</v>
      </c>
      <c r="G229" s="324">
        <v>1000</v>
      </c>
      <c r="H229" s="324">
        <v>1000</v>
      </c>
      <c r="I229" s="324">
        <v>1000</v>
      </c>
      <c r="J229" s="324">
        <v>1000</v>
      </c>
      <c r="K229" s="324">
        <v>1000</v>
      </c>
      <c r="L229" s="324">
        <v>1000</v>
      </c>
      <c r="M229" s="324">
        <v>1000</v>
      </c>
      <c r="N229" s="324">
        <v>1000</v>
      </c>
      <c r="O229" s="324">
        <v>1000</v>
      </c>
      <c r="P229" s="324">
        <v>1000</v>
      </c>
      <c r="Q229" s="301">
        <f t="shared" si="3"/>
        <v>12000</v>
      </c>
      <c r="R229" s="299"/>
    </row>
    <row r="230" spans="1:18" ht="20.25" customHeight="1">
      <c r="A230" s="298">
        <v>226</v>
      </c>
      <c r="B230" s="314" t="s">
        <v>754</v>
      </c>
      <c r="C230" s="323" t="s">
        <v>755</v>
      </c>
      <c r="D230" s="300" t="s">
        <v>654</v>
      </c>
      <c r="E230" s="324">
        <v>1000</v>
      </c>
      <c r="F230" s="324">
        <v>1000</v>
      </c>
      <c r="G230" s="324">
        <v>1000</v>
      </c>
      <c r="H230" s="324">
        <v>1000</v>
      </c>
      <c r="I230" s="324">
        <v>1000</v>
      </c>
      <c r="J230" s="324">
        <v>1000</v>
      </c>
      <c r="K230" s="324">
        <v>1000</v>
      </c>
      <c r="L230" s="324">
        <v>1000</v>
      </c>
      <c r="M230" s="324">
        <v>1000</v>
      </c>
      <c r="N230" s="324">
        <v>1000</v>
      </c>
      <c r="O230" s="324">
        <v>1000</v>
      </c>
      <c r="P230" s="324">
        <v>1000</v>
      </c>
      <c r="Q230" s="301">
        <f t="shared" si="3"/>
        <v>12000</v>
      </c>
      <c r="R230" s="299"/>
    </row>
    <row r="231" spans="1:18" ht="20.25" customHeight="1">
      <c r="A231" s="298">
        <v>227</v>
      </c>
      <c r="B231" s="314" t="s">
        <v>756</v>
      </c>
      <c r="C231" s="323" t="s">
        <v>706</v>
      </c>
      <c r="D231" s="300" t="s">
        <v>654</v>
      </c>
      <c r="E231" s="324">
        <v>1000</v>
      </c>
      <c r="F231" s="324">
        <v>1000</v>
      </c>
      <c r="G231" s="324">
        <v>1000</v>
      </c>
      <c r="H231" s="324">
        <v>1000</v>
      </c>
      <c r="I231" s="324">
        <v>1000</v>
      </c>
      <c r="J231" s="324">
        <v>1000</v>
      </c>
      <c r="K231" s="324">
        <v>1000</v>
      </c>
      <c r="L231" s="324">
        <v>1000</v>
      </c>
      <c r="M231" s="324">
        <v>1000</v>
      </c>
      <c r="N231" s="324">
        <v>1000</v>
      </c>
      <c r="O231" s="324">
        <v>1000</v>
      </c>
      <c r="P231" s="324">
        <v>1000</v>
      </c>
      <c r="Q231" s="301">
        <f t="shared" si="3"/>
        <v>12000</v>
      </c>
      <c r="R231" s="299"/>
    </row>
    <row r="232" spans="1:18" ht="20.25" customHeight="1">
      <c r="A232" s="298">
        <v>228</v>
      </c>
      <c r="B232" s="314" t="s">
        <v>757</v>
      </c>
      <c r="C232" s="323" t="s">
        <v>722</v>
      </c>
      <c r="D232" s="300" t="s">
        <v>654</v>
      </c>
      <c r="E232" s="324">
        <v>1000</v>
      </c>
      <c r="F232" s="324">
        <v>1000</v>
      </c>
      <c r="G232" s="324">
        <v>1000</v>
      </c>
      <c r="H232" s="324">
        <v>1000</v>
      </c>
      <c r="I232" s="324">
        <v>1000</v>
      </c>
      <c r="J232" s="324">
        <v>1000</v>
      </c>
      <c r="K232" s="324">
        <v>1000</v>
      </c>
      <c r="L232" s="324">
        <v>1000</v>
      </c>
      <c r="M232" s="324">
        <v>1000</v>
      </c>
      <c r="N232" s="324">
        <v>1000</v>
      </c>
      <c r="O232" s="324">
        <v>1000</v>
      </c>
      <c r="P232" s="324">
        <v>1000</v>
      </c>
      <c r="Q232" s="301">
        <f t="shared" si="3"/>
        <v>12000</v>
      </c>
      <c r="R232" s="299"/>
    </row>
    <row r="233" spans="1:18" ht="20.25" customHeight="1">
      <c r="A233" s="298">
        <v>229</v>
      </c>
      <c r="B233" s="314" t="s">
        <v>758</v>
      </c>
      <c r="C233" s="323" t="s">
        <v>706</v>
      </c>
      <c r="D233" s="300" t="s">
        <v>654</v>
      </c>
      <c r="E233" s="324">
        <v>1000</v>
      </c>
      <c r="F233" s="324">
        <v>1000</v>
      </c>
      <c r="G233" s="324">
        <v>1000</v>
      </c>
      <c r="H233" s="324">
        <v>1000</v>
      </c>
      <c r="I233" s="324">
        <v>1000</v>
      </c>
      <c r="J233" s="324">
        <v>1000</v>
      </c>
      <c r="K233" s="324">
        <v>1000</v>
      </c>
      <c r="L233" s="324">
        <v>1000</v>
      </c>
      <c r="M233" s="324">
        <v>1000</v>
      </c>
      <c r="N233" s="324">
        <v>1000</v>
      </c>
      <c r="O233" s="324">
        <v>1000</v>
      </c>
      <c r="P233" s="324">
        <v>1000</v>
      </c>
      <c r="Q233" s="301">
        <f t="shared" si="3"/>
        <v>12000</v>
      </c>
      <c r="R233" s="299"/>
    </row>
    <row r="234" spans="1:18" ht="20.25" customHeight="1">
      <c r="A234" s="298">
        <v>230</v>
      </c>
      <c r="B234" s="314" t="s">
        <v>759</v>
      </c>
      <c r="C234" s="323" t="s">
        <v>706</v>
      </c>
      <c r="D234" s="300" t="s">
        <v>654</v>
      </c>
      <c r="E234" s="324">
        <v>1000</v>
      </c>
      <c r="F234" s="324">
        <v>1000</v>
      </c>
      <c r="G234" s="324">
        <v>1000</v>
      </c>
      <c r="H234" s="324">
        <v>1000</v>
      </c>
      <c r="I234" s="324">
        <v>1000</v>
      </c>
      <c r="J234" s="324">
        <v>1000</v>
      </c>
      <c r="K234" s="324">
        <v>1000</v>
      </c>
      <c r="L234" s="324">
        <v>1000</v>
      </c>
      <c r="M234" s="324">
        <v>1000</v>
      </c>
      <c r="N234" s="324">
        <v>1000</v>
      </c>
      <c r="O234" s="324">
        <v>1000</v>
      </c>
      <c r="P234" s="324">
        <v>1000</v>
      </c>
      <c r="Q234" s="301">
        <f t="shared" si="3"/>
        <v>12000</v>
      </c>
      <c r="R234" s="299"/>
    </row>
    <row r="235" spans="1:18" ht="20.25" customHeight="1">
      <c r="A235" s="298">
        <v>231</v>
      </c>
      <c r="B235" s="314" t="s">
        <v>760</v>
      </c>
      <c r="C235" s="323" t="s">
        <v>761</v>
      </c>
      <c r="D235" s="300" t="s">
        <v>676</v>
      </c>
      <c r="E235" s="324">
        <v>1700</v>
      </c>
      <c r="F235" s="324">
        <v>1700</v>
      </c>
      <c r="G235" s="324">
        <v>1700</v>
      </c>
      <c r="H235" s="324">
        <v>1700</v>
      </c>
      <c r="I235" s="324">
        <v>1700</v>
      </c>
      <c r="J235" s="324">
        <v>1700</v>
      </c>
      <c r="K235" s="324">
        <v>1700</v>
      </c>
      <c r="L235" s="324">
        <v>1700</v>
      </c>
      <c r="M235" s="324">
        <v>1700</v>
      </c>
      <c r="N235" s="324">
        <v>1700</v>
      </c>
      <c r="O235" s="324">
        <v>1700</v>
      </c>
      <c r="P235" s="324">
        <v>1700</v>
      </c>
      <c r="Q235" s="301">
        <f t="shared" si="3"/>
        <v>20400</v>
      </c>
      <c r="R235" s="299"/>
    </row>
    <row r="236" spans="1:18" ht="20.25" customHeight="1">
      <c r="A236" s="298">
        <v>232</v>
      </c>
      <c r="B236" s="314" t="s">
        <v>762</v>
      </c>
      <c r="C236" s="323" t="s">
        <v>720</v>
      </c>
      <c r="D236" s="300" t="s">
        <v>654</v>
      </c>
      <c r="E236" s="324">
        <v>1200</v>
      </c>
      <c r="F236" s="324">
        <v>1200</v>
      </c>
      <c r="G236" s="324">
        <v>1200</v>
      </c>
      <c r="H236" s="324">
        <v>1200</v>
      </c>
      <c r="I236" s="324">
        <v>1200</v>
      </c>
      <c r="J236" s="324">
        <v>1200</v>
      </c>
      <c r="K236" s="324">
        <v>1200</v>
      </c>
      <c r="L236" s="324">
        <v>1200</v>
      </c>
      <c r="M236" s="324">
        <v>1200</v>
      </c>
      <c r="N236" s="324">
        <v>1200</v>
      </c>
      <c r="O236" s="324">
        <v>1200</v>
      </c>
      <c r="P236" s="324">
        <v>1200</v>
      </c>
      <c r="Q236" s="301">
        <f t="shared" si="3"/>
        <v>14400</v>
      </c>
      <c r="R236" s="299"/>
    </row>
    <row r="237" spans="1:18" ht="20.25" customHeight="1">
      <c r="A237" s="298">
        <v>233</v>
      </c>
      <c r="B237" s="314" t="s">
        <v>763</v>
      </c>
      <c r="C237" s="323" t="s">
        <v>761</v>
      </c>
      <c r="D237" s="300" t="s">
        <v>676</v>
      </c>
      <c r="E237" s="324">
        <v>1700</v>
      </c>
      <c r="F237" s="324">
        <v>1700</v>
      </c>
      <c r="G237" s="324">
        <v>1700</v>
      </c>
      <c r="H237" s="324">
        <v>1700</v>
      </c>
      <c r="I237" s="324">
        <v>1700</v>
      </c>
      <c r="J237" s="324">
        <v>1700</v>
      </c>
      <c r="K237" s="324">
        <v>1700</v>
      </c>
      <c r="L237" s="324">
        <v>1700</v>
      </c>
      <c r="M237" s="324">
        <v>1700</v>
      </c>
      <c r="N237" s="324">
        <v>1700</v>
      </c>
      <c r="O237" s="324">
        <v>1700</v>
      </c>
      <c r="P237" s="324">
        <v>1700</v>
      </c>
      <c r="Q237" s="301">
        <f t="shared" si="3"/>
        <v>20400</v>
      </c>
      <c r="R237" s="299"/>
    </row>
    <row r="238" spans="1:18" ht="20.25" customHeight="1">
      <c r="A238" s="298">
        <v>234</v>
      </c>
      <c r="B238" s="314" t="s">
        <v>764</v>
      </c>
      <c r="C238" s="323" t="s">
        <v>720</v>
      </c>
      <c r="D238" s="300" t="s">
        <v>654</v>
      </c>
      <c r="E238" s="324">
        <v>1000</v>
      </c>
      <c r="F238" s="324">
        <v>1000</v>
      </c>
      <c r="G238" s="324">
        <v>1000</v>
      </c>
      <c r="H238" s="324">
        <v>1000</v>
      </c>
      <c r="I238" s="324">
        <v>1000</v>
      </c>
      <c r="J238" s="324">
        <v>1000</v>
      </c>
      <c r="K238" s="324">
        <v>1000</v>
      </c>
      <c r="L238" s="324">
        <v>1000</v>
      </c>
      <c r="M238" s="324">
        <v>1000</v>
      </c>
      <c r="N238" s="324">
        <v>1000</v>
      </c>
      <c r="O238" s="324">
        <v>1000</v>
      </c>
      <c r="P238" s="324">
        <v>1000</v>
      </c>
      <c r="Q238" s="301">
        <f t="shared" si="3"/>
        <v>12000</v>
      </c>
      <c r="R238" s="299"/>
    </row>
    <row r="239" spans="1:18" ht="20.25" customHeight="1">
      <c r="A239" s="298">
        <v>235</v>
      </c>
      <c r="B239" s="314" t="s">
        <v>765</v>
      </c>
      <c r="C239" s="323" t="s">
        <v>720</v>
      </c>
      <c r="D239" s="300" t="s">
        <v>676</v>
      </c>
      <c r="E239" s="324">
        <v>1500</v>
      </c>
      <c r="F239" s="324">
        <v>1500</v>
      </c>
      <c r="G239" s="324">
        <v>1500</v>
      </c>
      <c r="H239" s="324">
        <v>1500</v>
      </c>
      <c r="I239" s="324">
        <v>1500</v>
      </c>
      <c r="J239" s="324">
        <v>1500</v>
      </c>
      <c r="K239" s="324">
        <v>1500</v>
      </c>
      <c r="L239" s="324">
        <v>1500</v>
      </c>
      <c r="M239" s="324">
        <v>1500</v>
      </c>
      <c r="N239" s="324">
        <v>1500</v>
      </c>
      <c r="O239" s="324">
        <v>1500</v>
      </c>
      <c r="P239" s="324">
        <v>1500</v>
      </c>
      <c r="Q239" s="301">
        <f t="shared" si="3"/>
        <v>18000</v>
      </c>
      <c r="R239" s="299"/>
    </row>
    <row r="240" spans="1:18" ht="20.25" customHeight="1">
      <c r="A240" s="298">
        <v>236</v>
      </c>
      <c r="B240" s="314" t="s">
        <v>766</v>
      </c>
      <c r="C240" s="323" t="s">
        <v>720</v>
      </c>
      <c r="D240" s="300" t="s">
        <v>676</v>
      </c>
      <c r="E240" s="324">
        <v>1500</v>
      </c>
      <c r="F240" s="324">
        <v>1500</v>
      </c>
      <c r="G240" s="324">
        <v>1500</v>
      </c>
      <c r="H240" s="324">
        <v>1500</v>
      </c>
      <c r="I240" s="324">
        <v>1500</v>
      </c>
      <c r="J240" s="324">
        <v>1500</v>
      </c>
      <c r="K240" s="324">
        <v>1500</v>
      </c>
      <c r="L240" s="324">
        <v>1500</v>
      </c>
      <c r="M240" s="324">
        <v>1500</v>
      </c>
      <c r="N240" s="324">
        <v>1500</v>
      </c>
      <c r="O240" s="324">
        <v>1500</v>
      </c>
      <c r="P240" s="324">
        <v>1500</v>
      </c>
      <c r="Q240" s="301">
        <f t="shared" si="3"/>
        <v>18000</v>
      </c>
      <c r="R240" s="299"/>
    </row>
    <row r="241" spans="1:18" ht="20.25" customHeight="1">
      <c r="A241" s="298">
        <v>237</v>
      </c>
      <c r="B241" s="314" t="s">
        <v>767</v>
      </c>
      <c r="C241" s="323" t="s">
        <v>720</v>
      </c>
      <c r="D241" s="300" t="s">
        <v>654</v>
      </c>
      <c r="E241" s="324">
        <v>1200</v>
      </c>
      <c r="F241" s="324">
        <v>1200</v>
      </c>
      <c r="G241" s="324">
        <v>1200</v>
      </c>
      <c r="H241" s="324">
        <v>1200</v>
      </c>
      <c r="I241" s="324">
        <v>1200</v>
      </c>
      <c r="J241" s="324">
        <v>1200</v>
      </c>
      <c r="K241" s="324">
        <v>1200</v>
      </c>
      <c r="L241" s="324">
        <v>1200</v>
      </c>
      <c r="M241" s="324">
        <v>1200</v>
      </c>
      <c r="N241" s="324">
        <v>1200</v>
      </c>
      <c r="O241" s="324">
        <v>1200</v>
      </c>
      <c r="P241" s="324">
        <v>1200</v>
      </c>
      <c r="Q241" s="301">
        <f t="shared" si="3"/>
        <v>14400</v>
      </c>
      <c r="R241" s="299"/>
    </row>
    <row r="242" spans="1:18" ht="20.25" customHeight="1">
      <c r="A242" s="298">
        <v>238</v>
      </c>
      <c r="B242" s="314" t="s">
        <v>768</v>
      </c>
      <c r="C242" s="323" t="s">
        <v>720</v>
      </c>
      <c r="D242" s="300" t="s">
        <v>654</v>
      </c>
      <c r="E242" s="324">
        <v>1000</v>
      </c>
      <c r="F242" s="324">
        <v>1000</v>
      </c>
      <c r="G242" s="324">
        <v>1000</v>
      </c>
      <c r="H242" s="324">
        <v>1000</v>
      </c>
      <c r="I242" s="324">
        <v>1000</v>
      </c>
      <c r="J242" s="324">
        <v>1000</v>
      </c>
      <c r="K242" s="324">
        <v>1000</v>
      </c>
      <c r="L242" s="324">
        <v>1000</v>
      </c>
      <c r="M242" s="324">
        <v>1000</v>
      </c>
      <c r="N242" s="324">
        <v>1000</v>
      </c>
      <c r="O242" s="324">
        <v>1000</v>
      </c>
      <c r="P242" s="324">
        <v>1000</v>
      </c>
      <c r="Q242" s="301">
        <f t="shared" si="3"/>
        <v>12000</v>
      </c>
      <c r="R242" s="299"/>
    </row>
    <row r="243" spans="1:18" ht="20.25" customHeight="1">
      <c r="A243" s="298">
        <v>239</v>
      </c>
      <c r="B243" s="314" t="s">
        <v>769</v>
      </c>
      <c r="C243" s="323" t="s">
        <v>770</v>
      </c>
      <c r="D243" s="300" t="s">
        <v>698</v>
      </c>
      <c r="E243" s="324">
        <v>1000</v>
      </c>
      <c r="F243" s="324">
        <v>1000</v>
      </c>
      <c r="G243" s="324">
        <v>1000</v>
      </c>
      <c r="H243" s="324">
        <v>1000</v>
      </c>
      <c r="I243" s="324">
        <v>1000</v>
      </c>
      <c r="J243" s="324">
        <v>1000</v>
      </c>
      <c r="K243" s="324">
        <v>1000</v>
      </c>
      <c r="L243" s="324">
        <v>1000</v>
      </c>
      <c r="M243" s="324">
        <v>1000</v>
      </c>
      <c r="N243" s="324">
        <v>1000</v>
      </c>
      <c r="O243" s="324">
        <v>1000</v>
      </c>
      <c r="P243" s="324">
        <v>1000</v>
      </c>
      <c r="Q243" s="301">
        <f t="shared" si="3"/>
        <v>12000</v>
      </c>
      <c r="R243" s="299"/>
    </row>
    <row r="244" spans="1:18" ht="20.25" customHeight="1">
      <c r="A244" s="298">
        <v>240</v>
      </c>
      <c r="B244" s="314" t="s">
        <v>771</v>
      </c>
      <c r="C244" s="323" t="s">
        <v>772</v>
      </c>
      <c r="D244" s="300" t="s">
        <v>676</v>
      </c>
      <c r="E244" s="324">
        <v>1000</v>
      </c>
      <c r="F244" s="324">
        <v>1000</v>
      </c>
      <c r="G244" s="324">
        <v>1000</v>
      </c>
      <c r="H244" s="324">
        <v>1000</v>
      </c>
      <c r="I244" s="324">
        <v>1000</v>
      </c>
      <c r="J244" s="324">
        <v>1000</v>
      </c>
      <c r="K244" s="324">
        <v>1000</v>
      </c>
      <c r="L244" s="324">
        <v>1000</v>
      </c>
      <c r="M244" s="324">
        <v>1000</v>
      </c>
      <c r="N244" s="324">
        <v>1000</v>
      </c>
      <c r="O244" s="324">
        <v>1000</v>
      </c>
      <c r="P244" s="324">
        <v>1000</v>
      </c>
      <c r="Q244" s="301">
        <f t="shared" si="3"/>
        <v>12000</v>
      </c>
      <c r="R244" s="299"/>
    </row>
    <row r="245" spans="1:18" ht="20.25" customHeight="1">
      <c r="A245" s="298">
        <v>241</v>
      </c>
      <c r="B245" s="314" t="s">
        <v>392</v>
      </c>
      <c r="C245" s="323" t="s">
        <v>706</v>
      </c>
      <c r="D245" s="300" t="s">
        <v>676</v>
      </c>
      <c r="E245" s="324">
        <v>1000</v>
      </c>
      <c r="F245" s="324">
        <v>1000</v>
      </c>
      <c r="G245" s="324">
        <v>1000</v>
      </c>
      <c r="H245" s="324">
        <v>1000</v>
      </c>
      <c r="I245" s="324">
        <v>1000</v>
      </c>
      <c r="J245" s="324">
        <v>1000</v>
      </c>
      <c r="K245" s="324">
        <v>1000</v>
      </c>
      <c r="L245" s="324">
        <v>1000</v>
      </c>
      <c r="M245" s="324">
        <v>1000</v>
      </c>
      <c r="N245" s="324">
        <v>1000</v>
      </c>
      <c r="O245" s="324">
        <v>1000</v>
      </c>
      <c r="P245" s="324">
        <v>1000</v>
      </c>
      <c r="Q245" s="301">
        <f t="shared" si="3"/>
        <v>12000</v>
      </c>
      <c r="R245" s="299"/>
    </row>
    <row r="246" spans="1:18" ht="20.25" customHeight="1">
      <c r="A246" s="298">
        <v>242</v>
      </c>
      <c r="B246" s="314" t="s">
        <v>418</v>
      </c>
      <c r="C246" s="323" t="s">
        <v>706</v>
      </c>
      <c r="D246" s="300" t="s">
        <v>676</v>
      </c>
      <c r="E246" s="324">
        <v>1000</v>
      </c>
      <c r="F246" s="324">
        <v>1000</v>
      </c>
      <c r="G246" s="324">
        <v>1000</v>
      </c>
      <c r="H246" s="324">
        <v>1000</v>
      </c>
      <c r="I246" s="324">
        <v>1000</v>
      </c>
      <c r="J246" s="324">
        <v>1000</v>
      </c>
      <c r="K246" s="324">
        <v>1000</v>
      </c>
      <c r="L246" s="324">
        <v>1000</v>
      </c>
      <c r="M246" s="324">
        <v>1000</v>
      </c>
      <c r="N246" s="324">
        <v>1000</v>
      </c>
      <c r="O246" s="324">
        <v>1000</v>
      </c>
      <c r="P246" s="324">
        <v>1000</v>
      </c>
      <c r="Q246" s="301">
        <f t="shared" si="3"/>
        <v>12000</v>
      </c>
      <c r="R246" s="299"/>
    </row>
    <row r="247" spans="1:18" ht="20.25" customHeight="1">
      <c r="A247" s="298">
        <v>243</v>
      </c>
      <c r="B247" s="314" t="s">
        <v>415</v>
      </c>
      <c r="C247" s="323" t="s">
        <v>706</v>
      </c>
      <c r="D247" s="300" t="s">
        <v>676</v>
      </c>
      <c r="E247" s="324">
        <v>1000</v>
      </c>
      <c r="F247" s="324">
        <v>1000</v>
      </c>
      <c r="G247" s="324">
        <v>1000</v>
      </c>
      <c r="H247" s="324">
        <v>1000</v>
      </c>
      <c r="I247" s="324">
        <v>1000</v>
      </c>
      <c r="J247" s="324">
        <v>1000</v>
      </c>
      <c r="K247" s="324">
        <v>1000</v>
      </c>
      <c r="L247" s="324">
        <v>1000</v>
      </c>
      <c r="M247" s="324">
        <v>1000</v>
      </c>
      <c r="N247" s="324">
        <v>1000</v>
      </c>
      <c r="O247" s="324">
        <v>1000</v>
      </c>
      <c r="P247" s="324">
        <v>1000</v>
      </c>
      <c r="Q247" s="301">
        <f t="shared" si="3"/>
        <v>12000</v>
      </c>
      <c r="R247" s="299"/>
    </row>
    <row r="248" spans="1:18" ht="20.25" customHeight="1">
      <c r="A248" s="298">
        <v>244</v>
      </c>
      <c r="B248" s="314" t="s">
        <v>773</v>
      </c>
      <c r="C248" s="323" t="s">
        <v>772</v>
      </c>
      <c r="D248" s="300" t="s">
        <v>654</v>
      </c>
      <c r="E248" s="324">
        <v>1000</v>
      </c>
      <c r="F248" s="324">
        <v>1000</v>
      </c>
      <c r="G248" s="324">
        <v>1000</v>
      </c>
      <c r="H248" s="324">
        <v>1000</v>
      </c>
      <c r="I248" s="324">
        <v>1000</v>
      </c>
      <c r="J248" s="324">
        <v>1000</v>
      </c>
      <c r="K248" s="324">
        <v>1000</v>
      </c>
      <c r="L248" s="324">
        <v>1000</v>
      </c>
      <c r="M248" s="324">
        <v>1000</v>
      </c>
      <c r="N248" s="324">
        <v>1000</v>
      </c>
      <c r="O248" s="324">
        <v>1000</v>
      </c>
      <c r="P248" s="324">
        <v>1000</v>
      </c>
      <c r="Q248" s="301">
        <f t="shared" si="3"/>
        <v>12000</v>
      </c>
      <c r="R248" s="299"/>
    </row>
    <row r="249" spans="1:18" ht="20.25" customHeight="1">
      <c r="A249" s="298">
        <v>245</v>
      </c>
      <c r="B249" s="314" t="s">
        <v>774</v>
      </c>
      <c r="C249" s="323" t="s">
        <v>706</v>
      </c>
      <c r="D249" s="300" t="s">
        <v>676</v>
      </c>
      <c r="E249" s="324">
        <v>1000</v>
      </c>
      <c r="F249" s="324">
        <v>1000</v>
      </c>
      <c r="G249" s="324">
        <v>1000</v>
      </c>
      <c r="H249" s="324">
        <v>1000</v>
      </c>
      <c r="I249" s="324">
        <v>1000</v>
      </c>
      <c r="J249" s="324">
        <v>1000</v>
      </c>
      <c r="K249" s="324">
        <v>1000</v>
      </c>
      <c r="L249" s="324">
        <v>1000</v>
      </c>
      <c r="M249" s="324">
        <v>1000</v>
      </c>
      <c r="N249" s="324">
        <v>1000</v>
      </c>
      <c r="O249" s="324">
        <v>1000</v>
      </c>
      <c r="P249" s="324">
        <v>1000</v>
      </c>
      <c r="Q249" s="301">
        <f t="shared" si="3"/>
        <v>12000</v>
      </c>
      <c r="R249" s="299"/>
    </row>
    <row r="250" spans="1:18" ht="20.25" customHeight="1">
      <c r="A250" s="298">
        <v>246</v>
      </c>
      <c r="B250" s="314" t="s">
        <v>775</v>
      </c>
      <c r="C250" s="323" t="s">
        <v>706</v>
      </c>
      <c r="D250" s="300" t="s">
        <v>654</v>
      </c>
      <c r="E250" s="324">
        <v>1000</v>
      </c>
      <c r="F250" s="324">
        <v>1000</v>
      </c>
      <c r="G250" s="324">
        <v>1000</v>
      </c>
      <c r="H250" s="324">
        <v>1000</v>
      </c>
      <c r="I250" s="324">
        <v>1000</v>
      </c>
      <c r="J250" s="324">
        <v>1000</v>
      </c>
      <c r="K250" s="324">
        <v>1000</v>
      </c>
      <c r="L250" s="324">
        <v>1000</v>
      </c>
      <c r="M250" s="324">
        <v>1000</v>
      </c>
      <c r="N250" s="324">
        <v>1000</v>
      </c>
      <c r="O250" s="324">
        <v>1000</v>
      </c>
      <c r="P250" s="324">
        <v>1000</v>
      </c>
      <c r="Q250" s="301">
        <f t="shared" si="3"/>
        <v>12000</v>
      </c>
      <c r="R250" s="299"/>
    </row>
    <row r="251" spans="1:18" ht="20.25" customHeight="1">
      <c r="A251" s="298">
        <v>247</v>
      </c>
      <c r="B251" s="314" t="s">
        <v>776</v>
      </c>
      <c r="C251" s="323" t="s">
        <v>706</v>
      </c>
      <c r="D251" s="300" t="s">
        <v>676</v>
      </c>
      <c r="E251" s="324">
        <v>1000</v>
      </c>
      <c r="F251" s="324">
        <v>1000</v>
      </c>
      <c r="G251" s="324">
        <v>1000</v>
      </c>
      <c r="H251" s="324">
        <v>1000</v>
      </c>
      <c r="I251" s="324">
        <v>1000</v>
      </c>
      <c r="J251" s="324">
        <v>1000</v>
      </c>
      <c r="K251" s="324">
        <v>1000</v>
      </c>
      <c r="L251" s="324">
        <v>1000</v>
      </c>
      <c r="M251" s="324">
        <v>1000</v>
      </c>
      <c r="N251" s="324">
        <v>1000</v>
      </c>
      <c r="O251" s="324">
        <v>1000</v>
      </c>
      <c r="P251" s="324">
        <v>1000</v>
      </c>
      <c r="Q251" s="301">
        <f t="shared" si="3"/>
        <v>12000</v>
      </c>
      <c r="R251" s="299"/>
    </row>
    <row r="252" spans="1:18" ht="20.25" customHeight="1">
      <c r="A252" s="298">
        <v>248</v>
      </c>
      <c r="B252" s="314" t="s">
        <v>777</v>
      </c>
      <c r="C252" s="323" t="s">
        <v>770</v>
      </c>
      <c r="D252" s="300" t="s">
        <v>698</v>
      </c>
      <c r="E252" s="324">
        <v>1000</v>
      </c>
      <c r="F252" s="324">
        <v>1000</v>
      </c>
      <c r="G252" s="324">
        <v>1000</v>
      </c>
      <c r="H252" s="324">
        <v>1000</v>
      </c>
      <c r="I252" s="324">
        <v>1000</v>
      </c>
      <c r="J252" s="324">
        <v>1000</v>
      </c>
      <c r="K252" s="324">
        <v>1000</v>
      </c>
      <c r="L252" s="324">
        <v>1000</v>
      </c>
      <c r="M252" s="324">
        <v>1000</v>
      </c>
      <c r="N252" s="324">
        <v>1000</v>
      </c>
      <c r="O252" s="324">
        <v>1000</v>
      </c>
      <c r="P252" s="324">
        <v>1000</v>
      </c>
      <c r="Q252" s="301">
        <f t="shared" si="3"/>
        <v>12000</v>
      </c>
      <c r="R252" s="299"/>
    </row>
    <row r="253" spans="1:18" ht="20.25" customHeight="1">
      <c r="A253" s="298">
        <v>249</v>
      </c>
      <c r="B253" s="314" t="s">
        <v>416</v>
      </c>
      <c r="C253" s="323" t="s">
        <v>778</v>
      </c>
      <c r="D253" s="300" t="s">
        <v>676</v>
      </c>
      <c r="E253" s="324">
        <v>1000</v>
      </c>
      <c r="F253" s="324">
        <v>1000</v>
      </c>
      <c r="G253" s="324">
        <v>1000</v>
      </c>
      <c r="H253" s="324">
        <v>1000</v>
      </c>
      <c r="I253" s="324">
        <v>1000</v>
      </c>
      <c r="J253" s="324">
        <v>1000</v>
      </c>
      <c r="K253" s="324">
        <v>1000</v>
      </c>
      <c r="L253" s="324">
        <v>1000</v>
      </c>
      <c r="M253" s="324">
        <v>1000</v>
      </c>
      <c r="N253" s="324">
        <v>1000</v>
      </c>
      <c r="O253" s="324">
        <v>1000</v>
      </c>
      <c r="P253" s="324">
        <v>1000</v>
      </c>
      <c r="Q253" s="301">
        <f t="shared" si="3"/>
        <v>12000</v>
      </c>
      <c r="R253" s="299"/>
    </row>
    <row r="254" spans="1:18" ht="20.25" customHeight="1">
      <c r="A254" s="298">
        <v>250</v>
      </c>
      <c r="B254" s="314" t="s">
        <v>779</v>
      </c>
      <c r="C254" s="323" t="s">
        <v>706</v>
      </c>
      <c r="D254" s="300" t="s">
        <v>654</v>
      </c>
      <c r="E254" s="324">
        <v>1000</v>
      </c>
      <c r="F254" s="324">
        <v>1000</v>
      </c>
      <c r="G254" s="324">
        <v>1000</v>
      </c>
      <c r="H254" s="324">
        <v>1000</v>
      </c>
      <c r="I254" s="324">
        <v>1000</v>
      </c>
      <c r="J254" s="324">
        <v>1000</v>
      </c>
      <c r="K254" s="324">
        <v>1000</v>
      </c>
      <c r="L254" s="324">
        <v>1000</v>
      </c>
      <c r="M254" s="324">
        <v>1000</v>
      </c>
      <c r="N254" s="324">
        <v>1000</v>
      </c>
      <c r="O254" s="324">
        <v>1000</v>
      </c>
      <c r="P254" s="324">
        <v>1000</v>
      </c>
      <c r="Q254" s="301">
        <f t="shared" si="3"/>
        <v>12000</v>
      </c>
      <c r="R254" s="299"/>
    </row>
    <row r="255" spans="1:18" ht="20.25" customHeight="1">
      <c r="A255" s="298">
        <v>251</v>
      </c>
      <c r="B255" s="314" t="s">
        <v>780</v>
      </c>
      <c r="C255" s="323" t="s">
        <v>778</v>
      </c>
      <c r="D255" s="300" t="s">
        <v>676</v>
      </c>
      <c r="E255" s="324">
        <v>1000</v>
      </c>
      <c r="F255" s="324">
        <v>1000</v>
      </c>
      <c r="G255" s="324">
        <v>1000</v>
      </c>
      <c r="H255" s="324">
        <v>1000</v>
      </c>
      <c r="I255" s="324">
        <v>1000</v>
      </c>
      <c r="J255" s="324">
        <v>1000</v>
      </c>
      <c r="K255" s="324">
        <v>1000</v>
      </c>
      <c r="L255" s="324">
        <v>1000</v>
      </c>
      <c r="M255" s="324">
        <v>1000</v>
      </c>
      <c r="N255" s="324">
        <v>1000</v>
      </c>
      <c r="O255" s="324">
        <v>1000</v>
      </c>
      <c r="P255" s="324">
        <v>1000</v>
      </c>
      <c r="Q255" s="301">
        <f t="shared" si="3"/>
        <v>12000</v>
      </c>
      <c r="R255" s="299"/>
    </row>
    <row r="256" spans="1:18" s="328" customFormat="1">
      <c r="A256" s="1799" t="s">
        <v>6</v>
      </c>
      <c r="B256" s="1799"/>
      <c r="C256" s="1799"/>
      <c r="D256" s="325"/>
      <c r="E256" s="326">
        <f>SUM(E5:E255)</f>
        <v>773500</v>
      </c>
      <c r="F256" s="326">
        <f t="shared" ref="F256:Q256" si="4">SUM(F5:F255)</f>
        <v>773500</v>
      </c>
      <c r="G256" s="326">
        <f t="shared" si="4"/>
        <v>773500</v>
      </c>
      <c r="H256" s="326">
        <f t="shared" si="4"/>
        <v>773500</v>
      </c>
      <c r="I256" s="326">
        <f t="shared" si="4"/>
        <v>773500</v>
      </c>
      <c r="J256" s="326">
        <f t="shared" si="4"/>
        <v>773500</v>
      </c>
      <c r="K256" s="326">
        <f t="shared" si="4"/>
        <v>773500</v>
      </c>
      <c r="L256" s="326">
        <f t="shared" si="4"/>
        <v>773500</v>
      </c>
      <c r="M256" s="326">
        <f t="shared" si="4"/>
        <v>773500</v>
      </c>
      <c r="N256" s="326">
        <f t="shared" si="4"/>
        <v>773500</v>
      </c>
      <c r="O256" s="326">
        <f t="shared" si="4"/>
        <v>773500</v>
      </c>
      <c r="P256" s="326">
        <f t="shared" si="4"/>
        <v>773500</v>
      </c>
      <c r="Q256" s="326">
        <f t="shared" si="4"/>
        <v>9282000</v>
      </c>
      <c r="R256" s="327"/>
    </row>
    <row r="257" spans="16:18" ht="20.7" customHeight="1"/>
    <row r="258" spans="16:18" ht="20.7" customHeight="1"/>
    <row r="259" spans="16:18" ht="20.7" customHeight="1">
      <c r="Q259" s="330"/>
    </row>
    <row r="260" spans="16:18" ht="20.7" customHeight="1"/>
    <row r="261" spans="16:18" ht="20.7" customHeight="1">
      <c r="P261" s="331"/>
      <c r="Q261" s="332"/>
      <c r="R261" s="328"/>
    </row>
    <row r="262" spans="16:18" ht="20.7" customHeight="1">
      <c r="P262" s="331"/>
      <c r="Q262" s="333"/>
      <c r="R262" s="328"/>
    </row>
    <row r="263" spans="16:18" ht="20.7" customHeight="1">
      <c r="P263" s="331"/>
      <c r="Q263" s="332"/>
      <c r="R263" s="328"/>
    </row>
  </sheetData>
  <mergeCells count="4">
    <mergeCell ref="A1:R1"/>
    <mergeCell ref="A2:R2"/>
    <mergeCell ref="A3:R3"/>
    <mergeCell ref="A256:C256"/>
  </mergeCells>
  <pageMargins left="0.39370078740157483" right="0.39370078740157483" top="0.94488188976377963" bottom="0.98425196850393704" header="0.31496062992125984" footer="0.15748031496062992"/>
  <pageSetup paperSize="9" scale="55" fitToHeight="0" orientation="landscape" r:id="rId1"/>
  <rowBreaks count="1" manualBreakCount="1">
    <brk id="31" max="1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FBFCC-26A7-4E37-8578-5297FBB663E5}">
  <sheetPr>
    <tabColor rgb="FF0070C0"/>
    <pageSetUpPr fitToPage="1"/>
  </sheetPr>
  <dimension ref="A1:G10"/>
  <sheetViews>
    <sheetView view="pageBreakPreview" zoomScaleSheetLayoutView="100" workbookViewId="0">
      <selection activeCell="U62" sqref="U62"/>
    </sheetView>
  </sheetViews>
  <sheetFormatPr defaultRowHeight="24.6"/>
  <cols>
    <col min="1" max="1" width="6.3984375" style="335" customWidth="1"/>
    <col min="2" max="2" width="30.3984375" style="335" customWidth="1"/>
    <col min="3" max="3" width="17.59765625" style="335" customWidth="1"/>
    <col min="4" max="4" width="20.296875" style="335" customWidth="1"/>
    <col min="5" max="256" width="8.796875" style="335"/>
    <col min="257" max="257" width="6.3984375" style="335" customWidth="1"/>
    <col min="258" max="258" width="30.3984375" style="335" customWidth="1"/>
    <col min="259" max="259" width="17.59765625" style="335" customWidth="1"/>
    <col min="260" max="260" width="20.296875" style="335" customWidth="1"/>
    <col min="261" max="512" width="8.796875" style="335"/>
    <col min="513" max="513" width="6.3984375" style="335" customWidth="1"/>
    <col min="514" max="514" width="30.3984375" style="335" customWidth="1"/>
    <col min="515" max="515" width="17.59765625" style="335" customWidth="1"/>
    <col min="516" max="516" width="20.296875" style="335" customWidth="1"/>
    <col min="517" max="768" width="8.796875" style="335"/>
    <col min="769" max="769" width="6.3984375" style="335" customWidth="1"/>
    <col min="770" max="770" width="30.3984375" style="335" customWidth="1"/>
    <col min="771" max="771" width="17.59765625" style="335" customWidth="1"/>
    <col min="772" max="772" width="20.296875" style="335" customWidth="1"/>
    <col min="773" max="1024" width="8.796875" style="335"/>
    <col min="1025" max="1025" width="6.3984375" style="335" customWidth="1"/>
    <col min="1026" max="1026" width="30.3984375" style="335" customWidth="1"/>
    <col min="1027" max="1027" width="17.59765625" style="335" customWidth="1"/>
    <col min="1028" max="1028" width="20.296875" style="335" customWidth="1"/>
    <col min="1029" max="1280" width="8.796875" style="335"/>
    <col min="1281" max="1281" width="6.3984375" style="335" customWidth="1"/>
    <col min="1282" max="1282" width="30.3984375" style="335" customWidth="1"/>
    <col min="1283" max="1283" width="17.59765625" style="335" customWidth="1"/>
    <col min="1284" max="1284" width="20.296875" style="335" customWidth="1"/>
    <col min="1285" max="1536" width="8.796875" style="335"/>
    <col min="1537" max="1537" width="6.3984375" style="335" customWidth="1"/>
    <col min="1538" max="1538" width="30.3984375" style="335" customWidth="1"/>
    <col min="1539" max="1539" width="17.59765625" style="335" customWidth="1"/>
    <col min="1540" max="1540" width="20.296875" style="335" customWidth="1"/>
    <col min="1541" max="1792" width="8.796875" style="335"/>
    <col min="1793" max="1793" width="6.3984375" style="335" customWidth="1"/>
    <col min="1794" max="1794" width="30.3984375" style="335" customWidth="1"/>
    <col min="1795" max="1795" width="17.59765625" style="335" customWidth="1"/>
    <col min="1796" max="1796" width="20.296875" style="335" customWidth="1"/>
    <col min="1797" max="2048" width="8.796875" style="335"/>
    <col min="2049" max="2049" width="6.3984375" style="335" customWidth="1"/>
    <col min="2050" max="2050" width="30.3984375" style="335" customWidth="1"/>
    <col min="2051" max="2051" width="17.59765625" style="335" customWidth="1"/>
    <col min="2052" max="2052" width="20.296875" style="335" customWidth="1"/>
    <col min="2053" max="2304" width="8.796875" style="335"/>
    <col min="2305" max="2305" width="6.3984375" style="335" customWidth="1"/>
    <col min="2306" max="2306" width="30.3984375" style="335" customWidth="1"/>
    <col min="2307" max="2307" width="17.59765625" style="335" customWidth="1"/>
    <col min="2308" max="2308" width="20.296875" style="335" customWidth="1"/>
    <col min="2309" max="2560" width="8.796875" style="335"/>
    <col min="2561" max="2561" width="6.3984375" style="335" customWidth="1"/>
    <col min="2562" max="2562" width="30.3984375" style="335" customWidth="1"/>
    <col min="2563" max="2563" width="17.59765625" style="335" customWidth="1"/>
    <col min="2564" max="2564" width="20.296875" style="335" customWidth="1"/>
    <col min="2565" max="2816" width="8.796875" style="335"/>
    <col min="2817" max="2817" width="6.3984375" style="335" customWidth="1"/>
    <col min="2818" max="2818" width="30.3984375" style="335" customWidth="1"/>
    <col min="2819" max="2819" width="17.59765625" style="335" customWidth="1"/>
    <col min="2820" max="2820" width="20.296875" style="335" customWidth="1"/>
    <col min="2821" max="3072" width="8.796875" style="335"/>
    <col min="3073" max="3073" width="6.3984375" style="335" customWidth="1"/>
    <col min="3074" max="3074" width="30.3984375" style="335" customWidth="1"/>
    <col min="3075" max="3075" width="17.59765625" style="335" customWidth="1"/>
    <col min="3076" max="3076" width="20.296875" style="335" customWidth="1"/>
    <col min="3077" max="3328" width="8.796875" style="335"/>
    <col min="3329" max="3329" width="6.3984375" style="335" customWidth="1"/>
    <col min="3330" max="3330" width="30.3984375" style="335" customWidth="1"/>
    <col min="3331" max="3331" width="17.59765625" style="335" customWidth="1"/>
    <col min="3332" max="3332" width="20.296875" style="335" customWidth="1"/>
    <col min="3333" max="3584" width="8.796875" style="335"/>
    <col min="3585" max="3585" width="6.3984375" style="335" customWidth="1"/>
    <col min="3586" max="3586" width="30.3984375" style="335" customWidth="1"/>
    <col min="3587" max="3587" width="17.59765625" style="335" customWidth="1"/>
    <col min="3588" max="3588" width="20.296875" style="335" customWidth="1"/>
    <col min="3589" max="3840" width="8.796875" style="335"/>
    <col min="3841" max="3841" width="6.3984375" style="335" customWidth="1"/>
    <col min="3842" max="3842" width="30.3984375" style="335" customWidth="1"/>
    <col min="3843" max="3843" width="17.59765625" style="335" customWidth="1"/>
    <col min="3844" max="3844" width="20.296875" style="335" customWidth="1"/>
    <col min="3845" max="4096" width="8.796875" style="335"/>
    <col min="4097" max="4097" width="6.3984375" style="335" customWidth="1"/>
    <col min="4098" max="4098" width="30.3984375" style="335" customWidth="1"/>
    <col min="4099" max="4099" width="17.59765625" style="335" customWidth="1"/>
    <col min="4100" max="4100" width="20.296875" style="335" customWidth="1"/>
    <col min="4101" max="4352" width="8.796875" style="335"/>
    <col min="4353" max="4353" width="6.3984375" style="335" customWidth="1"/>
    <col min="4354" max="4354" width="30.3984375" style="335" customWidth="1"/>
    <col min="4355" max="4355" width="17.59765625" style="335" customWidth="1"/>
    <col min="4356" max="4356" width="20.296875" style="335" customWidth="1"/>
    <col min="4357" max="4608" width="8.796875" style="335"/>
    <col min="4609" max="4609" width="6.3984375" style="335" customWidth="1"/>
    <col min="4610" max="4610" width="30.3984375" style="335" customWidth="1"/>
    <col min="4611" max="4611" width="17.59765625" style="335" customWidth="1"/>
    <col min="4612" max="4612" width="20.296875" style="335" customWidth="1"/>
    <col min="4613" max="4864" width="8.796875" style="335"/>
    <col min="4865" max="4865" width="6.3984375" style="335" customWidth="1"/>
    <col min="4866" max="4866" width="30.3984375" style="335" customWidth="1"/>
    <col min="4867" max="4867" width="17.59765625" style="335" customWidth="1"/>
    <col min="4868" max="4868" width="20.296875" style="335" customWidth="1"/>
    <col min="4869" max="5120" width="8.796875" style="335"/>
    <col min="5121" max="5121" width="6.3984375" style="335" customWidth="1"/>
    <col min="5122" max="5122" width="30.3984375" style="335" customWidth="1"/>
    <col min="5123" max="5123" width="17.59765625" style="335" customWidth="1"/>
    <col min="5124" max="5124" width="20.296875" style="335" customWidth="1"/>
    <col min="5125" max="5376" width="8.796875" style="335"/>
    <col min="5377" max="5377" width="6.3984375" style="335" customWidth="1"/>
    <col min="5378" max="5378" width="30.3984375" style="335" customWidth="1"/>
    <col min="5379" max="5379" width="17.59765625" style="335" customWidth="1"/>
    <col min="5380" max="5380" width="20.296875" style="335" customWidth="1"/>
    <col min="5381" max="5632" width="8.796875" style="335"/>
    <col min="5633" max="5633" width="6.3984375" style="335" customWidth="1"/>
    <col min="5634" max="5634" width="30.3984375" style="335" customWidth="1"/>
    <col min="5635" max="5635" width="17.59765625" style="335" customWidth="1"/>
    <col min="5636" max="5636" width="20.296875" style="335" customWidth="1"/>
    <col min="5637" max="5888" width="8.796875" style="335"/>
    <col min="5889" max="5889" width="6.3984375" style="335" customWidth="1"/>
    <col min="5890" max="5890" width="30.3984375" style="335" customWidth="1"/>
    <col min="5891" max="5891" width="17.59765625" style="335" customWidth="1"/>
    <col min="5892" max="5892" width="20.296875" style="335" customWidth="1"/>
    <col min="5893" max="6144" width="8.796875" style="335"/>
    <col min="6145" max="6145" width="6.3984375" style="335" customWidth="1"/>
    <col min="6146" max="6146" width="30.3984375" style="335" customWidth="1"/>
    <col min="6147" max="6147" width="17.59765625" style="335" customWidth="1"/>
    <col min="6148" max="6148" width="20.296875" style="335" customWidth="1"/>
    <col min="6149" max="6400" width="8.796875" style="335"/>
    <col min="6401" max="6401" width="6.3984375" style="335" customWidth="1"/>
    <col min="6402" max="6402" width="30.3984375" style="335" customWidth="1"/>
    <col min="6403" max="6403" width="17.59765625" style="335" customWidth="1"/>
    <col min="6404" max="6404" width="20.296875" style="335" customWidth="1"/>
    <col min="6405" max="6656" width="8.796875" style="335"/>
    <col min="6657" max="6657" width="6.3984375" style="335" customWidth="1"/>
    <col min="6658" max="6658" width="30.3984375" style="335" customWidth="1"/>
    <col min="6659" max="6659" width="17.59765625" style="335" customWidth="1"/>
    <col min="6660" max="6660" width="20.296875" style="335" customWidth="1"/>
    <col min="6661" max="6912" width="8.796875" style="335"/>
    <col min="6913" max="6913" width="6.3984375" style="335" customWidth="1"/>
    <col min="6914" max="6914" width="30.3984375" style="335" customWidth="1"/>
    <col min="6915" max="6915" width="17.59765625" style="335" customWidth="1"/>
    <col min="6916" max="6916" width="20.296875" style="335" customWidth="1"/>
    <col min="6917" max="7168" width="8.796875" style="335"/>
    <col min="7169" max="7169" width="6.3984375" style="335" customWidth="1"/>
    <col min="7170" max="7170" width="30.3984375" style="335" customWidth="1"/>
    <col min="7171" max="7171" width="17.59765625" style="335" customWidth="1"/>
    <col min="7172" max="7172" width="20.296875" style="335" customWidth="1"/>
    <col min="7173" max="7424" width="8.796875" style="335"/>
    <col min="7425" max="7425" width="6.3984375" style="335" customWidth="1"/>
    <col min="7426" max="7426" width="30.3984375" style="335" customWidth="1"/>
    <col min="7427" max="7427" width="17.59765625" style="335" customWidth="1"/>
    <col min="7428" max="7428" width="20.296875" style="335" customWidth="1"/>
    <col min="7429" max="7680" width="8.796875" style="335"/>
    <col min="7681" max="7681" width="6.3984375" style="335" customWidth="1"/>
    <col min="7682" max="7682" width="30.3984375" style="335" customWidth="1"/>
    <col min="7683" max="7683" width="17.59765625" style="335" customWidth="1"/>
    <col min="7684" max="7684" width="20.296875" style="335" customWidth="1"/>
    <col min="7685" max="7936" width="8.796875" style="335"/>
    <col min="7937" max="7937" width="6.3984375" style="335" customWidth="1"/>
    <col min="7938" max="7938" width="30.3984375" style="335" customWidth="1"/>
    <col min="7939" max="7939" width="17.59765625" style="335" customWidth="1"/>
    <col min="7940" max="7940" width="20.296875" style="335" customWidth="1"/>
    <col min="7941" max="8192" width="8.796875" style="335"/>
    <col min="8193" max="8193" width="6.3984375" style="335" customWidth="1"/>
    <col min="8194" max="8194" width="30.3984375" style="335" customWidth="1"/>
    <col min="8195" max="8195" width="17.59765625" style="335" customWidth="1"/>
    <col min="8196" max="8196" width="20.296875" style="335" customWidth="1"/>
    <col min="8197" max="8448" width="8.796875" style="335"/>
    <col min="8449" max="8449" width="6.3984375" style="335" customWidth="1"/>
    <col min="8450" max="8450" width="30.3984375" style="335" customWidth="1"/>
    <col min="8451" max="8451" width="17.59765625" style="335" customWidth="1"/>
    <col min="8452" max="8452" width="20.296875" style="335" customWidth="1"/>
    <col min="8453" max="8704" width="8.796875" style="335"/>
    <col min="8705" max="8705" width="6.3984375" style="335" customWidth="1"/>
    <col min="8706" max="8706" width="30.3984375" style="335" customWidth="1"/>
    <col min="8707" max="8707" width="17.59765625" style="335" customWidth="1"/>
    <col min="8708" max="8708" width="20.296875" style="335" customWidth="1"/>
    <col min="8709" max="8960" width="8.796875" style="335"/>
    <col min="8961" max="8961" width="6.3984375" style="335" customWidth="1"/>
    <col min="8962" max="8962" width="30.3984375" style="335" customWidth="1"/>
    <col min="8963" max="8963" width="17.59765625" style="335" customWidth="1"/>
    <col min="8964" max="8964" width="20.296875" style="335" customWidth="1"/>
    <col min="8965" max="9216" width="8.796875" style="335"/>
    <col min="9217" max="9217" width="6.3984375" style="335" customWidth="1"/>
    <col min="9218" max="9218" width="30.3984375" style="335" customWidth="1"/>
    <col min="9219" max="9219" width="17.59765625" style="335" customWidth="1"/>
    <col min="9220" max="9220" width="20.296875" style="335" customWidth="1"/>
    <col min="9221" max="9472" width="8.796875" style="335"/>
    <col min="9473" max="9473" width="6.3984375" style="335" customWidth="1"/>
    <col min="9474" max="9474" width="30.3984375" style="335" customWidth="1"/>
    <col min="9475" max="9475" width="17.59765625" style="335" customWidth="1"/>
    <col min="9476" max="9476" width="20.296875" style="335" customWidth="1"/>
    <col min="9477" max="9728" width="8.796875" style="335"/>
    <col min="9729" max="9729" width="6.3984375" style="335" customWidth="1"/>
    <col min="9730" max="9730" width="30.3984375" style="335" customWidth="1"/>
    <col min="9731" max="9731" width="17.59765625" style="335" customWidth="1"/>
    <col min="9732" max="9732" width="20.296875" style="335" customWidth="1"/>
    <col min="9733" max="9984" width="8.796875" style="335"/>
    <col min="9985" max="9985" width="6.3984375" style="335" customWidth="1"/>
    <col min="9986" max="9986" width="30.3984375" style="335" customWidth="1"/>
    <col min="9987" max="9987" width="17.59765625" style="335" customWidth="1"/>
    <col min="9988" max="9988" width="20.296875" style="335" customWidth="1"/>
    <col min="9989" max="10240" width="8.796875" style="335"/>
    <col min="10241" max="10241" width="6.3984375" style="335" customWidth="1"/>
    <col min="10242" max="10242" width="30.3984375" style="335" customWidth="1"/>
    <col min="10243" max="10243" width="17.59765625" style="335" customWidth="1"/>
    <col min="10244" max="10244" width="20.296875" style="335" customWidth="1"/>
    <col min="10245" max="10496" width="8.796875" style="335"/>
    <col min="10497" max="10497" width="6.3984375" style="335" customWidth="1"/>
    <col min="10498" max="10498" width="30.3984375" style="335" customWidth="1"/>
    <col min="10499" max="10499" width="17.59765625" style="335" customWidth="1"/>
    <col min="10500" max="10500" width="20.296875" style="335" customWidth="1"/>
    <col min="10501" max="10752" width="8.796875" style="335"/>
    <col min="10753" max="10753" width="6.3984375" style="335" customWidth="1"/>
    <col min="10754" max="10754" width="30.3984375" style="335" customWidth="1"/>
    <col min="10755" max="10755" width="17.59765625" style="335" customWidth="1"/>
    <col min="10756" max="10756" width="20.296875" style="335" customWidth="1"/>
    <col min="10757" max="11008" width="8.796875" style="335"/>
    <col min="11009" max="11009" width="6.3984375" style="335" customWidth="1"/>
    <col min="11010" max="11010" width="30.3984375" style="335" customWidth="1"/>
    <col min="11011" max="11011" width="17.59765625" style="335" customWidth="1"/>
    <col min="11012" max="11012" width="20.296875" style="335" customWidth="1"/>
    <col min="11013" max="11264" width="8.796875" style="335"/>
    <col min="11265" max="11265" width="6.3984375" style="335" customWidth="1"/>
    <col min="11266" max="11266" width="30.3984375" style="335" customWidth="1"/>
    <col min="11267" max="11267" width="17.59765625" style="335" customWidth="1"/>
    <col min="11268" max="11268" width="20.296875" style="335" customWidth="1"/>
    <col min="11269" max="11520" width="8.796875" style="335"/>
    <col min="11521" max="11521" width="6.3984375" style="335" customWidth="1"/>
    <col min="11522" max="11522" width="30.3984375" style="335" customWidth="1"/>
    <col min="11523" max="11523" width="17.59765625" style="335" customWidth="1"/>
    <col min="11524" max="11524" width="20.296875" style="335" customWidth="1"/>
    <col min="11525" max="11776" width="8.796875" style="335"/>
    <col min="11777" max="11777" width="6.3984375" style="335" customWidth="1"/>
    <col min="11778" max="11778" width="30.3984375" style="335" customWidth="1"/>
    <col min="11779" max="11779" width="17.59765625" style="335" customWidth="1"/>
    <col min="11780" max="11780" width="20.296875" style="335" customWidth="1"/>
    <col min="11781" max="12032" width="8.796875" style="335"/>
    <col min="12033" max="12033" width="6.3984375" style="335" customWidth="1"/>
    <col min="12034" max="12034" width="30.3984375" style="335" customWidth="1"/>
    <col min="12035" max="12035" width="17.59765625" style="335" customWidth="1"/>
    <col min="12036" max="12036" width="20.296875" style="335" customWidth="1"/>
    <col min="12037" max="12288" width="8.796875" style="335"/>
    <col min="12289" max="12289" width="6.3984375" style="335" customWidth="1"/>
    <col min="12290" max="12290" width="30.3984375" style="335" customWidth="1"/>
    <col min="12291" max="12291" width="17.59765625" style="335" customWidth="1"/>
    <col min="12292" max="12292" width="20.296875" style="335" customWidth="1"/>
    <col min="12293" max="12544" width="8.796875" style="335"/>
    <col min="12545" max="12545" width="6.3984375" style="335" customWidth="1"/>
    <col min="12546" max="12546" width="30.3984375" style="335" customWidth="1"/>
    <col min="12547" max="12547" width="17.59765625" style="335" customWidth="1"/>
    <col min="12548" max="12548" width="20.296875" style="335" customWidth="1"/>
    <col min="12549" max="12800" width="8.796875" style="335"/>
    <col min="12801" max="12801" width="6.3984375" style="335" customWidth="1"/>
    <col min="12802" max="12802" width="30.3984375" style="335" customWidth="1"/>
    <col min="12803" max="12803" width="17.59765625" style="335" customWidth="1"/>
    <col min="12804" max="12804" width="20.296875" style="335" customWidth="1"/>
    <col min="12805" max="13056" width="8.796875" style="335"/>
    <col min="13057" max="13057" width="6.3984375" style="335" customWidth="1"/>
    <col min="13058" max="13058" width="30.3984375" style="335" customWidth="1"/>
    <col min="13059" max="13059" width="17.59765625" style="335" customWidth="1"/>
    <col min="13060" max="13060" width="20.296875" style="335" customWidth="1"/>
    <col min="13061" max="13312" width="8.796875" style="335"/>
    <col min="13313" max="13313" width="6.3984375" style="335" customWidth="1"/>
    <col min="13314" max="13314" width="30.3984375" style="335" customWidth="1"/>
    <col min="13315" max="13315" width="17.59765625" style="335" customWidth="1"/>
    <col min="13316" max="13316" width="20.296875" style="335" customWidth="1"/>
    <col min="13317" max="13568" width="8.796875" style="335"/>
    <col min="13569" max="13569" width="6.3984375" style="335" customWidth="1"/>
    <col min="13570" max="13570" width="30.3984375" style="335" customWidth="1"/>
    <col min="13571" max="13571" width="17.59765625" style="335" customWidth="1"/>
    <col min="13572" max="13572" width="20.296875" style="335" customWidth="1"/>
    <col min="13573" max="13824" width="8.796875" style="335"/>
    <col min="13825" max="13825" width="6.3984375" style="335" customWidth="1"/>
    <col min="13826" max="13826" width="30.3984375" style="335" customWidth="1"/>
    <col min="13827" max="13827" width="17.59765625" style="335" customWidth="1"/>
    <col min="13828" max="13828" width="20.296875" style="335" customWidth="1"/>
    <col min="13829" max="14080" width="8.796875" style="335"/>
    <col min="14081" max="14081" width="6.3984375" style="335" customWidth="1"/>
    <col min="14082" max="14082" width="30.3984375" style="335" customWidth="1"/>
    <col min="14083" max="14083" width="17.59765625" style="335" customWidth="1"/>
    <col min="14084" max="14084" width="20.296875" style="335" customWidth="1"/>
    <col min="14085" max="14336" width="8.796875" style="335"/>
    <col min="14337" max="14337" width="6.3984375" style="335" customWidth="1"/>
    <col min="14338" max="14338" width="30.3984375" style="335" customWidth="1"/>
    <col min="14339" max="14339" width="17.59765625" style="335" customWidth="1"/>
    <col min="14340" max="14340" width="20.296875" style="335" customWidth="1"/>
    <col min="14341" max="14592" width="8.796875" style="335"/>
    <col min="14593" max="14593" width="6.3984375" style="335" customWidth="1"/>
    <col min="14594" max="14594" width="30.3984375" style="335" customWidth="1"/>
    <col min="14595" max="14595" width="17.59765625" style="335" customWidth="1"/>
    <col min="14596" max="14596" width="20.296875" style="335" customWidth="1"/>
    <col min="14597" max="14848" width="8.796875" style="335"/>
    <col min="14849" max="14849" width="6.3984375" style="335" customWidth="1"/>
    <col min="14850" max="14850" width="30.3984375" style="335" customWidth="1"/>
    <col min="14851" max="14851" width="17.59765625" style="335" customWidth="1"/>
    <col min="14852" max="14852" width="20.296875" style="335" customWidth="1"/>
    <col min="14853" max="15104" width="8.796875" style="335"/>
    <col min="15105" max="15105" width="6.3984375" style="335" customWidth="1"/>
    <col min="15106" max="15106" width="30.3984375" style="335" customWidth="1"/>
    <col min="15107" max="15107" width="17.59765625" style="335" customWidth="1"/>
    <col min="15108" max="15108" width="20.296875" style="335" customWidth="1"/>
    <col min="15109" max="15360" width="8.796875" style="335"/>
    <col min="15361" max="15361" width="6.3984375" style="335" customWidth="1"/>
    <col min="15362" max="15362" width="30.3984375" style="335" customWidth="1"/>
    <col min="15363" max="15363" width="17.59765625" style="335" customWidth="1"/>
    <col min="15364" max="15364" width="20.296875" style="335" customWidth="1"/>
    <col min="15365" max="15616" width="8.796875" style="335"/>
    <col min="15617" max="15617" width="6.3984375" style="335" customWidth="1"/>
    <col min="15618" max="15618" width="30.3984375" style="335" customWidth="1"/>
    <col min="15619" max="15619" width="17.59765625" style="335" customWidth="1"/>
    <col min="15620" max="15620" width="20.296875" style="335" customWidth="1"/>
    <col min="15621" max="15872" width="8.796875" style="335"/>
    <col min="15873" max="15873" width="6.3984375" style="335" customWidth="1"/>
    <col min="15874" max="15874" width="30.3984375" style="335" customWidth="1"/>
    <col min="15875" max="15875" width="17.59765625" style="335" customWidth="1"/>
    <col min="15876" max="15876" width="20.296875" style="335" customWidth="1"/>
    <col min="15877" max="16128" width="8.796875" style="335"/>
    <col min="16129" max="16129" width="6.3984375" style="335" customWidth="1"/>
    <col min="16130" max="16130" width="30.3984375" style="335" customWidth="1"/>
    <col min="16131" max="16131" width="17.59765625" style="335" customWidth="1"/>
    <col min="16132" max="16132" width="20.296875" style="335" customWidth="1"/>
    <col min="16133" max="16384" width="8.796875" style="335"/>
  </cols>
  <sheetData>
    <row r="1" spans="1:7" ht="26.4">
      <c r="A1" s="1800" t="s">
        <v>781</v>
      </c>
      <c r="B1" s="1800"/>
      <c r="C1" s="1800"/>
      <c r="D1" s="1800"/>
      <c r="E1" s="334"/>
      <c r="F1" s="334"/>
      <c r="G1" s="334"/>
    </row>
    <row r="2" spans="1:7">
      <c r="A2" s="240" t="s">
        <v>370</v>
      </c>
      <c r="B2" s="240" t="s">
        <v>782</v>
      </c>
      <c r="C2" s="240" t="s">
        <v>783</v>
      </c>
      <c r="D2" s="240" t="s">
        <v>784</v>
      </c>
    </row>
    <row r="3" spans="1:7">
      <c r="A3" s="300">
        <v>1</v>
      </c>
      <c r="B3" s="336" t="s">
        <v>669</v>
      </c>
      <c r="C3" s="337">
        <v>2000</v>
      </c>
      <c r="D3" s="338">
        <f>SUM(C3*12)</f>
        <v>24000</v>
      </c>
    </row>
    <row r="4" spans="1:7">
      <c r="A4" s="300">
        <v>2</v>
      </c>
      <c r="B4" s="336" t="s">
        <v>671</v>
      </c>
      <c r="C4" s="337">
        <v>1000</v>
      </c>
      <c r="D4" s="338">
        <f>SUM(C4*12)</f>
        <v>12000</v>
      </c>
    </row>
    <row r="5" spans="1:7">
      <c r="A5" s="300">
        <v>3</v>
      </c>
      <c r="B5" s="339" t="s">
        <v>785</v>
      </c>
      <c r="C5" s="340">
        <v>1000</v>
      </c>
      <c r="D5" s="338">
        <f>SUM(C5*12)</f>
        <v>12000</v>
      </c>
    </row>
    <row r="6" spans="1:7">
      <c r="A6" s="300">
        <v>4</v>
      </c>
      <c r="B6" s="341" t="s">
        <v>677</v>
      </c>
      <c r="C6" s="342">
        <v>2000</v>
      </c>
      <c r="D6" s="338">
        <f>SUM(C6*12)</f>
        <v>24000</v>
      </c>
    </row>
    <row r="7" spans="1:7">
      <c r="A7" s="300">
        <v>5</v>
      </c>
      <c r="B7" s="341" t="s">
        <v>483</v>
      </c>
      <c r="C7" s="342">
        <v>2000</v>
      </c>
      <c r="D7" s="338">
        <f>SUM(C7*12)</f>
        <v>24000</v>
      </c>
    </row>
    <row r="8" spans="1:7">
      <c r="C8" s="343">
        <f>SUM(C3:C7)</f>
        <v>8000</v>
      </c>
      <c r="D8" s="343">
        <f>SUM(D3:D7)</f>
        <v>96000</v>
      </c>
    </row>
    <row r="10" spans="1:7">
      <c r="B10" s="227"/>
      <c r="C10" s="344"/>
      <c r="D10" s="345"/>
    </row>
  </sheetData>
  <mergeCells count="1">
    <mergeCell ref="A1:D1"/>
  </mergeCells>
  <pageMargins left="2.1653543307086616" right="0.9055118110236221" top="0.94488188976377963" bottom="0.98425196850393704" header="0.31496062992125984" footer="0.31496062992125984"/>
  <pageSetup paperSize="9" scale="67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A2332-A22E-4B4C-A15E-90305D9CDE12}">
  <sheetPr>
    <tabColor rgb="FF0070C0"/>
  </sheetPr>
  <dimension ref="A1:N116"/>
  <sheetViews>
    <sheetView topLeftCell="A100" workbookViewId="0">
      <selection activeCell="U62" sqref="U62"/>
    </sheetView>
  </sheetViews>
  <sheetFormatPr defaultRowHeight="24.6"/>
  <cols>
    <col min="1" max="1" width="4.3984375" style="346" customWidth="1"/>
    <col min="2" max="2" width="22.09765625" style="346" customWidth="1"/>
    <col min="3" max="3" width="26" style="346" customWidth="1"/>
    <col min="4" max="4" width="20.3984375" style="346" customWidth="1"/>
    <col min="5" max="5" width="15.296875" style="346" customWidth="1"/>
    <col min="6" max="6" width="11.296875" style="347" customWidth="1"/>
    <col min="7" max="7" width="16.09765625" style="348" customWidth="1"/>
    <col min="8" max="8" width="6.09765625" style="346" customWidth="1"/>
    <col min="9" max="9" width="6.8984375" style="346" customWidth="1"/>
    <col min="10" max="10" width="10.3984375" style="349" bestFit="1" customWidth="1"/>
    <col min="11" max="11" width="7" style="346" customWidth="1"/>
    <col min="12" max="12" width="10.296875" style="346" customWidth="1"/>
    <col min="13" max="13" width="11.69921875" style="346" customWidth="1"/>
    <col min="14" max="14" width="12" style="346" customWidth="1"/>
    <col min="15" max="256" width="8.796875" style="346"/>
    <col min="257" max="257" width="4.3984375" style="346" customWidth="1"/>
    <col min="258" max="258" width="17.09765625" style="346" customWidth="1"/>
    <col min="259" max="259" width="26" style="346" customWidth="1"/>
    <col min="260" max="260" width="20.3984375" style="346" customWidth="1"/>
    <col min="261" max="261" width="15.296875" style="346" customWidth="1"/>
    <col min="262" max="262" width="11.296875" style="346" customWidth="1"/>
    <col min="263" max="263" width="16.09765625" style="346" customWidth="1"/>
    <col min="264" max="264" width="6.09765625" style="346" customWidth="1"/>
    <col min="265" max="265" width="6.8984375" style="346" customWidth="1"/>
    <col min="266" max="266" width="10.3984375" style="346" bestFit="1" customWidth="1"/>
    <col min="267" max="267" width="7" style="346" customWidth="1"/>
    <col min="268" max="268" width="10.296875" style="346" customWidth="1"/>
    <col min="269" max="269" width="11.69921875" style="346" customWidth="1"/>
    <col min="270" max="270" width="12" style="346" customWidth="1"/>
    <col min="271" max="512" width="8.796875" style="346"/>
    <col min="513" max="513" width="4.3984375" style="346" customWidth="1"/>
    <col min="514" max="514" width="17.09765625" style="346" customWidth="1"/>
    <col min="515" max="515" width="26" style="346" customWidth="1"/>
    <col min="516" max="516" width="20.3984375" style="346" customWidth="1"/>
    <col min="517" max="517" width="15.296875" style="346" customWidth="1"/>
    <col min="518" max="518" width="11.296875" style="346" customWidth="1"/>
    <col min="519" max="519" width="16.09765625" style="346" customWidth="1"/>
    <col min="520" max="520" width="6.09765625" style="346" customWidth="1"/>
    <col min="521" max="521" width="6.8984375" style="346" customWidth="1"/>
    <col min="522" max="522" width="10.3984375" style="346" bestFit="1" customWidth="1"/>
    <col min="523" max="523" width="7" style="346" customWidth="1"/>
    <col min="524" max="524" width="10.296875" style="346" customWidth="1"/>
    <col min="525" max="525" width="11.69921875" style="346" customWidth="1"/>
    <col min="526" max="526" width="12" style="346" customWidth="1"/>
    <col min="527" max="768" width="8.796875" style="346"/>
    <col min="769" max="769" width="4.3984375" style="346" customWidth="1"/>
    <col min="770" max="770" width="17.09765625" style="346" customWidth="1"/>
    <col min="771" max="771" width="26" style="346" customWidth="1"/>
    <col min="772" max="772" width="20.3984375" style="346" customWidth="1"/>
    <col min="773" max="773" width="15.296875" style="346" customWidth="1"/>
    <col min="774" max="774" width="11.296875" style="346" customWidth="1"/>
    <col min="775" max="775" width="16.09765625" style="346" customWidth="1"/>
    <col min="776" max="776" width="6.09765625" style="346" customWidth="1"/>
    <col min="777" max="777" width="6.8984375" style="346" customWidth="1"/>
    <col min="778" max="778" width="10.3984375" style="346" bestFit="1" customWidth="1"/>
    <col min="779" max="779" width="7" style="346" customWidth="1"/>
    <col min="780" max="780" width="10.296875" style="346" customWidth="1"/>
    <col min="781" max="781" width="11.69921875" style="346" customWidth="1"/>
    <col min="782" max="782" width="12" style="346" customWidth="1"/>
    <col min="783" max="1024" width="8.796875" style="346"/>
    <col min="1025" max="1025" width="4.3984375" style="346" customWidth="1"/>
    <col min="1026" max="1026" width="17.09765625" style="346" customWidth="1"/>
    <col min="1027" max="1027" width="26" style="346" customWidth="1"/>
    <col min="1028" max="1028" width="20.3984375" style="346" customWidth="1"/>
    <col min="1029" max="1029" width="15.296875" style="346" customWidth="1"/>
    <col min="1030" max="1030" width="11.296875" style="346" customWidth="1"/>
    <col min="1031" max="1031" width="16.09765625" style="346" customWidth="1"/>
    <col min="1032" max="1032" width="6.09765625" style="346" customWidth="1"/>
    <col min="1033" max="1033" width="6.8984375" style="346" customWidth="1"/>
    <col min="1034" max="1034" width="10.3984375" style="346" bestFit="1" customWidth="1"/>
    <col min="1035" max="1035" width="7" style="346" customWidth="1"/>
    <col min="1036" max="1036" width="10.296875" style="346" customWidth="1"/>
    <col min="1037" max="1037" width="11.69921875" style="346" customWidth="1"/>
    <col min="1038" max="1038" width="12" style="346" customWidth="1"/>
    <col min="1039" max="1280" width="8.796875" style="346"/>
    <col min="1281" max="1281" width="4.3984375" style="346" customWidth="1"/>
    <col min="1282" max="1282" width="17.09765625" style="346" customWidth="1"/>
    <col min="1283" max="1283" width="26" style="346" customWidth="1"/>
    <col min="1284" max="1284" width="20.3984375" style="346" customWidth="1"/>
    <col min="1285" max="1285" width="15.296875" style="346" customWidth="1"/>
    <col min="1286" max="1286" width="11.296875" style="346" customWidth="1"/>
    <col min="1287" max="1287" width="16.09765625" style="346" customWidth="1"/>
    <col min="1288" max="1288" width="6.09765625" style="346" customWidth="1"/>
    <col min="1289" max="1289" width="6.8984375" style="346" customWidth="1"/>
    <col min="1290" max="1290" width="10.3984375" style="346" bestFit="1" customWidth="1"/>
    <col min="1291" max="1291" width="7" style="346" customWidth="1"/>
    <col min="1292" max="1292" width="10.296875" style="346" customWidth="1"/>
    <col min="1293" max="1293" width="11.69921875" style="346" customWidth="1"/>
    <col min="1294" max="1294" width="12" style="346" customWidth="1"/>
    <col min="1295" max="1536" width="8.796875" style="346"/>
    <col min="1537" max="1537" width="4.3984375" style="346" customWidth="1"/>
    <col min="1538" max="1538" width="17.09765625" style="346" customWidth="1"/>
    <col min="1539" max="1539" width="26" style="346" customWidth="1"/>
    <col min="1540" max="1540" width="20.3984375" style="346" customWidth="1"/>
    <col min="1541" max="1541" width="15.296875" style="346" customWidth="1"/>
    <col min="1542" max="1542" width="11.296875" style="346" customWidth="1"/>
    <col min="1543" max="1543" width="16.09765625" style="346" customWidth="1"/>
    <col min="1544" max="1544" width="6.09765625" style="346" customWidth="1"/>
    <col min="1545" max="1545" width="6.8984375" style="346" customWidth="1"/>
    <col min="1546" max="1546" width="10.3984375" style="346" bestFit="1" customWidth="1"/>
    <col min="1547" max="1547" width="7" style="346" customWidth="1"/>
    <col min="1548" max="1548" width="10.296875" style="346" customWidth="1"/>
    <col min="1549" max="1549" width="11.69921875" style="346" customWidth="1"/>
    <col min="1550" max="1550" width="12" style="346" customWidth="1"/>
    <col min="1551" max="1792" width="8.796875" style="346"/>
    <col min="1793" max="1793" width="4.3984375" style="346" customWidth="1"/>
    <col min="1794" max="1794" width="17.09765625" style="346" customWidth="1"/>
    <col min="1795" max="1795" width="26" style="346" customWidth="1"/>
    <col min="1796" max="1796" width="20.3984375" style="346" customWidth="1"/>
    <col min="1797" max="1797" width="15.296875" style="346" customWidth="1"/>
    <col min="1798" max="1798" width="11.296875" style="346" customWidth="1"/>
    <col min="1799" max="1799" width="16.09765625" style="346" customWidth="1"/>
    <col min="1800" max="1800" width="6.09765625" style="346" customWidth="1"/>
    <col min="1801" max="1801" width="6.8984375" style="346" customWidth="1"/>
    <col min="1802" max="1802" width="10.3984375" style="346" bestFit="1" customWidth="1"/>
    <col min="1803" max="1803" width="7" style="346" customWidth="1"/>
    <col min="1804" max="1804" width="10.296875" style="346" customWidth="1"/>
    <col min="1805" max="1805" width="11.69921875" style="346" customWidth="1"/>
    <col min="1806" max="1806" width="12" style="346" customWidth="1"/>
    <col min="1807" max="2048" width="8.796875" style="346"/>
    <col min="2049" max="2049" width="4.3984375" style="346" customWidth="1"/>
    <col min="2050" max="2050" width="17.09765625" style="346" customWidth="1"/>
    <col min="2051" max="2051" width="26" style="346" customWidth="1"/>
    <col min="2052" max="2052" width="20.3984375" style="346" customWidth="1"/>
    <col min="2053" max="2053" width="15.296875" style="346" customWidth="1"/>
    <col min="2054" max="2054" width="11.296875" style="346" customWidth="1"/>
    <col min="2055" max="2055" width="16.09765625" style="346" customWidth="1"/>
    <col min="2056" max="2056" width="6.09765625" style="346" customWidth="1"/>
    <col min="2057" max="2057" width="6.8984375" style="346" customWidth="1"/>
    <col min="2058" max="2058" width="10.3984375" style="346" bestFit="1" customWidth="1"/>
    <col min="2059" max="2059" width="7" style="346" customWidth="1"/>
    <col min="2060" max="2060" width="10.296875" style="346" customWidth="1"/>
    <col min="2061" max="2061" width="11.69921875" style="346" customWidth="1"/>
    <col min="2062" max="2062" width="12" style="346" customWidth="1"/>
    <col min="2063" max="2304" width="8.796875" style="346"/>
    <col min="2305" max="2305" width="4.3984375" style="346" customWidth="1"/>
    <col min="2306" max="2306" width="17.09765625" style="346" customWidth="1"/>
    <col min="2307" max="2307" width="26" style="346" customWidth="1"/>
    <col min="2308" max="2308" width="20.3984375" style="346" customWidth="1"/>
    <col min="2309" max="2309" width="15.296875" style="346" customWidth="1"/>
    <col min="2310" max="2310" width="11.296875" style="346" customWidth="1"/>
    <col min="2311" max="2311" width="16.09765625" style="346" customWidth="1"/>
    <col min="2312" max="2312" width="6.09765625" style="346" customWidth="1"/>
    <col min="2313" max="2313" width="6.8984375" style="346" customWidth="1"/>
    <col min="2314" max="2314" width="10.3984375" style="346" bestFit="1" customWidth="1"/>
    <col min="2315" max="2315" width="7" style="346" customWidth="1"/>
    <col min="2316" max="2316" width="10.296875" style="346" customWidth="1"/>
    <col min="2317" max="2317" width="11.69921875" style="346" customWidth="1"/>
    <col min="2318" max="2318" width="12" style="346" customWidth="1"/>
    <col min="2319" max="2560" width="8.796875" style="346"/>
    <col min="2561" max="2561" width="4.3984375" style="346" customWidth="1"/>
    <col min="2562" max="2562" width="17.09765625" style="346" customWidth="1"/>
    <col min="2563" max="2563" width="26" style="346" customWidth="1"/>
    <col min="2564" max="2564" width="20.3984375" style="346" customWidth="1"/>
    <col min="2565" max="2565" width="15.296875" style="346" customWidth="1"/>
    <col min="2566" max="2566" width="11.296875" style="346" customWidth="1"/>
    <col min="2567" max="2567" width="16.09765625" style="346" customWidth="1"/>
    <col min="2568" max="2568" width="6.09765625" style="346" customWidth="1"/>
    <col min="2569" max="2569" width="6.8984375" style="346" customWidth="1"/>
    <col min="2570" max="2570" width="10.3984375" style="346" bestFit="1" customWidth="1"/>
    <col min="2571" max="2571" width="7" style="346" customWidth="1"/>
    <col min="2572" max="2572" width="10.296875" style="346" customWidth="1"/>
    <col min="2573" max="2573" width="11.69921875" style="346" customWidth="1"/>
    <col min="2574" max="2574" width="12" style="346" customWidth="1"/>
    <col min="2575" max="2816" width="8.796875" style="346"/>
    <col min="2817" max="2817" width="4.3984375" style="346" customWidth="1"/>
    <col min="2818" max="2818" width="17.09765625" style="346" customWidth="1"/>
    <col min="2819" max="2819" width="26" style="346" customWidth="1"/>
    <col min="2820" max="2820" width="20.3984375" style="346" customWidth="1"/>
    <col min="2821" max="2821" width="15.296875" style="346" customWidth="1"/>
    <col min="2822" max="2822" width="11.296875" style="346" customWidth="1"/>
    <col min="2823" max="2823" width="16.09765625" style="346" customWidth="1"/>
    <col min="2824" max="2824" width="6.09765625" style="346" customWidth="1"/>
    <col min="2825" max="2825" width="6.8984375" style="346" customWidth="1"/>
    <col min="2826" max="2826" width="10.3984375" style="346" bestFit="1" customWidth="1"/>
    <col min="2827" max="2827" width="7" style="346" customWidth="1"/>
    <col min="2828" max="2828" width="10.296875" style="346" customWidth="1"/>
    <col min="2829" max="2829" width="11.69921875" style="346" customWidth="1"/>
    <col min="2830" max="2830" width="12" style="346" customWidth="1"/>
    <col min="2831" max="3072" width="8.796875" style="346"/>
    <col min="3073" max="3073" width="4.3984375" style="346" customWidth="1"/>
    <col min="3074" max="3074" width="17.09765625" style="346" customWidth="1"/>
    <col min="3075" max="3075" width="26" style="346" customWidth="1"/>
    <col min="3076" max="3076" width="20.3984375" style="346" customWidth="1"/>
    <col min="3077" max="3077" width="15.296875" style="346" customWidth="1"/>
    <col min="3078" max="3078" width="11.296875" style="346" customWidth="1"/>
    <col min="3079" max="3079" width="16.09765625" style="346" customWidth="1"/>
    <col min="3080" max="3080" width="6.09765625" style="346" customWidth="1"/>
    <col min="3081" max="3081" width="6.8984375" style="346" customWidth="1"/>
    <col min="3082" max="3082" width="10.3984375" style="346" bestFit="1" customWidth="1"/>
    <col min="3083" max="3083" width="7" style="346" customWidth="1"/>
    <col min="3084" max="3084" width="10.296875" style="346" customWidth="1"/>
    <col min="3085" max="3085" width="11.69921875" style="346" customWidth="1"/>
    <col min="3086" max="3086" width="12" style="346" customWidth="1"/>
    <col min="3087" max="3328" width="8.796875" style="346"/>
    <col min="3329" max="3329" width="4.3984375" style="346" customWidth="1"/>
    <col min="3330" max="3330" width="17.09765625" style="346" customWidth="1"/>
    <col min="3331" max="3331" width="26" style="346" customWidth="1"/>
    <col min="3332" max="3332" width="20.3984375" style="346" customWidth="1"/>
    <col min="3333" max="3333" width="15.296875" style="346" customWidth="1"/>
    <col min="3334" max="3334" width="11.296875" style="346" customWidth="1"/>
    <col min="3335" max="3335" width="16.09765625" style="346" customWidth="1"/>
    <col min="3336" max="3336" width="6.09765625" style="346" customWidth="1"/>
    <col min="3337" max="3337" width="6.8984375" style="346" customWidth="1"/>
    <col min="3338" max="3338" width="10.3984375" style="346" bestFit="1" customWidth="1"/>
    <col min="3339" max="3339" width="7" style="346" customWidth="1"/>
    <col min="3340" max="3340" width="10.296875" style="346" customWidth="1"/>
    <col min="3341" max="3341" width="11.69921875" style="346" customWidth="1"/>
    <col min="3342" max="3342" width="12" style="346" customWidth="1"/>
    <col min="3343" max="3584" width="8.796875" style="346"/>
    <col min="3585" max="3585" width="4.3984375" style="346" customWidth="1"/>
    <col min="3586" max="3586" width="17.09765625" style="346" customWidth="1"/>
    <col min="3587" max="3587" width="26" style="346" customWidth="1"/>
    <col min="3588" max="3588" width="20.3984375" style="346" customWidth="1"/>
    <col min="3589" max="3589" width="15.296875" style="346" customWidth="1"/>
    <col min="3590" max="3590" width="11.296875" style="346" customWidth="1"/>
    <col min="3591" max="3591" width="16.09765625" style="346" customWidth="1"/>
    <col min="3592" max="3592" width="6.09765625" style="346" customWidth="1"/>
    <col min="3593" max="3593" width="6.8984375" style="346" customWidth="1"/>
    <col min="3594" max="3594" width="10.3984375" style="346" bestFit="1" customWidth="1"/>
    <col min="3595" max="3595" width="7" style="346" customWidth="1"/>
    <col min="3596" max="3596" width="10.296875" style="346" customWidth="1"/>
    <col min="3597" max="3597" width="11.69921875" style="346" customWidth="1"/>
    <col min="3598" max="3598" width="12" style="346" customWidth="1"/>
    <col min="3599" max="3840" width="8.796875" style="346"/>
    <col min="3841" max="3841" width="4.3984375" style="346" customWidth="1"/>
    <col min="3842" max="3842" width="17.09765625" style="346" customWidth="1"/>
    <col min="3843" max="3843" width="26" style="346" customWidth="1"/>
    <col min="3844" max="3844" width="20.3984375" style="346" customWidth="1"/>
    <col min="3845" max="3845" width="15.296875" style="346" customWidth="1"/>
    <col min="3846" max="3846" width="11.296875" style="346" customWidth="1"/>
    <col min="3847" max="3847" width="16.09765625" style="346" customWidth="1"/>
    <col min="3848" max="3848" width="6.09765625" style="346" customWidth="1"/>
    <col min="3849" max="3849" width="6.8984375" style="346" customWidth="1"/>
    <col min="3850" max="3850" width="10.3984375" style="346" bestFit="1" customWidth="1"/>
    <col min="3851" max="3851" width="7" style="346" customWidth="1"/>
    <col min="3852" max="3852" width="10.296875" style="346" customWidth="1"/>
    <col min="3853" max="3853" width="11.69921875" style="346" customWidth="1"/>
    <col min="3854" max="3854" width="12" style="346" customWidth="1"/>
    <col min="3855" max="4096" width="8.796875" style="346"/>
    <col min="4097" max="4097" width="4.3984375" style="346" customWidth="1"/>
    <col min="4098" max="4098" width="17.09765625" style="346" customWidth="1"/>
    <col min="4099" max="4099" width="26" style="346" customWidth="1"/>
    <col min="4100" max="4100" width="20.3984375" style="346" customWidth="1"/>
    <col min="4101" max="4101" width="15.296875" style="346" customWidth="1"/>
    <col min="4102" max="4102" width="11.296875" style="346" customWidth="1"/>
    <col min="4103" max="4103" width="16.09765625" style="346" customWidth="1"/>
    <col min="4104" max="4104" width="6.09765625" style="346" customWidth="1"/>
    <col min="4105" max="4105" width="6.8984375" style="346" customWidth="1"/>
    <col min="4106" max="4106" width="10.3984375" style="346" bestFit="1" customWidth="1"/>
    <col min="4107" max="4107" width="7" style="346" customWidth="1"/>
    <col min="4108" max="4108" width="10.296875" style="346" customWidth="1"/>
    <col min="4109" max="4109" width="11.69921875" style="346" customWidth="1"/>
    <col min="4110" max="4110" width="12" style="346" customWidth="1"/>
    <col min="4111" max="4352" width="8.796875" style="346"/>
    <col min="4353" max="4353" width="4.3984375" style="346" customWidth="1"/>
    <col min="4354" max="4354" width="17.09765625" style="346" customWidth="1"/>
    <col min="4355" max="4355" width="26" style="346" customWidth="1"/>
    <col min="4356" max="4356" width="20.3984375" style="346" customWidth="1"/>
    <col min="4357" max="4357" width="15.296875" style="346" customWidth="1"/>
    <col min="4358" max="4358" width="11.296875" style="346" customWidth="1"/>
    <col min="4359" max="4359" width="16.09765625" style="346" customWidth="1"/>
    <col min="4360" max="4360" width="6.09765625" style="346" customWidth="1"/>
    <col min="4361" max="4361" width="6.8984375" style="346" customWidth="1"/>
    <col min="4362" max="4362" width="10.3984375" style="346" bestFit="1" customWidth="1"/>
    <col min="4363" max="4363" width="7" style="346" customWidth="1"/>
    <col min="4364" max="4364" width="10.296875" style="346" customWidth="1"/>
    <col min="4365" max="4365" width="11.69921875" style="346" customWidth="1"/>
    <col min="4366" max="4366" width="12" style="346" customWidth="1"/>
    <col min="4367" max="4608" width="8.796875" style="346"/>
    <col min="4609" max="4609" width="4.3984375" style="346" customWidth="1"/>
    <col min="4610" max="4610" width="17.09765625" style="346" customWidth="1"/>
    <col min="4611" max="4611" width="26" style="346" customWidth="1"/>
    <col min="4612" max="4612" width="20.3984375" style="346" customWidth="1"/>
    <col min="4613" max="4613" width="15.296875" style="346" customWidth="1"/>
    <col min="4614" max="4614" width="11.296875" style="346" customWidth="1"/>
    <col min="4615" max="4615" width="16.09765625" style="346" customWidth="1"/>
    <col min="4616" max="4616" width="6.09765625" style="346" customWidth="1"/>
    <col min="4617" max="4617" width="6.8984375" style="346" customWidth="1"/>
    <col min="4618" max="4618" width="10.3984375" style="346" bestFit="1" customWidth="1"/>
    <col min="4619" max="4619" width="7" style="346" customWidth="1"/>
    <col min="4620" max="4620" width="10.296875" style="346" customWidth="1"/>
    <col min="4621" max="4621" width="11.69921875" style="346" customWidth="1"/>
    <col min="4622" max="4622" width="12" style="346" customWidth="1"/>
    <col min="4623" max="4864" width="8.796875" style="346"/>
    <col min="4865" max="4865" width="4.3984375" style="346" customWidth="1"/>
    <col min="4866" max="4866" width="17.09765625" style="346" customWidth="1"/>
    <col min="4867" max="4867" width="26" style="346" customWidth="1"/>
    <col min="4868" max="4868" width="20.3984375" style="346" customWidth="1"/>
    <col min="4869" max="4869" width="15.296875" style="346" customWidth="1"/>
    <col min="4870" max="4870" width="11.296875" style="346" customWidth="1"/>
    <col min="4871" max="4871" width="16.09765625" style="346" customWidth="1"/>
    <col min="4872" max="4872" width="6.09765625" style="346" customWidth="1"/>
    <col min="4873" max="4873" width="6.8984375" style="346" customWidth="1"/>
    <col min="4874" max="4874" width="10.3984375" style="346" bestFit="1" customWidth="1"/>
    <col min="4875" max="4875" width="7" style="346" customWidth="1"/>
    <col min="4876" max="4876" width="10.296875" style="346" customWidth="1"/>
    <col min="4877" max="4877" width="11.69921875" style="346" customWidth="1"/>
    <col min="4878" max="4878" width="12" style="346" customWidth="1"/>
    <col min="4879" max="5120" width="8.796875" style="346"/>
    <col min="5121" max="5121" width="4.3984375" style="346" customWidth="1"/>
    <col min="5122" max="5122" width="17.09765625" style="346" customWidth="1"/>
    <col min="5123" max="5123" width="26" style="346" customWidth="1"/>
    <col min="5124" max="5124" width="20.3984375" style="346" customWidth="1"/>
    <col min="5125" max="5125" width="15.296875" style="346" customWidth="1"/>
    <col min="5126" max="5126" width="11.296875" style="346" customWidth="1"/>
    <col min="5127" max="5127" width="16.09765625" style="346" customWidth="1"/>
    <col min="5128" max="5128" width="6.09765625" style="346" customWidth="1"/>
    <col min="5129" max="5129" width="6.8984375" style="346" customWidth="1"/>
    <col min="5130" max="5130" width="10.3984375" style="346" bestFit="1" customWidth="1"/>
    <col min="5131" max="5131" width="7" style="346" customWidth="1"/>
    <col min="5132" max="5132" width="10.296875" style="346" customWidth="1"/>
    <col min="5133" max="5133" width="11.69921875" style="346" customWidth="1"/>
    <col min="5134" max="5134" width="12" style="346" customWidth="1"/>
    <col min="5135" max="5376" width="8.796875" style="346"/>
    <col min="5377" max="5377" width="4.3984375" style="346" customWidth="1"/>
    <col min="5378" max="5378" width="17.09765625" style="346" customWidth="1"/>
    <col min="5379" max="5379" width="26" style="346" customWidth="1"/>
    <col min="5380" max="5380" width="20.3984375" style="346" customWidth="1"/>
    <col min="5381" max="5381" width="15.296875" style="346" customWidth="1"/>
    <col min="5382" max="5382" width="11.296875" style="346" customWidth="1"/>
    <col min="5383" max="5383" width="16.09765625" style="346" customWidth="1"/>
    <col min="5384" max="5384" width="6.09765625" style="346" customWidth="1"/>
    <col min="5385" max="5385" width="6.8984375" style="346" customWidth="1"/>
    <col min="5386" max="5386" width="10.3984375" style="346" bestFit="1" customWidth="1"/>
    <col min="5387" max="5387" width="7" style="346" customWidth="1"/>
    <col min="5388" max="5388" width="10.296875" style="346" customWidth="1"/>
    <col min="5389" max="5389" width="11.69921875" style="346" customWidth="1"/>
    <col min="5390" max="5390" width="12" style="346" customWidth="1"/>
    <col min="5391" max="5632" width="8.796875" style="346"/>
    <col min="5633" max="5633" width="4.3984375" style="346" customWidth="1"/>
    <col min="5634" max="5634" width="17.09765625" style="346" customWidth="1"/>
    <col min="5635" max="5635" width="26" style="346" customWidth="1"/>
    <col min="5636" max="5636" width="20.3984375" style="346" customWidth="1"/>
    <col min="5637" max="5637" width="15.296875" style="346" customWidth="1"/>
    <col min="5638" max="5638" width="11.296875" style="346" customWidth="1"/>
    <col min="5639" max="5639" width="16.09765625" style="346" customWidth="1"/>
    <col min="5640" max="5640" width="6.09765625" style="346" customWidth="1"/>
    <col min="5641" max="5641" width="6.8984375" style="346" customWidth="1"/>
    <col min="5642" max="5642" width="10.3984375" style="346" bestFit="1" customWidth="1"/>
    <col min="5643" max="5643" width="7" style="346" customWidth="1"/>
    <col min="5644" max="5644" width="10.296875" style="346" customWidth="1"/>
    <col min="5645" max="5645" width="11.69921875" style="346" customWidth="1"/>
    <col min="5646" max="5646" width="12" style="346" customWidth="1"/>
    <col min="5647" max="5888" width="8.796875" style="346"/>
    <col min="5889" max="5889" width="4.3984375" style="346" customWidth="1"/>
    <col min="5890" max="5890" width="17.09765625" style="346" customWidth="1"/>
    <col min="5891" max="5891" width="26" style="346" customWidth="1"/>
    <col min="5892" max="5892" width="20.3984375" style="346" customWidth="1"/>
    <col min="5893" max="5893" width="15.296875" style="346" customWidth="1"/>
    <col min="5894" max="5894" width="11.296875" style="346" customWidth="1"/>
    <col min="5895" max="5895" width="16.09765625" style="346" customWidth="1"/>
    <col min="5896" max="5896" width="6.09765625" style="346" customWidth="1"/>
    <col min="5897" max="5897" width="6.8984375" style="346" customWidth="1"/>
    <col min="5898" max="5898" width="10.3984375" style="346" bestFit="1" customWidth="1"/>
    <col min="5899" max="5899" width="7" style="346" customWidth="1"/>
    <col min="5900" max="5900" width="10.296875" style="346" customWidth="1"/>
    <col min="5901" max="5901" width="11.69921875" style="346" customWidth="1"/>
    <col min="5902" max="5902" width="12" style="346" customWidth="1"/>
    <col min="5903" max="6144" width="8.796875" style="346"/>
    <col min="6145" max="6145" width="4.3984375" style="346" customWidth="1"/>
    <col min="6146" max="6146" width="17.09765625" style="346" customWidth="1"/>
    <col min="6147" max="6147" width="26" style="346" customWidth="1"/>
    <col min="6148" max="6148" width="20.3984375" style="346" customWidth="1"/>
    <col min="6149" max="6149" width="15.296875" style="346" customWidth="1"/>
    <col min="6150" max="6150" width="11.296875" style="346" customWidth="1"/>
    <col min="6151" max="6151" width="16.09765625" style="346" customWidth="1"/>
    <col min="6152" max="6152" width="6.09765625" style="346" customWidth="1"/>
    <col min="6153" max="6153" width="6.8984375" style="346" customWidth="1"/>
    <col min="6154" max="6154" width="10.3984375" style="346" bestFit="1" customWidth="1"/>
    <col min="6155" max="6155" width="7" style="346" customWidth="1"/>
    <col min="6156" max="6156" width="10.296875" style="346" customWidth="1"/>
    <col min="6157" max="6157" width="11.69921875" style="346" customWidth="1"/>
    <col min="6158" max="6158" width="12" style="346" customWidth="1"/>
    <col min="6159" max="6400" width="8.796875" style="346"/>
    <col min="6401" max="6401" width="4.3984375" style="346" customWidth="1"/>
    <col min="6402" max="6402" width="17.09765625" style="346" customWidth="1"/>
    <col min="6403" max="6403" width="26" style="346" customWidth="1"/>
    <col min="6404" max="6404" width="20.3984375" style="346" customWidth="1"/>
    <col min="6405" max="6405" width="15.296875" style="346" customWidth="1"/>
    <col min="6406" max="6406" width="11.296875" style="346" customWidth="1"/>
    <col min="6407" max="6407" width="16.09765625" style="346" customWidth="1"/>
    <col min="6408" max="6408" width="6.09765625" style="346" customWidth="1"/>
    <col min="6409" max="6409" width="6.8984375" style="346" customWidth="1"/>
    <col min="6410" max="6410" width="10.3984375" style="346" bestFit="1" customWidth="1"/>
    <col min="6411" max="6411" width="7" style="346" customWidth="1"/>
    <col min="6412" max="6412" width="10.296875" style="346" customWidth="1"/>
    <col min="6413" max="6413" width="11.69921875" style="346" customWidth="1"/>
    <col min="6414" max="6414" width="12" style="346" customWidth="1"/>
    <col min="6415" max="6656" width="8.796875" style="346"/>
    <col min="6657" max="6657" width="4.3984375" style="346" customWidth="1"/>
    <col min="6658" max="6658" width="17.09765625" style="346" customWidth="1"/>
    <col min="6659" max="6659" width="26" style="346" customWidth="1"/>
    <col min="6660" max="6660" width="20.3984375" style="346" customWidth="1"/>
    <col min="6661" max="6661" width="15.296875" style="346" customWidth="1"/>
    <col min="6662" max="6662" width="11.296875" style="346" customWidth="1"/>
    <col min="6663" max="6663" width="16.09765625" style="346" customWidth="1"/>
    <col min="6664" max="6664" width="6.09765625" style="346" customWidth="1"/>
    <col min="6665" max="6665" width="6.8984375" style="346" customWidth="1"/>
    <col min="6666" max="6666" width="10.3984375" style="346" bestFit="1" customWidth="1"/>
    <col min="6667" max="6667" width="7" style="346" customWidth="1"/>
    <col min="6668" max="6668" width="10.296875" style="346" customWidth="1"/>
    <col min="6669" max="6669" width="11.69921875" style="346" customWidth="1"/>
    <col min="6670" max="6670" width="12" style="346" customWidth="1"/>
    <col min="6671" max="6912" width="8.796875" style="346"/>
    <col min="6913" max="6913" width="4.3984375" style="346" customWidth="1"/>
    <col min="6914" max="6914" width="17.09765625" style="346" customWidth="1"/>
    <col min="6915" max="6915" width="26" style="346" customWidth="1"/>
    <col min="6916" max="6916" width="20.3984375" style="346" customWidth="1"/>
    <col min="6917" max="6917" width="15.296875" style="346" customWidth="1"/>
    <col min="6918" max="6918" width="11.296875" style="346" customWidth="1"/>
    <col min="6919" max="6919" width="16.09765625" style="346" customWidth="1"/>
    <col min="6920" max="6920" width="6.09765625" style="346" customWidth="1"/>
    <col min="6921" max="6921" width="6.8984375" style="346" customWidth="1"/>
    <col min="6922" max="6922" width="10.3984375" style="346" bestFit="1" customWidth="1"/>
    <col min="6923" max="6923" width="7" style="346" customWidth="1"/>
    <col min="6924" max="6924" width="10.296875" style="346" customWidth="1"/>
    <col min="6925" max="6925" width="11.69921875" style="346" customWidth="1"/>
    <col min="6926" max="6926" width="12" style="346" customWidth="1"/>
    <col min="6927" max="7168" width="8.796875" style="346"/>
    <col min="7169" max="7169" width="4.3984375" style="346" customWidth="1"/>
    <col min="7170" max="7170" width="17.09765625" style="346" customWidth="1"/>
    <col min="7171" max="7171" width="26" style="346" customWidth="1"/>
    <col min="7172" max="7172" width="20.3984375" style="346" customWidth="1"/>
    <col min="7173" max="7173" width="15.296875" style="346" customWidth="1"/>
    <col min="7174" max="7174" width="11.296875" style="346" customWidth="1"/>
    <col min="7175" max="7175" width="16.09765625" style="346" customWidth="1"/>
    <col min="7176" max="7176" width="6.09765625" style="346" customWidth="1"/>
    <col min="7177" max="7177" width="6.8984375" style="346" customWidth="1"/>
    <col min="7178" max="7178" width="10.3984375" style="346" bestFit="1" customWidth="1"/>
    <col min="7179" max="7179" width="7" style="346" customWidth="1"/>
    <col min="7180" max="7180" width="10.296875" style="346" customWidth="1"/>
    <col min="7181" max="7181" width="11.69921875" style="346" customWidth="1"/>
    <col min="7182" max="7182" width="12" style="346" customWidth="1"/>
    <col min="7183" max="7424" width="8.796875" style="346"/>
    <col min="7425" max="7425" width="4.3984375" style="346" customWidth="1"/>
    <col min="7426" max="7426" width="17.09765625" style="346" customWidth="1"/>
    <col min="7427" max="7427" width="26" style="346" customWidth="1"/>
    <col min="7428" max="7428" width="20.3984375" style="346" customWidth="1"/>
    <col min="7429" max="7429" width="15.296875" style="346" customWidth="1"/>
    <col min="7430" max="7430" width="11.296875" style="346" customWidth="1"/>
    <col min="7431" max="7431" width="16.09765625" style="346" customWidth="1"/>
    <col min="7432" max="7432" width="6.09765625" style="346" customWidth="1"/>
    <col min="7433" max="7433" width="6.8984375" style="346" customWidth="1"/>
    <col min="7434" max="7434" width="10.3984375" style="346" bestFit="1" customWidth="1"/>
    <col min="7435" max="7435" width="7" style="346" customWidth="1"/>
    <col min="7436" max="7436" width="10.296875" style="346" customWidth="1"/>
    <col min="7437" max="7437" width="11.69921875" style="346" customWidth="1"/>
    <col min="7438" max="7438" width="12" style="346" customWidth="1"/>
    <col min="7439" max="7680" width="8.796875" style="346"/>
    <col min="7681" max="7681" width="4.3984375" style="346" customWidth="1"/>
    <col min="7682" max="7682" width="17.09765625" style="346" customWidth="1"/>
    <col min="7683" max="7683" width="26" style="346" customWidth="1"/>
    <col min="7684" max="7684" width="20.3984375" style="346" customWidth="1"/>
    <col min="7685" max="7685" width="15.296875" style="346" customWidth="1"/>
    <col min="7686" max="7686" width="11.296875" style="346" customWidth="1"/>
    <col min="7687" max="7687" width="16.09765625" style="346" customWidth="1"/>
    <col min="7688" max="7688" width="6.09765625" style="346" customWidth="1"/>
    <col min="7689" max="7689" width="6.8984375" style="346" customWidth="1"/>
    <col min="7690" max="7690" width="10.3984375" style="346" bestFit="1" customWidth="1"/>
    <col min="7691" max="7691" width="7" style="346" customWidth="1"/>
    <col min="7692" max="7692" width="10.296875" style="346" customWidth="1"/>
    <col min="7693" max="7693" width="11.69921875" style="346" customWidth="1"/>
    <col min="7694" max="7694" width="12" style="346" customWidth="1"/>
    <col min="7695" max="7936" width="8.796875" style="346"/>
    <col min="7937" max="7937" width="4.3984375" style="346" customWidth="1"/>
    <col min="7938" max="7938" width="17.09765625" style="346" customWidth="1"/>
    <col min="7939" max="7939" width="26" style="346" customWidth="1"/>
    <col min="7940" max="7940" width="20.3984375" style="346" customWidth="1"/>
    <col min="7941" max="7941" width="15.296875" style="346" customWidth="1"/>
    <col min="7942" max="7942" width="11.296875" style="346" customWidth="1"/>
    <col min="7943" max="7943" width="16.09765625" style="346" customWidth="1"/>
    <col min="7944" max="7944" width="6.09765625" style="346" customWidth="1"/>
    <col min="7945" max="7945" width="6.8984375" style="346" customWidth="1"/>
    <col min="7946" max="7946" width="10.3984375" style="346" bestFit="1" customWidth="1"/>
    <col min="7947" max="7947" width="7" style="346" customWidth="1"/>
    <col min="7948" max="7948" width="10.296875" style="346" customWidth="1"/>
    <col min="7949" max="7949" width="11.69921875" style="346" customWidth="1"/>
    <col min="7950" max="7950" width="12" style="346" customWidth="1"/>
    <col min="7951" max="8192" width="8.796875" style="346"/>
    <col min="8193" max="8193" width="4.3984375" style="346" customWidth="1"/>
    <col min="8194" max="8194" width="17.09765625" style="346" customWidth="1"/>
    <col min="8195" max="8195" width="26" style="346" customWidth="1"/>
    <col min="8196" max="8196" width="20.3984375" style="346" customWidth="1"/>
    <col min="8197" max="8197" width="15.296875" style="346" customWidth="1"/>
    <col min="8198" max="8198" width="11.296875" style="346" customWidth="1"/>
    <col min="8199" max="8199" width="16.09765625" style="346" customWidth="1"/>
    <col min="8200" max="8200" width="6.09765625" style="346" customWidth="1"/>
    <col min="8201" max="8201" width="6.8984375" style="346" customWidth="1"/>
    <col min="8202" max="8202" width="10.3984375" style="346" bestFit="1" customWidth="1"/>
    <col min="8203" max="8203" width="7" style="346" customWidth="1"/>
    <col min="8204" max="8204" width="10.296875" style="346" customWidth="1"/>
    <col min="8205" max="8205" width="11.69921875" style="346" customWidth="1"/>
    <col min="8206" max="8206" width="12" style="346" customWidth="1"/>
    <col min="8207" max="8448" width="8.796875" style="346"/>
    <col min="8449" max="8449" width="4.3984375" style="346" customWidth="1"/>
    <col min="8450" max="8450" width="17.09765625" style="346" customWidth="1"/>
    <col min="8451" max="8451" width="26" style="346" customWidth="1"/>
    <col min="8452" max="8452" width="20.3984375" style="346" customWidth="1"/>
    <col min="8453" max="8453" width="15.296875" style="346" customWidth="1"/>
    <col min="8454" max="8454" width="11.296875" style="346" customWidth="1"/>
    <col min="8455" max="8455" width="16.09765625" style="346" customWidth="1"/>
    <col min="8456" max="8456" width="6.09765625" style="346" customWidth="1"/>
    <col min="8457" max="8457" width="6.8984375" style="346" customWidth="1"/>
    <col min="8458" max="8458" width="10.3984375" style="346" bestFit="1" customWidth="1"/>
    <col min="8459" max="8459" width="7" style="346" customWidth="1"/>
    <col min="8460" max="8460" width="10.296875" style="346" customWidth="1"/>
    <col min="8461" max="8461" width="11.69921875" style="346" customWidth="1"/>
    <col min="8462" max="8462" width="12" style="346" customWidth="1"/>
    <col min="8463" max="8704" width="8.796875" style="346"/>
    <col min="8705" max="8705" width="4.3984375" style="346" customWidth="1"/>
    <col min="8706" max="8706" width="17.09765625" style="346" customWidth="1"/>
    <col min="8707" max="8707" width="26" style="346" customWidth="1"/>
    <col min="8708" max="8708" width="20.3984375" style="346" customWidth="1"/>
    <col min="8709" max="8709" width="15.296875" style="346" customWidth="1"/>
    <col min="8710" max="8710" width="11.296875" style="346" customWidth="1"/>
    <col min="8711" max="8711" width="16.09765625" style="346" customWidth="1"/>
    <col min="8712" max="8712" width="6.09765625" style="346" customWidth="1"/>
    <col min="8713" max="8713" width="6.8984375" style="346" customWidth="1"/>
    <col min="8714" max="8714" width="10.3984375" style="346" bestFit="1" customWidth="1"/>
    <col min="8715" max="8715" width="7" style="346" customWidth="1"/>
    <col min="8716" max="8716" width="10.296875" style="346" customWidth="1"/>
    <col min="8717" max="8717" width="11.69921875" style="346" customWidth="1"/>
    <col min="8718" max="8718" width="12" style="346" customWidth="1"/>
    <col min="8719" max="8960" width="8.796875" style="346"/>
    <col min="8961" max="8961" width="4.3984375" style="346" customWidth="1"/>
    <col min="8962" max="8962" width="17.09765625" style="346" customWidth="1"/>
    <col min="8963" max="8963" width="26" style="346" customWidth="1"/>
    <col min="8964" max="8964" width="20.3984375" style="346" customWidth="1"/>
    <col min="8965" max="8965" width="15.296875" style="346" customWidth="1"/>
    <col min="8966" max="8966" width="11.296875" style="346" customWidth="1"/>
    <col min="8967" max="8967" width="16.09765625" style="346" customWidth="1"/>
    <col min="8968" max="8968" width="6.09765625" style="346" customWidth="1"/>
    <col min="8969" max="8969" width="6.8984375" style="346" customWidth="1"/>
    <col min="8970" max="8970" width="10.3984375" style="346" bestFit="1" customWidth="1"/>
    <col min="8971" max="8971" width="7" style="346" customWidth="1"/>
    <col min="8972" max="8972" width="10.296875" style="346" customWidth="1"/>
    <col min="8973" max="8973" width="11.69921875" style="346" customWidth="1"/>
    <col min="8974" max="8974" width="12" style="346" customWidth="1"/>
    <col min="8975" max="9216" width="8.796875" style="346"/>
    <col min="9217" max="9217" width="4.3984375" style="346" customWidth="1"/>
    <col min="9218" max="9218" width="17.09765625" style="346" customWidth="1"/>
    <col min="9219" max="9219" width="26" style="346" customWidth="1"/>
    <col min="9220" max="9220" width="20.3984375" style="346" customWidth="1"/>
    <col min="9221" max="9221" width="15.296875" style="346" customWidth="1"/>
    <col min="9222" max="9222" width="11.296875" style="346" customWidth="1"/>
    <col min="9223" max="9223" width="16.09765625" style="346" customWidth="1"/>
    <col min="9224" max="9224" width="6.09765625" style="346" customWidth="1"/>
    <col min="9225" max="9225" width="6.8984375" style="346" customWidth="1"/>
    <col min="9226" max="9226" width="10.3984375" style="346" bestFit="1" customWidth="1"/>
    <col min="9227" max="9227" width="7" style="346" customWidth="1"/>
    <col min="9228" max="9228" width="10.296875" style="346" customWidth="1"/>
    <col min="9229" max="9229" width="11.69921875" style="346" customWidth="1"/>
    <col min="9230" max="9230" width="12" style="346" customWidth="1"/>
    <col min="9231" max="9472" width="8.796875" style="346"/>
    <col min="9473" max="9473" width="4.3984375" style="346" customWidth="1"/>
    <col min="9474" max="9474" width="17.09765625" style="346" customWidth="1"/>
    <col min="9475" max="9475" width="26" style="346" customWidth="1"/>
    <col min="9476" max="9476" width="20.3984375" style="346" customWidth="1"/>
    <col min="9477" max="9477" width="15.296875" style="346" customWidth="1"/>
    <col min="9478" max="9478" width="11.296875" style="346" customWidth="1"/>
    <col min="9479" max="9479" width="16.09765625" style="346" customWidth="1"/>
    <col min="9480" max="9480" width="6.09765625" style="346" customWidth="1"/>
    <col min="9481" max="9481" width="6.8984375" style="346" customWidth="1"/>
    <col min="9482" max="9482" width="10.3984375" style="346" bestFit="1" customWidth="1"/>
    <col min="9483" max="9483" width="7" style="346" customWidth="1"/>
    <col min="9484" max="9484" width="10.296875" style="346" customWidth="1"/>
    <col min="9485" max="9485" width="11.69921875" style="346" customWidth="1"/>
    <col min="9486" max="9486" width="12" style="346" customWidth="1"/>
    <col min="9487" max="9728" width="8.796875" style="346"/>
    <col min="9729" max="9729" width="4.3984375" style="346" customWidth="1"/>
    <col min="9730" max="9730" width="17.09765625" style="346" customWidth="1"/>
    <col min="9731" max="9731" width="26" style="346" customWidth="1"/>
    <col min="9732" max="9732" width="20.3984375" style="346" customWidth="1"/>
    <col min="9733" max="9733" width="15.296875" style="346" customWidth="1"/>
    <col min="9734" max="9734" width="11.296875" style="346" customWidth="1"/>
    <col min="9735" max="9735" width="16.09765625" style="346" customWidth="1"/>
    <col min="9736" max="9736" width="6.09765625" style="346" customWidth="1"/>
    <col min="9737" max="9737" width="6.8984375" style="346" customWidth="1"/>
    <col min="9738" max="9738" width="10.3984375" style="346" bestFit="1" customWidth="1"/>
    <col min="9739" max="9739" width="7" style="346" customWidth="1"/>
    <col min="9740" max="9740" width="10.296875" style="346" customWidth="1"/>
    <col min="9741" max="9741" width="11.69921875" style="346" customWidth="1"/>
    <col min="9742" max="9742" width="12" style="346" customWidth="1"/>
    <col min="9743" max="9984" width="8.796875" style="346"/>
    <col min="9985" max="9985" width="4.3984375" style="346" customWidth="1"/>
    <col min="9986" max="9986" width="17.09765625" style="346" customWidth="1"/>
    <col min="9987" max="9987" width="26" style="346" customWidth="1"/>
    <col min="9988" max="9988" width="20.3984375" style="346" customWidth="1"/>
    <col min="9989" max="9989" width="15.296875" style="346" customWidth="1"/>
    <col min="9990" max="9990" width="11.296875" style="346" customWidth="1"/>
    <col min="9991" max="9991" width="16.09765625" style="346" customWidth="1"/>
    <col min="9992" max="9992" width="6.09765625" style="346" customWidth="1"/>
    <col min="9993" max="9993" width="6.8984375" style="346" customWidth="1"/>
    <col min="9994" max="9994" width="10.3984375" style="346" bestFit="1" customWidth="1"/>
    <col min="9995" max="9995" width="7" style="346" customWidth="1"/>
    <col min="9996" max="9996" width="10.296875" style="346" customWidth="1"/>
    <col min="9997" max="9997" width="11.69921875" style="346" customWidth="1"/>
    <col min="9998" max="9998" width="12" style="346" customWidth="1"/>
    <col min="9999" max="10240" width="8.796875" style="346"/>
    <col min="10241" max="10241" width="4.3984375" style="346" customWidth="1"/>
    <col min="10242" max="10242" width="17.09765625" style="346" customWidth="1"/>
    <col min="10243" max="10243" width="26" style="346" customWidth="1"/>
    <col min="10244" max="10244" width="20.3984375" style="346" customWidth="1"/>
    <col min="10245" max="10245" width="15.296875" style="346" customWidth="1"/>
    <col min="10246" max="10246" width="11.296875" style="346" customWidth="1"/>
    <col min="10247" max="10247" width="16.09765625" style="346" customWidth="1"/>
    <col min="10248" max="10248" width="6.09765625" style="346" customWidth="1"/>
    <col min="10249" max="10249" width="6.8984375" style="346" customWidth="1"/>
    <col min="10250" max="10250" width="10.3984375" style="346" bestFit="1" customWidth="1"/>
    <col min="10251" max="10251" width="7" style="346" customWidth="1"/>
    <col min="10252" max="10252" width="10.296875" style="346" customWidth="1"/>
    <col min="10253" max="10253" width="11.69921875" style="346" customWidth="1"/>
    <col min="10254" max="10254" width="12" style="346" customWidth="1"/>
    <col min="10255" max="10496" width="8.796875" style="346"/>
    <col min="10497" max="10497" width="4.3984375" style="346" customWidth="1"/>
    <col min="10498" max="10498" width="17.09765625" style="346" customWidth="1"/>
    <col min="10499" max="10499" width="26" style="346" customWidth="1"/>
    <col min="10500" max="10500" width="20.3984375" style="346" customWidth="1"/>
    <col min="10501" max="10501" width="15.296875" style="346" customWidth="1"/>
    <col min="10502" max="10502" width="11.296875" style="346" customWidth="1"/>
    <col min="10503" max="10503" width="16.09765625" style="346" customWidth="1"/>
    <col min="10504" max="10504" width="6.09765625" style="346" customWidth="1"/>
    <col min="10505" max="10505" width="6.8984375" style="346" customWidth="1"/>
    <col min="10506" max="10506" width="10.3984375" style="346" bestFit="1" customWidth="1"/>
    <col min="10507" max="10507" width="7" style="346" customWidth="1"/>
    <col min="10508" max="10508" width="10.296875" style="346" customWidth="1"/>
    <col min="10509" max="10509" width="11.69921875" style="346" customWidth="1"/>
    <col min="10510" max="10510" width="12" style="346" customWidth="1"/>
    <col min="10511" max="10752" width="8.796875" style="346"/>
    <col min="10753" max="10753" width="4.3984375" style="346" customWidth="1"/>
    <col min="10754" max="10754" width="17.09765625" style="346" customWidth="1"/>
    <col min="10755" max="10755" width="26" style="346" customWidth="1"/>
    <col min="10756" max="10756" width="20.3984375" style="346" customWidth="1"/>
    <col min="10757" max="10757" width="15.296875" style="346" customWidth="1"/>
    <col min="10758" max="10758" width="11.296875" style="346" customWidth="1"/>
    <col min="10759" max="10759" width="16.09765625" style="346" customWidth="1"/>
    <col min="10760" max="10760" width="6.09765625" style="346" customWidth="1"/>
    <col min="10761" max="10761" width="6.8984375" style="346" customWidth="1"/>
    <col min="10762" max="10762" width="10.3984375" style="346" bestFit="1" customWidth="1"/>
    <col min="10763" max="10763" width="7" style="346" customWidth="1"/>
    <col min="10764" max="10764" width="10.296875" style="346" customWidth="1"/>
    <col min="10765" max="10765" width="11.69921875" style="346" customWidth="1"/>
    <col min="10766" max="10766" width="12" style="346" customWidth="1"/>
    <col min="10767" max="11008" width="8.796875" style="346"/>
    <col min="11009" max="11009" width="4.3984375" style="346" customWidth="1"/>
    <col min="11010" max="11010" width="17.09765625" style="346" customWidth="1"/>
    <col min="11011" max="11011" width="26" style="346" customWidth="1"/>
    <col min="11012" max="11012" width="20.3984375" style="346" customWidth="1"/>
    <col min="11013" max="11013" width="15.296875" style="346" customWidth="1"/>
    <col min="11014" max="11014" width="11.296875" style="346" customWidth="1"/>
    <col min="11015" max="11015" width="16.09765625" style="346" customWidth="1"/>
    <col min="11016" max="11016" width="6.09765625" style="346" customWidth="1"/>
    <col min="11017" max="11017" width="6.8984375" style="346" customWidth="1"/>
    <col min="11018" max="11018" width="10.3984375" style="346" bestFit="1" customWidth="1"/>
    <col min="11019" max="11019" width="7" style="346" customWidth="1"/>
    <col min="11020" max="11020" width="10.296875" style="346" customWidth="1"/>
    <col min="11021" max="11021" width="11.69921875" style="346" customWidth="1"/>
    <col min="11022" max="11022" width="12" style="346" customWidth="1"/>
    <col min="11023" max="11264" width="8.796875" style="346"/>
    <col min="11265" max="11265" width="4.3984375" style="346" customWidth="1"/>
    <col min="11266" max="11266" width="17.09765625" style="346" customWidth="1"/>
    <col min="11267" max="11267" width="26" style="346" customWidth="1"/>
    <col min="11268" max="11268" width="20.3984375" style="346" customWidth="1"/>
    <col min="11269" max="11269" width="15.296875" style="346" customWidth="1"/>
    <col min="11270" max="11270" width="11.296875" style="346" customWidth="1"/>
    <col min="11271" max="11271" width="16.09765625" style="346" customWidth="1"/>
    <col min="11272" max="11272" width="6.09765625" style="346" customWidth="1"/>
    <col min="11273" max="11273" width="6.8984375" style="346" customWidth="1"/>
    <col min="11274" max="11274" width="10.3984375" style="346" bestFit="1" customWidth="1"/>
    <col min="11275" max="11275" width="7" style="346" customWidth="1"/>
    <col min="11276" max="11276" width="10.296875" style="346" customWidth="1"/>
    <col min="11277" max="11277" width="11.69921875" style="346" customWidth="1"/>
    <col min="11278" max="11278" width="12" style="346" customWidth="1"/>
    <col min="11279" max="11520" width="8.796875" style="346"/>
    <col min="11521" max="11521" width="4.3984375" style="346" customWidth="1"/>
    <col min="11522" max="11522" width="17.09765625" style="346" customWidth="1"/>
    <col min="11523" max="11523" width="26" style="346" customWidth="1"/>
    <col min="11524" max="11524" width="20.3984375" style="346" customWidth="1"/>
    <col min="11525" max="11525" width="15.296875" style="346" customWidth="1"/>
    <col min="11526" max="11526" width="11.296875" style="346" customWidth="1"/>
    <col min="11527" max="11527" width="16.09765625" style="346" customWidth="1"/>
    <col min="11528" max="11528" width="6.09765625" style="346" customWidth="1"/>
    <col min="11529" max="11529" width="6.8984375" style="346" customWidth="1"/>
    <col min="11530" max="11530" width="10.3984375" style="346" bestFit="1" customWidth="1"/>
    <col min="11531" max="11531" width="7" style="346" customWidth="1"/>
    <col min="11532" max="11532" width="10.296875" style="346" customWidth="1"/>
    <col min="11533" max="11533" width="11.69921875" style="346" customWidth="1"/>
    <col min="11534" max="11534" width="12" style="346" customWidth="1"/>
    <col min="11535" max="11776" width="8.796875" style="346"/>
    <col min="11777" max="11777" width="4.3984375" style="346" customWidth="1"/>
    <col min="11778" max="11778" width="17.09765625" style="346" customWidth="1"/>
    <col min="11779" max="11779" width="26" style="346" customWidth="1"/>
    <col min="11780" max="11780" width="20.3984375" style="346" customWidth="1"/>
    <col min="11781" max="11781" width="15.296875" style="346" customWidth="1"/>
    <col min="11782" max="11782" width="11.296875" style="346" customWidth="1"/>
    <col min="11783" max="11783" width="16.09765625" style="346" customWidth="1"/>
    <col min="11784" max="11784" width="6.09765625" style="346" customWidth="1"/>
    <col min="11785" max="11785" width="6.8984375" style="346" customWidth="1"/>
    <col min="11786" max="11786" width="10.3984375" style="346" bestFit="1" customWidth="1"/>
    <col min="11787" max="11787" width="7" style="346" customWidth="1"/>
    <col min="11788" max="11788" width="10.296875" style="346" customWidth="1"/>
    <col min="11789" max="11789" width="11.69921875" style="346" customWidth="1"/>
    <col min="11790" max="11790" width="12" style="346" customWidth="1"/>
    <col min="11791" max="12032" width="8.796875" style="346"/>
    <col min="12033" max="12033" width="4.3984375" style="346" customWidth="1"/>
    <col min="12034" max="12034" width="17.09765625" style="346" customWidth="1"/>
    <col min="12035" max="12035" width="26" style="346" customWidth="1"/>
    <col min="12036" max="12036" width="20.3984375" style="346" customWidth="1"/>
    <col min="12037" max="12037" width="15.296875" style="346" customWidth="1"/>
    <col min="12038" max="12038" width="11.296875" style="346" customWidth="1"/>
    <col min="12039" max="12039" width="16.09765625" style="346" customWidth="1"/>
    <col min="12040" max="12040" width="6.09765625" style="346" customWidth="1"/>
    <col min="12041" max="12041" width="6.8984375" style="346" customWidth="1"/>
    <col min="12042" max="12042" width="10.3984375" style="346" bestFit="1" customWidth="1"/>
    <col min="12043" max="12043" width="7" style="346" customWidth="1"/>
    <col min="12044" max="12044" width="10.296875" style="346" customWidth="1"/>
    <col min="12045" max="12045" width="11.69921875" style="346" customWidth="1"/>
    <col min="12046" max="12046" width="12" style="346" customWidth="1"/>
    <col min="12047" max="12288" width="8.796875" style="346"/>
    <col min="12289" max="12289" width="4.3984375" style="346" customWidth="1"/>
    <col min="12290" max="12290" width="17.09765625" style="346" customWidth="1"/>
    <col min="12291" max="12291" width="26" style="346" customWidth="1"/>
    <col min="12292" max="12292" width="20.3984375" style="346" customWidth="1"/>
    <col min="12293" max="12293" width="15.296875" style="346" customWidth="1"/>
    <col min="12294" max="12294" width="11.296875" style="346" customWidth="1"/>
    <col min="12295" max="12295" width="16.09765625" style="346" customWidth="1"/>
    <col min="12296" max="12296" width="6.09765625" style="346" customWidth="1"/>
    <col min="12297" max="12297" width="6.8984375" style="346" customWidth="1"/>
    <col min="12298" max="12298" width="10.3984375" style="346" bestFit="1" customWidth="1"/>
    <col min="12299" max="12299" width="7" style="346" customWidth="1"/>
    <col min="12300" max="12300" width="10.296875" style="346" customWidth="1"/>
    <col min="12301" max="12301" width="11.69921875" style="346" customWidth="1"/>
    <col min="12302" max="12302" width="12" style="346" customWidth="1"/>
    <col min="12303" max="12544" width="8.796875" style="346"/>
    <col min="12545" max="12545" width="4.3984375" style="346" customWidth="1"/>
    <col min="12546" max="12546" width="17.09765625" style="346" customWidth="1"/>
    <col min="12547" max="12547" width="26" style="346" customWidth="1"/>
    <col min="12548" max="12548" width="20.3984375" style="346" customWidth="1"/>
    <col min="12549" max="12549" width="15.296875" style="346" customWidth="1"/>
    <col min="12550" max="12550" width="11.296875" style="346" customWidth="1"/>
    <col min="12551" max="12551" width="16.09765625" style="346" customWidth="1"/>
    <col min="12552" max="12552" width="6.09765625" style="346" customWidth="1"/>
    <col min="12553" max="12553" width="6.8984375" style="346" customWidth="1"/>
    <col min="12554" max="12554" width="10.3984375" style="346" bestFit="1" customWidth="1"/>
    <col min="12555" max="12555" width="7" style="346" customWidth="1"/>
    <col min="12556" max="12556" width="10.296875" style="346" customWidth="1"/>
    <col min="12557" max="12557" width="11.69921875" style="346" customWidth="1"/>
    <col min="12558" max="12558" width="12" style="346" customWidth="1"/>
    <col min="12559" max="12800" width="8.796875" style="346"/>
    <col min="12801" max="12801" width="4.3984375" style="346" customWidth="1"/>
    <col min="12802" max="12802" width="17.09765625" style="346" customWidth="1"/>
    <col min="12803" max="12803" width="26" style="346" customWidth="1"/>
    <col min="12804" max="12804" width="20.3984375" style="346" customWidth="1"/>
    <col min="12805" max="12805" width="15.296875" style="346" customWidth="1"/>
    <col min="12806" max="12806" width="11.296875" style="346" customWidth="1"/>
    <col min="12807" max="12807" width="16.09765625" style="346" customWidth="1"/>
    <col min="12808" max="12808" width="6.09765625" style="346" customWidth="1"/>
    <col min="12809" max="12809" width="6.8984375" style="346" customWidth="1"/>
    <col min="12810" max="12810" width="10.3984375" style="346" bestFit="1" customWidth="1"/>
    <col min="12811" max="12811" width="7" style="346" customWidth="1"/>
    <col min="12812" max="12812" width="10.296875" style="346" customWidth="1"/>
    <col min="12813" max="12813" width="11.69921875" style="346" customWidth="1"/>
    <col min="12814" max="12814" width="12" style="346" customWidth="1"/>
    <col min="12815" max="13056" width="8.796875" style="346"/>
    <col min="13057" max="13057" width="4.3984375" style="346" customWidth="1"/>
    <col min="13058" max="13058" width="17.09765625" style="346" customWidth="1"/>
    <col min="13059" max="13059" width="26" style="346" customWidth="1"/>
    <col min="13060" max="13060" width="20.3984375" style="346" customWidth="1"/>
    <col min="13061" max="13061" width="15.296875" style="346" customWidth="1"/>
    <col min="13062" max="13062" width="11.296875" style="346" customWidth="1"/>
    <col min="13063" max="13063" width="16.09765625" style="346" customWidth="1"/>
    <col min="13064" max="13064" width="6.09765625" style="346" customWidth="1"/>
    <col min="13065" max="13065" width="6.8984375" style="346" customWidth="1"/>
    <col min="13066" max="13066" width="10.3984375" style="346" bestFit="1" customWidth="1"/>
    <col min="13067" max="13067" width="7" style="346" customWidth="1"/>
    <col min="13068" max="13068" width="10.296875" style="346" customWidth="1"/>
    <col min="13069" max="13069" width="11.69921875" style="346" customWidth="1"/>
    <col min="13070" max="13070" width="12" style="346" customWidth="1"/>
    <col min="13071" max="13312" width="8.796875" style="346"/>
    <col min="13313" max="13313" width="4.3984375" style="346" customWidth="1"/>
    <col min="13314" max="13314" width="17.09765625" style="346" customWidth="1"/>
    <col min="13315" max="13315" width="26" style="346" customWidth="1"/>
    <col min="13316" max="13316" width="20.3984375" style="346" customWidth="1"/>
    <col min="13317" max="13317" width="15.296875" style="346" customWidth="1"/>
    <col min="13318" max="13318" width="11.296875" style="346" customWidth="1"/>
    <col min="13319" max="13319" width="16.09765625" style="346" customWidth="1"/>
    <col min="13320" max="13320" width="6.09765625" style="346" customWidth="1"/>
    <col min="13321" max="13321" width="6.8984375" style="346" customWidth="1"/>
    <col min="13322" max="13322" width="10.3984375" style="346" bestFit="1" customWidth="1"/>
    <col min="13323" max="13323" width="7" style="346" customWidth="1"/>
    <col min="13324" max="13324" width="10.296875" style="346" customWidth="1"/>
    <col min="13325" max="13325" width="11.69921875" style="346" customWidth="1"/>
    <col min="13326" max="13326" width="12" style="346" customWidth="1"/>
    <col min="13327" max="13568" width="8.796875" style="346"/>
    <col min="13569" max="13569" width="4.3984375" style="346" customWidth="1"/>
    <col min="13570" max="13570" width="17.09765625" style="346" customWidth="1"/>
    <col min="13571" max="13571" width="26" style="346" customWidth="1"/>
    <col min="13572" max="13572" width="20.3984375" style="346" customWidth="1"/>
    <col min="13573" max="13573" width="15.296875" style="346" customWidth="1"/>
    <col min="13574" max="13574" width="11.296875" style="346" customWidth="1"/>
    <col min="13575" max="13575" width="16.09765625" style="346" customWidth="1"/>
    <col min="13576" max="13576" width="6.09765625" style="346" customWidth="1"/>
    <col min="13577" max="13577" width="6.8984375" style="346" customWidth="1"/>
    <col min="13578" max="13578" width="10.3984375" style="346" bestFit="1" customWidth="1"/>
    <col min="13579" max="13579" width="7" style="346" customWidth="1"/>
    <col min="13580" max="13580" width="10.296875" style="346" customWidth="1"/>
    <col min="13581" max="13581" width="11.69921875" style="346" customWidth="1"/>
    <col min="13582" max="13582" width="12" style="346" customWidth="1"/>
    <col min="13583" max="13824" width="8.796875" style="346"/>
    <col min="13825" max="13825" width="4.3984375" style="346" customWidth="1"/>
    <col min="13826" max="13826" width="17.09765625" style="346" customWidth="1"/>
    <col min="13827" max="13827" width="26" style="346" customWidth="1"/>
    <col min="13828" max="13828" width="20.3984375" style="346" customWidth="1"/>
    <col min="13829" max="13829" width="15.296875" style="346" customWidth="1"/>
    <col min="13830" max="13830" width="11.296875" style="346" customWidth="1"/>
    <col min="13831" max="13831" width="16.09765625" style="346" customWidth="1"/>
    <col min="13832" max="13832" width="6.09765625" style="346" customWidth="1"/>
    <col min="13833" max="13833" width="6.8984375" style="346" customWidth="1"/>
    <col min="13834" max="13834" width="10.3984375" style="346" bestFit="1" customWidth="1"/>
    <col min="13835" max="13835" width="7" style="346" customWidth="1"/>
    <col min="13836" max="13836" width="10.296875" style="346" customWidth="1"/>
    <col min="13837" max="13837" width="11.69921875" style="346" customWidth="1"/>
    <col min="13838" max="13838" width="12" style="346" customWidth="1"/>
    <col min="13839" max="14080" width="8.796875" style="346"/>
    <col min="14081" max="14081" width="4.3984375" style="346" customWidth="1"/>
    <col min="14082" max="14082" width="17.09765625" style="346" customWidth="1"/>
    <col min="14083" max="14083" width="26" style="346" customWidth="1"/>
    <col min="14084" max="14084" width="20.3984375" style="346" customWidth="1"/>
    <col min="14085" max="14085" width="15.296875" style="346" customWidth="1"/>
    <col min="14086" max="14086" width="11.296875" style="346" customWidth="1"/>
    <col min="14087" max="14087" width="16.09765625" style="346" customWidth="1"/>
    <col min="14088" max="14088" width="6.09765625" style="346" customWidth="1"/>
    <col min="14089" max="14089" width="6.8984375" style="346" customWidth="1"/>
    <col min="14090" max="14090" width="10.3984375" style="346" bestFit="1" customWidth="1"/>
    <col min="14091" max="14091" width="7" style="346" customWidth="1"/>
    <col min="14092" max="14092" width="10.296875" style="346" customWidth="1"/>
    <col min="14093" max="14093" width="11.69921875" style="346" customWidth="1"/>
    <col min="14094" max="14094" width="12" style="346" customWidth="1"/>
    <col min="14095" max="14336" width="8.796875" style="346"/>
    <col min="14337" max="14337" width="4.3984375" style="346" customWidth="1"/>
    <col min="14338" max="14338" width="17.09765625" style="346" customWidth="1"/>
    <col min="14339" max="14339" width="26" style="346" customWidth="1"/>
    <col min="14340" max="14340" width="20.3984375" style="346" customWidth="1"/>
    <col min="14341" max="14341" width="15.296875" style="346" customWidth="1"/>
    <col min="14342" max="14342" width="11.296875" style="346" customWidth="1"/>
    <col min="14343" max="14343" width="16.09765625" style="346" customWidth="1"/>
    <col min="14344" max="14344" width="6.09765625" style="346" customWidth="1"/>
    <col min="14345" max="14345" width="6.8984375" style="346" customWidth="1"/>
    <col min="14346" max="14346" width="10.3984375" style="346" bestFit="1" customWidth="1"/>
    <col min="14347" max="14347" width="7" style="346" customWidth="1"/>
    <col min="14348" max="14348" width="10.296875" style="346" customWidth="1"/>
    <col min="14349" max="14349" width="11.69921875" style="346" customWidth="1"/>
    <col min="14350" max="14350" width="12" style="346" customWidth="1"/>
    <col min="14351" max="14592" width="8.796875" style="346"/>
    <col min="14593" max="14593" width="4.3984375" style="346" customWidth="1"/>
    <col min="14594" max="14594" width="17.09765625" style="346" customWidth="1"/>
    <col min="14595" max="14595" width="26" style="346" customWidth="1"/>
    <col min="14596" max="14596" width="20.3984375" style="346" customWidth="1"/>
    <col min="14597" max="14597" width="15.296875" style="346" customWidth="1"/>
    <col min="14598" max="14598" width="11.296875" style="346" customWidth="1"/>
    <col min="14599" max="14599" width="16.09765625" style="346" customWidth="1"/>
    <col min="14600" max="14600" width="6.09765625" style="346" customWidth="1"/>
    <col min="14601" max="14601" width="6.8984375" style="346" customWidth="1"/>
    <col min="14602" max="14602" width="10.3984375" style="346" bestFit="1" customWidth="1"/>
    <col min="14603" max="14603" width="7" style="346" customWidth="1"/>
    <col min="14604" max="14604" width="10.296875" style="346" customWidth="1"/>
    <col min="14605" max="14605" width="11.69921875" style="346" customWidth="1"/>
    <col min="14606" max="14606" width="12" style="346" customWidth="1"/>
    <col min="14607" max="14848" width="8.796875" style="346"/>
    <col min="14849" max="14849" width="4.3984375" style="346" customWidth="1"/>
    <col min="14850" max="14850" width="17.09765625" style="346" customWidth="1"/>
    <col min="14851" max="14851" width="26" style="346" customWidth="1"/>
    <col min="14852" max="14852" width="20.3984375" style="346" customWidth="1"/>
    <col min="14853" max="14853" width="15.296875" style="346" customWidth="1"/>
    <col min="14854" max="14854" width="11.296875" style="346" customWidth="1"/>
    <col min="14855" max="14855" width="16.09765625" style="346" customWidth="1"/>
    <col min="14856" max="14856" width="6.09765625" style="346" customWidth="1"/>
    <col min="14857" max="14857" width="6.8984375" style="346" customWidth="1"/>
    <col min="14858" max="14858" width="10.3984375" style="346" bestFit="1" customWidth="1"/>
    <col min="14859" max="14859" width="7" style="346" customWidth="1"/>
    <col min="14860" max="14860" width="10.296875" style="346" customWidth="1"/>
    <col min="14861" max="14861" width="11.69921875" style="346" customWidth="1"/>
    <col min="14862" max="14862" width="12" style="346" customWidth="1"/>
    <col min="14863" max="15104" width="8.796875" style="346"/>
    <col min="15105" max="15105" width="4.3984375" style="346" customWidth="1"/>
    <col min="15106" max="15106" width="17.09765625" style="346" customWidth="1"/>
    <col min="15107" max="15107" width="26" style="346" customWidth="1"/>
    <col min="15108" max="15108" width="20.3984375" style="346" customWidth="1"/>
    <col min="15109" max="15109" width="15.296875" style="346" customWidth="1"/>
    <col min="15110" max="15110" width="11.296875" style="346" customWidth="1"/>
    <col min="15111" max="15111" width="16.09765625" style="346" customWidth="1"/>
    <col min="15112" max="15112" width="6.09765625" style="346" customWidth="1"/>
    <col min="15113" max="15113" width="6.8984375" style="346" customWidth="1"/>
    <col min="15114" max="15114" width="10.3984375" style="346" bestFit="1" customWidth="1"/>
    <col min="15115" max="15115" width="7" style="346" customWidth="1"/>
    <col min="15116" max="15116" width="10.296875" style="346" customWidth="1"/>
    <col min="15117" max="15117" width="11.69921875" style="346" customWidth="1"/>
    <col min="15118" max="15118" width="12" style="346" customWidth="1"/>
    <col min="15119" max="15360" width="8.796875" style="346"/>
    <col min="15361" max="15361" width="4.3984375" style="346" customWidth="1"/>
    <col min="15362" max="15362" width="17.09765625" style="346" customWidth="1"/>
    <col min="15363" max="15363" width="26" style="346" customWidth="1"/>
    <col min="15364" max="15364" width="20.3984375" style="346" customWidth="1"/>
    <col min="15365" max="15365" width="15.296875" style="346" customWidth="1"/>
    <col min="15366" max="15366" width="11.296875" style="346" customWidth="1"/>
    <col min="15367" max="15367" width="16.09765625" style="346" customWidth="1"/>
    <col min="15368" max="15368" width="6.09765625" style="346" customWidth="1"/>
    <col min="15369" max="15369" width="6.8984375" style="346" customWidth="1"/>
    <col min="15370" max="15370" width="10.3984375" style="346" bestFit="1" customWidth="1"/>
    <col min="15371" max="15371" width="7" style="346" customWidth="1"/>
    <col min="15372" max="15372" width="10.296875" style="346" customWidth="1"/>
    <col min="15373" max="15373" width="11.69921875" style="346" customWidth="1"/>
    <col min="15374" max="15374" width="12" style="346" customWidth="1"/>
    <col min="15375" max="15616" width="8.796875" style="346"/>
    <col min="15617" max="15617" width="4.3984375" style="346" customWidth="1"/>
    <col min="15618" max="15618" width="17.09765625" style="346" customWidth="1"/>
    <col min="15619" max="15619" width="26" style="346" customWidth="1"/>
    <col min="15620" max="15620" width="20.3984375" style="346" customWidth="1"/>
    <col min="15621" max="15621" width="15.296875" style="346" customWidth="1"/>
    <col min="15622" max="15622" width="11.296875" style="346" customWidth="1"/>
    <col min="15623" max="15623" width="16.09765625" style="346" customWidth="1"/>
    <col min="15624" max="15624" width="6.09765625" style="346" customWidth="1"/>
    <col min="15625" max="15625" width="6.8984375" style="346" customWidth="1"/>
    <col min="15626" max="15626" width="10.3984375" style="346" bestFit="1" customWidth="1"/>
    <col min="15627" max="15627" width="7" style="346" customWidth="1"/>
    <col min="15628" max="15628" width="10.296875" style="346" customWidth="1"/>
    <col min="15629" max="15629" width="11.69921875" style="346" customWidth="1"/>
    <col min="15630" max="15630" width="12" style="346" customWidth="1"/>
    <col min="15631" max="15872" width="8.796875" style="346"/>
    <col min="15873" max="15873" width="4.3984375" style="346" customWidth="1"/>
    <col min="15874" max="15874" width="17.09765625" style="346" customWidth="1"/>
    <col min="15875" max="15875" width="26" style="346" customWidth="1"/>
    <col min="15876" max="15876" width="20.3984375" style="346" customWidth="1"/>
    <col min="15877" max="15877" width="15.296875" style="346" customWidth="1"/>
    <col min="15878" max="15878" width="11.296875" style="346" customWidth="1"/>
    <col min="15879" max="15879" width="16.09765625" style="346" customWidth="1"/>
    <col min="15880" max="15880" width="6.09765625" style="346" customWidth="1"/>
    <col min="15881" max="15881" width="6.8984375" style="346" customWidth="1"/>
    <col min="15882" max="15882" width="10.3984375" style="346" bestFit="1" customWidth="1"/>
    <col min="15883" max="15883" width="7" style="346" customWidth="1"/>
    <col min="15884" max="15884" width="10.296875" style="346" customWidth="1"/>
    <col min="15885" max="15885" width="11.69921875" style="346" customWidth="1"/>
    <col min="15886" max="15886" width="12" style="346" customWidth="1"/>
    <col min="15887" max="16128" width="8.796875" style="346"/>
    <col min="16129" max="16129" width="4.3984375" style="346" customWidth="1"/>
    <col min="16130" max="16130" width="17.09765625" style="346" customWidth="1"/>
    <col min="16131" max="16131" width="26" style="346" customWidth="1"/>
    <col min="16132" max="16132" width="20.3984375" style="346" customWidth="1"/>
    <col min="16133" max="16133" width="15.296875" style="346" customWidth="1"/>
    <col min="16134" max="16134" width="11.296875" style="346" customWidth="1"/>
    <col min="16135" max="16135" width="16.09765625" style="346" customWidth="1"/>
    <col min="16136" max="16136" width="6.09765625" style="346" customWidth="1"/>
    <col min="16137" max="16137" width="6.8984375" style="346" customWidth="1"/>
    <col min="16138" max="16138" width="10.3984375" style="346" bestFit="1" customWidth="1"/>
    <col min="16139" max="16139" width="7" style="346" customWidth="1"/>
    <col min="16140" max="16140" width="10.296875" style="346" customWidth="1"/>
    <col min="16141" max="16141" width="11.69921875" style="346" customWidth="1"/>
    <col min="16142" max="16142" width="12" style="346" customWidth="1"/>
    <col min="16143" max="16384" width="8.796875" style="346"/>
  </cols>
  <sheetData>
    <row r="1" spans="1:14" ht="9" customHeight="1"/>
    <row r="2" spans="1:14" s="350" customFormat="1" ht="21.75" customHeight="1">
      <c r="A2" s="1804" t="s">
        <v>786</v>
      </c>
      <c r="B2" s="1804"/>
      <c r="C2" s="1804"/>
      <c r="D2" s="1804"/>
      <c r="E2" s="1804"/>
      <c r="F2" s="1804"/>
      <c r="G2" s="1804"/>
      <c r="H2" s="1804"/>
      <c r="I2" s="1804"/>
      <c r="J2" s="1804"/>
      <c r="K2" s="1804"/>
      <c r="L2" s="1804"/>
      <c r="M2" s="1804"/>
      <c r="N2" s="1804"/>
    </row>
    <row r="3" spans="1:14" s="350" customFormat="1" ht="21.75" customHeight="1">
      <c r="A3" s="1805" t="s">
        <v>787</v>
      </c>
      <c r="B3" s="1805"/>
      <c r="C3" s="1805"/>
      <c r="D3" s="1805"/>
      <c r="E3" s="1805"/>
      <c r="F3" s="1805"/>
      <c r="G3" s="1805"/>
      <c r="H3" s="1805"/>
      <c r="I3" s="1805"/>
      <c r="J3" s="1805"/>
      <c r="K3" s="1805"/>
      <c r="L3" s="1805"/>
      <c r="M3" s="1805"/>
      <c r="N3" s="1805"/>
    </row>
    <row r="4" spans="1:14" s="350" customFormat="1" ht="21.75" customHeight="1">
      <c r="A4" s="1806" t="s">
        <v>788</v>
      </c>
      <c r="B4" s="1806"/>
      <c r="C4" s="1806"/>
      <c r="D4" s="1806"/>
      <c r="E4" s="1806"/>
      <c r="F4" s="1806"/>
      <c r="G4" s="1806"/>
      <c r="H4" s="1806"/>
      <c r="I4" s="1806"/>
      <c r="J4" s="1806"/>
      <c r="K4" s="1806"/>
      <c r="L4" s="1806"/>
      <c r="M4" s="1806"/>
      <c r="N4" s="1806"/>
    </row>
    <row r="5" spans="1:14" s="353" customFormat="1">
      <c r="A5" s="1807" t="s">
        <v>789</v>
      </c>
      <c r="B5" s="1807" t="s">
        <v>790</v>
      </c>
      <c r="C5" s="1801" t="s">
        <v>791</v>
      </c>
      <c r="D5" s="1801" t="s">
        <v>494</v>
      </c>
      <c r="E5" s="352" t="s">
        <v>522</v>
      </c>
      <c r="F5" s="1801" t="s">
        <v>792</v>
      </c>
      <c r="G5" s="1801"/>
      <c r="H5" s="1801" t="s">
        <v>793</v>
      </c>
      <c r="I5" s="1801" t="s">
        <v>794</v>
      </c>
      <c r="J5" s="1809" t="s">
        <v>795</v>
      </c>
      <c r="K5" s="1811" t="s">
        <v>796</v>
      </c>
      <c r="L5" s="1801" t="s">
        <v>797</v>
      </c>
      <c r="M5" s="1801" t="s">
        <v>798</v>
      </c>
      <c r="N5" s="1802" t="s">
        <v>227</v>
      </c>
    </row>
    <row r="6" spans="1:14" s="353" customFormat="1">
      <c r="A6" s="1808"/>
      <c r="B6" s="1808"/>
      <c r="C6" s="1801"/>
      <c r="D6" s="1801"/>
      <c r="E6" s="354" t="s">
        <v>799</v>
      </c>
      <c r="F6" s="351" t="s">
        <v>800</v>
      </c>
      <c r="G6" s="355" t="s">
        <v>801</v>
      </c>
      <c r="H6" s="1801"/>
      <c r="I6" s="1801"/>
      <c r="J6" s="1810"/>
      <c r="K6" s="1812"/>
      <c r="L6" s="1801"/>
      <c r="M6" s="1801"/>
      <c r="N6" s="1803"/>
    </row>
    <row r="7" spans="1:14" s="353" customFormat="1">
      <c r="A7" s="356">
        <v>1</v>
      </c>
      <c r="B7" s="357">
        <v>1229900274284</v>
      </c>
      <c r="C7" s="358" t="s">
        <v>523</v>
      </c>
      <c r="D7" s="299" t="s">
        <v>802</v>
      </c>
      <c r="E7" s="359" t="s">
        <v>803</v>
      </c>
      <c r="F7" s="360">
        <v>45605</v>
      </c>
      <c r="G7" s="361" t="s">
        <v>804</v>
      </c>
      <c r="H7" s="360">
        <v>2</v>
      </c>
      <c r="I7" s="360">
        <v>2.2999999999999998</v>
      </c>
      <c r="J7" s="362">
        <v>10000</v>
      </c>
      <c r="K7" s="342" t="s">
        <v>805</v>
      </c>
      <c r="L7" s="363">
        <v>10000</v>
      </c>
      <c r="M7" s="364">
        <f>SUM(L7*12)</f>
        <v>120000</v>
      </c>
      <c r="N7" s="365"/>
    </row>
    <row r="8" spans="1:14">
      <c r="A8" s="356">
        <v>2</v>
      </c>
      <c r="B8" s="357">
        <v>1369900138801</v>
      </c>
      <c r="C8" s="366" t="s">
        <v>497</v>
      </c>
      <c r="D8" s="299" t="s">
        <v>806</v>
      </c>
      <c r="E8" s="359" t="s">
        <v>803</v>
      </c>
      <c r="F8" s="360">
        <v>46101</v>
      </c>
      <c r="G8" s="361" t="s">
        <v>804</v>
      </c>
      <c r="H8" s="360">
        <v>2</v>
      </c>
      <c r="I8" s="360">
        <v>2.1</v>
      </c>
      <c r="J8" s="362">
        <v>10000</v>
      </c>
      <c r="K8" s="342" t="s">
        <v>805</v>
      </c>
      <c r="L8" s="363">
        <v>10000</v>
      </c>
      <c r="M8" s="364">
        <f>SUM(L8*12)</f>
        <v>120000</v>
      </c>
      <c r="N8" s="367"/>
    </row>
    <row r="9" spans="1:14">
      <c r="A9" s="356">
        <v>3</v>
      </c>
      <c r="B9" s="368">
        <v>1102800039539</v>
      </c>
      <c r="C9" s="366" t="s">
        <v>807</v>
      </c>
      <c r="D9" s="299" t="s">
        <v>528</v>
      </c>
      <c r="E9" s="359" t="s">
        <v>808</v>
      </c>
      <c r="F9" s="369">
        <v>63315</v>
      </c>
      <c r="G9" s="361" t="s">
        <v>804</v>
      </c>
      <c r="H9" s="321">
        <v>1</v>
      </c>
      <c r="I9" s="321">
        <v>1.1000000000000001</v>
      </c>
      <c r="J9" s="342">
        <v>5000</v>
      </c>
      <c r="K9" s="342" t="s">
        <v>805</v>
      </c>
      <c r="L9" s="370">
        <f t="shared" ref="L9:L72" si="0">+J9</f>
        <v>5000</v>
      </c>
      <c r="M9" s="364">
        <f t="shared" ref="M9:M72" si="1">SUM(L9*12)</f>
        <v>60000</v>
      </c>
      <c r="N9" s="371"/>
    </row>
    <row r="10" spans="1:14">
      <c r="A10" s="356">
        <v>4</v>
      </c>
      <c r="B10" s="372">
        <v>3250700390491</v>
      </c>
      <c r="C10" s="299" t="s">
        <v>809</v>
      </c>
      <c r="D10" s="299" t="s">
        <v>530</v>
      </c>
      <c r="E10" s="359" t="s">
        <v>808</v>
      </c>
      <c r="F10" s="373" t="s">
        <v>810</v>
      </c>
      <c r="G10" s="361" t="s">
        <v>804</v>
      </c>
      <c r="H10" s="321">
        <v>2</v>
      </c>
      <c r="I10" s="321">
        <v>2.2000000000000002</v>
      </c>
      <c r="J10" s="342">
        <v>7500</v>
      </c>
      <c r="K10" s="342" t="s">
        <v>805</v>
      </c>
      <c r="L10" s="370">
        <f t="shared" si="0"/>
        <v>7500</v>
      </c>
      <c r="M10" s="364">
        <f t="shared" si="1"/>
        <v>90000</v>
      </c>
      <c r="N10" s="371"/>
    </row>
    <row r="11" spans="1:14">
      <c r="A11" s="356">
        <v>5</v>
      </c>
      <c r="B11" s="372">
        <v>1101401256641</v>
      </c>
      <c r="C11" s="247" t="s">
        <v>811</v>
      </c>
      <c r="D11" s="299" t="s">
        <v>530</v>
      </c>
      <c r="E11" s="359" t="s">
        <v>803</v>
      </c>
      <c r="F11" s="373" t="s">
        <v>812</v>
      </c>
      <c r="G11" s="361" t="s">
        <v>804</v>
      </c>
      <c r="H11" s="321">
        <v>1</v>
      </c>
      <c r="I11" s="321">
        <v>2.2999999999999998</v>
      </c>
      <c r="J11" s="342">
        <v>10000</v>
      </c>
      <c r="K11" s="342" t="s">
        <v>805</v>
      </c>
      <c r="L11" s="370">
        <f t="shared" si="0"/>
        <v>10000</v>
      </c>
      <c r="M11" s="364">
        <f t="shared" si="1"/>
        <v>120000</v>
      </c>
      <c r="N11" s="371"/>
    </row>
    <row r="12" spans="1:14">
      <c r="A12" s="356">
        <v>6</v>
      </c>
      <c r="B12" s="372">
        <v>1100800770509</v>
      </c>
      <c r="C12" s="374" t="s">
        <v>532</v>
      </c>
      <c r="D12" s="308" t="s">
        <v>530</v>
      </c>
      <c r="E12" s="359" t="s">
        <v>803</v>
      </c>
      <c r="F12" s="300" t="s">
        <v>813</v>
      </c>
      <c r="G12" s="361" t="s">
        <v>804</v>
      </c>
      <c r="H12" s="321">
        <v>1</v>
      </c>
      <c r="I12" s="321">
        <v>2.1</v>
      </c>
      <c r="J12" s="342">
        <v>5000</v>
      </c>
      <c r="K12" s="342" t="s">
        <v>805</v>
      </c>
      <c r="L12" s="370">
        <f>+J12</f>
        <v>5000</v>
      </c>
      <c r="M12" s="364">
        <f t="shared" si="1"/>
        <v>60000</v>
      </c>
      <c r="N12" s="371"/>
    </row>
    <row r="13" spans="1:14">
      <c r="A13" s="356">
        <v>7</v>
      </c>
      <c r="B13" s="368">
        <v>1102700679650</v>
      </c>
      <c r="C13" s="366" t="s">
        <v>533</v>
      </c>
      <c r="D13" s="305" t="s">
        <v>534</v>
      </c>
      <c r="E13" s="359" t="s">
        <v>808</v>
      </c>
      <c r="F13" s="375" t="s">
        <v>814</v>
      </c>
      <c r="G13" s="376" t="s">
        <v>815</v>
      </c>
      <c r="H13" s="377">
        <v>1</v>
      </c>
      <c r="I13" s="321">
        <v>2.1</v>
      </c>
      <c r="J13" s="342">
        <v>5000</v>
      </c>
      <c r="K13" s="342" t="s">
        <v>805</v>
      </c>
      <c r="L13" s="370">
        <f>+J13</f>
        <v>5000</v>
      </c>
      <c r="M13" s="364">
        <f t="shared" si="1"/>
        <v>60000</v>
      </c>
      <c r="N13" s="371"/>
    </row>
    <row r="14" spans="1:14">
      <c r="A14" s="356">
        <v>8</v>
      </c>
      <c r="B14" s="372">
        <v>3250500008780</v>
      </c>
      <c r="C14" s="374" t="s">
        <v>535</v>
      </c>
      <c r="D14" s="299" t="s">
        <v>536</v>
      </c>
      <c r="E14" s="378" t="s">
        <v>808</v>
      </c>
      <c r="F14" s="373" t="s">
        <v>816</v>
      </c>
      <c r="G14" s="361" t="s">
        <v>804</v>
      </c>
      <c r="H14" s="321">
        <v>1</v>
      </c>
      <c r="I14" s="321">
        <v>3.1</v>
      </c>
      <c r="J14" s="342">
        <v>1500</v>
      </c>
      <c r="K14" s="342" t="s">
        <v>805</v>
      </c>
      <c r="L14" s="370">
        <f t="shared" si="0"/>
        <v>1500</v>
      </c>
      <c r="M14" s="364">
        <f t="shared" si="1"/>
        <v>18000</v>
      </c>
      <c r="N14" s="371"/>
    </row>
    <row r="15" spans="1:14">
      <c r="A15" s="356">
        <v>9</v>
      </c>
      <c r="B15" s="372">
        <v>1469900187142</v>
      </c>
      <c r="C15" s="247" t="s">
        <v>537</v>
      </c>
      <c r="D15" s="299" t="s">
        <v>536</v>
      </c>
      <c r="E15" s="359" t="s">
        <v>803</v>
      </c>
      <c r="F15" s="373" t="s">
        <v>817</v>
      </c>
      <c r="G15" s="361" t="s">
        <v>818</v>
      </c>
      <c r="H15" s="321">
        <v>2</v>
      </c>
      <c r="I15" s="321">
        <v>2.2000000000000002</v>
      </c>
      <c r="J15" s="342">
        <v>3000</v>
      </c>
      <c r="K15" s="342" t="s">
        <v>805</v>
      </c>
      <c r="L15" s="370">
        <f t="shared" si="0"/>
        <v>3000</v>
      </c>
      <c r="M15" s="364">
        <f t="shared" si="1"/>
        <v>36000</v>
      </c>
      <c r="N15" s="371"/>
    </row>
    <row r="16" spans="1:14">
      <c r="A16" s="356">
        <v>10</v>
      </c>
      <c r="B16" s="372">
        <v>1659900497948</v>
      </c>
      <c r="C16" s="379" t="s">
        <v>509</v>
      </c>
      <c r="D16" s="247" t="s">
        <v>508</v>
      </c>
      <c r="E16" s="359" t="s">
        <v>808</v>
      </c>
      <c r="F16" s="373" t="s">
        <v>819</v>
      </c>
      <c r="G16" s="300" t="s">
        <v>820</v>
      </c>
      <c r="H16" s="321">
        <v>2</v>
      </c>
      <c r="I16" s="321">
        <v>2.2000000000000002</v>
      </c>
      <c r="J16" s="380">
        <v>3000</v>
      </c>
      <c r="K16" s="342" t="s">
        <v>805</v>
      </c>
      <c r="L16" s="370">
        <f t="shared" si="0"/>
        <v>3000</v>
      </c>
      <c r="M16" s="364">
        <f t="shared" si="1"/>
        <v>36000</v>
      </c>
      <c r="N16" s="371"/>
    </row>
    <row r="17" spans="1:14">
      <c r="A17" s="356">
        <v>11</v>
      </c>
      <c r="B17" s="372">
        <v>1270300007520</v>
      </c>
      <c r="C17" s="379" t="s">
        <v>510</v>
      </c>
      <c r="D17" s="247" t="s">
        <v>508</v>
      </c>
      <c r="E17" s="359" t="s">
        <v>803</v>
      </c>
      <c r="F17" s="373" t="s">
        <v>821</v>
      </c>
      <c r="G17" s="361" t="s">
        <v>822</v>
      </c>
      <c r="H17" s="321">
        <v>2</v>
      </c>
      <c r="I17" s="321">
        <v>2.2000000000000002</v>
      </c>
      <c r="J17" s="380">
        <v>3000</v>
      </c>
      <c r="K17" s="342" t="s">
        <v>805</v>
      </c>
      <c r="L17" s="370">
        <f t="shared" si="0"/>
        <v>3000</v>
      </c>
      <c r="M17" s="364">
        <f t="shared" si="1"/>
        <v>36000</v>
      </c>
      <c r="N17" s="371"/>
    </row>
    <row r="18" spans="1:14">
      <c r="A18" s="356">
        <v>12</v>
      </c>
      <c r="B18" s="372">
        <v>3360600297316</v>
      </c>
      <c r="C18" s="299" t="s">
        <v>823</v>
      </c>
      <c r="D18" s="308" t="s">
        <v>824</v>
      </c>
      <c r="E18" s="359" t="s">
        <v>808</v>
      </c>
      <c r="F18" s="300">
        <v>4511175075</v>
      </c>
      <c r="G18" s="300" t="s">
        <v>825</v>
      </c>
      <c r="H18" s="321">
        <v>3</v>
      </c>
      <c r="I18" s="321" t="s">
        <v>826</v>
      </c>
      <c r="J18" s="380">
        <v>2000</v>
      </c>
      <c r="K18" s="342" t="s">
        <v>805</v>
      </c>
      <c r="L18" s="370">
        <f t="shared" si="0"/>
        <v>2000</v>
      </c>
      <c r="M18" s="364">
        <f t="shared" si="1"/>
        <v>24000</v>
      </c>
      <c r="N18" s="371"/>
    </row>
    <row r="19" spans="1:14">
      <c r="A19" s="356">
        <v>13</v>
      </c>
      <c r="B19" s="372">
        <v>3250500575625</v>
      </c>
      <c r="C19" s="299" t="s">
        <v>559</v>
      </c>
      <c r="D19" s="308" t="s">
        <v>824</v>
      </c>
      <c r="E19" s="359" t="s">
        <v>808</v>
      </c>
      <c r="F19" s="300">
        <v>4511175074</v>
      </c>
      <c r="G19" s="300" t="s">
        <v>825</v>
      </c>
      <c r="H19" s="321">
        <v>3</v>
      </c>
      <c r="I19" s="321" t="s">
        <v>826</v>
      </c>
      <c r="J19" s="380">
        <v>2000</v>
      </c>
      <c r="K19" s="342" t="s">
        <v>805</v>
      </c>
      <c r="L19" s="370">
        <f t="shared" si="0"/>
        <v>2000</v>
      </c>
      <c r="M19" s="364">
        <f t="shared" si="1"/>
        <v>24000</v>
      </c>
      <c r="N19" s="371"/>
    </row>
    <row r="20" spans="1:14">
      <c r="A20" s="356">
        <v>14</v>
      </c>
      <c r="B20" s="372">
        <v>3250500554920</v>
      </c>
      <c r="C20" s="299" t="s">
        <v>827</v>
      </c>
      <c r="D20" s="308" t="s">
        <v>824</v>
      </c>
      <c r="E20" s="359" t="s">
        <v>803</v>
      </c>
      <c r="F20" s="300">
        <v>4511168385</v>
      </c>
      <c r="G20" s="300" t="s">
        <v>828</v>
      </c>
      <c r="H20" s="321">
        <v>3</v>
      </c>
      <c r="I20" s="321" t="s">
        <v>826</v>
      </c>
      <c r="J20" s="380">
        <v>2000</v>
      </c>
      <c r="K20" s="342" t="s">
        <v>805</v>
      </c>
      <c r="L20" s="370">
        <f t="shared" si="0"/>
        <v>2000</v>
      </c>
      <c r="M20" s="364">
        <f t="shared" si="1"/>
        <v>24000</v>
      </c>
      <c r="N20" s="371"/>
    </row>
    <row r="21" spans="1:14" ht="22.2" customHeight="1">
      <c r="A21" s="356">
        <v>15</v>
      </c>
      <c r="B21" s="372">
        <v>1229900334228</v>
      </c>
      <c r="C21" s="299" t="s">
        <v>603</v>
      </c>
      <c r="D21" s="308" t="s">
        <v>824</v>
      </c>
      <c r="E21" s="359" t="s">
        <v>803</v>
      </c>
      <c r="F21" s="300">
        <v>5511233897</v>
      </c>
      <c r="G21" s="300" t="s">
        <v>829</v>
      </c>
      <c r="H21" s="321">
        <v>3</v>
      </c>
      <c r="I21" s="321" t="s">
        <v>826</v>
      </c>
      <c r="J21" s="380">
        <v>2000</v>
      </c>
      <c r="K21" s="342" t="s">
        <v>805</v>
      </c>
      <c r="L21" s="370">
        <f t="shared" si="0"/>
        <v>2000</v>
      </c>
      <c r="M21" s="364">
        <f t="shared" si="1"/>
        <v>24000</v>
      </c>
      <c r="N21" s="381"/>
    </row>
    <row r="22" spans="1:14" ht="22.2" customHeight="1">
      <c r="A22" s="356">
        <v>16</v>
      </c>
      <c r="B22" s="372">
        <v>3340701542634</v>
      </c>
      <c r="C22" s="299" t="s">
        <v>565</v>
      </c>
      <c r="D22" s="308" t="s">
        <v>824</v>
      </c>
      <c r="E22" s="359" t="s">
        <v>803</v>
      </c>
      <c r="F22" s="373">
        <v>4711194638</v>
      </c>
      <c r="G22" s="361" t="s">
        <v>830</v>
      </c>
      <c r="H22" s="321">
        <v>3</v>
      </c>
      <c r="I22" s="321" t="s">
        <v>826</v>
      </c>
      <c r="J22" s="380">
        <v>2000</v>
      </c>
      <c r="K22" s="342" t="s">
        <v>805</v>
      </c>
      <c r="L22" s="370">
        <f t="shared" si="0"/>
        <v>2000</v>
      </c>
      <c r="M22" s="364">
        <f t="shared" si="1"/>
        <v>24000</v>
      </c>
      <c r="N22" s="381"/>
    </row>
    <row r="23" spans="1:14" ht="22.2" customHeight="1">
      <c r="A23" s="356">
        <v>17</v>
      </c>
      <c r="B23" s="372">
        <v>1251100065721</v>
      </c>
      <c r="C23" s="299" t="s">
        <v>831</v>
      </c>
      <c r="D23" s="308" t="s">
        <v>824</v>
      </c>
      <c r="E23" s="359" t="s">
        <v>803</v>
      </c>
      <c r="F23" s="373">
        <v>5411231184</v>
      </c>
      <c r="G23" s="361" t="s">
        <v>832</v>
      </c>
      <c r="H23" s="321">
        <v>3</v>
      </c>
      <c r="I23" s="321" t="s">
        <v>826</v>
      </c>
      <c r="J23" s="380">
        <v>2000</v>
      </c>
      <c r="K23" s="342" t="s">
        <v>805</v>
      </c>
      <c r="L23" s="370">
        <f t="shared" si="0"/>
        <v>2000</v>
      </c>
      <c r="M23" s="364">
        <f t="shared" si="1"/>
        <v>24000</v>
      </c>
      <c r="N23" s="371"/>
    </row>
    <row r="24" spans="1:14" ht="22.2" customHeight="1">
      <c r="A24" s="356">
        <v>18</v>
      </c>
      <c r="B24" s="372">
        <v>1250500051301</v>
      </c>
      <c r="C24" s="374" t="s">
        <v>604</v>
      </c>
      <c r="D24" s="308" t="s">
        <v>824</v>
      </c>
      <c r="E24" s="359" t="s">
        <v>803</v>
      </c>
      <c r="F24" s="373">
        <v>5211208484</v>
      </c>
      <c r="G24" s="361" t="s">
        <v>833</v>
      </c>
      <c r="H24" s="321">
        <v>3</v>
      </c>
      <c r="I24" s="321" t="s">
        <v>826</v>
      </c>
      <c r="J24" s="342">
        <v>2000</v>
      </c>
      <c r="K24" s="342" t="s">
        <v>805</v>
      </c>
      <c r="L24" s="370">
        <f t="shared" si="0"/>
        <v>2000</v>
      </c>
      <c r="M24" s="364">
        <f t="shared" si="1"/>
        <v>24000</v>
      </c>
      <c r="N24" s="371"/>
    </row>
    <row r="25" spans="1:14">
      <c r="A25" s="356">
        <v>19</v>
      </c>
      <c r="B25" s="372">
        <v>1250400160966</v>
      </c>
      <c r="C25" s="299" t="s">
        <v>834</v>
      </c>
      <c r="D25" s="308" t="s">
        <v>824</v>
      </c>
      <c r="E25" s="359" t="s">
        <v>803</v>
      </c>
      <c r="F25" s="300">
        <v>5511231599</v>
      </c>
      <c r="G25" s="300" t="s">
        <v>829</v>
      </c>
      <c r="H25" s="321">
        <v>3</v>
      </c>
      <c r="I25" s="321" t="s">
        <v>826</v>
      </c>
      <c r="J25" s="342">
        <v>2000</v>
      </c>
      <c r="K25" s="342" t="s">
        <v>805</v>
      </c>
      <c r="L25" s="370">
        <f t="shared" si="0"/>
        <v>2000</v>
      </c>
      <c r="M25" s="364">
        <f t="shared" si="1"/>
        <v>24000</v>
      </c>
      <c r="N25" s="371"/>
    </row>
    <row r="26" spans="1:14">
      <c r="A26" s="356">
        <v>20</v>
      </c>
      <c r="B26" s="372">
        <v>1250500088442</v>
      </c>
      <c r="C26" s="374" t="s">
        <v>835</v>
      </c>
      <c r="D26" s="308" t="s">
        <v>557</v>
      </c>
      <c r="E26" s="359" t="s">
        <v>836</v>
      </c>
      <c r="F26" s="373">
        <v>5411228442</v>
      </c>
      <c r="G26" s="361" t="s">
        <v>837</v>
      </c>
      <c r="H26" s="321">
        <v>3</v>
      </c>
      <c r="I26" s="321" t="s">
        <v>826</v>
      </c>
      <c r="J26" s="342">
        <v>2000</v>
      </c>
      <c r="K26" s="342" t="s">
        <v>805</v>
      </c>
      <c r="L26" s="370">
        <f t="shared" si="0"/>
        <v>2000</v>
      </c>
      <c r="M26" s="364">
        <f t="shared" si="1"/>
        <v>24000</v>
      </c>
      <c r="N26" s="371"/>
    </row>
    <row r="27" spans="1:14">
      <c r="A27" s="356">
        <v>21</v>
      </c>
      <c r="B27" s="372">
        <v>3251000289551</v>
      </c>
      <c r="C27" s="299" t="s">
        <v>838</v>
      </c>
      <c r="D27" s="308" t="s">
        <v>824</v>
      </c>
      <c r="E27" s="359" t="s">
        <v>803</v>
      </c>
      <c r="F27" s="300">
        <v>4511168390</v>
      </c>
      <c r="G27" s="300" t="s">
        <v>828</v>
      </c>
      <c r="H27" s="321">
        <v>3</v>
      </c>
      <c r="I27" s="321" t="s">
        <v>826</v>
      </c>
      <c r="J27" s="342">
        <v>2000</v>
      </c>
      <c r="K27" s="342" t="s">
        <v>805</v>
      </c>
      <c r="L27" s="370">
        <f t="shared" si="0"/>
        <v>2000</v>
      </c>
      <c r="M27" s="364">
        <f t="shared" si="1"/>
        <v>24000</v>
      </c>
      <c r="N27" s="371"/>
    </row>
    <row r="28" spans="1:14">
      <c r="A28" s="356">
        <v>22</v>
      </c>
      <c r="B28" s="372">
        <v>3251100349912</v>
      </c>
      <c r="C28" s="299" t="s">
        <v>839</v>
      </c>
      <c r="D28" s="308" t="s">
        <v>824</v>
      </c>
      <c r="E28" s="359" t="s">
        <v>803</v>
      </c>
      <c r="F28" s="373">
        <v>4711039532</v>
      </c>
      <c r="G28" s="361" t="s">
        <v>840</v>
      </c>
      <c r="H28" s="321">
        <v>3</v>
      </c>
      <c r="I28" s="321" t="s">
        <v>826</v>
      </c>
      <c r="J28" s="342">
        <v>2000</v>
      </c>
      <c r="K28" s="342" t="s">
        <v>805</v>
      </c>
      <c r="L28" s="370">
        <f t="shared" si="0"/>
        <v>2000</v>
      </c>
      <c r="M28" s="364">
        <f t="shared" si="1"/>
        <v>24000</v>
      </c>
      <c r="N28" s="371"/>
    </row>
    <row r="29" spans="1:14">
      <c r="A29" s="356">
        <v>23</v>
      </c>
      <c r="B29" s="372">
        <v>3250100185544</v>
      </c>
      <c r="C29" s="299" t="s">
        <v>841</v>
      </c>
      <c r="D29" s="308" t="s">
        <v>824</v>
      </c>
      <c r="E29" s="359" t="s">
        <v>803</v>
      </c>
      <c r="F29" s="300">
        <v>4511039519</v>
      </c>
      <c r="G29" s="300" t="s">
        <v>842</v>
      </c>
      <c r="H29" s="321">
        <v>3</v>
      </c>
      <c r="I29" s="321" t="s">
        <v>826</v>
      </c>
      <c r="J29" s="342">
        <v>2000</v>
      </c>
      <c r="K29" s="342" t="s">
        <v>805</v>
      </c>
      <c r="L29" s="370">
        <f t="shared" si="0"/>
        <v>2000</v>
      </c>
      <c r="M29" s="364">
        <f t="shared" si="1"/>
        <v>24000</v>
      </c>
      <c r="N29" s="371"/>
    </row>
    <row r="30" spans="1:14" s="383" customFormat="1">
      <c r="A30" s="356">
        <v>24</v>
      </c>
      <c r="B30" s="372">
        <v>3250500337911</v>
      </c>
      <c r="C30" s="299" t="s">
        <v>843</v>
      </c>
      <c r="D30" s="308" t="s">
        <v>824</v>
      </c>
      <c r="E30" s="359" t="s">
        <v>803</v>
      </c>
      <c r="F30" s="373">
        <v>4811039524</v>
      </c>
      <c r="G30" s="361" t="s">
        <v>844</v>
      </c>
      <c r="H30" s="321">
        <v>1</v>
      </c>
      <c r="I30" s="321">
        <v>1.1000000000000001</v>
      </c>
      <c r="J30" s="342">
        <v>1000</v>
      </c>
      <c r="K30" s="342" t="s">
        <v>805</v>
      </c>
      <c r="L30" s="370">
        <f t="shared" si="0"/>
        <v>1000</v>
      </c>
      <c r="M30" s="364">
        <f t="shared" si="1"/>
        <v>12000</v>
      </c>
      <c r="N30" s="382"/>
    </row>
    <row r="31" spans="1:14">
      <c r="A31" s="356">
        <v>25</v>
      </c>
      <c r="B31" s="372">
        <v>3250500256996</v>
      </c>
      <c r="C31" s="299" t="s">
        <v>845</v>
      </c>
      <c r="D31" s="308" t="s">
        <v>824</v>
      </c>
      <c r="E31" s="359" t="s">
        <v>803</v>
      </c>
      <c r="F31" s="373">
        <v>4411160990</v>
      </c>
      <c r="G31" s="361" t="s">
        <v>846</v>
      </c>
      <c r="H31" s="321">
        <v>3</v>
      </c>
      <c r="I31" s="321" t="s">
        <v>826</v>
      </c>
      <c r="J31" s="380">
        <v>2000</v>
      </c>
      <c r="K31" s="342" t="s">
        <v>805</v>
      </c>
      <c r="L31" s="370">
        <f t="shared" si="0"/>
        <v>2000</v>
      </c>
      <c r="M31" s="364">
        <f t="shared" si="1"/>
        <v>24000</v>
      </c>
      <c r="N31" s="371"/>
    </row>
    <row r="32" spans="1:14">
      <c r="A32" s="356">
        <v>26</v>
      </c>
      <c r="B32" s="372">
        <v>3709900106049</v>
      </c>
      <c r="C32" s="299" t="s">
        <v>847</v>
      </c>
      <c r="D32" s="308" t="s">
        <v>824</v>
      </c>
      <c r="E32" s="359" t="s">
        <v>803</v>
      </c>
      <c r="F32" s="300">
        <v>4511039502</v>
      </c>
      <c r="G32" s="300" t="s">
        <v>842</v>
      </c>
      <c r="H32" s="321">
        <v>3</v>
      </c>
      <c r="I32" s="321" t="s">
        <v>826</v>
      </c>
      <c r="J32" s="380">
        <v>2000</v>
      </c>
      <c r="K32" s="342" t="s">
        <v>805</v>
      </c>
      <c r="L32" s="370">
        <f t="shared" si="0"/>
        <v>2000</v>
      </c>
      <c r="M32" s="364">
        <f t="shared" si="1"/>
        <v>24000</v>
      </c>
      <c r="N32" s="371"/>
    </row>
    <row r="33" spans="1:14">
      <c r="A33" s="356">
        <v>27</v>
      </c>
      <c r="B33" s="372">
        <v>3251100028393</v>
      </c>
      <c r="C33" s="299" t="s">
        <v>569</v>
      </c>
      <c r="D33" s="308" t="s">
        <v>824</v>
      </c>
      <c r="E33" s="359" t="s">
        <v>803</v>
      </c>
      <c r="F33" s="373">
        <v>5311219321</v>
      </c>
      <c r="G33" s="361" t="s">
        <v>848</v>
      </c>
      <c r="H33" s="321">
        <v>3</v>
      </c>
      <c r="I33" s="321" t="s">
        <v>826</v>
      </c>
      <c r="J33" s="380">
        <v>2000</v>
      </c>
      <c r="K33" s="342" t="s">
        <v>805</v>
      </c>
      <c r="L33" s="370">
        <f t="shared" si="0"/>
        <v>2000</v>
      </c>
      <c r="M33" s="364">
        <f t="shared" si="1"/>
        <v>24000</v>
      </c>
      <c r="N33" s="371"/>
    </row>
    <row r="34" spans="1:14">
      <c r="A34" s="356">
        <v>28</v>
      </c>
      <c r="B34" s="372">
        <v>3251100119283</v>
      </c>
      <c r="C34" s="299" t="s">
        <v>849</v>
      </c>
      <c r="D34" s="308" t="s">
        <v>824</v>
      </c>
      <c r="E34" s="359" t="s">
        <v>803</v>
      </c>
      <c r="F34" s="373">
        <v>4711188157</v>
      </c>
      <c r="G34" s="361" t="s">
        <v>840</v>
      </c>
      <c r="H34" s="321">
        <v>3</v>
      </c>
      <c r="I34" s="321" t="s">
        <v>826</v>
      </c>
      <c r="J34" s="380">
        <v>2000</v>
      </c>
      <c r="K34" s="342" t="s">
        <v>805</v>
      </c>
      <c r="L34" s="370">
        <f t="shared" si="0"/>
        <v>2000</v>
      </c>
      <c r="M34" s="364">
        <f t="shared" si="1"/>
        <v>24000</v>
      </c>
      <c r="N34" s="371"/>
    </row>
    <row r="35" spans="1:14">
      <c r="A35" s="356">
        <v>29</v>
      </c>
      <c r="B35" s="372">
        <v>3100903457109</v>
      </c>
      <c r="C35" s="299" t="s">
        <v>567</v>
      </c>
      <c r="D35" s="308" t="s">
        <v>824</v>
      </c>
      <c r="E35" s="359" t="s">
        <v>803</v>
      </c>
      <c r="F35" s="373">
        <v>4911195475</v>
      </c>
      <c r="G35" s="361" t="s">
        <v>850</v>
      </c>
      <c r="H35" s="321">
        <v>3</v>
      </c>
      <c r="I35" s="321" t="s">
        <v>826</v>
      </c>
      <c r="J35" s="380">
        <v>2000</v>
      </c>
      <c r="K35" s="342" t="s">
        <v>805</v>
      </c>
      <c r="L35" s="370">
        <f t="shared" si="0"/>
        <v>2000</v>
      </c>
      <c r="M35" s="364">
        <f t="shared" si="1"/>
        <v>24000</v>
      </c>
      <c r="N35" s="371"/>
    </row>
    <row r="36" spans="1:14">
      <c r="A36" s="356">
        <v>30</v>
      </c>
      <c r="B36" s="384">
        <v>1250500067526</v>
      </c>
      <c r="C36" s="374" t="s">
        <v>598</v>
      </c>
      <c r="D36" s="308" t="s">
        <v>824</v>
      </c>
      <c r="E36" s="359" t="s">
        <v>803</v>
      </c>
      <c r="F36" s="385">
        <v>5311219378</v>
      </c>
      <c r="G36" s="386" t="s">
        <v>848</v>
      </c>
      <c r="H36" s="321">
        <v>3</v>
      </c>
      <c r="I36" s="321" t="s">
        <v>826</v>
      </c>
      <c r="J36" s="380">
        <v>2000</v>
      </c>
      <c r="K36" s="387" t="s">
        <v>805</v>
      </c>
      <c r="L36" s="388">
        <f t="shared" si="0"/>
        <v>2000</v>
      </c>
      <c r="M36" s="364">
        <f t="shared" si="1"/>
        <v>24000</v>
      </c>
      <c r="N36" s="371"/>
    </row>
    <row r="37" spans="1:14">
      <c r="A37" s="356">
        <v>31</v>
      </c>
      <c r="B37" s="372">
        <v>1220500035314</v>
      </c>
      <c r="C37" s="374" t="s">
        <v>851</v>
      </c>
      <c r="D37" s="299" t="s">
        <v>540</v>
      </c>
      <c r="E37" s="359" t="s">
        <v>803</v>
      </c>
      <c r="F37" s="300">
        <v>5611221593</v>
      </c>
      <c r="G37" s="300" t="s">
        <v>852</v>
      </c>
      <c r="H37" s="321">
        <v>3</v>
      </c>
      <c r="I37" s="321" t="s">
        <v>826</v>
      </c>
      <c r="J37" s="380">
        <v>2000</v>
      </c>
      <c r="K37" s="342" t="s">
        <v>805</v>
      </c>
      <c r="L37" s="370">
        <f t="shared" si="0"/>
        <v>2000</v>
      </c>
      <c r="M37" s="364">
        <f t="shared" si="1"/>
        <v>24000</v>
      </c>
      <c r="N37" s="371"/>
    </row>
    <row r="38" spans="1:14">
      <c r="A38" s="356">
        <v>32</v>
      </c>
      <c r="B38" s="372">
        <v>3220300655200</v>
      </c>
      <c r="C38" s="374" t="s">
        <v>571</v>
      </c>
      <c r="D38" s="299" t="s">
        <v>540</v>
      </c>
      <c r="E38" s="359" t="s">
        <v>803</v>
      </c>
      <c r="F38" s="373">
        <v>4411164606</v>
      </c>
      <c r="G38" s="361" t="s">
        <v>853</v>
      </c>
      <c r="H38" s="321">
        <v>3</v>
      </c>
      <c r="I38" s="321" t="s">
        <v>826</v>
      </c>
      <c r="J38" s="380">
        <v>2000</v>
      </c>
      <c r="K38" s="342" t="s">
        <v>805</v>
      </c>
      <c r="L38" s="370">
        <f t="shared" si="0"/>
        <v>2000</v>
      </c>
      <c r="M38" s="364">
        <f t="shared" si="1"/>
        <v>24000</v>
      </c>
      <c r="N38" s="371"/>
    </row>
    <row r="39" spans="1:14">
      <c r="A39" s="356">
        <v>33</v>
      </c>
      <c r="B39" s="372">
        <v>1250500085354</v>
      </c>
      <c r="C39" s="374" t="s">
        <v>854</v>
      </c>
      <c r="D39" s="299" t="s">
        <v>540</v>
      </c>
      <c r="E39" s="359" t="s">
        <v>803</v>
      </c>
      <c r="F39" s="373">
        <v>5411228455</v>
      </c>
      <c r="G39" s="361" t="s">
        <v>855</v>
      </c>
      <c r="H39" s="321">
        <v>3</v>
      </c>
      <c r="I39" s="321" t="s">
        <v>826</v>
      </c>
      <c r="J39" s="380">
        <v>2000</v>
      </c>
      <c r="K39" s="342" t="s">
        <v>805</v>
      </c>
      <c r="L39" s="370">
        <f t="shared" si="0"/>
        <v>2000</v>
      </c>
      <c r="M39" s="364">
        <f t="shared" si="1"/>
        <v>24000</v>
      </c>
      <c r="N39" s="371"/>
    </row>
    <row r="40" spans="1:14">
      <c r="A40" s="356">
        <v>34</v>
      </c>
      <c r="B40" s="372">
        <v>1259700089769</v>
      </c>
      <c r="C40" s="374" t="s">
        <v>609</v>
      </c>
      <c r="D40" s="299" t="s">
        <v>540</v>
      </c>
      <c r="E40" s="359" t="s">
        <v>803</v>
      </c>
      <c r="F40" s="300">
        <v>5511231596</v>
      </c>
      <c r="G40" s="300" t="s">
        <v>829</v>
      </c>
      <c r="H40" s="321">
        <v>3</v>
      </c>
      <c r="I40" s="321" t="s">
        <v>826</v>
      </c>
      <c r="J40" s="380">
        <v>2000</v>
      </c>
      <c r="K40" s="342" t="s">
        <v>805</v>
      </c>
      <c r="L40" s="370">
        <f t="shared" si="0"/>
        <v>2000</v>
      </c>
      <c r="M40" s="364">
        <f t="shared" si="1"/>
        <v>24000</v>
      </c>
      <c r="N40" s="371"/>
    </row>
    <row r="41" spans="1:14">
      <c r="A41" s="356">
        <v>35</v>
      </c>
      <c r="B41" s="372">
        <v>3440100236279</v>
      </c>
      <c r="C41" s="299" t="s">
        <v>856</v>
      </c>
      <c r="D41" s="308" t="s">
        <v>824</v>
      </c>
      <c r="E41" s="359" t="s">
        <v>803</v>
      </c>
      <c r="F41" s="373">
        <v>4711041633</v>
      </c>
      <c r="G41" s="361" t="s">
        <v>840</v>
      </c>
      <c r="H41" s="321">
        <v>3</v>
      </c>
      <c r="I41" s="321" t="s">
        <v>826</v>
      </c>
      <c r="J41" s="380">
        <v>2000</v>
      </c>
      <c r="K41" s="342" t="s">
        <v>805</v>
      </c>
      <c r="L41" s="370">
        <f t="shared" si="0"/>
        <v>2000</v>
      </c>
      <c r="M41" s="364">
        <f t="shared" si="1"/>
        <v>24000</v>
      </c>
      <c r="N41" s="371"/>
    </row>
    <row r="42" spans="1:14">
      <c r="A42" s="356">
        <v>36</v>
      </c>
      <c r="B42" s="372">
        <v>3250700299788</v>
      </c>
      <c r="C42" s="299" t="s">
        <v>564</v>
      </c>
      <c r="D42" s="308" t="s">
        <v>824</v>
      </c>
      <c r="E42" s="359" t="s">
        <v>803</v>
      </c>
      <c r="F42" s="300">
        <v>4611102755</v>
      </c>
      <c r="G42" s="300" t="s">
        <v>857</v>
      </c>
      <c r="H42" s="321">
        <v>3</v>
      </c>
      <c r="I42" s="321" t="s">
        <v>826</v>
      </c>
      <c r="J42" s="380">
        <v>2000</v>
      </c>
      <c r="K42" s="342" t="s">
        <v>805</v>
      </c>
      <c r="L42" s="370">
        <f t="shared" si="0"/>
        <v>2000</v>
      </c>
      <c r="M42" s="364">
        <f t="shared" si="1"/>
        <v>24000</v>
      </c>
      <c r="N42" s="371"/>
    </row>
    <row r="43" spans="1:14" ht="22.2" customHeight="1">
      <c r="A43" s="356">
        <v>37</v>
      </c>
      <c r="B43" s="372">
        <v>3250500066747</v>
      </c>
      <c r="C43" s="299" t="s">
        <v>858</v>
      </c>
      <c r="D43" s="308" t="s">
        <v>824</v>
      </c>
      <c r="E43" s="359" t="s">
        <v>803</v>
      </c>
      <c r="F43" s="300">
        <v>5511165688</v>
      </c>
      <c r="G43" s="300" t="s">
        <v>859</v>
      </c>
      <c r="H43" s="321">
        <v>3</v>
      </c>
      <c r="I43" s="321" t="s">
        <v>826</v>
      </c>
      <c r="J43" s="380">
        <v>2000</v>
      </c>
      <c r="K43" s="342" t="s">
        <v>805</v>
      </c>
      <c r="L43" s="370">
        <f t="shared" si="0"/>
        <v>2000</v>
      </c>
      <c r="M43" s="364">
        <f t="shared" si="1"/>
        <v>24000</v>
      </c>
      <c r="N43" s="371"/>
    </row>
    <row r="44" spans="1:14" ht="22.2" customHeight="1">
      <c r="A44" s="356">
        <v>38</v>
      </c>
      <c r="B44" s="372">
        <v>3250500051936</v>
      </c>
      <c r="C44" s="299" t="s">
        <v>860</v>
      </c>
      <c r="D44" s="308" t="s">
        <v>824</v>
      </c>
      <c r="E44" s="359" t="s">
        <v>803</v>
      </c>
      <c r="F44" s="300">
        <v>4611093510</v>
      </c>
      <c r="G44" s="300" t="s">
        <v>861</v>
      </c>
      <c r="H44" s="321">
        <v>3</v>
      </c>
      <c r="I44" s="321" t="s">
        <v>826</v>
      </c>
      <c r="J44" s="380">
        <v>2000</v>
      </c>
      <c r="K44" s="342" t="s">
        <v>805</v>
      </c>
      <c r="L44" s="370">
        <f t="shared" si="0"/>
        <v>2000</v>
      </c>
      <c r="M44" s="364">
        <f t="shared" si="1"/>
        <v>24000</v>
      </c>
      <c r="N44" s="371"/>
    </row>
    <row r="45" spans="1:14" ht="22.2" customHeight="1">
      <c r="A45" s="356">
        <v>39</v>
      </c>
      <c r="B45" s="372">
        <v>3259900101696</v>
      </c>
      <c r="C45" s="299" t="s">
        <v>862</v>
      </c>
      <c r="D45" s="308" t="s">
        <v>824</v>
      </c>
      <c r="E45" s="359" t="s">
        <v>803</v>
      </c>
      <c r="F45" s="373">
        <v>4811039536</v>
      </c>
      <c r="G45" s="386" t="s">
        <v>863</v>
      </c>
      <c r="H45" s="321">
        <v>3</v>
      </c>
      <c r="I45" s="321" t="s">
        <v>826</v>
      </c>
      <c r="J45" s="380">
        <v>2000</v>
      </c>
      <c r="K45" s="342" t="s">
        <v>805</v>
      </c>
      <c r="L45" s="370">
        <f t="shared" si="0"/>
        <v>2000</v>
      </c>
      <c r="M45" s="364">
        <f t="shared" si="1"/>
        <v>24000</v>
      </c>
      <c r="N45" s="371"/>
    </row>
    <row r="46" spans="1:14" ht="22.2" customHeight="1">
      <c r="A46" s="356">
        <v>40</v>
      </c>
      <c r="B46" s="372">
        <v>3250200311240</v>
      </c>
      <c r="C46" s="299" t="s">
        <v>864</v>
      </c>
      <c r="D46" s="308" t="s">
        <v>824</v>
      </c>
      <c r="E46" s="359" t="s">
        <v>803</v>
      </c>
      <c r="F46" s="373">
        <v>4311157544</v>
      </c>
      <c r="G46" s="361" t="s">
        <v>865</v>
      </c>
      <c r="H46" s="321">
        <v>3</v>
      </c>
      <c r="I46" s="321" t="s">
        <v>826</v>
      </c>
      <c r="J46" s="380">
        <v>2000</v>
      </c>
      <c r="K46" s="342" t="s">
        <v>805</v>
      </c>
      <c r="L46" s="370">
        <f t="shared" si="0"/>
        <v>2000</v>
      </c>
      <c r="M46" s="364">
        <f t="shared" si="1"/>
        <v>24000</v>
      </c>
      <c r="N46" s="371"/>
    </row>
    <row r="47" spans="1:14" ht="22.2" customHeight="1">
      <c r="A47" s="356">
        <v>41</v>
      </c>
      <c r="B47" s="372">
        <v>3670600458384</v>
      </c>
      <c r="C47" s="299" t="s">
        <v>866</v>
      </c>
      <c r="D47" s="308" t="s">
        <v>824</v>
      </c>
      <c r="E47" s="359" t="s">
        <v>803</v>
      </c>
      <c r="F47" s="373">
        <v>4711041660</v>
      </c>
      <c r="G47" s="361" t="s">
        <v>840</v>
      </c>
      <c r="H47" s="321">
        <v>3</v>
      </c>
      <c r="I47" s="321" t="s">
        <v>826</v>
      </c>
      <c r="J47" s="380">
        <v>2000</v>
      </c>
      <c r="K47" s="342" t="s">
        <v>805</v>
      </c>
      <c r="L47" s="370">
        <f t="shared" si="0"/>
        <v>2000</v>
      </c>
      <c r="M47" s="364">
        <f t="shared" si="1"/>
        <v>24000</v>
      </c>
      <c r="N47" s="371"/>
    </row>
    <row r="48" spans="1:14" ht="22.2" customHeight="1">
      <c r="A48" s="356">
        <v>42</v>
      </c>
      <c r="B48" s="372">
        <v>3160400561984</v>
      </c>
      <c r="C48" s="299" t="s">
        <v>562</v>
      </c>
      <c r="D48" s="308" t="s">
        <v>824</v>
      </c>
      <c r="E48" s="359" t="s">
        <v>803</v>
      </c>
      <c r="F48" s="300">
        <v>4511169811</v>
      </c>
      <c r="G48" s="300" t="s">
        <v>828</v>
      </c>
      <c r="H48" s="321">
        <v>3</v>
      </c>
      <c r="I48" s="321" t="s">
        <v>826</v>
      </c>
      <c r="J48" s="380">
        <v>2000</v>
      </c>
      <c r="K48" s="342" t="s">
        <v>805</v>
      </c>
      <c r="L48" s="370">
        <f t="shared" si="0"/>
        <v>2000</v>
      </c>
      <c r="M48" s="364">
        <f t="shared" si="1"/>
        <v>24000</v>
      </c>
      <c r="N48" s="371"/>
    </row>
    <row r="49" spans="1:14" ht="22.2" customHeight="1">
      <c r="A49" s="356">
        <v>43</v>
      </c>
      <c r="B49" s="372">
        <v>4220400010233</v>
      </c>
      <c r="C49" s="247" t="s">
        <v>867</v>
      </c>
      <c r="D49" s="308" t="s">
        <v>868</v>
      </c>
      <c r="E49" s="359" t="s">
        <v>836</v>
      </c>
      <c r="F49" s="373">
        <v>4711180253</v>
      </c>
      <c r="G49" s="361" t="s">
        <v>869</v>
      </c>
      <c r="H49" s="321">
        <v>3</v>
      </c>
      <c r="I49" s="321" t="s">
        <v>826</v>
      </c>
      <c r="J49" s="380">
        <v>2000</v>
      </c>
      <c r="K49" s="342" t="s">
        <v>805</v>
      </c>
      <c r="L49" s="370">
        <f t="shared" si="0"/>
        <v>2000</v>
      </c>
      <c r="M49" s="364">
        <f t="shared" si="1"/>
        <v>24000</v>
      </c>
      <c r="N49" s="371"/>
    </row>
    <row r="50" spans="1:14" ht="22.2" customHeight="1">
      <c r="A50" s="356">
        <v>44</v>
      </c>
      <c r="B50" s="372">
        <v>3251100452284</v>
      </c>
      <c r="C50" s="299" t="s">
        <v>870</v>
      </c>
      <c r="D50" s="308" t="s">
        <v>824</v>
      </c>
      <c r="E50" s="359" t="s">
        <v>803</v>
      </c>
      <c r="F50" s="373">
        <v>4711180255</v>
      </c>
      <c r="G50" s="361" t="s">
        <v>869</v>
      </c>
      <c r="H50" s="321">
        <v>3</v>
      </c>
      <c r="I50" s="321">
        <v>3.1</v>
      </c>
      <c r="J50" s="380">
        <v>2000</v>
      </c>
      <c r="K50" s="342" t="s">
        <v>805</v>
      </c>
      <c r="L50" s="370">
        <f t="shared" si="0"/>
        <v>2000</v>
      </c>
      <c r="M50" s="364">
        <f t="shared" si="1"/>
        <v>24000</v>
      </c>
      <c r="N50" s="371"/>
    </row>
    <row r="51" spans="1:14" ht="22.2" customHeight="1">
      <c r="A51" s="356">
        <v>45</v>
      </c>
      <c r="B51" s="372">
        <v>3311300202272</v>
      </c>
      <c r="C51" s="299" t="s">
        <v>871</v>
      </c>
      <c r="D51" s="308" t="s">
        <v>824</v>
      </c>
      <c r="E51" s="359" t="s">
        <v>803</v>
      </c>
      <c r="F51" s="300">
        <v>4511039517</v>
      </c>
      <c r="G51" s="300" t="s">
        <v>842</v>
      </c>
      <c r="H51" s="321">
        <v>3</v>
      </c>
      <c r="I51" s="321">
        <v>3.1</v>
      </c>
      <c r="J51" s="380">
        <v>2000</v>
      </c>
      <c r="K51" s="342" t="s">
        <v>805</v>
      </c>
      <c r="L51" s="370">
        <f t="shared" si="0"/>
        <v>2000</v>
      </c>
      <c r="M51" s="364">
        <f t="shared" si="1"/>
        <v>24000</v>
      </c>
      <c r="N51" s="371"/>
    </row>
    <row r="52" spans="1:14">
      <c r="A52" s="356">
        <v>46</v>
      </c>
      <c r="B52" s="372">
        <v>3250500547818</v>
      </c>
      <c r="C52" s="299" t="s">
        <v>872</v>
      </c>
      <c r="D52" s="308" t="s">
        <v>824</v>
      </c>
      <c r="E52" s="359" t="s">
        <v>803</v>
      </c>
      <c r="F52" s="300">
        <v>4511039485</v>
      </c>
      <c r="G52" s="300" t="s">
        <v>842</v>
      </c>
      <c r="H52" s="321">
        <v>3</v>
      </c>
      <c r="I52" s="321">
        <v>3.1</v>
      </c>
      <c r="J52" s="380">
        <v>2000</v>
      </c>
      <c r="K52" s="342" t="s">
        <v>805</v>
      </c>
      <c r="L52" s="370">
        <f t="shared" si="0"/>
        <v>2000</v>
      </c>
      <c r="M52" s="364">
        <f t="shared" si="1"/>
        <v>24000</v>
      </c>
      <c r="N52" s="371"/>
    </row>
    <row r="53" spans="1:14">
      <c r="A53" s="356">
        <v>47</v>
      </c>
      <c r="B53" s="372">
        <v>3259900157411</v>
      </c>
      <c r="C53" s="299" t="s">
        <v>873</v>
      </c>
      <c r="D53" s="308" t="s">
        <v>824</v>
      </c>
      <c r="E53" s="359" t="s">
        <v>803</v>
      </c>
      <c r="F53" s="300">
        <v>4511039484</v>
      </c>
      <c r="G53" s="300" t="s">
        <v>842</v>
      </c>
      <c r="H53" s="321">
        <v>3</v>
      </c>
      <c r="I53" s="321">
        <v>3.1</v>
      </c>
      <c r="J53" s="380">
        <v>2000</v>
      </c>
      <c r="K53" s="342" t="s">
        <v>805</v>
      </c>
      <c r="L53" s="370">
        <f t="shared" si="0"/>
        <v>2000</v>
      </c>
      <c r="M53" s="364">
        <f t="shared" si="1"/>
        <v>24000</v>
      </c>
      <c r="N53" s="371"/>
    </row>
    <row r="54" spans="1:14">
      <c r="A54" s="356">
        <v>48</v>
      </c>
      <c r="B54" s="372">
        <v>3709900106103</v>
      </c>
      <c r="C54" s="299" t="s">
        <v>874</v>
      </c>
      <c r="D54" s="308" t="s">
        <v>824</v>
      </c>
      <c r="E54" s="359" t="s">
        <v>803</v>
      </c>
      <c r="F54" s="300">
        <v>4511039506</v>
      </c>
      <c r="G54" s="300" t="s">
        <v>842</v>
      </c>
      <c r="H54" s="321">
        <v>3</v>
      </c>
      <c r="I54" s="321">
        <v>3.1</v>
      </c>
      <c r="J54" s="380">
        <v>2000</v>
      </c>
      <c r="K54" s="342" t="s">
        <v>805</v>
      </c>
      <c r="L54" s="370">
        <f t="shared" si="0"/>
        <v>2000</v>
      </c>
      <c r="M54" s="364">
        <f t="shared" si="1"/>
        <v>24000</v>
      </c>
      <c r="N54" s="371"/>
    </row>
    <row r="55" spans="1:14">
      <c r="A55" s="356">
        <v>49</v>
      </c>
      <c r="B55" s="372">
        <v>3250600163841</v>
      </c>
      <c r="C55" s="299" t="s">
        <v>875</v>
      </c>
      <c r="D55" s="308" t="s">
        <v>540</v>
      </c>
      <c r="E55" s="359" t="s">
        <v>803</v>
      </c>
      <c r="F55" s="300">
        <v>4511039500</v>
      </c>
      <c r="G55" s="300" t="s">
        <v>842</v>
      </c>
      <c r="H55" s="321">
        <v>3</v>
      </c>
      <c r="I55" s="321">
        <v>3.1</v>
      </c>
      <c r="J55" s="380">
        <v>2000</v>
      </c>
      <c r="K55" s="342" t="s">
        <v>805</v>
      </c>
      <c r="L55" s="370">
        <f t="shared" si="0"/>
        <v>2000</v>
      </c>
      <c r="M55" s="364">
        <f t="shared" si="1"/>
        <v>24000</v>
      </c>
      <c r="N55" s="371"/>
    </row>
    <row r="56" spans="1:14">
      <c r="A56" s="356">
        <v>50</v>
      </c>
      <c r="B56" s="372">
        <v>3250900058041</v>
      </c>
      <c r="C56" s="299" t="s">
        <v>876</v>
      </c>
      <c r="D56" s="308" t="s">
        <v>877</v>
      </c>
      <c r="E56" s="359" t="s">
        <v>878</v>
      </c>
      <c r="F56" s="300">
        <v>4511039490</v>
      </c>
      <c r="G56" s="300" t="s">
        <v>842</v>
      </c>
      <c r="H56" s="321">
        <v>3</v>
      </c>
      <c r="I56" s="321">
        <v>3.1</v>
      </c>
      <c r="J56" s="380">
        <v>2000</v>
      </c>
      <c r="K56" s="342" t="s">
        <v>805</v>
      </c>
      <c r="L56" s="370">
        <f t="shared" si="0"/>
        <v>2000</v>
      </c>
      <c r="M56" s="364">
        <f t="shared" si="1"/>
        <v>24000</v>
      </c>
      <c r="N56" s="371"/>
    </row>
    <row r="57" spans="1:14">
      <c r="A57" s="356">
        <v>51</v>
      </c>
      <c r="B57" s="372">
        <v>5250500046190</v>
      </c>
      <c r="C57" s="299" t="s">
        <v>590</v>
      </c>
      <c r="D57" s="308" t="s">
        <v>591</v>
      </c>
      <c r="E57" s="359" t="s">
        <v>808</v>
      </c>
      <c r="F57" s="373" t="s">
        <v>879</v>
      </c>
      <c r="G57" s="361" t="s">
        <v>880</v>
      </c>
      <c r="H57" s="321">
        <v>2</v>
      </c>
      <c r="I57" s="321">
        <v>5</v>
      </c>
      <c r="J57" s="380">
        <v>1000</v>
      </c>
      <c r="K57" s="342" t="s">
        <v>805</v>
      </c>
      <c r="L57" s="370">
        <f t="shared" si="0"/>
        <v>1000</v>
      </c>
      <c r="M57" s="364">
        <f t="shared" si="1"/>
        <v>12000</v>
      </c>
      <c r="N57" s="371"/>
    </row>
    <row r="58" spans="1:14">
      <c r="A58" s="356">
        <v>52</v>
      </c>
      <c r="B58" s="384">
        <v>1250400023799</v>
      </c>
      <c r="C58" s="374" t="s">
        <v>595</v>
      </c>
      <c r="D58" s="389" t="s">
        <v>591</v>
      </c>
      <c r="E58" s="359" t="s">
        <v>808</v>
      </c>
      <c r="F58" s="385" t="s">
        <v>881</v>
      </c>
      <c r="G58" s="386" t="s">
        <v>880</v>
      </c>
      <c r="H58" s="24">
        <v>2</v>
      </c>
      <c r="I58" s="24">
        <v>5</v>
      </c>
      <c r="J58" s="390">
        <v>1000</v>
      </c>
      <c r="K58" s="387" t="s">
        <v>805</v>
      </c>
      <c r="L58" s="388">
        <f t="shared" si="0"/>
        <v>1000</v>
      </c>
      <c r="M58" s="364">
        <f t="shared" si="1"/>
        <v>12000</v>
      </c>
      <c r="N58" s="371"/>
    </row>
    <row r="59" spans="1:14">
      <c r="A59" s="356">
        <v>53</v>
      </c>
      <c r="B59" s="384">
        <v>1270100005850</v>
      </c>
      <c r="C59" s="374" t="s">
        <v>613</v>
      </c>
      <c r="D59" s="391" t="s">
        <v>868</v>
      </c>
      <c r="E59" s="359" t="s">
        <v>808</v>
      </c>
      <c r="F59" s="392">
        <v>5911271556</v>
      </c>
      <c r="G59" s="392" t="s">
        <v>882</v>
      </c>
      <c r="H59" s="24">
        <v>3</v>
      </c>
      <c r="I59" s="24" t="s">
        <v>826</v>
      </c>
      <c r="J59" s="390">
        <v>2000</v>
      </c>
      <c r="K59" s="387" t="s">
        <v>805</v>
      </c>
      <c r="L59" s="388">
        <f t="shared" si="0"/>
        <v>2000</v>
      </c>
      <c r="M59" s="364">
        <f t="shared" si="1"/>
        <v>24000</v>
      </c>
      <c r="N59" s="371"/>
    </row>
    <row r="60" spans="1:14">
      <c r="A60" s="356">
        <v>54</v>
      </c>
      <c r="B60" s="384">
        <v>1250500169612</v>
      </c>
      <c r="C60" s="374" t="s">
        <v>614</v>
      </c>
      <c r="D60" s="391" t="s">
        <v>868</v>
      </c>
      <c r="E60" s="359" t="s">
        <v>808</v>
      </c>
      <c r="F60" s="392">
        <v>5911271523</v>
      </c>
      <c r="G60" s="392" t="s">
        <v>882</v>
      </c>
      <c r="H60" s="24">
        <v>3</v>
      </c>
      <c r="I60" s="24" t="s">
        <v>826</v>
      </c>
      <c r="J60" s="390">
        <v>2000</v>
      </c>
      <c r="K60" s="387" t="s">
        <v>805</v>
      </c>
      <c r="L60" s="388">
        <f t="shared" si="0"/>
        <v>2000</v>
      </c>
      <c r="M60" s="364">
        <f t="shared" si="1"/>
        <v>24000</v>
      </c>
      <c r="N60" s="371"/>
    </row>
    <row r="61" spans="1:14">
      <c r="A61" s="356">
        <v>55</v>
      </c>
      <c r="B61" s="384">
        <v>1270400003470</v>
      </c>
      <c r="C61" s="374" t="s">
        <v>610</v>
      </c>
      <c r="D61" s="391" t="s">
        <v>868</v>
      </c>
      <c r="E61" s="359" t="s">
        <v>808</v>
      </c>
      <c r="F61" s="385">
        <v>5911269753</v>
      </c>
      <c r="G61" s="386" t="s">
        <v>883</v>
      </c>
      <c r="H61" s="24">
        <v>3</v>
      </c>
      <c r="I61" s="24" t="s">
        <v>826</v>
      </c>
      <c r="J61" s="390">
        <v>2000</v>
      </c>
      <c r="K61" s="387" t="s">
        <v>805</v>
      </c>
      <c r="L61" s="388">
        <f t="shared" si="0"/>
        <v>2000</v>
      </c>
      <c r="M61" s="364">
        <f t="shared" si="1"/>
        <v>24000</v>
      </c>
      <c r="N61" s="371"/>
    </row>
    <row r="62" spans="1:14">
      <c r="A62" s="356">
        <v>56</v>
      </c>
      <c r="B62" s="384">
        <v>1250400090381</v>
      </c>
      <c r="C62" s="374" t="s">
        <v>588</v>
      </c>
      <c r="D62" s="389" t="s">
        <v>589</v>
      </c>
      <c r="E62" s="359" t="s">
        <v>808</v>
      </c>
      <c r="F62" s="385" t="s">
        <v>884</v>
      </c>
      <c r="G62" s="386" t="s">
        <v>885</v>
      </c>
      <c r="H62" s="24">
        <v>1</v>
      </c>
      <c r="I62" s="24">
        <v>5</v>
      </c>
      <c r="J62" s="390">
        <v>1000</v>
      </c>
      <c r="K62" s="387" t="s">
        <v>805</v>
      </c>
      <c r="L62" s="388">
        <f t="shared" si="0"/>
        <v>1000</v>
      </c>
      <c r="M62" s="364">
        <f t="shared" si="1"/>
        <v>12000</v>
      </c>
      <c r="N62" s="371"/>
    </row>
    <row r="63" spans="1:14">
      <c r="A63" s="356">
        <v>57</v>
      </c>
      <c r="B63" s="384">
        <v>1550500152725</v>
      </c>
      <c r="C63" s="393" t="s">
        <v>642</v>
      </c>
      <c r="D63" s="389" t="s">
        <v>589</v>
      </c>
      <c r="E63" s="359" t="s">
        <v>808</v>
      </c>
      <c r="F63" s="385" t="s">
        <v>886</v>
      </c>
      <c r="G63" s="386" t="s">
        <v>887</v>
      </c>
      <c r="H63" s="24">
        <v>1</v>
      </c>
      <c r="I63" s="24">
        <v>5</v>
      </c>
      <c r="J63" s="390">
        <v>1000</v>
      </c>
      <c r="K63" s="387" t="s">
        <v>805</v>
      </c>
      <c r="L63" s="388">
        <f t="shared" si="0"/>
        <v>1000</v>
      </c>
      <c r="M63" s="364">
        <f t="shared" si="1"/>
        <v>12000</v>
      </c>
      <c r="N63" s="371"/>
    </row>
    <row r="64" spans="1:14">
      <c r="A64" s="356">
        <v>58</v>
      </c>
      <c r="B64" s="384">
        <v>1141200111718</v>
      </c>
      <c r="C64" s="393" t="s">
        <v>606</v>
      </c>
      <c r="D64" s="391" t="s">
        <v>824</v>
      </c>
      <c r="E64" s="359" t="s">
        <v>808</v>
      </c>
      <c r="F64" s="385">
        <v>5811259822</v>
      </c>
      <c r="G64" s="386" t="s">
        <v>888</v>
      </c>
      <c r="H64" s="24">
        <v>3</v>
      </c>
      <c r="I64" s="24" t="s">
        <v>826</v>
      </c>
      <c r="J64" s="390">
        <v>2000</v>
      </c>
      <c r="K64" s="387" t="s">
        <v>805</v>
      </c>
      <c r="L64" s="388">
        <f t="shared" si="0"/>
        <v>2000</v>
      </c>
      <c r="M64" s="364">
        <f t="shared" si="1"/>
        <v>24000</v>
      </c>
      <c r="N64" s="371"/>
    </row>
    <row r="65" spans="1:14" ht="19.5" customHeight="1">
      <c r="A65" s="356">
        <v>59</v>
      </c>
      <c r="B65" s="384">
        <v>1270400000926</v>
      </c>
      <c r="C65" s="393" t="s">
        <v>889</v>
      </c>
      <c r="D65" s="391" t="s">
        <v>824</v>
      </c>
      <c r="E65" s="359" t="s">
        <v>890</v>
      </c>
      <c r="F65" s="385">
        <v>5911267367</v>
      </c>
      <c r="G65" s="386" t="s">
        <v>883</v>
      </c>
      <c r="H65" s="24">
        <v>3</v>
      </c>
      <c r="I65" s="24" t="s">
        <v>826</v>
      </c>
      <c r="J65" s="390">
        <v>2000</v>
      </c>
      <c r="K65" s="387" t="s">
        <v>805</v>
      </c>
      <c r="L65" s="388">
        <f t="shared" si="0"/>
        <v>2000</v>
      </c>
      <c r="M65" s="364">
        <f t="shared" si="1"/>
        <v>24000</v>
      </c>
      <c r="N65" s="371"/>
    </row>
    <row r="66" spans="1:14" ht="18" customHeight="1">
      <c r="A66" s="356">
        <v>60</v>
      </c>
      <c r="B66" s="384">
        <v>1270400012614</v>
      </c>
      <c r="C66" s="393" t="s">
        <v>612</v>
      </c>
      <c r="D66" s="389" t="s">
        <v>589</v>
      </c>
      <c r="E66" s="359" t="s">
        <v>808</v>
      </c>
      <c r="F66" s="392">
        <v>6011276129</v>
      </c>
      <c r="G66" s="392" t="s">
        <v>891</v>
      </c>
      <c r="H66" s="24">
        <v>3</v>
      </c>
      <c r="I66" s="24" t="s">
        <v>826</v>
      </c>
      <c r="J66" s="390">
        <v>2000</v>
      </c>
      <c r="K66" s="387" t="s">
        <v>805</v>
      </c>
      <c r="L66" s="388">
        <f t="shared" si="0"/>
        <v>2000</v>
      </c>
      <c r="M66" s="364">
        <f t="shared" si="1"/>
        <v>24000</v>
      </c>
      <c r="N66" s="371"/>
    </row>
    <row r="67" spans="1:14" ht="18" customHeight="1">
      <c r="A67" s="356">
        <v>61</v>
      </c>
      <c r="B67" s="384">
        <v>1110100142513</v>
      </c>
      <c r="C67" s="393" t="s">
        <v>615</v>
      </c>
      <c r="D67" s="391" t="s">
        <v>868</v>
      </c>
      <c r="E67" s="359" t="s">
        <v>808</v>
      </c>
      <c r="F67" s="385">
        <v>5911271508</v>
      </c>
      <c r="G67" s="386" t="s">
        <v>882</v>
      </c>
      <c r="H67" s="24">
        <v>3</v>
      </c>
      <c r="I67" s="24" t="s">
        <v>826</v>
      </c>
      <c r="J67" s="390">
        <v>2000</v>
      </c>
      <c r="K67" s="387" t="s">
        <v>805</v>
      </c>
      <c r="L67" s="388">
        <f t="shared" si="0"/>
        <v>2000</v>
      </c>
      <c r="M67" s="364">
        <f t="shared" si="1"/>
        <v>24000</v>
      </c>
      <c r="N67" s="371"/>
    </row>
    <row r="68" spans="1:14" ht="18" customHeight="1">
      <c r="A68" s="356">
        <v>62</v>
      </c>
      <c r="B68" s="384">
        <v>1270100016134</v>
      </c>
      <c r="C68" s="393" t="s">
        <v>892</v>
      </c>
      <c r="D68" s="391" t="s">
        <v>868</v>
      </c>
      <c r="E68" s="359" t="s">
        <v>808</v>
      </c>
      <c r="F68" s="382">
        <v>6011276176</v>
      </c>
      <c r="G68" s="386" t="s">
        <v>893</v>
      </c>
      <c r="H68" s="24">
        <v>3</v>
      </c>
      <c r="I68" s="24" t="s">
        <v>826</v>
      </c>
      <c r="J68" s="390">
        <v>2000</v>
      </c>
      <c r="K68" s="387" t="s">
        <v>805</v>
      </c>
      <c r="L68" s="388">
        <f t="shared" si="0"/>
        <v>2000</v>
      </c>
      <c r="M68" s="364">
        <f t="shared" si="1"/>
        <v>24000</v>
      </c>
      <c r="N68" s="371"/>
    </row>
    <row r="69" spans="1:14" ht="18" customHeight="1">
      <c r="A69" s="356">
        <v>63</v>
      </c>
      <c r="B69" s="384">
        <v>3259900142341</v>
      </c>
      <c r="C69" s="374" t="s">
        <v>585</v>
      </c>
      <c r="D69" s="389" t="s">
        <v>586</v>
      </c>
      <c r="E69" s="359" t="s">
        <v>803</v>
      </c>
      <c r="F69" s="385">
        <v>15444</v>
      </c>
      <c r="G69" s="386" t="s">
        <v>894</v>
      </c>
      <c r="H69" s="24">
        <v>2</v>
      </c>
      <c r="I69" s="24">
        <v>5</v>
      </c>
      <c r="J69" s="390">
        <v>1000</v>
      </c>
      <c r="K69" s="387" t="s">
        <v>805</v>
      </c>
      <c r="L69" s="388">
        <f t="shared" si="0"/>
        <v>1000</v>
      </c>
      <c r="M69" s="364">
        <f t="shared" si="1"/>
        <v>12000</v>
      </c>
      <c r="N69" s="371"/>
    </row>
    <row r="70" spans="1:14" ht="18" customHeight="1">
      <c r="A70" s="356">
        <v>64</v>
      </c>
      <c r="B70" s="384">
        <v>1270400016954</v>
      </c>
      <c r="C70" s="374" t="s">
        <v>622</v>
      </c>
      <c r="D70" s="391" t="s">
        <v>868</v>
      </c>
      <c r="E70" s="359" t="s">
        <v>808</v>
      </c>
      <c r="F70" s="392">
        <v>6011276163</v>
      </c>
      <c r="G70" s="392" t="s">
        <v>895</v>
      </c>
      <c r="H70" s="24">
        <v>3</v>
      </c>
      <c r="I70" s="24" t="s">
        <v>826</v>
      </c>
      <c r="J70" s="390">
        <v>2000</v>
      </c>
      <c r="K70" s="387" t="s">
        <v>805</v>
      </c>
      <c r="L70" s="388">
        <f t="shared" si="0"/>
        <v>2000</v>
      </c>
      <c r="M70" s="364">
        <f t="shared" si="1"/>
        <v>24000</v>
      </c>
      <c r="N70" s="371"/>
    </row>
    <row r="71" spans="1:14" ht="18" customHeight="1">
      <c r="A71" s="356">
        <v>65</v>
      </c>
      <c r="B71" s="384">
        <v>1270400014587</v>
      </c>
      <c r="C71" s="374" t="s">
        <v>896</v>
      </c>
      <c r="D71" s="391" t="s">
        <v>868</v>
      </c>
      <c r="E71" s="359" t="s">
        <v>808</v>
      </c>
      <c r="F71" s="392">
        <v>6011276121</v>
      </c>
      <c r="G71" s="392" t="s">
        <v>895</v>
      </c>
      <c r="H71" s="24">
        <v>3</v>
      </c>
      <c r="I71" s="24" t="s">
        <v>826</v>
      </c>
      <c r="J71" s="390">
        <v>2000</v>
      </c>
      <c r="K71" s="387" t="s">
        <v>805</v>
      </c>
      <c r="L71" s="388">
        <f t="shared" si="0"/>
        <v>2000</v>
      </c>
      <c r="M71" s="364">
        <f t="shared" si="1"/>
        <v>24000</v>
      </c>
      <c r="N71" s="371"/>
    </row>
    <row r="72" spans="1:14" ht="18" customHeight="1">
      <c r="A72" s="356">
        <v>66</v>
      </c>
      <c r="B72" s="384">
        <v>1230400078429</v>
      </c>
      <c r="C72" s="374" t="s">
        <v>897</v>
      </c>
      <c r="D72" s="391" t="s">
        <v>868</v>
      </c>
      <c r="E72" s="359" t="s">
        <v>808</v>
      </c>
      <c r="F72" s="392">
        <v>6011276162</v>
      </c>
      <c r="G72" s="392" t="s">
        <v>895</v>
      </c>
      <c r="H72" s="24">
        <v>3</v>
      </c>
      <c r="I72" s="24" t="s">
        <v>826</v>
      </c>
      <c r="J72" s="390">
        <v>2000</v>
      </c>
      <c r="K72" s="387" t="s">
        <v>805</v>
      </c>
      <c r="L72" s="388">
        <f t="shared" si="0"/>
        <v>2000</v>
      </c>
      <c r="M72" s="364">
        <f t="shared" si="1"/>
        <v>24000</v>
      </c>
      <c r="N72" s="371"/>
    </row>
    <row r="73" spans="1:14" ht="18" customHeight="1">
      <c r="A73" s="356">
        <v>67</v>
      </c>
      <c r="B73" s="384">
        <v>1119900508502</v>
      </c>
      <c r="C73" s="374" t="s">
        <v>898</v>
      </c>
      <c r="D73" s="391" t="s">
        <v>868</v>
      </c>
      <c r="E73" s="359" t="s">
        <v>808</v>
      </c>
      <c r="F73" s="392">
        <v>6011276187</v>
      </c>
      <c r="G73" s="392" t="s">
        <v>895</v>
      </c>
      <c r="H73" s="24">
        <v>3</v>
      </c>
      <c r="I73" s="24" t="s">
        <v>826</v>
      </c>
      <c r="J73" s="390">
        <v>2000</v>
      </c>
      <c r="K73" s="387" t="s">
        <v>805</v>
      </c>
      <c r="L73" s="388">
        <f t="shared" ref="L73:L99" si="2">+J73</f>
        <v>2000</v>
      </c>
      <c r="M73" s="364">
        <f t="shared" ref="M73:M106" si="3">SUM(L73*12)</f>
        <v>24000</v>
      </c>
      <c r="N73" s="371"/>
    </row>
    <row r="74" spans="1:14" ht="18" customHeight="1">
      <c r="A74" s="356">
        <v>68</v>
      </c>
      <c r="B74" s="384">
        <v>1270400018906</v>
      </c>
      <c r="C74" s="374" t="s">
        <v>618</v>
      </c>
      <c r="D74" s="391" t="s">
        <v>868</v>
      </c>
      <c r="E74" s="359" t="s">
        <v>808</v>
      </c>
      <c r="F74" s="392">
        <v>6011280357</v>
      </c>
      <c r="G74" s="392" t="s">
        <v>899</v>
      </c>
      <c r="H74" s="24">
        <v>3</v>
      </c>
      <c r="I74" s="24" t="s">
        <v>826</v>
      </c>
      <c r="J74" s="390">
        <v>2000</v>
      </c>
      <c r="K74" s="387" t="s">
        <v>805</v>
      </c>
      <c r="L74" s="388">
        <f t="shared" si="2"/>
        <v>2000</v>
      </c>
      <c r="M74" s="364">
        <f t="shared" si="3"/>
        <v>24000</v>
      </c>
      <c r="N74" s="371"/>
    </row>
    <row r="75" spans="1:14" ht="18" customHeight="1">
      <c r="A75" s="356">
        <v>69</v>
      </c>
      <c r="B75" s="384">
        <v>1270400008625</v>
      </c>
      <c r="C75" s="374" t="s">
        <v>900</v>
      </c>
      <c r="D75" s="391" t="s">
        <v>868</v>
      </c>
      <c r="E75" s="359" t="s">
        <v>808</v>
      </c>
      <c r="F75" s="392">
        <v>6011280379</v>
      </c>
      <c r="G75" s="392" t="s">
        <v>899</v>
      </c>
      <c r="H75" s="24">
        <v>3</v>
      </c>
      <c r="I75" s="24" t="s">
        <v>826</v>
      </c>
      <c r="J75" s="390">
        <v>2000</v>
      </c>
      <c r="K75" s="387" t="s">
        <v>805</v>
      </c>
      <c r="L75" s="388">
        <f t="shared" si="2"/>
        <v>2000</v>
      </c>
      <c r="M75" s="364">
        <f t="shared" si="3"/>
        <v>24000</v>
      </c>
      <c r="N75" s="371"/>
    </row>
    <row r="76" spans="1:14" ht="18" customHeight="1">
      <c r="A76" s="356">
        <v>70</v>
      </c>
      <c r="B76" s="384">
        <v>1270400014455</v>
      </c>
      <c r="C76" s="374" t="s">
        <v>901</v>
      </c>
      <c r="D76" s="391" t="s">
        <v>868</v>
      </c>
      <c r="E76" s="359" t="s">
        <v>808</v>
      </c>
      <c r="F76" s="392">
        <v>6011280384</v>
      </c>
      <c r="G76" s="392" t="s">
        <v>899</v>
      </c>
      <c r="H76" s="24">
        <v>3</v>
      </c>
      <c r="I76" s="24" t="s">
        <v>826</v>
      </c>
      <c r="J76" s="390">
        <v>2000</v>
      </c>
      <c r="K76" s="387" t="s">
        <v>805</v>
      </c>
      <c r="L76" s="388">
        <f t="shared" si="2"/>
        <v>2000</v>
      </c>
      <c r="M76" s="364">
        <f t="shared" si="3"/>
        <v>24000</v>
      </c>
      <c r="N76" s="371"/>
    </row>
    <row r="77" spans="1:14">
      <c r="A77" s="356">
        <v>71</v>
      </c>
      <c r="B77" s="384">
        <v>1270400019554</v>
      </c>
      <c r="C77" s="374" t="s">
        <v>902</v>
      </c>
      <c r="D77" s="391" t="s">
        <v>868</v>
      </c>
      <c r="E77" s="359" t="s">
        <v>808</v>
      </c>
      <c r="F77" s="392">
        <v>6011280366</v>
      </c>
      <c r="G77" s="392" t="s">
        <v>899</v>
      </c>
      <c r="H77" s="24">
        <v>3</v>
      </c>
      <c r="I77" s="24" t="s">
        <v>826</v>
      </c>
      <c r="J77" s="390">
        <v>2000</v>
      </c>
      <c r="K77" s="387" t="s">
        <v>805</v>
      </c>
      <c r="L77" s="388">
        <f t="shared" si="2"/>
        <v>2000</v>
      </c>
      <c r="M77" s="364">
        <f t="shared" si="3"/>
        <v>24000</v>
      </c>
      <c r="N77" s="371"/>
    </row>
    <row r="78" spans="1:14">
      <c r="A78" s="356">
        <v>72</v>
      </c>
      <c r="B78" s="384">
        <v>1270400026844</v>
      </c>
      <c r="C78" s="374" t="s">
        <v>903</v>
      </c>
      <c r="D78" s="391" t="s">
        <v>868</v>
      </c>
      <c r="E78" s="359" t="s">
        <v>808</v>
      </c>
      <c r="F78" s="392">
        <v>6111289578</v>
      </c>
      <c r="G78" s="394" t="s">
        <v>904</v>
      </c>
      <c r="H78" s="24">
        <v>3</v>
      </c>
      <c r="I78" s="24" t="s">
        <v>826</v>
      </c>
      <c r="J78" s="390">
        <v>2000</v>
      </c>
      <c r="K78" s="387" t="s">
        <v>805</v>
      </c>
      <c r="L78" s="388">
        <f t="shared" si="2"/>
        <v>2000</v>
      </c>
      <c r="M78" s="364">
        <f t="shared" si="3"/>
        <v>24000</v>
      </c>
      <c r="N78" s="371"/>
    </row>
    <row r="79" spans="1:14">
      <c r="A79" s="356">
        <v>73</v>
      </c>
      <c r="B79" s="384">
        <v>1270200004316</v>
      </c>
      <c r="C79" s="374" t="s">
        <v>905</v>
      </c>
      <c r="D79" s="391" t="s">
        <v>868</v>
      </c>
      <c r="E79" s="359" t="s">
        <v>808</v>
      </c>
      <c r="F79" s="392">
        <v>6111285756</v>
      </c>
      <c r="G79" s="394" t="s">
        <v>906</v>
      </c>
      <c r="H79" s="24">
        <v>3</v>
      </c>
      <c r="I79" s="24" t="s">
        <v>826</v>
      </c>
      <c r="J79" s="390">
        <v>2000</v>
      </c>
      <c r="K79" s="387" t="s">
        <v>805</v>
      </c>
      <c r="L79" s="388">
        <f t="shared" si="2"/>
        <v>2000</v>
      </c>
      <c r="M79" s="364">
        <f t="shared" si="3"/>
        <v>24000</v>
      </c>
      <c r="N79" s="371"/>
    </row>
    <row r="80" spans="1:14">
      <c r="A80" s="356">
        <v>74</v>
      </c>
      <c r="B80" s="384">
        <v>1100702297281</v>
      </c>
      <c r="C80" s="374" t="s">
        <v>907</v>
      </c>
      <c r="D80" s="391" t="s">
        <v>868</v>
      </c>
      <c r="E80" s="359" t="s">
        <v>808</v>
      </c>
      <c r="F80" s="392">
        <v>6111289598</v>
      </c>
      <c r="G80" s="394" t="s">
        <v>904</v>
      </c>
      <c r="H80" s="24">
        <v>3</v>
      </c>
      <c r="I80" s="24" t="s">
        <v>826</v>
      </c>
      <c r="J80" s="390">
        <v>2000</v>
      </c>
      <c r="K80" s="387" t="s">
        <v>805</v>
      </c>
      <c r="L80" s="388">
        <f t="shared" si="2"/>
        <v>2000</v>
      </c>
      <c r="M80" s="364">
        <f t="shared" si="3"/>
        <v>24000</v>
      </c>
      <c r="N80" s="371"/>
    </row>
    <row r="81" spans="1:14">
      <c r="A81" s="356">
        <v>75</v>
      </c>
      <c r="B81" s="384">
        <v>1270400011928</v>
      </c>
      <c r="C81" s="374" t="s">
        <v>908</v>
      </c>
      <c r="D81" s="391" t="s">
        <v>868</v>
      </c>
      <c r="E81" s="359" t="s">
        <v>808</v>
      </c>
      <c r="F81" s="392">
        <v>6111282172</v>
      </c>
      <c r="G81" s="394" t="s">
        <v>909</v>
      </c>
      <c r="H81" s="24">
        <v>3</v>
      </c>
      <c r="I81" s="24" t="s">
        <v>826</v>
      </c>
      <c r="J81" s="390">
        <v>2000</v>
      </c>
      <c r="K81" s="387" t="s">
        <v>805</v>
      </c>
      <c r="L81" s="388">
        <f t="shared" si="2"/>
        <v>2000</v>
      </c>
      <c r="M81" s="364">
        <f t="shared" si="3"/>
        <v>24000</v>
      </c>
      <c r="N81" s="371"/>
    </row>
    <row r="82" spans="1:14">
      <c r="A82" s="356">
        <v>76</v>
      </c>
      <c r="B82" s="384">
        <v>1270400024469</v>
      </c>
      <c r="C82" s="374" t="s">
        <v>910</v>
      </c>
      <c r="D82" s="391" t="s">
        <v>868</v>
      </c>
      <c r="E82" s="359" t="s">
        <v>808</v>
      </c>
      <c r="F82" s="392">
        <v>6111289590</v>
      </c>
      <c r="G82" s="394" t="s">
        <v>904</v>
      </c>
      <c r="H82" s="24">
        <v>3</v>
      </c>
      <c r="I82" s="24" t="s">
        <v>826</v>
      </c>
      <c r="J82" s="390">
        <v>2000</v>
      </c>
      <c r="K82" s="387" t="s">
        <v>805</v>
      </c>
      <c r="L82" s="388">
        <f t="shared" si="2"/>
        <v>2000</v>
      </c>
      <c r="M82" s="364">
        <f t="shared" si="3"/>
        <v>24000</v>
      </c>
      <c r="N82" s="371"/>
    </row>
    <row r="83" spans="1:14">
      <c r="A83" s="356">
        <v>77</v>
      </c>
      <c r="B83" s="384">
        <v>1270400043315</v>
      </c>
      <c r="C83" s="395" t="s">
        <v>911</v>
      </c>
      <c r="D83" s="389" t="s">
        <v>557</v>
      </c>
      <c r="E83" s="359" t="s">
        <v>808</v>
      </c>
      <c r="F83" s="396" t="s">
        <v>912</v>
      </c>
      <c r="G83" s="397" t="s">
        <v>913</v>
      </c>
      <c r="H83" s="24">
        <v>3</v>
      </c>
      <c r="I83" s="24" t="s">
        <v>826</v>
      </c>
      <c r="J83" s="390">
        <v>2000</v>
      </c>
      <c r="K83" s="387" t="s">
        <v>805</v>
      </c>
      <c r="L83" s="388">
        <f t="shared" si="2"/>
        <v>2000</v>
      </c>
      <c r="M83" s="364">
        <f t="shared" si="3"/>
        <v>24000</v>
      </c>
      <c r="N83" s="371"/>
    </row>
    <row r="84" spans="1:14">
      <c r="A84" s="356">
        <v>78</v>
      </c>
      <c r="B84" s="384">
        <v>1270400035126</v>
      </c>
      <c r="C84" s="395" t="s">
        <v>914</v>
      </c>
      <c r="D84" s="389" t="s">
        <v>557</v>
      </c>
      <c r="E84" s="359" t="s">
        <v>808</v>
      </c>
      <c r="F84" s="396" t="s">
        <v>915</v>
      </c>
      <c r="G84" s="397" t="s">
        <v>916</v>
      </c>
      <c r="H84" s="24">
        <v>3</v>
      </c>
      <c r="I84" s="24" t="s">
        <v>826</v>
      </c>
      <c r="J84" s="390">
        <v>2000</v>
      </c>
      <c r="K84" s="387" t="s">
        <v>805</v>
      </c>
      <c r="L84" s="388">
        <f t="shared" si="2"/>
        <v>2000</v>
      </c>
      <c r="M84" s="364">
        <f t="shared" si="3"/>
        <v>24000</v>
      </c>
      <c r="N84" s="371"/>
    </row>
    <row r="85" spans="1:14">
      <c r="A85" s="356">
        <v>79</v>
      </c>
      <c r="B85" s="384">
        <v>1601100021151</v>
      </c>
      <c r="C85" s="398" t="s">
        <v>673</v>
      </c>
      <c r="D85" s="391" t="s">
        <v>824</v>
      </c>
      <c r="E85" s="359" t="s">
        <v>803</v>
      </c>
      <c r="F85" s="399">
        <v>5011203063</v>
      </c>
      <c r="G85" s="400" t="s">
        <v>917</v>
      </c>
      <c r="H85" s="24">
        <v>3</v>
      </c>
      <c r="I85" s="24" t="s">
        <v>826</v>
      </c>
      <c r="J85" s="390">
        <v>2000</v>
      </c>
      <c r="K85" s="387" t="s">
        <v>805</v>
      </c>
      <c r="L85" s="388">
        <f t="shared" si="2"/>
        <v>2000</v>
      </c>
      <c r="M85" s="364">
        <f t="shared" si="3"/>
        <v>24000</v>
      </c>
      <c r="N85" s="371"/>
    </row>
    <row r="86" spans="1:14">
      <c r="A86" s="356">
        <v>80</v>
      </c>
      <c r="B86" s="401">
        <v>1100800923739</v>
      </c>
      <c r="C86" s="341" t="s">
        <v>674</v>
      </c>
      <c r="D86" s="402" t="s">
        <v>530</v>
      </c>
      <c r="E86" s="359" t="s">
        <v>803</v>
      </c>
      <c r="F86" s="403" t="s">
        <v>918</v>
      </c>
      <c r="G86" s="404" t="s">
        <v>919</v>
      </c>
      <c r="H86" s="405">
        <v>1</v>
      </c>
      <c r="I86" s="405">
        <v>2.1</v>
      </c>
      <c r="J86" s="406">
        <v>5000</v>
      </c>
      <c r="K86" s="406" t="s">
        <v>805</v>
      </c>
      <c r="L86" s="407">
        <f t="shared" si="2"/>
        <v>5000</v>
      </c>
      <c r="M86" s="364">
        <f t="shared" si="3"/>
        <v>60000</v>
      </c>
      <c r="N86" s="371"/>
    </row>
    <row r="87" spans="1:14">
      <c r="A87" s="356">
        <v>81</v>
      </c>
      <c r="B87" s="408" t="s">
        <v>920</v>
      </c>
      <c r="C87" s="395" t="s">
        <v>662</v>
      </c>
      <c r="D87" s="389" t="s">
        <v>557</v>
      </c>
      <c r="E87" s="359" t="s">
        <v>808</v>
      </c>
      <c r="F87" s="409" t="s">
        <v>921</v>
      </c>
      <c r="G87" s="410" t="s">
        <v>922</v>
      </c>
      <c r="H87" s="24">
        <v>3</v>
      </c>
      <c r="I87" s="24" t="s">
        <v>826</v>
      </c>
      <c r="J87" s="390">
        <v>2000</v>
      </c>
      <c r="K87" s="387" t="s">
        <v>805</v>
      </c>
      <c r="L87" s="388">
        <f t="shared" si="2"/>
        <v>2000</v>
      </c>
      <c r="M87" s="364">
        <f t="shared" si="3"/>
        <v>24000</v>
      </c>
      <c r="N87" s="371"/>
    </row>
    <row r="88" spans="1:14">
      <c r="A88" s="356">
        <v>82</v>
      </c>
      <c r="B88" s="411" t="s">
        <v>923</v>
      </c>
      <c r="C88" s="395" t="s">
        <v>659</v>
      </c>
      <c r="D88" s="389" t="s">
        <v>557</v>
      </c>
      <c r="E88" s="359" t="s">
        <v>808</v>
      </c>
      <c r="F88" s="409" t="s">
        <v>924</v>
      </c>
      <c r="G88" s="410" t="s">
        <v>925</v>
      </c>
      <c r="H88" s="24">
        <v>3</v>
      </c>
      <c r="I88" s="24" t="s">
        <v>826</v>
      </c>
      <c r="J88" s="390">
        <v>2000</v>
      </c>
      <c r="K88" s="387" t="s">
        <v>805</v>
      </c>
      <c r="L88" s="388">
        <f t="shared" si="2"/>
        <v>2000</v>
      </c>
      <c r="M88" s="364">
        <f t="shared" si="3"/>
        <v>24000</v>
      </c>
      <c r="N88" s="371"/>
    </row>
    <row r="89" spans="1:14">
      <c r="A89" s="356">
        <v>83</v>
      </c>
      <c r="B89" s="411" t="s">
        <v>926</v>
      </c>
      <c r="C89" s="395" t="s">
        <v>660</v>
      </c>
      <c r="D89" s="389" t="s">
        <v>557</v>
      </c>
      <c r="E89" s="359" t="s">
        <v>808</v>
      </c>
      <c r="F89" s="409" t="s">
        <v>927</v>
      </c>
      <c r="G89" s="410" t="s">
        <v>925</v>
      </c>
      <c r="H89" s="24">
        <v>3</v>
      </c>
      <c r="I89" s="24" t="s">
        <v>826</v>
      </c>
      <c r="J89" s="390">
        <v>2000</v>
      </c>
      <c r="K89" s="387" t="s">
        <v>805</v>
      </c>
      <c r="L89" s="388">
        <f t="shared" si="2"/>
        <v>2000</v>
      </c>
      <c r="M89" s="364">
        <f t="shared" si="3"/>
        <v>24000</v>
      </c>
      <c r="N89" s="371"/>
    </row>
    <row r="90" spans="1:14">
      <c r="A90" s="356">
        <v>84</v>
      </c>
      <c r="B90" s="411" t="s">
        <v>928</v>
      </c>
      <c r="C90" s="395" t="s">
        <v>658</v>
      </c>
      <c r="D90" s="389" t="s">
        <v>557</v>
      </c>
      <c r="E90" s="359" t="s">
        <v>808</v>
      </c>
      <c r="F90" s="409" t="s">
        <v>929</v>
      </c>
      <c r="G90" s="410" t="s">
        <v>925</v>
      </c>
      <c r="H90" s="24">
        <v>3</v>
      </c>
      <c r="I90" s="24" t="s">
        <v>826</v>
      </c>
      <c r="J90" s="390">
        <v>2000</v>
      </c>
      <c r="K90" s="387" t="s">
        <v>805</v>
      </c>
      <c r="L90" s="388">
        <f t="shared" si="2"/>
        <v>2000</v>
      </c>
      <c r="M90" s="364">
        <f t="shared" si="3"/>
        <v>24000</v>
      </c>
      <c r="N90" s="371"/>
    </row>
    <row r="91" spans="1:14">
      <c r="A91" s="356">
        <v>85</v>
      </c>
      <c r="B91" s="411" t="s">
        <v>930</v>
      </c>
      <c r="C91" s="395" t="s">
        <v>661</v>
      </c>
      <c r="D91" s="389" t="s">
        <v>557</v>
      </c>
      <c r="E91" s="359" t="s">
        <v>808</v>
      </c>
      <c r="F91" s="409" t="s">
        <v>931</v>
      </c>
      <c r="G91" s="410" t="s">
        <v>925</v>
      </c>
      <c r="H91" s="24">
        <v>3</v>
      </c>
      <c r="I91" s="24" t="s">
        <v>826</v>
      </c>
      <c r="J91" s="390">
        <v>2000</v>
      </c>
      <c r="K91" s="387" t="s">
        <v>805</v>
      </c>
      <c r="L91" s="388">
        <f t="shared" si="2"/>
        <v>2000</v>
      </c>
      <c r="M91" s="364">
        <f t="shared" si="3"/>
        <v>24000</v>
      </c>
      <c r="N91" s="371"/>
    </row>
    <row r="92" spans="1:14">
      <c r="A92" s="356">
        <v>86</v>
      </c>
      <c r="B92" s="411" t="s">
        <v>932</v>
      </c>
      <c r="C92" s="395" t="s">
        <v>668</v>
      </c>
      <c r="D92" s="389" t="s">
        <v>557</v>
      </c>
      <c r="E92" s="359" t="s">
        <v>808</v>
      </c>
      <c r="F92" s="409" t="s">
        <v>933</v>
      </c>
      <c r="G92" s="410" t="s">
        <v>934</v>
      </c>
      <c r="H92" s="24">
        <v>3</v>
      </c>
      <c r="I92" s="24" t="s">
        <v>826</v>
      </c>
      <c r="J92" s="390">
        <v>2000</v>
      </c>
      <c r="K92" s="387" t="s">
        <v>805</v>
      </c>
      <c r="L92" s="388">
        <f t="shared" si="2"/>
        <v>2000</v>
      </c>
      <c r="M92" s="364">
        <f t="shared" si="3"/>
        <v>24000</v>
      </c>
      <c r="N92" s="371"/>
    </row>
    <row r="93" spans="1:14">
      <c r="A93" s="356">
        <v>87</v>
      </c>
      <c r="B93" s="411" t="s">
        <v>935</v>
      </c>
      <c r="C93" s="395" t="s">
        <v>936</v>
      </c>
      <c r="D93" s="389" t="s">
        <v>557</v>
      </c>
      <c r="E93" s="359" t="s">
        <v>808</v>
      </c>
      <c r="F93" s="409" t="s">
        <v>937</v>
      </c>
      <c r="G93" s="410" t="s">
        <v>934</v>
      </c>
      <c r="H93" s="24">
        <v>3</v>
      </c>
      <c r="I93" s="24" t="s">
        <v>826</v>
      </c>
      <c r="J93" s="390">
        <v>2000</v>
      </c>
      <c r="K93" s="387" t="s">
        <v>805</v>
      </c>
      <c r="L93" s="388">
        <f t="shared" si="2"/>
        <v>2000</v>
      </c>
      <c r="M93" s="364">
        <f t="shared" si="3"/>
        <v>24000</v>
      </c>
      <c r="N93" s="371"/>
    </row>
    <row r="94" spans="1:14">
      <c r="A94" s="356">
        <v>88</v>
      </c>
      <c r="B94" s="411" t="s">
        <v>938</v>
      </c>
      <c r="C94" s="395" t="s">
        <v>939</v>
      </c>
      <c r="D94" s="389" t="s">
        <v>557</v>
      </c>
      <c r="E94" s="359" t="s">
        <v>808</v>
      </c>
      <c r="F94" s="409" t="s">
        <v>940</v>
      </c>
      <c r="G94" s="410" t="s">
        <v>934</v>
      </c>
      <c r="H94" s="24">
        <v>3</v>
      </c>
      <c r="I94" s="24" t="s">
        <v>826</v>
      </c>
      <c r="J94" s="390">
        <v>2000</v>
      </c>
      <c r="K94" s="387" t="s">
        <v>805</v>
      </c>
      <c r="L94" s="388">
        <f t="shared" si="2"/>
        <v>2000</v>
      </c>
      <c r="M94" s="364">
        <f t="shared" si="3"/>
        <v>24000</v>
      </c>
      <c r="N94" s="371"/>
    </row>
    <row r="95" spans="1:14">
      <c r="A95" s="356">
        <v>89</v>
      </c>
      <c r="B95" s="411">
        <v>1200100647207</v>
      </c>
      <c r="C95" s="314" t="s">
        <v>680</v>
      </c>
      <c r="D95" s="247" t="s">
        <v>528</v>
      </c>
      <c r="E95" s="359" t="s">
        <v>808</v>
      </c>
      <c r="F95" s="409" t="s">
        <v>941</v>
      </c>
      <c r="G95" s="361" t="s">
        <v>804</v>
      </c>
      <c r="H95" s="321">
        <v>1</v>
      </c>
      <c r="I95" s="321">
        <v>1.1000000000000001</v>
      </c>
      <c r="J95" s="342">
        <v>5000</v>
      </c>
      <c r="K95" s="342" t="s">
        <v>805</v>
      </c>
      <c r="L95" s="370">
        <f t="shared" si="2"/>
        <v>5000</v>
      </c>
      <c r="M95" s="364">
        <f t="shared" si="3"/>
        <v>60000</v>
      </c>
      <c r="N95" s="371"/>
    </row>
    <row r="96" spans="1:14">
      <c r="A96" s="356">
        <v>90</v>
      </c>
      <c r="B96" s="411">
        <v>1103702237175</v>
      </c>
      <c r="C96" s="314" t="s">
        <v>681</v>
      </c>
      <c r="D96" s="247" t="s">
        <v>528</v>
      </c>
      <c r="E96" s="359" t="s">
        <v>808</v>
      </c>
      <c r="F96" s="409" t="s">
        <v>942</v>
      </c>
      <c r="G96" s="361" t="s">
        <v>804</v>
      </c>
      <c r="H96" s="321">
        <v>1</v>
      </c>
      <c r="I96" s="321">
        <v>1.1000000000000001</v>
      </c>
      <c r="J96" s="342">
        <v>5000</v>
      </c>
      <c r="K96" s="342" t="s">
        <v>805</v>
      </c>
      <c r="L96" s="370">
        <f t="shared" si="2"/>
        <v>5000</v>
      </c>
      <c r="M96" s="364">
        <f t="shared" si="3"/>
        <v>60000</v>
      </c>
      <c r="N96" s="371"/>
    </row>
    <row r="97" spans="1:14">
      <c r="A97" s="356">
        <v>91</v>
      </c>
      <c r="B97" s="411">
        <v>1200100658306</v>
      </c>
      <c r="C97" s="314" t="s">
        <v>682</v>
      </c>
      <c r="D97" s="247" t="s">
        <v>528</v>
      </c>
      <c r="E97" s="359" t="s">
        <v>808</v>
      </c>
      <c r="F97" s="409" t="s">
        <v>943</v>
      </c>
      <c r="G97" s="361" t="s">
        <v>804</v>
      </c>
      <c r="H97" s="321">
        <v>1</v>
      </c>
      <c r="I97" s="321">
        <v>1.1000000000000001</v>
      </c>
      <c r="J97" s="342">
        <v>5000</v>
      </c>
      <c r="K97" s="342" t="s">
        <v>805</v>
      </c>
      <c r="L97" s="370">
        <f t="shared" si="2"/>
        <v>5000</v>
      </c>
      <c r="M97" s="364">
        <f t="shared" si="3"/>
        <v>60000</v>
      </c>
      <c r="N97" s="371"/>
    </row>
    <row r="98" spans="1:14">
      <c r="A98" s="356">
        <v>92</v>
      </c>
      <c r="B98" s="411">
        <v>1609900371740</v>
      </c>
      <c r="C98" s="314" t="s">
        <v>683</v>
      </c>
      <c r="D98" s="247" t="s">
        <v>528</v>
      </c>
      <c r="E98" s="359" t="s">
        <v>808</v>
      </c>
      <c r="F98" s="409" t="s">
        <v>944</v>
      </c>
      <c r="G98" s="361" t="s">
        <v>804</v>
      </c>
      <c r="H98" s="321">
        <v>1</v>
      </c>
      <c r="I98" s="321">
        <v>1.1000000000000001</v>
      </c>
      <c r="J98" s="342">
        <v>5000</v>
      </c>
      <c r="K98" s="342" t="s">
        <v>805</v>
      </c>
      <c r="L98" s="370">
        <f t="shared" si="2"/>
        <v>5000</v>
      </c>
      <c r="M98" s="364">
        <f t="shared" si="3"/>
        <v>60000</v>
      </c>
      <c r="N98" s="371"/>
    </row>
    <row r="99" spans="1:14">
      <c r="A99" s="356">
        <v>93</v>
      </c>
      <c r="B99" s="411">
        <v>1200100662737</v>
      </c>
      <c r="C99" s="314" t="s">
        <v>684</v>
      </c>
      <c r="D99" s="247" t="s">
        <v>528</v>
      </c>
      <c r="E99" s="359" t="s">
        <v>808</v>
      </c>
      <c r="F99" s="409" t="s">
        <v>945</v>
      </c>
      <c r="G99" s="361" t="s">
        <v>804</v>
      </c>
      <c r="H99" s="321">
        <v>1</v>
      </c>
      <c r="I99" s="321">
        <v>1.1000000000000001</v>
      </c>
      <c r="J99" s="342">
        <v>5000</v>
      </c>
      <c r="K99" s="342" t="s">
        <v>805</v>
      </c>
      <c r="L99" s="370">
        <f t="shared" si="2"/>
        <v>5000</v>
      </c>
      <c r="M99" s="364">
        <f t="shared" si="3"/>
        <v>60000</v>
      </c>
      <c r="N99" s="371"/>
    </row>
    <row r="100" spans="1:14">
      <c r="A100" s="356">
        <v>94</v>
      </c>
      <c r="B100" s="411">
        <v>1103902279021</v>
      </c>
      <c r="C100" s="314" t="s">
        <v>685</v>
      </c>
      <c r="D100" s="247" t="s">
        <v>534</v>
      </c>
      <c r="E100" s="359" t="s">
        <v>808</v>
      </c>
      <c r="F100" s="409" t="s">
        <v>946</v>
      </c>
      <c r="G100" s="410" t="s">
        <v>947</v>
      </c>
      <c r="H100" s="321">
        <v>1</v>
      </c>
      <c r="I100" s="321">
        <v>2.1</v>
      </c>
      <c r="J100" s="342">
        <v>5000</v>
      </c>
      <c r="K100" s="342" t="s">
        <v>805</v>
      </c>
      <c r="L100" s="370">
        <f>+J100</f>
        <v>5000</v>
      </c>
      <c r="M100" s="364">
        <f t="shared" si="3"/>
        <v>60000</v>
      </c>
      <c r="N100" s="371"/>
    </row>
    <row r="101" spans="1:14">
      <c r="A101" s="356">
        <v>95</v>
      </c>
      <c r="B101" s="411">
        <v>1101402120165</v>
      </c>
      <c r="C101" s="314" t="s">
        <v>686</v>
      </c>
      <c r="D101" s="247" t="s">
        <v>534</v>
      </c>
      <c r="E101" s="359" t="s">
        <v>808</v>
      </c>
      <c r="F101" s="409" t="s">
        <v>948</v>
      </c>
      <c r="G101" s="410" t="s">
        <v>815</v>
      </c>
      <c r="H101" s="321">
        <v>1</v>
      </c>
      <c r="I101" s="321">
        <v>2.1</v>
      </c>
      <c r="J101" s="342">
        <v>5000</v>
      </c>
      <c r="K101" s="342" t="s">
        <v>805</v>
      </c>
      <c r="L101" s="370">
        <f>+J101</f>
        <v>5000</v>
      </c>
      <c r="M101" s="364">
        <f t="shared" si="3"/>
        <v>60000</v>
      </c>
      <c r="N101" s="371"/>
    </row>
    <row r="102" spans="1:14">
      <c r="A102" s="356">
        <v>96</v>
      </c>
      <c r="B102" s="412">
        <v>1349700175524</v>
      </c>
      <c r="C102" s="359" t="s">
        <v>511</v>
      </c>
      <c r="D102" s="382" t="s">
        <v>512</v>
      </c>
      <c r="E102" s="413" t="s">
        <v>651</v>
      </c>
      <c r="F102" s="385">
        <v>42590</v>
      </c>
      <c r="G102" s="414">
        <v>244113</v>
      </c>
      <c r="H102" s="321">
        <v>2</v>
      </c>
      <c r="I102" s="385" t="s">
        <v>949</v>
      </c>
      <c r="J102" s="390">
        <v>3000</v>
      </c>
      <c r="K102" s="342" t="s">
        <v>805</v>
      </c>
      <c r="L102" s="390">
        <v>3000</v>
      </c>
      <c r="M102" s="364">
        <f t="shared" si="3"/>
        <v>36000</v>
      </c>
      <c r="N102" s="371"/>
    </row>
    <row r="103" spans="1:14">
      <c r="A103" s="356">
        <v>97</v>
      </c>
      <c r="B103" s="412">
        <v>1459900505128</v>
      </c>
      <c r="C103" s="359" t="s">
        <v>513</v>
      </c>
      <c r="D103" s="382" t="s">
        <v>508</v>
      </c>
      <c r="E103" s="359" t="s">
        <v>808</v>
      </c>
      <c r="F103" s="385">
        <v>43233</v>
      </c>
      <c r="G103" s="414">
        <v>244115</v>
      </c>
      <c r="H103" s="321">
        <v>2</v>
      </c>
      <c r="I103" s="385" t="s">
        <v>949</v>
      </c>
      <c r="J103" s="390">
        <v>3000</v>
      </c>
      <c r="K103" s="342" t="s">
        <v>805</v>
      </c>
      <c r="L103" s="390">
        <v>3000</v>
      </c>
      <c r="M103" s="364">
        <f t="shared" si="3"/>
        <v>36000</v>
      </c>
      <c r="N103" s="371"/>
    </row>
    <row r="104" spans="1:14">
      <c r="A104" s="356">
        <v>98</v>
      </c>
      <c r="B104" s="412">
        <v>1430300258334</v>
      </c>
      <c r="C104" s="359" t="s">
        <v>514</v>
      </c>
      <c r="D104" s="382" t="s">
        <v>512</v>
      </c>
      <c r="E104" s="413" t="s">
        <v>651</v>
      </c>
      <c r="F104" s="385">
        <v>46504</v>
      </c>
      <c r="G104" s="414">
        <v>25704</v>
      </c>
      <c r="H104" s="321">
        <v>2</v>
      </c>
      <c r="I104" s="385" t="s">
        <v>949</v>
      </c>
      <c r="J104" s="390">
        <v>3000</v>
      </c>
      <c r="K104" s="342" t="s">
        <v>805</v>
      </c>
      <c r="L104" s="390">
        <v>3000</v>
      </c>
      <c r="M104" s="364">
        <f t="shared" si="3"/>
        <v>36000</v>
      </c>
      <c r="N104" s="371"/>
    </row>
    <row r="105" spans="1:14">
      <c r="A105" s="356">
        <v>99</v>
      </c>
      <c r="B105" s="412">
        <v>1411900284981</v>
      </c>
      <c r="C105" s="359" t="s">
        <v>515</v>
      </c>
      <c r="D105" s="382" t="s">
        <v>512</v>
      </c>
      <c r="E105" s="413" t="s">
        <v>651</v>
      </c>
      <c r="F105" s="385">
        <v>45974</v>
      </c>
      <c r="G105" s="414">
        <v>25698</v>
      </c>
      <c r="H105" s="321">
        <v>2</v>
      </c>
      <c r="I105" s="385" t="s">
        <v>949</v>
      </c>
      <c r="J105" s="390">
        <v>3000</v>
      </c>
      <c r="K105" s="342" t="s">
        <v>805</v>
      </c>
      <c r="L105" s="390">
        <v>3000</v>
      </c>
      <c r="M105" s="364">
        <f t="shared" si="3"/>
        <v>36000</v>
      </c>
      <c r="N105" s="371"/>
    </row>
    <row r="106" spans="1:14">
      <c r="A106" s="356">
        <v>100</v>
      </c>
      <c r="B106" s="411" t="s">
        <v>950</v>
      </c>
      <c r="C106" s="314" t="s">
        <v>690</v>
      </c>
      <c r="D106" s="382" t="s">
        <v>557</v>
      </c>
      <c r="E106" s="359" t="s">
        <v>808</v>
      </c>
      <c r="F106" s="409" t="s">
        <v>951</v>
      </c>
      <c r="G106" s="361" t="s">
        <v>952</v>
      </c>
      <c r="H106" s="24">
        <v>3</v>
      </c>
      <c r="I106" s="24" t="s">
        <v>826</v>
      </c>
      <c r="J106" s="390">
        <v>2000</v>
      </c>
      <c r="K106" s="387" t="s">
        <v>805</v>
      </c>
      <c r="L106" s="388">
        <f>+J106</f>
        <v>2000</v>
      </c>
      <c r="M106" s="364">
        <f t="shared" si="3"/>
        <v>24000</v>
      </c>
      <c r="N106" s="371"/>
    </row>
    <row r="107" spans="1:14" s="350" customFormat="1">
      <c r="A107" s="415"/>
      <c r="B107" s="416"/>
      <c r="C107" s="417"/>
      <c r="D107" s="418"/>
      <c r="E107" s="419"/>
      <c r="F107" s="420"/>
      <c r="G107" s="421"/>
      <c r="H107" s="422"/>
      <c r="I107" s="423"/>
      <c r="J107" s="424"/>
      <c r="K107" s="425"/>
      <c r="L107" s="426">
        <f>SUM(L7:L106)</f>
        <v>263000</v>
      </c>
      <c r="M107" s="426">
        <f>SUM(M7:M106)</f>
        <v>3156000</v>
      </c>
      <c r="N107" s="422"/>
    </row>
    <row r="108" spans="1:14">
      <c r="A108" s="427"/>
      <c r="B108" s="428"/>
      <c r="C108" s="429"/>
      <c r="D108" s="383"/>
      <c r="E108" s="430"/>
      <c r="F108" s="431"/>
      <c r="G108" s="432"/>
      <c r="I108" s="433"/>
      <c r="J108" s="434"/>
      <c r="K108" s="435"/>
      <c r="L108" s="436"/>
      <c r="M108" s="436"/>
    </row>
    <row r="109" spans="1:14">
      <c r="A109" s="427"/>
      <c r="B109" s="428"/>
      <c r="C109" s="429"/>
      <c r="D109" s="383"/>
      <c r="E109" s="430"/>
      <c r="F109" s="431"/>
      <c r="G109" s="432"/>
      <c r="I109" s="433"/>
      <c r="J109" s="434"/>
      <c r="K109" s="435"/>
      <c r="L109" s="436"/>
      <c r="M109" s="436"/>
    </row>
    <row r="110" spans="1:14">
      <c r="A110" s="427"/>
      <c r="B110" s="428"/>
      <c r="C110" s="429"/>
      <c r="D110" s="383"/>
      <c r="E110" s="430"/>
      <c r="F110" s="431"/>
      <c r="G110" s="432"/>
      <c r="I110" s="433"/>
      <c r="J110" s="434"/>
      <c r="K110" s="435"/>
      <c r="L110" s="436"/>
      <c r="M110" s="436"/>
    </row>
    <row r="111" spans="1:14">
      <c r="A111" s="427"/>
      <c r="B111" s="428"/>
      <c r="C111" s="429"/>
      <c r="D111" s="383"/>
      <c r="E111" s="430"/>
      <c r="F111" s="431"/>
      <c r="G111" s="432"/>
      <c r="I111" s="433"/>
      <c r="J111" s="434"/>
      <c r="K111" s="435"/>
      <c r="L111" s="436"/>
      <c r="M111" s="436"/>
    </row>
    <row r="112" spans="1:14" ht="15.75" customHeight="1">
      <c r="H112" s="437"/>
      <c r="I112" s="437"/>
      <c r="K112" s="437"/>
    </row>
    <row r="113" spans="1:11" ht="18.75" customHeight="1">
      <c r="B113" s="346" t="s">
        <v>953</v>
      </c>
      <c r="G113" s="348" t="s">
        <v>954</v>
      </c>
      <c r="H113" s="437" t="s">
        <v>955</v>
      </c>
      <c r="I113" s="437"/>
      <c r="K113" s="437"/>
    </row>
    <row r="114" spans="1:11">
      <c r="A114" s="1804" t="s">
        <v>956</v>
      </c>
      <c r="B114" s="1804"/>
      <c r="C114" s="1804"/>
      <c r="H114" s="437" t="s">
        <v>957</v>
      </c>
      <c r="I114" s="437"/>
      <c r="K114" s="437"/>
    </row>
    <row r="115" spans="1:11">
      <c r="A115" s="1804" t="s">
        <v>958</v>
      </c>
      <c r="B115" s="1804"/>
      <c r="C115" s="1804"/>
      <c r="H115" s="437" t="s">
        <v>959</v>
      </c>
      <c r="I115" s="437"/>
      <c r="K115" s="437"/>
    </row>
    <row r="116" spans="1:11">
      <c r="A116" s="1804" t="s">
        <v>960</v>
      </c>
      <c r="B116" s="1804"/>
      <c r="C116" s="1804"/>
      <c r="H116" s="346" t="s">
        <v>961</v>
      </c>
    </row>
  </sheetData>
  <mergeCells count="18">
    <mergeCell ref="A115:C115"/>
    <mergeCell ref="A116:C116"/>
    <mergeCell ref="J5:J6"/>
    <mergeCell ref="K5:K6"/>
    <mergeCell ref="L5:L6"/>
    <mergeCell ref="M5:M6"/>
    <mergeCell ref="N5:N6"/>
    <mergeCell ref="A114:C114"/>
    <mergeCell ref="A2:N2"/>
    <mergeCell ref="A3:N3"/>
    <mergeCell ref="A4:N4"/>
    <mergeCell ref="A5:A6"/>
    <mergeCell ref="B5:B6"/>
    <mergeCell ref="C5:C6"/>
    <mergeCell ref="D5:D6"/>
    <mergeCell ref="F5:G5"/>
    <mergeCell ref="H5:H6"/>
    <mergeCell ref="I5:I6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FB51F-D436-45C5-90D5-DCC8DFBE4434}">
  <sheetPr>
    <tabColor rgb="FF0070C0"/>
    <pageSetUpPr fitToPage="1"/>
  </sheetPr>
  <dimension ref="A1:V185"/>
  <sheetViews>
    <sheetView view="pageBreakPreview" zoomScale="90" zoomScaleNormal="90" zoomScaleSheetLayoutView="90" workbookViewId="0">
      <pane xSplit="2" ySplit="1" topLeftCell="C14" activePane="bottomRight" state="frozen"/>
      <selection activeCell="U62" sqref="U62"/>
      <selection pane="topRight" activeCell="U62" sqref="U62"/>
      <selection pane="bottomLeft" activeCell="U62" sqref="U62"/>
      <selection pane="bottomRight" activeCell="U62" sqref="U62"/>
    </sheetView>
  </sheetViews>
  <sheetFormatPr defaultRowHeight="24.6"/>
  <cols>
    <col min="1" max="1" width="13.69921875" style="26" bestFit="1" customWidth="1"/>
    <col min="2" max="4" width="13.3984375" style="457" bestFit="1" customWidth="1"/>
    <col min="5" max="5" width="14.59765625" style="457" bestFit="1" customWidth="1"/>
    <col min="6" max="13" width="13.3984375" style="457" bestFit="1" customWidth="1"/>
    <col min="14" max="14" width="15" style="446" bestFit="1" customWidth="1"/>
    <col min="15" max="15" width="20.3984375" style="438" customWidth="1"/>
    <col min="16" max="22" width="8.796875" style="438"/>
    <col min="23" max="256" width="8.796875" style="26"/>
    <col min="257" max="257" width="13.69921875" style="26" bestFit="1" customWidth="1"/>
    <col min="258" max="260" width="13.3984375" style="26" bestFit="1" customWidth="1"/>
    <col min="261" max="261" width="14.59765625" style="26" bestFit="1" customWidth="1"/>
    <col min="262" max="269" width="13.3984375" style="26" bestFit="1" customWidth="1"/>
    <col min="270" max="270" width="15" style="26" bestFit="1" customWidth="1"/>
    <col min="271" max="271" width="20.3984375" style="26" customWidth="1"/>
    <col min="272" max="512" width="8.796875" style="26"/>
    <col min="513" max="513" width="13.69921875" style="26" bestFit="1" customWidth="1"/>
    <col min="514" max="516" width="13.3984375" style="26" bestFit="1" customWidth="1"/>
    <col min="517" max="517" width="14.59765625" style="26" bestFit="1" customWidth="1"/>
    <col min="518" max="525" width="13.3984375" style="26" bestFit="1" customWidth="1"/>
    <col min="526" max="526" width="15" style="26" bestFit="1" customWidth="1"/>
    <col min="527" max="527" width="20.3984375" style="26" customWidth="1"/>
    <col min="528" max="768" width="8.796875" style="26"/>
    <col min="769" max="769" width="13.69921875" style="26" bestFit="1" customWidth="1"/>
    <col min="770" max="772" width="13.3984375" style="26" bestFit="1" customWidth="1"/>
    <col min="773" max="773" width="14.59765625" style="26" bestFit="1" customWidth="1"/>
    <col min="774" max="781" width="13.3984375" style="26" bestFit="1" customWidth="1"/>
    <col min="782" max="782" width="15" style="26" bestFit="1" customWidth="1"/>
    <col min="783" max="783" width="20.3984375" style="26" customWidth="1"/>
    <col min="784" max="1024" width="8.796875" style="26"/>
    <col min="1025" max="1025" width="13.69921875" style="26" bestFit="1" customWidth="1"/>
    <col min="1026" max="1028" width="13.3984375" style="26" bestFit="1" customWidth="1"/>
    <col min="1029" max="1029" width="14.59765625" style="26" bestFit="1" customWidth="1"/>
    <col min="1030" max="1037" width="13.3984375" style="26" bestFit="1" customWidth="1"/>
    <col min="1038" max="1038" width="15" style="26" bestFit="1" customWidth="1"/>
    <col min="1039" max="1039" width="20.3984375" style="26" customWidth="1"/>
    <col min="1040" max="1280" width="8.796875" style="26"/>
    <col min="1281" max="1281" width="13.69921875" style="26" bestFit="1" customWidth="1"/>
    <col min="1282" max="1284" width="13.3984375" style="26" bestFit="1" customWidth="1"/>
    <col min="1285" max="1285" width="14.59765625" style="26" bestFit="1" customWidth="1"/>
    <col min="1286" max="1293" width="13.3984375" style="26" bestFit="1" customWidth="1"/>
    <col min="1294" max="1294" width="15" style="26" bestFit="1" customWidth="1"/>
    <col min="1295" max="1295" width="20.3984375" style="26" customWidth="1"/>
    <col min="1296" max="1536" width="8.796875" style="26"/>
    <col min="1537" max="1537" width="13.69921875" style="26" bestFit="1" customWidth="1"/>
    <col min="1538" max="1540" width="13.3984375" style="26" bestFit="1" customWidth="1"/>
    <col min="1541" max="1541" width="14.59765625" style="26" bestFit="1" customWidth="1"/>
    <col min="1542" max="1549" width="13.3984375" style="26" bestFit="1" customWidth="1"/>
    <col min="1550" max="1550" width="15" style="26" bestFit="1" customWidth="1"/>
    <col min="1551" max="1551" width="20.3984375" style="26" customWidth="1"/>
    <col min="1552" max="1792" width="8.796875" style="26"/>
    <col min="1793" max="1793" width="13.69921875" style="26" bestFit="1" customWidth="1"/>
    <col min="1794" max="1796" width="13.3984375" style="26" bestFit="1" customWidth="1"/>
    <col min="1797" max="1797" width="14.59765625" style="26" bestFit="1" customWidth="1"/>
    <col min="1798" max="1805" width="13.3984375" style="26" bestFit="1" customWidth="1"/>
    <col min="1806" max="1806" width="15" style="26" bestFit="1" customWidth="1"/>
    <col min="1807" max="1807" width="20.3984375" style="26" customWidth="1"/>
    <col min="1808" max="2048" width="8.796875" style="26"/>
    <col min="2049" max="2049" width="13.69921875" style="26" bestFit="1" customWidth="1"/>
    <col min="2050" max="2052" width="13.3984375" style="26" bestFit="1" customWidth="1"/>
    <col min="2053" max="2053" width="14.59765625" style="26" bestFit="1" customWidth="1"/>
    <col min="2054" max="2061" width="13.3984375" style="26" bestFit="1" customWidth="1"/>
    <col min="2062" max="2062" width="15" style="26" bestFit="1" customWidth="1"/>
    <col min="2063" max="2063" width="20.3984375" style="26" customWidth="1"/>
    <col min="2064" max="2304" width="8.796875" style="26"/>
    <col min="2305" max="2305" width="13.69921875" style="26" bestFit="1" customWidth="1"/>
    <col min="2306" max="2308" width="13.3984375" style="26" bestFit="1" customWidth="1"/>
    <col min="2309" max="2309" width="14.59765625" style="26" bestFit="1" customWidth="1"/>
    <col min="2310" max="2317" width="13.3984375" style="26" bestFit="1" customWidth="1"/>
    <col min="2318" max="2318" width="15" style="26" bestFit="1" customWidth="1"/>
    <col min="2319" max="2319" width="20.3984375" style="26" customWidth="1"/>
    <col min="2320" max="2560" width="8.796875" style="26"/>
    <col min="2561" max="2561" width="13.69921875" style="26" bestFit="1" customWidth="1"/>
    <col min="2562" max="2564" width="13.3984375" style="26" bestFit="1" customWidth="1"/>
    <col min="2565" max="2565" width="14.59765625" style="26" bestFit="1" customWidth="1"/>
    <col min="2566" max="2573" width="13.3984375" style="26" bestFit="1" customWidth="1"/>
    <col min="2574" max="2574" width="15" style="26" bestFit="1" customWidth="1"/>
    <col min="2575" max="2575" width="20.3984375" style="26" customWidth="1"/>
    <col min="2576" max="2816" width="8.796875" style="26"/>
    <col min="2817" max="2817" width="13.69921875" style="26" bestFit="1" customWidth="1"/>
    <col min="2818" max="2820" width="13.3984375" style="26" bestFit="1" customWidth="1"/>
    <col min="2821" max="2821" width="14.59765625" style="26" bestFit="1" customWidth="1"/>
    <col min="2822" max="2829" width="13.3984375" style="26" bestFit="1" customWidth="1"/>
    <col min="2830" max="2830" width="15" style="26" bestFit="1" customWidth="1"/>
    <col min="2831" max="2831" width="20.3984375" style="26" customWidth="1"/>
    <col min="2832" max="3072" width="8.796875" style="26"/>
    <col min="3073" max="3073" width="13.69921875" style="26" bestFit="1" customWidth="1"/>
    <col min="3074" max="3076" width="13.3984375" style="26" bestFit="1" customWidth="1"/>
    <col min="3077" max="3077" width="14.59765625" style="26" bestFit="1" customWidth="1"/>
    <col min="3078" max="3085" width="13.3984375" style="26" bestFit="1" customWidth="1"/>
    <col min="3086" max="3086" width="15" style="26" bestFit="1" customWidth="1"/>
    <col min="3087" max="3087" width="20.3984375" style="26" customWidth="1"/>
    <col min="3088" max="3328" width="8.796875" style="26"/>
    <col min="3329" max="3329" width="13.69921875" style="26" bestFit="1" customWidth="1"/>
    <col min="3330" max="3332" width="13.3984375" style="26" bestFit="1" customWidth="1"/>
    <col min="3333" max="3333" width="14.59765625" style="26" bestFit="1" customWidth="1"/>
    <col min="3334" max="3341" width="13.3984375" style="26" bestFit="1" customWidth="1"/>
    <col min="3342" max="3342" width="15" style="26" bestFit="1" customWidth="1"/>
    <col min="3343" max="3343" width="20.3984375" style="26" customWidth="1"/>
    <col min="3344" max="3584" width="8.796875" style="26"/>
    <col min="3585" max="3585" width="13.69921875" style="26" bestFit="1" customWidth="1"/>
    <col min="3586" max="3588" width="13.3984375" style="26" bestFit="1" customWidth="1"/>
    <col min="3589" max="3589" width="14.59765625" style="26" bestFit="1" customWidth="1"/>
    <col min="3590" max="3597" width="13.3984375" style="26" bestFit="1" customWidth="1"/>
    <col min="3598" max="3598" width="15" style="26" bestFit="1" customWidth="1"/>
    <col min="3599" max="3599" width="20.3984375" style="26" customWidth="1"/>
    <col min="3600" max="3840" width="8.796875" style="26"/>
    <col min="3841" max="3841" width="13.69921875" style="26" bestFit="1" customWidth="1"/>
    <col min="3842" max="3844" width="13.3984375" style="26" bestFit="1" customWidth="1"/>
    <col min="3845" max="3845" width="14.59765625" style="26" bestFit="1" customWidth="1"/>
    <col min="3846" max="3853" width="13.3984375" style="26" bestFit="1" customWidth="1"/>
    <col min="3854" max="3854" width="15" style="26" bestFit="1" customWidth="1"/>
    <col min="3855" max="3855" width="20.3984375" style="26" customWidth="1"/>
    <col min="3856" max="4096" width="8.796875" style="26"/>
    <col min="4097" max="4097" width="13.69921875" style="26" bestFit="1" customWidth="1"/>
    <col min="4098" max="4100" width="13.3984375" style="26" bestFit="1" customWidth="1"/>
    <col min="4101" max="4101" width="14.59765625" style="26" bestFit="1" customWidth="1"/>
    <col min="4102" max="4109" width="13.3984375" style="26" bestFit="1" customWidth="1"/>
    <col min="4110" max="4110" width="15" style="26" bestFit="1" customWidth="1"/>
    <col min="4111" max="4111" width="20.3984375" style="26" customWidth="1"/>
    <col min="4112" max="4352" width="8.796875" style="26"/>
    <col min="4353" max="4353" width="13.69921875" style="26" bestFit="1" customWidth="1"/>
    <col min="4354" max="4356" width="13.3984375" style="26" bestFit="1" customWidth="1"/>
    <col min="4357" max="4357" width="14.59765625" style="26" bestFit="1" customWidth="1"/>
    <col min="4358" max="4365" width="13.3984375" style="26" bestFit="1" customWidth="1"/>
    <col min="4366" max="4366" width="15" style="26" bestFit="1" customWidth="1"/>
    <col min="4367" max="4367" width="20.3984375" style="26" customWidth="1"/>
    <col min="4368" max="4608" width="8.796875" style="26"/>
    <col min="4609" max="4609" width="13.69921875" style="26" bestFit="1" customWidth="1"/>
    <col min="4610" max="4612" width="13.3984375" style="26" bestFit="1" customWidth="1"/>
    <col min="4613" max="4613" width="14.59765625" style="26" bestFit="1" customWidth="1"/>
    <col min="4614" max="4621" width="13.3984375" style="26" bestFit="1" customWidth="1"/>
    <col min="4622" max="4622" width="15" style="26" bestFit="1" customWidth="1"/>
    <col min="4623" max="4623" width="20.3984375" style="26" customWidth="1"/>
    <col min="4624" max="4864" width="8.796875" style="26"/>
    <col min="4865" max="4865" width="13.69921875" style="26" bestFit="1" customWidth="1"/>
    <col min="4866" max="4868" width="13.3984375" style="26" bestFit="1" customWidth="1"/>
    <col min="4869" max="4869" width="14.59765625" style="26" bestFit="1" customWidth="1"/>
    <col min="4870" max="4877" width="13.3984375" style="26" bestFit="1" customWidth="1"/>
    <col min="4878" max="4878" width="15" style="26" bestFit="1" customWidth="1"/>
    <col min="4879" max="4879" width="20.3984375" style="26" customWidth="1"/>
    <col min="4880" max="5120" width="8.796875" style="26"/>
    <col min="5121" max="5121" width="13.69921875" style="26" bestFit="1" customWidth="1"/>
    <col min="5122" max="5124" width="13.3984375" style="26" bestFit="1" customWidth="1"/>
    <col min="5125" max="5125" width="14.59765625" style="26" bestFit="1" customWidth="1"/>
    <col min="5126" max="5133" width="13.3984375" style="26" bestFit="1" customWidth="1"/>
    <col min="5134" max="5134" width="15" style="26" bestFit="1" customWidth="1"/>
    <col min="5135" max="5135" width="20.3984375" style="26" customWidth="1"/>
    <col min="5136" max="5376" width="8.796875" style="26"/>
    <col min="5377" max="5377" width="13.69921875" style="26" bestFit="1" customWidth="1"/>
    <col min="5378" max="5380" width="13.3984375" style="26" bestFit="1" customWidth="1"/>
    <col min="5381" max="5381" width="14.59765625" style="26" bestFit="1" customWidth="1"/>
    <col min="5382" max="5389" width="13.3984375" style="26" bestFit="1" customWidth="1"/>
    <col min="5390" max="5390" width="15" style="26" bestFit="1" customWidth="1"/>
    <col min="5391" max="5391" width="20.3984375" style="26" customWidth="1"/>
    <col min="5392" max="5632" width="8.796875" style="26"/>
    <col min="5633" max="5633" width="13.69921875" style="26" bestFit="1" customWidth="1"/>
    <col min="5634" max="5636" width="13.3984375" style="26" bestFit="1" customWidth="1"/>
    <col min="5637" max="5637" width="14.59765625" style="26" bestFit="1" customWidth="1"/>
    <col min="5638" max="5645" width="13.3984375" style="26" bestFit="1" customWidth="1"/>
    <col min="5646" max="5646" width="15" style="26" bestFit="1" customWidth="1"/>
    <col min="5647" max="5647" width="20.3984375" style="26" customWidth="1"/>
    <col min="5648" max="5888" width="8.796875" style="26"/>
    <col min="5889" max="5889" width="13.69921875" style="26" bestFit="1" customWidth="1"/>
    <col min="5890" max="5892" width="13.3984375" style="26" bestFit="1" customWidth="1"/>
    <col min="5893" max="5893" width="14.59765625" style="26" bestFit="1" customWidth="1"/>
    <col min="5894" max="5901" width="13.3984375" style="26" bestFit="1" customWidth="1"/>
    <col min="5902" max="5902" width="15" style="26" bestFit="1" customWidth="1"/>
    <col min="5903" max="5903" width="20.3984375" style="26" customWidth="1"/>
    <col min="5904" max="6144" width="8.796875" style="26"/>
    <col min="6145" max="6145" width="13.69921875" style="26" bestFit="1" customWidth="1"/>
    <col min="6146" max="6148" width="13.3984375" style="26" bestFit="1" customWidth="1"/>
    <col min="6149" max="6149" width="14.59765625" style="26" bestFit="1" customWidth="1"/>
    <col min="6150" max="6157" width="13.3984375" style="26" bestFit="1" customWidth="1"/>
    <col min="6158" max="6158" width="15" style="26" bestFit="1" customWidth="1"/>
    <col min="6159" max="6159" width="20.3984375" style="26" customWidth="1"/>
    <col min="6160" max="6400" width="8.796875" style="26"/>
    <col min="6401" max="6401" width="13.69921875" style="26" bestFit="1" customWidth="1"/>
    <col min="6402" max="6404" width="13.3984375" style="26" bestFit="1" customWidth="1"/>
    <col min="6405" max="6405" width="14.59765625" style="26" bestFit="1" customWidth="1"/>
    <col min="6406" max="6413" width="13.3984375" style="26" bestFit="1" customWidth="1"/>
    <col min="6414" max="6414" width="15" style="26" bestFit="1" customWidth="1"/>
    <col min="6415" max="6415" width="20.3984375" style="26" customWidth="1"/>
    <col min="6416" max="6656" width="8.796875" style="26"/>
    <col min="6657" max="6657" width="13.69921875" style="26" bestFit="1" customWidth="1"/>
    <col min="6658" max="6660" width="13.3984375" style="26" bestFit="1" customWidth="1"/>
    <col min="6661" max="6661" width="14.59765625" style="26" bestFit="1" customWidth="1"/>
    <col min="6662" max="6669" width="13.3984375" style="26" bestFit="1" customWidth="1"/>
    <col min="6670" max="6670" width="15" style="26" bestFit="1" customWidth="1"/>
    <col min="6671" max="6671" width="20.3984375" style="26" customWidth="1"/>
    <col min="6672" max="6912" width="8.796875" style="26"/>
    <col min="6913" max="6913" width="13.69921875" style="26" bestFit="1" customWidth="1"/>
    <col min="6914" max="6916" width="13.3984375" style="26" bestFit="1" customWidth="1"/>
    <col min="6917" max="6917" width="14.59765625" style="26" bestFit="1" customWidth="1"/>
    <col min="6918" max="6925" width="13.3984375" style="26" bestFit="1" customWidth="1"/>
    <col min="6926" max="6926" width="15" style="26" bestFit="1" customWidth="1"/>
    <col min="6927" max="6927" width="20.3984375" style="26" customWidth="1"/>
    <col min="6928" max="7168" width="8.796875" style="26"/>
    <col min="7169" max="7169" width="13.69921875" style="26" bestFit="1" customWidth="1"/>
    <col min="7170" max="7172" width="13.3984375" style="26" bestFit="1" customWidth="1"/>
    <col min="7173" max="7173" width="14.59765625" style="26" bestFit="1" customWidth="1"/>
    <col min="7174" max="7181" width="13.3984375" style="26" bestFit="1" customWidth="1"/>
    <col min="7182" max="7182" width="15" style="26" bestFit="1" customWidth="1"/>
    <col min="7183" max="7183" width="20.3984375" style="26" customWidth="1"/>
    <col min="7184" max="7424" width="8.796875" style="26"/>
    <col min="7425" max="7425" width="13.69921875" style="26" bestFit="1" customWidth="1"/>
    <col min="7426" max="7428" width="13.3984375" style="26" bestFit="1" customWidth="1"/>
    <col min="7429" max="7429" width="14.59765625" style="26" bestFit="1" customWidth="1"/>
    <col min="7430" max="7437" width="13.3984375" style="26" bestFit="1" customWidth="1"/>
    <col min="7438" max="7438" width="15" style="26" bestFit="1" customWidth="1"/>
    <col min="7439" max="7439" width="20.3984375" style="26" customWidth="1"/>
    <col min="7440" max="7680" width="8.796875" style="26"/>
    <col min="7681" max="7681" width="13.69921875" style="26" bestFit="1" customWidth="1"/>
    <col min="7682" max="7684" width="13.3984375" style="26" bestFit="1" customWidth="1"/>
    <col min="7685" max="7685" width="14.59765625" style="26" bestFit="1" customWidth="1"/>
    <col min="7686" max="7693" width="13.3984375" style="26" bestFit="1" customWidth="1"/>
    <col min="7694" max="7694" width="15" style="26" bestFit="1" customWidth="1"/>
    <col min="7695" max="7695" width="20.3984375" style="26" customWidth="1"/>
    <col min="7696" max="7936" width="8.796875" style="26"/>
    <col min="7937" max="7937" width="13.69921875" style="26" bestFit="1" customWidth="1"/>
    <col min="7938" max="7940" width="13.3984375" style="26" bestFit="1" customWidth="1"/>
    <col min="7941" max="7941" width="14.59765625" style="26" bestFit="1" customWidth="1"/>
    <col min="7942" max="7949" width="13.3984375" style="26" bestFit="1" customWidth="1"/>
    <col min="7950" max="7950" width="15" style="26" bestFit="1" customWidth="1"/>
    <col min="7951" max="7951" width="20.3984375" style="26" customWidth="1"/>
    <col min="7952" max="8192" width="8.796875" style="26"/>
    <col min="8193" max="8193" width="13.69921875" style="26" bestFit="1" customWidth="1"/>
    <col min="8194" max="8196" width="13.3984375" style="26" bestFit="1" customWidth="1"/>
    <col min="8197" max="8197" width="14.59765625" style="26" bestFit="1" customWidth="1"/>
    <col min="8198" max="8205" width="13.3984375" style="26" bestFit="1" customWidth="1"/>
    <col min="8206" max="8206" width="15" style="26" bestFit="1" customWidth="1"/>
    <col min="8207" max="8207" width="20.3984375" style="26" customWidth="1"/>
    <col min="8208" max="8448" width="8.796875" style="26"/>
    <col min="8449" max="8449" width="13.69921875" style="26" bestFit="1" customWidth="1"/>
    <col min="8450" max="8452" width="13.3984375" style="26" bestFit="1" customWidth="1"/>
    <col min="8453" max="8453" width="14.59765625" style="26" bestFit="1" customWidth="1"/>
    <col min="8454" max="8461" width="13.3984375" style="26" bestFit="1" customWidth="1"/>
    <col min="8462" max="8462" width="15" style="26" bestFit="1" customWidth="1"/>
    <col min="8463" max="8463" width="20.3984375" style="26" customWidth="1"/>
    <col min="8464" max="8704" width="8.796875" style="26"/>
    <col min="8705" max="8705" width="13.69921875" style="26" bestFit="1" customWidth="1"/>
    <col min="8706" max="8708" width="13.3984375" style="26" bestFit="1" customWidth="1"/>
    <col min="8709" max="8709" width="14.59765625" style="26" bestFit="1" customWidth="1"/>
    <col min="8710" max="8717" width="13.3984375" style="26" bestFit="1" customWidth="1"/>
    <col min="8718" max="8718" width="15" style="26" bestFit="1" customWidth="1"/>
    <col min="8719" max="8719" width="20.3984375" style="26" customWidth="1"/>
    <col min="8720" max="8960" width="8.796875" style="26"/>
    <col min="8961" max="8961" width="13.69921875" style="26" bestFit="1" customWidth="1"/>
    <col min="8962" max="8964" width="13.3984375" style="26" bestFit="1" customWidth="1"/>
    <col min="8965" max="8965" width="14.59765625" style="26" bestFit="1" customWidth="1"/>
    <col min="8966" max="8973" width="13.3984375" style="26" bestFit="1" customWidth="1"/>
    <col min="8974" max="8974" width="15" style="26" bestFit="1" customWidth="1"/>
    <col min="8975" max="8975" width="20.3984375" style="26" customWidth="1"/>
    <col min="8976" max="9216" width="8.796875" style="26"/>
    <col min="9217" max="9217" width="13.69921875" style="26" bestFit="1" customWidth="1"/>
    <col min="9218" max="9220" width="13.3984375" style="26" bestFit="1" customWidth="1"/>
    <col min="9221" max="9221" width="14.59765625" style="26" bestFit="1" customWidth="1"/>
    <col min="9222" max="9229" width="13.3984375" style="26" bestFit="1" customWidth="1"/>
    <col min="9230" max="9230" width="15" style="26" bestFit="1" customWidth="1"/>
    <col min="9231" max="9231" width="20.3984375" style="26" customWidth="1"/>
    <col min="9232" max="9472" width="8.796875" style="26"/>
    <col min="9473" max="9473" width="13.69921875" style="26" bestFit="1" customWidth="1"/>
    <col min="9474" max="9476" width="13.3984375" style="26" bestFit="1" customWidth="1"/>
    <col min="9477" max="9477" width="14.59765625" style="26" bestFit="1" customWidth="1"/>
    <col min="9478" max="9485" width="13.3984375" style="26" bestFit="1" customWidth="1"/>
    <col min="9486" max="9486" width="15" style="26" bestFit="1" customWidth="1"/>
    <col min="9487" max="9487" width="20.3984375" style="26" customWidth="1"/>
    <col min="9488" max="9728" width="8.796875" style="26"/>
    <col min="9729" max="9729" width="13.69921875" style="26" bestFit="1" customWidth="1"/>
    <col min="9730" max="9732" width="13.3984375" style="26" bestFit="1" customWidth="1"/>
    <col min="9733" max="9733" width="14.59765625" style="26" bestFit="1" customWidth="1"/>
    <col min="9734" max="9741" width="13.3984375" style="26" bestFit="1" customWidth="1"/>
    <col min="9742" max="9742" width="15" style="26" bestFit="1" customWidth="1"/>
    <col min="9743" max="9743" width="20.3984375" style="26" customWidth="1"/>
    <col min="9744" max="9984" width="8.796875" style="26"/>
    <col min="9985" max="9985" width="13.69921875" style="26" bestFit="1" customWidth="1"/>
    <col min="9986" max="9988" width="13.3984375" style="26" bestFit="1" customWidth="1"/>
    <col min="9989" max="9989" width="14.59765625" style="26" bestFit="1" customWidth="1"/>
    <col min="9990" max="9997" width="13.3984375" style="26" bestFit="1" customWidth="1"/>
    <col min="9998" max="9998" width="15" style="26" bestFit="1" customWidth="1"/>
    <col min="9999" max="9999" width="20.3984375" style="26" customWidth="1"/>
    <col min="10000" max="10240" width="8.796875" style="26"/>
    <col min="10241" max="10241" width="13.69921875" style="26" bestFit="1" customWidth="1"/>
    <col min="10242" max="10244" width="13.3984375" style="26" bestFit="1" customWidth="1"/>
    <col min="10245" max="10245" width="14.59765625" style="26" bestFit="1" customWidth="1"/>
    <col min="10246" max="10253" width="13.3984375" style="26" bestFit="1" customWidth="1"/>
    <col min="10254" max="10254" width="15" style="26" bestFit="1" customWidth="1"/>
    <col min="10255" max="10255" width="20.3984375" style="26" customWidth="1"/>
    <col min="10256" max="10496" width="8.796875" style="26"/>
    <col min="10497" max="10497" width="13.69921875" style="26" bestFit="1" customWidth="1"/>
    <col min="10498" max="10500" width="13.3984375" style="26" bestFit="1" customWidth="1"/>
    <col min="10501" max="10501" width="14.59765625" style="26" bestFit="1" customWidth="1"/>
    <col min="10502" max="10509" width="13.3984375" style="26" bestFit="1" customWidth="1"/>
    <col min="10510" max="10510" width="15" style="26" bestFit="1" customWidth="1"/>
    <col min="10511" max="10511" width="20.3984375" style="26" customWidth="1"/>
    <col min="10512" max="10752" width="8.796875" style="26"/>
    <col min="10753" max="10753" width="13.69921875" style="26" bestFit="1" customWidth="1"/>
    <col min="10754" max="10756" width="13.3984375" style="26" bestFit="1" customWidth="1"/>
    <col min="10757" max="10757" width="14.59765625" style="26" bestFit="1" customWidth="1"/>
    <col min="10758" max="10765" width="13.3984375" style="26" bestFit="1" customWidth="1"/>
    <col min="10766" max="10766" width="15" style="26" bestFit="1" customWidth="1"/>
    <col min="10767" max="10767" width="20.3984375" style="26" customWidth="1"/>
    <col min="10768" max="11008" width="8.796875" style="26"/>
    <col min="11009" max="11009" width="13.69921875" style="26" bestFit="1" customWidth="1"/>
    <col min="11010" max="11012" width="13.3984375" style="26" bestFit="1" customWidth="1"/>
    <col min="11013" max="11013" width="14.59765625" style="26" bestFit="1" customWidth="1"/>
    <col min="11014" max="11021" width="13.3984375" style="26" bestFit="1" customWidth="1"/>
    <col min="11022" max="11022" width="15" style="26" bestFit="1" customWidth="1"/>
    <col min="11023" max="11023" width="20.3984375" style="26" customWidth="1"/>
    <col min="11024" max="11264" width="8.796875" style="26"/>
    <col min="11265" max="11265" width="13.69921875" style="26" bestFit="1" customWidth="1"/>
    <col min="11266" max="11268" width="13.3984375" style="26" bestFit="1" customWidth="1"/>
    <col min="11269" max="11269" width="14.59765625" style="26" bestFit="1" customWidth="1"/>
    <col min="11270" max="11277" width="13.3984375" style="26" bestFit="1" customWidth="1"/>
    <col min="11278" max="11278" width="15" style="26" bestFit="1" customWidth="1"/>
    <col min="11279" max="11279" width="20.3984375" style="26" customWidth="1"/>
    <col min="11280" max="11520" width="8.796875" style="26"/>
    <col min="11521" max="11521" width="13.69921875" style="26" bestFit="1" customWidth="1"/>
    <col min="11522" max="11524" width="13.3984375" style="26" bestFit="1" customWidth="1"/>
    <col min="11525" max="11525" width="14.59765625" style="26" bestFit="1" customWidth="1"/>
    <col min="11526" max="11533" width="13.3984375" style="26" bestFit="1" customWidth="1"/>
    <col min="11534" max="11534" width="15" style="26" bestFit="1" customWidth="1"/>
    <col min="11535" max="11535" width="20.3984375" style="26" customWidth="1"/>
    <col min="11536" max="11776" width="8.796875" style="26"/>
    <col min="11777" max="11777" width="13.69921875" style="26" bestFit="1" customWidth="1"/>
    <col min="11778" max="11780" width="13.3984375" style="26" bestFit="1" customWidth="1"/>
    <col min="11781" max="11781" width="14.59765625" style="26" bestFit="1" customWidth="1"/>
    <col min="11782" max="11789" width="13.3984375" style="26" bestFit="1" customWidth="1"/>
    <col min="11790" max="11790" width="15" style="26" bestFit="1" customWidth="1"/>
    <col min="11791" max="11791" width="20.3984375" style="26" customWidth="1"/>
    <col min="11792" max="12032" width="8.796875" style="26"/>
    <col min="12033" max="12033" width="13.69921875" style="26" bestFit="1" customWidth="1"/>
    <col min="12034" max="12036" width="13.3984375" style="26" bestFit="1" customWidth="1"/>
    <col min="12037" max="12037" width="14.59765625" style="26" bestFit="1" customWidth="1"/>
    <col min="12038" max="12045" width="13.3984375" style="26" bestFit="1" customWidth="1"/>
    <col min="12046" max="12046" width="15" style="26" bestFit="1" customWidth="1"/>
    <col min="12047" max="12047" width="20.3984375" style="26" customWidth="1"/>
    <col min="12048" max="12288" width="8.796875" style="26"/>
    <col min="12289" max="12289" width="13.69921875" style="26" bestFit="1" customWidth="1"/>
    <col min="12290" max="12292" width="13.3984375" style="26" bestFit="1" customWidth="1"/>
    <col min="12293" max="12293" width="14.59765625" style="26" bestFit="1" customWidth="1"/>
    <col min="12294" max="12301" width="13.3984375" style="26" bestFit="1" customWidth="1"/>
    <col min="12302" max="12302" width="15" style="26" bestFit="1" customWidth="1"/>
    <col min="12303" max="12303" width="20.3984375" style="26" customWidth="1"/>
    <col min="12304" max="12544" width="8.796875" style="26"/>
    <col min="12545" max="12545" width="13.69921875" style="26" bestFit="1" customWidth="1"/>
    <col min="12546" max="12548" width="13.3984375" style="26" bestFit="1" customWidth="1"/>
    <col min="12549" max="12549" width="14.59765625" style="26" bestFit="1" customWidth="1"/>
    <col min="12550" max="12557" width="13.3984375" style="26" bestFit="1" customWidth="1"/>
    <col min="12558" max="12558" width="15" style="26" bestFit="1" customWidth="1"/>
    <col min="12559" max="12559" width="20.3984375" style="26" customWidth="1"/>
    <col min="12560" max="12800" width="8.796875" style="26"/>
    <col min="12801" max="12801" width="13.69921875" style="26" bestFit="1" customWidth="1"/>
    <col min="12802" max="12804" width="13.3984375" style="26" bestFit="1" customWidth="1"/>
    <col min="12805" max="12805" width="14.59765625" style="26" bestFit="1" customWidth="1"/>
    <col min="12806" max="12813" width="13.3984375" style="26" bestFit="1" customWidth="1"/>
    <col min="12814" max="12814" width="15" style="26" bestFit="1" customWidth="1"/>
    <col min="12815" max="12815" width="20.3984375" style="26" customWidth="1"/>
    <col min="12816" max="13056" width="8.796875" style="26"/>
    <col min="13057" max="13057" width="13.69921875" style="26" bestFit="1" customWidth="1"/>
    <col min="13058" max="13060" width="13.3984375" style="26" bestFit="1" customWidth="1"/>
    <col min="13061" max="13061" width="14.59765625" style="26" bestFit="1" customWidth="1"/>
    <col min="13062" max="13069" width="13.3984375" style="26" bestFit="1" customWidth="1"/>
    <col min="13070" max="13070" width="15" style="26" bestFit="1" customWidth="1"/>
    <col min="13071" max="13071" width="20.3984375" style="26" customWidth="1"/>
    <col min="13072" max="13312" width="8.796875" style="26"/>
    <col min="13313" max="13313" width="13.69921875" style="26" bestFit="1" customWidth="1"/>
    <col min="13314" max="13316" width="13.3984375" style="26" bestFit="1" customWidth="1"/>
    <col min="13317" max="13317" width="14.59765625" style="26" bestFit="1" customWidth="1"/>
    <col min="13318" max="13325" width="13.3984375" style="26" bestFit="1" customWidth="1"/>
    <col min="13326" max="13326" width="15" style="26" bestFit="1" customWidth="1"/>
    <col min="13327" max="13327" width="20.3984375" style="26" customWidth="1"/>
    <col min="13328" max="13568" width="8.796875" style="26"/>
    <col min="13569" max="13569" width="13.69921875" style="26" bestFit="1" customWidth="1"/>
    <col min="13570" max="13572" width="13.3984375" style="26" bestFit="1" customWidth="1"/>
    <col min="13573" max="13573" width="14.59765625" style="26" bestFit="1" customWidth="1"/>
    <col min="13574" max="13581" width="13.3984375" style="26" bestFit="1" customWidth="1"/>
    <col min="13582" max="13582" width="15" style="26" bestFit="1" customWidth="1"/>
    <col min="13583" max="13583" width="20.3984375" style="26" customWidth="1"/>
    <col min="13584" max="13824" width="8.796875" style="26"/>
    <col min="13825" max="13825" width="13.69921875" style="26" bestFit="1" customWidth="1"/>
    <col min="13826" max="13828" width="13.3984375" style="26" bestFit="1" customWidth="1"/>
    <col min="13829" max="13829" width="14.59765625" style="26" bestFit="1" customWidth="1"/>
    <col min="13830" max="13837" width="13.3984375" style="26" bestFit="1" customWidth="1"/>
    <col min="13838" max="13838" width="15" style="26" bestFit="1" customWidth="1"/>
    <col min="13839" max="13839" width="20.3984375" style="26" customWidth="1"/>
    <col min="13840" max="14080" width="8.796875" style="26"/>
    <col min="14081" max="14081" width="13.69921875" style="26" bestFit="1" customWidth="1"/>
    <col min="14082" max="14084" width="13.3984375" style="26" bestFit="1" customWidth="1"/>
    <col min="14085" max="14085" width="14.59765625" style="26" bestFit="1" customWidth="1"/>
    <col min="14086" max="14093" width="13.3984375" style="26" bestFit="1" customWidth="1"/>
    <col min="14094" max="14094" width="15" style="26" bestFit="1" customWidth="1"/>
    <col min="14095" max="14095" width="20.3984375" style="26" customWidth="1"/>
    <col min="14096" max="14336" width="8.796875" style="26"/>
    <col min="14337" max="14337" width="13.69921875" style="26" bestFit="1" customWidth="1"/>
    <col min="14338" max="14340" width="13.3984375" style="26" bestFit="1" customWidth="1"/>
    <col min="14341" max="14341" width="14.59765625" style="26" bestFit="1" customWidth="1"/>
    <col min="14342" max="14349" width="13.3984375" style="26" bestFit="1" customWidth="1"/>
    <col min="14350" max="14350" width="15" style="26" bestFit="1" customWidth="1"/>
    <col min="14351" max="14351" width="20.3984375" style="26" customWidth="1"/>
    <col min="14352" max="14592" width="8.796875" style="26"/>
    <col min="14593" max="14593" width="13.69921875" style="26" bestFit="1" customWidth="1"/>
    <col min="14594" max="14596" width="13.3984375" style="26" bestFit="1" customWidth="1"/>
    <col min="14597" max="14597" width="14.59765625" style="26" bestFit="1" customWidth="1"/>
    <col min="14598" max="14605" width="13.3984375" style="26" bestFit="1" customWidth="1"/>
    <col min="14606" max="14606" width="15" style="26" bestFit="1" customWidth="1"/>
    <col min="14607" max="14607" width="20.3984375" style="26" customWidth="1"/>
    <col min="14608" max="14848" width="8.796875" style="26"/>
    <col min="14849" max="14849" width="13.69921875" style="26" bestFit="1" customWidth="1"/>
    <col min="14850" max="14852" width="13.3984375" style="26" bestFit="1" customWidth="1"/>
    <col min="14853" max="14853" width="14.59765625" style="26" bestFit="1" customWidth="1"/>
    <col min="14854" max="14861" width="13.3984375" style="26" bestFit="1" customWidth="1"/>
    <col min="14862" max="14862" width="15" style="26" bestFit="1" customWidth="1"/>
    <col min="14863" max="14863" width="20.3984375" style="26" customWidth="1"/>
    <col min="14864" max="15104" width="8.796875" style="26"/>
    <col min="15105" max="15105" width="13.69921875" style="26" bestFit="1" customWidth="1"/>
    <col min="15106" max="15108" width="13.3984375" style="26" bestFit="1" customWidth="1"/>
    <col min="15109" max="15109" width="14.59765625" style="26" bestFit="1" customWidth="1"/>
    <col min="15110" max="15117" width="13.3984375" style="26" bestFit="1" customWidth="1"/>
    <col min="15118" max="15118" width="15" style="26" bestFit="1" customWidth="1"/>
    <col min="15119" max="15119" width="20.3984375" style="26" customWidth="1"/>
    <col min="15120" max="15360" width="8.796875" style="26"/>
    <col min="15361" max="15361" width="13.69921875" style="26" bestFit="1" customWidth="1"/>
    <col min="15362" max="15364" width="13.3984375" style="26" bestFit="1" customWidth="1"/>
    <col min="15365" max="15365" width="14.59765625" style="26" bestFit="1" customWidth="1"/>
    <col min="15366" max="15373" width="13.3984375" style="26" bestFit="1" customWidth="1"/>
    <col min="15374" max="15374" width="15" style="26" bestFit="1" customWidth="1"/>
    <col min="15375" max="15375" width="20.3984375" style="26" customWidth="1"/>
    <col min="15376" max="15616" width="8.796875" style="26"/>
    <col min="15617" max="15617" width="13.69921875" style="26" bestFit="1" customWidth="1"/>
    <col min="15618" max="15620" width="13.3984375" style="26" bestFit="1" customWidth="1"/>
    <col min="15621" max="15621" width="14.59765625" style="26" bestFit="1" customWidth="1"/>
    <col min="15622" max="15629" width="13.3984375" style="26" bestFit="1" customWidth="1"/>
    <col min="15630" max="15630" width="15" style="26" bestFit="1" customWidth="1"/>
    <col min="15631" max="15631" width="20.3984375" style="26" customWidth="1"/>
    <col min="15632" max="15872" width="8.796875" style="26"/>
    <col min="15873" max="15873" width="13.69921875" style="26" bestFit="1" customWidth="1"/>
    <col min="15874" max="15876" width="13.3984375" style="26" bestFit="1" customWidth="1"/>
    <col min="15877" max="15877" width="14.59765625" style="26" bestFit="1" customWidth="1"/>
    <col min="15878" max="15885" width="13.3984375" style="26" bestFit="1" customWidth="1"/>
    <col min="15886" max="15886" width="15" style="26" bestFit="1" customWidth="1"/>
    <col min="15887" max="15887" width="20.3984375" style="26" customWidth="1"/>
    <col min="15888" max="16128" width="8.796875" style="26"/>
    <col min="16129" max="16129" width="13.69921875" style="26" bestFit="1" customWidth="1"/>
    <col min="16130" max="16132" width="13.3984375" style="26" bestFit="1" customWidth="1"/>
    <col min="16133" max="16133" width="14.59765625" style="26" bestFit="1" customWidth="1"/>
    <col min="16134" max="16141" width="13.3984375" style="26" bestFit="1" customWidth="1"/>
    <col min="16142" max="16142" width="15" style="26" bestFit="1" customWidth="1"/>
    <col min="16143" max="16143" width="20.3984375" style="26" customWidth="1"/>
    <col min="16144" max="16384" width="8.796875" style="26"/>
  </cols>
  <sheetData>
    <row r="1" spans="1:22">
      <c r="A1" s="1813" t="s">
        <v>962</v>
      </c>
      <c r="B1" s="1814"/>
      <c r="C1" s="1814"/>
      <c r="D1" s="1814"/>
      <c r="E1" s="1814"/>
      <c r="F1" s="1814"/>
      <c r="G1" s="1814"/>
      <c r="H1" s="1814"/>
      <c r="I1" s="1814"/>
      <c r="J1" s="1814"/>
      <c r="K1" s="1814"/>
      <c r="L1" s="1814"/>
      <c r="M1" s="1814"/>
      <c r="N1" s="1815"/>
    </row>
    <row r="2" spans="1:22" s="443" customFormat="1">
      <c r="A2" s="4" t="s">
        <v>4</v>
      </c>
      <c r="B2" s="439">
        <v>24016</v>
      </c>
      <c r="C2" s="439">
        <v>24047</v>
      </c>
      <c r="D2" s="439">
        <v>24077</v>
      </c>
      <c r="E2" s="439">
        <v>24108</v>
      </c>
      <c r="F2" s="439">
        <v>24139</v>
      </c>
      <c r="G2" s="439">
        <v>24167</v>
      </c>
      <c r="H2" s="439">
        <v>24198</v>
      </c>
      <c r="I2" s="439">
        <v>24228</v>
      </c>
      <c r="J2" s="439">
        <v>24259</v>
      </c>
      <c r="K2" s="439">
        <v>24289</v>
      </c>
      <c r="L2" s="439">
        <v>24320</v>
      </c>
      <c r="M2" s="440">
        <v>24351</v>
      </c>
      <c r="N2" s="441" t="s">
        <v>6</v>
      </c>
      <c r="O2" s="442"/>
      <c r="P2" s="442"/>
      <c r="Q2" s="442"/>
      <c r="R2" s="442"/>
      <c r="S2" s="442"/>
      <c r="T2" s="442"/>
      <c r="U2" s="442"/>
      <c r="V2" s="442"/>
    </row>
    <row r="3" spans="1:22">
      <c r="A3" s="3" t="s">
        <v>240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5"/>
      <c r="N3" s="446">
        <f t="shared" ref="N3:N22" si="0">SUM(B3:M3)</f>
        <v>0</v>
      </c>
    </row>
    <row r="4" spans="1:22">
      <c r="A4" s="3" t="s">
        <v>963</v>
      </c>
      <c r="B4" s="444">
        <v>256080</v>
      </c>
      <c r="C4" s="444">
        <v>256080</v>
      </c>
      <c r="D4" s="444">
        <v>256080</v>
      </c>
      <c r="E4" s="444">
        <v>256080</v>
      </c>
      <c r="F4" s="444">
        <v>256080</v>
      </c>
      <c r="G4" s="444">
        <v>256080</v>
      </c>
      <c r="H4" s="444">
        <v>256080</v>
      </c>
      <c r="I4" s="444">
        <v>256080</v>
      </c>
      <c r="J4" s="444">
        <v>256080</v>
      </c>
      <c r="K4" s="444">
        <v>256080</v>
      </c>
      <c r="L4" s="444">
        <v>256080</v>
      </c>
      <c r="M4" s="445">
        <v>256080</v>
      </c>
      <c r="N4" s="446">
        <f t="shared" si="0"/>
        <v>3072960</v>
      </c>
    </row>
    <row r="5" spans="1:22">
      <c r="A5" s="3" t="s">
        <v>296</v>
      </c>
      <c r="B5" s="444">
        <v>93456</v>
      </c>
      <c r="C5" s="444">
        <v>93456</v>
      </c>
      <c r="D5" s="444">
        <v>93456</v>
      </c>
      <c r="E5" s="444">
        <v>93456</v>
      </c>
      <c r="F5" s="444">
        <v>93456</v>
      </c>
      <c r="G5" s="444">
        <v>93456</v>
      </c>
      <c r="H5" s="444">
        <v>93456</v>
      </c>
      <c r="I5" s="444">
        <v>93456</v>
      </c>
      <c r="J5" s="444">
        <v>93456</v>
      </c>
      <c r="K5" s="444">
        <v>93456</v>
      </c>
      <c r="L5" s="444">
        <v>93456</v>
      </c>
      <c r="M5" s="445">
        <v>93456</v>
      </c>
      <c r="N5" s="446">
        <f t="shared" si="0"/>
        <v>1121472</v>
      </c>
    </row>
    <row r="6" spans="1:22">
      <c r="A6" s="3" t="s">
        <v>300</v>
      </c>
      <c r="B6" s="444">
        <v>14400</v>
      </c>
      <c r="C6" s="444">
        <v>14400</v>
      </c>
      <c r="D6" s="444">
        <v>14400</v>
      </c>
      <c r="E6" s="444">
        <v>14400</v>
      </c>
      <c r="F6" s="444">
        <v>14400</v>
      </c>
      <c r="G6" s="444">
        <v>14400</v>
      </c>
      <c r="H6" s="444">
        <v>14400</v>
      </c>
      <c r="I6" s="444">
        <v>14400</v>
      </c>
      <c r="J6" s="444">
        <v>14400</v>
      </c>
      <c r="K6" s="444">
        <v>14400</v>
      </c>
      <c r="L6" s="444">
        <v>14400</v>
      </c>
      <c r="M6" s="445">
        <v>14400</v>
      </c>
      <c r="N6" s="446">
        <f t="shared" si="0"/>
        <v>172800</v>
      </c>
    </row>
    <row r="7" spans="1:22">
      <c r="A7" s="3" t="s">
        <v>964</v>
      </c>
      <c r="B7" s="444">
        <v>252432</v>
      </c>
      <c r="C7" s="444">
        <v>252432</v>
      </c>
      <c r="D7" s="444">
        <v>252432</v>
      </c>
      <c r="E7" s="444">
        <v>252432</v>
      </c>
      <c r="F7" s="444">
        <v>252432</v>
      </c>
      <c r="G7" s="444">
        <v>252432</v>
      </c>
      <c r="H7" s="444">
        <v>252432</v>
      </c>
      <c r="I7" s="444">
        <v>252432</v>
      </c>
      <c r="J7" s="444">
        <v>252432</v>
      </c>
      <c r="K7" s="444">
        <v>252432</v>
      </c>
      <c r="L7" s="444">
        <v>252432</v>
      </c>
      <c r="M7" s="445">
        <v>252432</v>
      </c>
      <c r="N7" s="446">
        <f t="shared" si="0"/>
        <v>3029184</v>
      </c>
    </row>
    <row r="8" spans="1:22">
      <c r="A8" s="3" t="s">
        <v>965</v>
      </c>
      <c r="B8" s="444">
        <v>0</v>
      </c>
      <c r="C8" s="444">
        <v>0</v>
      </c>
      <c r="D8" s="444">
        <v>0</v>
      </c>
      <c r="E8" s="444">
        <v>0</v>
      </c>
      <c r="F8" s="444">
        <v>0</v>
      </c>
      <c r="G8" s="444">
        <v>0</v>
      </c>
      <c r="H8" s="444">
        <v>0</v>
      </c>
      <c r="I8" s="444">
        <v>0</v>
      </c>
      <c r="J8" s="444">
        <v>0</v>
      </c>
      <c r="K8" s="444">
        <v>0</v>
      </c>
      <c r="L8" s="444">
        <v>0</v>
      </c>
      <c r="M8" s="445">
        <v>0</v>
      </c>
      <c r="N8" s="446">
        <f t="shared" si="0"/>
        <v>0</v>
      </c>
    </row>
    <row r="9" spans="1:22">
      <c r="A9" s="3" t="s">
        <v>966</v>
      </c>
      <c r="B9" s="444">
        <v>92880</v>
      </c>
      <c r="C9" s="444">
        <v>92880</v>
      </c>
      <c r="D9" s="444">
        <v>92880</v>
      </c>
      <c r="E9" s="444">
        <v>92880</v>
      </c>
      <c r="F9" s="444">
        <v>92880</v>
      </c>
      <c r="G9" s="444">
        <v>92880</v>
      </c>
      <c r="H9" s="444">
        <v>92880</v>
      </c>
      <c r="I9" s="444">
        <v>92880</v>
      </c>
      <c r="J9" s="444">
        <v>92880</v>
      </c>
      <c r="K9" s="444">
        <v>92880</v>
      </c>
      <c r="L9" s="444">
        <v>92880</v>
      </c>
      <c r="M9" s="445">
        <v>92880</v>
      </c>
      <c r="N9" s="446">
        <f t="shared" si="0"/>
        <v>1114560</v>
      </c>
    </row>
    <row r="10" spans="1:22">
      <c r="A10" s="3" t="s">
        <v>967</v>
      </c>
      <c r="B10" s="444">
        <v>224928</v>
      </c>
      <c r="C10" s="444">
        <v>224928</v>
      </c>
      <c r="D10" s="444">
        <v>224928</v>
      </c>
      <c r="E10" s="444">
        <v>224928</v>
      </c>
      <c r="F10" s="444">
        <v>224928</v>
      </c>
      <c r="G10" s="444">
        <v>224928</v>
      </c>
      <c r="H10" s="444">
        <v>224928</v>
      </c>
      <c r="I10" s="444">
        <v>224928</v>
      </c>
      <c r="J10" s="444">
        <v>224928</v>
      </c>
      <c r="K10" s="444">
        <v>224928</v>
      </c>
      <c r="L10" s="444">
        <v>224928</v>
      </c>
      <c r="M10" s="445">
        <v>224928</v>
      </c>
      <c r="N10" s="446">
        <f t="shared" si="0"/>
        <v>2699136</v>
      </c>
    </row>
    <row r="11" spans="1:22">
      <c r="A11" s="3" t="s">
        <v>968</v>
      </c>
      <c r="B11" s="444">
        <v>7200</v>
      </c>
      <c r="C11" s="444">
        <v>7200</v>
      </c>
      <c r="D11" s="444">
        <v>7200</v>
      </c>
      <c r="E11" s="444">
        <v>7200</v>
      </c>
      <c r="F11" s="444">
        <v>7200</v>
      </c>
      <c r="G11" s="444">
        <v>7200</v>
      </c>
      <c r="H11" s="444">
        <v>7200</v>
      </c>
      <c r="I11" s="444">
        <v>7200</v>
      </c>
      <c r="J11" s="444">
        <v>7200</v>
      </c>
      <c r="K11" s="444">
        <v>7200</v>
      </c>
      <c r="L11" s="444">
        <v>7200</v>
      </c>
      <c r="M11" s="445">
        <v>7200</v>
      </c>
      <c r="N11" s="446">
        <f t="shared" si="0"/>
        <v>86400</v>
      </c>
    </row>
    <row r="12" spans="1:22">
      <c r="A12" s="3" t="s">
        <v>704</v>
      </c>
      <c r="B12" s="444">
        <v>37080</v>
      </c>
      <c r="C12" s="444">
        <v>37080</v>
      </c>
      <c r="D12" s="444">
        <v>37080</v>
      </c>
      <c r="E12" s="444">
        <v>37080</v>
      </c>
      <c r="F12" s="444">
        <v>37080</v>
      </c>
      <c r="G12" s="444">
        <v>37080</v>
      </c>
      <c r="H12" s="444">
        <v>37080</v>
      </c>
      <c r="I12" s="444">
        <v>37080</v>
      </c>
      <c r="J12" s="444">
        <v>37080</v>
      </c>
      <c r="K12" s="444">
        <v>37080</v>
      </c>
      <c r="L12" s="444">
        <v>37080</v>
      </c>
      <c r="M12" s="445">
        <v>37080</v>
      </c>
      <c r="N12" s="446">
        <f t="shared" si="0"/>
        <v>444960</v>
      </c>
    </row>
    <row r="13" spans="1:22">
      <c r="A13" s="3" t="s">
        <v>969</v>
      </c>
      <c r="B13" s="444">
        <v>77040</v>
      </c>
      <c r="C13" s="444">
        <v>77040</v>
      </c>
      <c r="D13" s="444">
        <v>77040</v>
      </c>
      <c r="E13" s="444">
        <v>77040</v>
      </c>
      <c r="F13" s="444">
        <v>77040</v>
      </c>
      <c r="G13" s="444">
        <v>77040</v>
      </c>
      <c r="H13" s="444">
        <v>77040</v>
      </c>
      <c r="I13" s="444">
        <v>77040</v>
      </c>
      <c r="J13" s="444">
        <v>77040</v>
      </c>
      <c r="K13" s="444">
        <v>77040</v>
      </c>
      <c r="L13" s="444">
        <v>77040</v>
      </c>
      <c r="M13" s="445">
        <v>77040</v>
      </c>
      <c r="N13" s="446">
        <f t="shared" si="0"/>
        <v>924480</v>
      </c>
    </row>
    <row r="14" spans="1:22">
      <c r="A14" s="3" t="s">
        <v>970</v>
      </c>
      <c r="B14" s="444">
        <v>71592</v>
      </c>
      <c r="C14" s="444">
        <v>71592</v>
      </c>
      <c r="D14" s="444">
        <v>71592</v>
      </c>
      <c r="E14" s="444">
        <v>71592</v>
      </c>
      <c r="F14" s="444">
        <v>71592</v>
      </c>
      <c r="G14" s="444">
        <v>71592</v>
      </c>
      <c r="H14" s="444">
        <v>71592</v>
      </c>
      <c r="I14" s="444">
        <v>71592</v>
      </c>
      <c r="J14" s="444">
        <v>71592</v>
      </c>
      <c r="K14" s="444">
        <v>71592</v>
      </c>
      <c r="L14" s="444">
        <v>71592</v>
      </c>
      <c r="M14" s="445">
        <v>71592</v>
      </c>
      <c r="N14" s="446">
        <f t="shared" si="0"/>
        <v>859104</v>
      </c>
    </row>
    <row r="15" spans="1:22">
      <c r="A15" s="3" t="s">
        <v>971</v>
      </c>
      <c r="B15" s="444">
        <v>49884</v>
      </c>
      <c r="C15" s="444">
        <v>49884</v>
      </c>
      <c r="D15" s="444">
        <v>49884</v>
      </c>
      <c r="E15" s="444">
        <v>49884</v>
      </c>
      <c r="F15" s="444">
        <v>49884</v>
      </c>
      <c r="G15" s="444">
        <v>49884</v>
      </c>
      <c r="H15" s="444">
        <v>49884</v>
      </c>
      <c r="I15" s="444">
        <v>49884</v>
      </c>
      <c r="J15" s="444">
        <v>49884</v>
      </c>
      <c r="K15" s="444">
        <v>49884</v>
      </c>
      <c r="L15" s="444">
        <v>49884</v>
      </c>
      <c r="M15" s="445">
        <v>49884</v>
      </c>
      <c r="N15" s="446">
        <f t="shared" si="0"/>
        <v>598608</v>
      </c>
    </row>
    <row r="16" spans="1:22">
      <c r="A16" s="3" t="s">
        <v>972</v>
      </c>
      <c r="B16" s="444">
        <v>115608</v>
      </c>
      <c r="C16" s="444">
        <v>115608</v>
      </c>
      <c r="D16" s="444">
        <v>115608</v>
      </c>
      <c r="E16" s="444">
        <v>115608</v>
      </c>
      <c r="F16" s="444">
        <v>115608</v>
      </c>
      <c r="G16" s="444">
        <v>115608</v>
      </c>
      <c r="H16" s="444">
        <v>115608</v>
      </c>
      <c r="I16" s="444">
        <v>115608</v>
      </c>
      <c r="J16" s="444">
        <v>115608</v>
      </c>
      <c r="K16" s="444">
        <v>115608</v>
      </c>
      <c r="L16" s="444">
        <v>115608</v>
      </c>
      <c r="M16" s="445">
        <v>115608</v>
      </c>
      <c r="N16" s="446">
        <f t="shared" si="0"/>
        <v>1387296</v>
      </c>
    </row>
    <row r="17" spans="1:22" ht="24" customHeight="1">
      <c r="A17" s="3" t="s">
        <v>973</v>
      </c>
      <c r="B17" s="444">
        <v>26280</v>
      </c>
      <c r="C17" s="444">
        <v>26280</v>
      </c>
      <c r="D17" s="444">
        <v>26280</v>
      </c>
      <c r="E17" s="444">
        <v>26280</v>
      </c>
      <c r="F17" s="444">
        <v>26280</v>
      </c>
      <c r="G17" s="444">
        <v>26280</v>
      </c>
      <c r="H17" s="444">
        <v>26280</v>
      </c>
      <c r="I17" s="444">
        <v>26280</v>
      </c>
      <c r="J17" s="444">
        <v>26280</v>
      </c>
      <c r="K17" s="444">
        <v>26280</v>
      </c>
      <c r="L17" s="444">
        <v>26280</v>
      </c>
      <c r="M17" s="445">
        <v>26280</v>
      </c>
      <c r="N17" s="446">
        <f t="shared" si="0"/>
        <v>315360</v>
      </c>
    </row>
    <row r="18" spans="1:22" s="438" customFormat="1">
      <c r="A18" s="447" t="s">
        <v>974</v>
      </c>
      <c r="B18" s="448">
        <v>121824</v>
      </c>
      <c r="C18" s="448">
        <v>121824</v>
      </c>
      <c r="D18" s="448">
        <v>121824</v>
      </c>
      <c r="E18" s="448">
        <v>121824</v>
      </c>
      <c r="F18" s="448">
        <v>121824</v>
      </c>
      <c r="G18" s="448">
        <v>121824</v>
      </c>
      <c r="H18" s="448">
        <v>121824</v>
      </c>
      <c r="I18" s="448">
        <v>121824</v>
      </c>
      <c r="J18" s="448">
        <v>121824</v>
      </c>
      <c r="K18" s="448">
        <v>121824</v>
      </c>
      <c r="L18" s="448">
        <v>121824</v>
      </c>
      <c r="M18" s="449">
        <v>121824</v>
      </c>
      <c r="N18" s="450">
        <f t="shared" si="0"/>
        <v>1461888</v>
      </c>
    </row>
    <row r="19" spans="1:22" s="438" customFormat="1">
      <c r="A19" s="447" t="s">
        <v>975</v>
      </c>
      <c r="B19" s="448">
        <v>70680</v>
      </c>
      <c r="C19" s="448">
        <v>70680</v>
      </c>
      <c r="D19" s="448">
        <v>70680</v>
      </c>
      <c r="E19" s="448">
        <v>70680</v>
      </c>
      <c r="F19" s="448">
        <v>70680</v>
      </c>
      <c r="G19" s="448">
        <v>70680</v>
      </c>
      <c r="H19" s="448">
        <v>70680</v>
      </c>
      <c r="I19" s="448">
        <v>70680</v>
      </c>
      <c r="J19" s="448">
        <v>70680</v>
      </c>
      <c r="K19" s="448">
        <v>70680</v>
      </c>
      <c r="L19" s="448">
        <v>70680</v>
      </c>
      <c r="M19" s="449">
        <v>70680</v>
      </c>
      <c r="N19" s="450">
        <f t="shared" si="0"/>
        <v>848160</v>
      </c>
    </row>
    <row r="20" spans="1:22">
      <c r="A20" s="3" t="s">
        <v>976</v>
      </c>
      <c r="B20" s="444">
        <v>13584</v>
      </c>
      <c r="C20" s="444">
        <v>13584</v>
      </c>
      <c r="D20" s="444">
        <v>13584</v>
      </c>
      <c r="E20" s="444">
        <v>13584</v>
      </c>
      <c r="F20" s="444">
        <v>13584</v>
      </c>
      <c r="G20" s="444">
        <v>13584</v>
      </c>
      <c r="H20" s="444">
        <v>13584</v>
      </c>
      <c r="I20" s="444">
        <v>13584</v>
      </c>
      <c r="J20" s="444">
        <v>13584</v>
      </c>
      <c r="K20" s="444">
        <v>13584</v>
      </c>
      <c r="L20" s="444">
        <v>13584</v>
      </c>
      <c r="M20" s="445">
        <v>13584</v>
      </c>
      <c r="N20" s="446">
        <f t="shared" si="0"/>
        <v>163008</v>
      </c>
    </row>
    <row r="21" spans="1:22">
      <c r="A21" s="3" t="s">
        <v>977</v>
      </c>
      <c r="B21" s="444">
        <v>42120</v>
      </c>
      <c r="C21" s="444">
        <v>42120</v>
      </c>
      <c r="D21" s="444">
        <v>42120</v>
      </c>
      <c r="E21" s="444">
        <v>42120</v>
      </c>
      <c r="F21" s="444">
        <v>42120</v>
      </c>
      <c r="G21" s="444">
        <v>42120</v>
      </c>
      <c r="H21" s="444">
        <v>42120</v>
      </c>
      <c r="I21" s="444">
        <v>42120</v>
      </c>
      <c r="J21" s="444">
        <v>42120</v>
      </c>
      <c r="K21" s="444">
        <v>42120</v>
      </c>
      <c r="L21" s="444">
        <v>42120</v>
      </c>
      <c r="M21" s="445">
        <v>42120</v>
      </c>
      <c r="N21" s="446">
        <f t="shared" si="0"/>
        <v>505440</v>
      </c>
    </row>
    <row r="22" spans="1:22">
      <c r="A22" s="3" t="s">
        <v>978</v>
      </c>
      <c r="B22" s="444">
        <v>23424</v>
      </c>
      <c r="C22" s="444">
        <v>23424</v>
      </c>
      <c r="D22" s="444">
        <v>23424</v>
      </c>
      <c r="E22" s="444">
        <v>23424</v>
      </c>
      <c r="F22" s="444">
        <v>23424</v>
      </c>
      <c r="G22" s="444">
        <v>23424</v>
      </c>
      <c r="H22" s="444">
        <v>23424</v>
      </c>
      <c r="I22" s="444">
        <v>23424</v>
      </c>
      <c r="J22" s="444">
        <v>23424</v>
      </c>
      <c r="K22" s="444">
        <v>23424</v>
      </c>
      <c r="L22" s="444">
        <v>23424</v>
      </c>
      <c r="M22" s="445">
        <v>23424</v>
      </c>
      <c r="N22" s="446">
        <f t="shared" si="0"/>
        <v>281088</v>
      </c>
    </row>
    <row r="23" spans="1:22" s="5" customFormat="1">
      <c r="A23" s="3"/>
      <c r="B23" s="451">
        <f>SUM(B4:B22)</f>
        <v>1590492</v>
      </c>
      <c r="C23" s="451">
        <f t="shared" ref="C23:N23" si="1">SUM(C4:C22)</f>
        <v>1590492</v>
      </c>
      <c r="D23" s="451">
        <f t="shared" si="1"/>
        <v>1590492</v>
      </c>
      <c r="E23" s="451">
        <f t="shared" si="1"/>
        <v>1590492</v>
      </c>
      <c r="F23" s="451">
        <f t="shared" si="1"/>
        <v>1590492</v>
      </c>
      <c r="G23" s="451">
        <f t="shared" si="1"/>
        <v>1590492</v>
      </c>
      <c r="H23" s="451">
        <f t="shared" si="1"/>
        <v>1590492</v>
      </c>
      <c r="I23" s="451">
        <f t="shared" si="1"/>
        <v>1590492</v>
      </c>
      <c r="J23" s="451">
        <f t="shared" si="1"/>
        <v>1590492</v>
      </c>
      <c r="K23" s="451">
        <f t="shared" si="1"/>
        <v>1590492</v>
      </c>
      <c r="L23" s="451">
        <f t="shared" si="1"/>
        <v>1590492</v>
      </c>
      <c r="M23" s="452">
        <f t="shared" si="1"/>
        <v>1590492</v>
      </c>
      <c r="N23" s="451">
        <f t="shared" si="1"/>
        <v>19085904</v>
      </c>
      <c r="O23" s="453"/>
      <c r="P23" s="454"/>
      <c r="Q23" s="454"/>
      <c r="R23" s="454"/>
      <c r="S23" s="454"/>
      <c r="T23" s="454"/>
      <c r="U23" s="454"/>
      <c r="V23" s="454"/>
    </row>
    <row r="24" spans="1:22">
      <c r="B24" s="455"/>
      <c r="C24" s="455"/>
      <c r="D24" s="455"/>
      <c r="E24" s="455"/>
      <c r="F24" s="455"/>
      <c r="G24" s="455"/>
      <c r="H24" s="455"/>
      <c r="I24" s="455"/>
      <c r="J24" s="455"/>
      <c r="K24" s="455"/>
      <c r="L24" s="455"/>
      <c r="M24" s="455"/>
      <c r="N24" s="456"/>
    </row>
    <row r="25" spans="1:22">
      <c r="B25" s="455"/>
      <c r="C25" s="455"/>
      <c r="D25" s="455"/>
      <c r="E25" s="455"/>
      <c r="F25" s="455"/>
      <c r="G25" s="455"/>
      <c r="H25" s="455"/>
      <c r="I25" s="455"/>
      <c r="J25" s="455"/>
      <c r="K25" s="455"/>
      <c r="L25" s="455"/>
      <c r="M25" s="455"/>
      <c r="N25" s="456"/>
    </row>
    <row r="26" spans="1:22">
      <c r="B26" s="455"/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5"/>
      <c r="N26" s="456"/>
    </row>
    <row r="27" spans="1:22" ht="24.15" customHeight="1">
      <c r="A27" s="1816"/>
      <c r="B27" s="1816"/>
      <c r="C27" s="1816"/>
      <c r="D27" s="1816"/>
      <c r="E27" s="455"/>
      <c r="K27" s="1817"/>
      <c r="L27" s="1817"/>
      <c r="M27" s="1817"/>
      <c r="N27" s="458"/>
    </row>
    <row r="28" spans="1:22">
      <c r="K28" s="1818"/>
      <c r="L28" s="1818"/>
      <c r="M28" s="1818"/>
      <c r="N28" s="458"/>
    </row>
    <row r="29" spans="1:22" ht="24.15" customHeight="1">
      <c r="K29" s="1818"/>
      <c r="L29" s="1818"/>
      <c r="M29" s="1818"/>
      <c r="N29" s="458"/>
    </row>
    <row r="30" spans="1:22">
      <c r="N30" s="458"/>
    </row>
    <row r="31" spans="1:22">
      <c r="N31" s="458"/>
    </row>
    <row r="32" spans="1:22">
      <c r="N32" s="458"/>
    </row>
    <row r="33" spans="14:14">
      <c r="N33" s="458"/>
    </row>
    <row r="34" spans="14:14">
      <c r="N34" s="458"/>
    </row>
    <row r="35" spans="14:14">
      <c r="N35" s="458"/>
    </row>
    <row r="36" spans="14:14">
      <c r="N36" s="458"/>
    </row>
    <row r="37" spans="14:14">
      <c r="N37" s="458"/>
    </row>
    <row r="38" spans="14:14">
      <c r="N38" s="458"/>
    </row>
    <row r="39" spans="14:14">
      <c r="N39" s="458"/>
    </row>
    <row r="40" spans="14:14">
      <c r="N40" s="458"/>
    </row>
    <row r="41" spans="14:14">
      <c r="N41" s="458"/>
    </row>
    <row r="42" spans="14:14">
      <c r="N42" s="458"/>
    </row>
    <row r="43" spans="14:14">
      <c r="N43" s="458"/>
    </row>
    <row r="44" spans="14:14">
      <c r="N44" s="458"/>
    </row>
    <row r="45" spans="14:14">
      <c r="N45" s="458"/>
    </row>
    <row r="46" spans="14:14">
      <c r="N46" s="458"/>
    </row>
    <row r="47" spans="14:14">
      <c r="N47" s="458"/>
    </row>
    <row r="48" spans="14:14">
      <c r="N48" s="458"/>
    </row>
    <row r="49" spans="14:14">
      <c r="N49" s="458"/>
    </row>
    <row r="50" spans="14:14">
      <c r="N50" s="458"/>
    </row>
    <row r="51" spans="14:14">
      <c r="N51" s="458"/>
    </row>
    <row r="52" spans="14:14">
      <c r="N52" s="458"/>
    </row>
    <row r="53" spans="14:14">
      <c r="N53" s="458"/>
    </row>
    <row r="54" spans="14:14">
      <c r="N54" s="458"/>
    </row>
    <row r="55" spans="14:14">
      <c r="N55" s="458"/>
    </row>
    <row r="56" spans="14:14">
      <c r="N56" s="458"/>
    </row>
    <row r="57" spans="14:14">
      <c r="N57" s="458"/>
    </row>
    <row r="58" spans="14:14">
      <c r="N58" s="458"/>
    </row>
    <row r="59" spans="14:14">
      <c r="N59" s="458"/>
    </row>
    <row r="60" spans="14:14">
      <c r="N60" s="458"/>
    </row>
    <row r="61" spans="14:14">
      <c r="N61" s="458"/>
    </row>
    <row r="62" spans="14:14">
      <c r="N62" s="458"/>
    </row>
    <row r="63" spans="14:14">
      <c r="N63" s="458"/>
    </row>
    <row r="64" spans="14:14">
      <c r="N64" s="458"/>
    </row>
    <row r="65" spans="14:14">
      <c r="N65" s="458"/>
    </row>
    <row r="66" spans="14:14">
      <c r="N66" s="458"/>
    </row>
    <row r="67" spans="14:14">
      <c r="N67" s="458"/>
    </row>
    <row r="68" spans="14:14">
      <c r="N68" s="458"/>
    </row>
    <row r="69" spans="14:14">
      <c r="N69" s="458"/>
    </row>
    <row r="70" spans="14:14">
      <c r="N70" s="458"/>
    </row>
    <row r="71" spans="14:14">
      <c r="N71" s="458"/>
    </row>
    <row r="72" spans="14:14">
      <c r="N72" s="458"/>
    </row>
    <row r="73" spans="14:14">
      <c r="N73" s="458"/>
    </row>
    <row r="74" spans="14:14">
      <c r="N74" s="458"/>
    </row>
    <row r="75" spans="14:14">
      <c r="N75" s="458"/>
    </row>
    <row r="76" spans="14:14">
      <c r="N76" s="458"/>
    </row>
    <row r="77" spans="14:14">
      <c r="N77" s="458"/>
    </row>
    <row r="78" spans="14:14">
      <c r="N78" s="458"/>
    </row>
    <row r="79" spans="14:14">
      <c r="N79" s="458"/>
    </row>
    <row r="80" spans="14:14">
      <c r="N80" s="458"/>
    </row>
    <row r="81" spans="14:14">
      <c r="N81" s="458"/>
    </row>
    <row r="82" spans="14:14">
      <c r="N82" s="458"/>
    </row>
    <row r="83" spans="14:14">
      <c r="N83" s="458"/>
    </row>
    <row r="84" spans="14:14">
      <c r="N84" s="458"/>
    </row>
    <row r="85" spans="14:14">
      <c r="N85" s="458"/>
    </row>
    <row r="86" spans="14:14">
      <c r="N86" s="458"/>
    </row>
    <row r="87" spans="14:14">
      <c r="N87" s="458"/>
    </row>
    <row r="88" spans="14:14">
      <c r="N88" s="458"/>
    </row>
    <row r="89" spans="14:14">
      <c r="N89" s="458"/>
    </row>
    <row r="90" spans="14:14">
      <c r="N90" s="458"/>
    </row>
    <row r="91" spans="14:14">
      <c r="N91" s="458"/>
    </row>
    <row r="92" spans="14:14">
      <c r="N92" s="458"/>
    </row>
    <row r="93" spans="14:14">
      <c r="N93" s="458"/>
    </row>
    <row r="94" spans="14:14">
      <c r="N94" s="458"/>
    </row>
    <row r="95" spans="14:14">
      <c r="N95" s="458"/>
    </row>
    <row r="96" spans="14:14">
      <c r="N96" s="458"/>
    </row>
    <row r="97" spans="14:14">
      <c r="N97" s="458"/>
    </row>
    <row r="98" spans="14:14">
      <c r="N98" s="458"/>
    </row>
    <row r="99" spans="14:14">
      <c r="N99" s="458"/>
    </row>
    <row r="100" spans="14:14">
      <c r="N100" s="458"/>
    </row>
    <row r="101" spans="14:14">
      <c r="N101" s="458"/>
    </row>
    <row r="102" spans="14:14">
      <c r="N102" s="458"/>
    </row>
    <row r="103" spans="14:14">
      <c r="N103" s="458"/>
    </row>
    <row r="104" spans="14:14">
      <c r="N104" s="458"/>
    </row>
    <row r="105" spans="14:14">
      <c r="N105" s="458"/>
    </row>
    <row r="106" spans="14:14">
      <c r="N106" s="458"/>
    </row>
    <row r="107" spans="14:14">
      <c r="N107" s="458"/>
    </row>
    <row r="108" spans="14:14">
      <c r="N108" s="458"/>
    </row>
    <row r="109" spans="14:14">
      <c r="N109" s="458"/>
    </row>
    <row r="110" spans="14:14">
      <c r="N110" s="458"/>
    </row>
    <row r="111" spans="14:14">
      <c r="N111" s="458"/>
    </row>
    <row r="112" spans="14:14">
      <c r="N112" s="458"/>
    </row>
    <row r="113" spans="14:14">
      <c r="N113" s="458"/>
    </row>
    <row r="114" spans="14:14">
      <c r="N114" s="458"/>
    </row>
    <row r="115" spans="14:14">
      <c r="N115" s="458"/>
    </row>
    <row r="116" spans="14:14">
      <c r="N116" s="458"/>
    </row>
    <row r="117" spans="14:14">
      <c r="N117" s="458"/>
    </row>
    <row r="118" spans="14:14">
      <c r="N118" s="458"/>
    </row>
    <row r="119" spans="14:14">
      <c r="N119" s="458"/>
    </row>
    <row r="120" spans="14:14">
      <c r="N120" s="458"/>
    </row>
    <row r="121" spans="14:14">
      <c r="N121" s="458"/>
    </row>
    <row r="122" spans="14:14">
      <c r="N122" s="458"/>
    </row>
    <row r="123" spans="14:14">
      <c r="N123" s="458"/>
    </row>
    <row r="124" spans="14:14">
      <c r="N124" s="458"/>
    </row>
    <row r="125" spans="14:14">
      <c r="N125" s="458"/>
    </row>
    <row r="126" spans="14:14">
      <c r="N126" s="458"/>
    </row>
    <row r="127" spans="14:14">
      <c r="N127" s="458"/>
    </row>
    <row r="128" spans="14:14">
      <c r="N128" s="458"/>
    </row>
    <row r="129" spans="14:14">
      <c r="N129" s="458"/>
    </row>
    <row r="130" spans="14:14">
      <c r="N130" s="458"/>
    </row>
    <row r="131" spans="14:14">
      <c r="N131" s="458"/>
    </row>
    <row r="132" spans="14:14">
      <c r="N132" s="458"/>
    </row>
    <row r="133" spans="14:14">
      <c r="N133" s="458"/>
    </row>
    <row r="134" spans="14:14">
      <c r="N134" s="458"/>
    </row>
    <row r="135" spans="14:14">
      <c r="N135" s="458"/>
    </row>
    <row r="136" spans="14:14">
      <c r="N136" s="458"/>
    </row>
    <row r="137" spans="14:14">
      <c r="N137" s="458"/>
    </row>
    <row r="138" spans="14:14">
      <c r="N138" s="458"/>
    </row>
    <row r="139" spans="14:14">
      <c r="N139" s="458"/>
    </row>
    <row r="140" spans="14:14">
      <c r="N140" s="458"/>
    </row>
    <row r="141" spans="14:14">
      <c r="N141" s="458"/>
    </row>
    <row r="142" spans="14:14">
      <c r="N142" s="458"/>
    </row>
    <row r="143" spans="14:14">
      <c r="N143" s="458"/>
    </row>
    <row r="144" spans="14:14">
      <c r="N144" s="458"/>
    </row>
    <row r="145" spans="14:14">
      <c r="N145" s="458"/>
    </row>
    <row r="146" spans="14:14">
      <c r="N146" s="458"/>
    </row>
    <row r="147" spans="14:14">
      <c r="N147" s="458"/>
    </row>
    <row r="148" spans="14:14">
      <c r="N148" s="458"/>
    </row>
    <row r="149" spans="14:14">
      <c r="N149" s="458"/>
    </row>
    <row r="150" spans="14:14">
      <c r="N150" s="458"/>
    </row>
    <row r="151" spans="14:14">
      <c r="N151" s="458"/>
    </row>
    <row r="152" spans="14:14">
      <c r="N152" s="458"/>
    </row>
    <row r="153" spans="14:14">
      <c r="N153" s="458"/>
    </row>
    <row r="154" spans="14:14">
      <c r="N154" s="458"/>
    </row>
    <row r="155" spans="14:14">
      <c r="N155" s="458"/>
    </row>
    <row r="156" spans="14:14">
      <c r="N156" s="458"/>
    </row>
    <row r="157" spans="14:14">
      <c r="N157" s="458"/>
    </row>
    <row r="158" spans="14:14">
      <c r="N158" s="458"/>
    </row>
    <row r="159" spans="14:14">
      <c r="N159" s="458"/>
    </row>
    <row r="160" spans="14:14">
      <c r="N160" s="458"/>
    </row>
    <row r="161" spans="14:14">
      <c r="N161" s="458"/>
    </row>
    <row r="162" spans="14:14">
      <c r="N162" s="458"/>
    </row>
    <row r="163" spans="14:14">
      <c r="N163" s="458"/>
    </row>
    <row r="164" spans="14:14">
      <c r="N164" s="458"/>
    </row>
    <row r="165" spans="14:14">
      <c r="N165" s="458"/>
    </row>
    <row r="166" spans="14:14">
      <c r="N166" s="458"/>
    </row>
    <row r="167" spans="14:14">
      <c r="N167" s="458"/>
    </row>
    <row r="168" spans="14:14">
      <c r="N168" s="458"/>
    </row>
    <row r="169" spans="14:14">
      <c r="N169" s="458"/>
    </row>
    <row r="170" spans="14:14">
      <c r="N170" s="458"/>
    </row>
    <row r="171" spans="14:14">
      <c r="N171" s="458"/>
    </row>
    <row r="172" spans="14:14">
      <c r="N172" s="458"/>
    </row>
    <row r="173" spans="14:14">
      <c r="N173" s="458"/>
    </row>
    <row r="174" spans="14:14">
      <c r="N174" s="458"/>
    </row>
    <row r="175" spans="14:14">
      <c r="N175" s="458"/>
    </row>
    <row r="176" spans="14:14">
      <c r="N176" s="458"/>
    </row>
    <row r="177" spans="14:14">
      <c r="N177" s="458"/>
    </row>
    <row r="178" spans="14:14">
      <c r="N178" s="458"/>
    </row>
    <row r="179" spans="14:14">
      <c r="N179" s="458"/>
    </row>
    <row r="180" spans="14:14">
      <c r="N180" s="458"/>
    </row>
    <row r="181" spans="14:14">
      <c r="N181" s="458"/>
    </row>
    <row r="182" spans="14:14">
      <c r="N182" s="458"/>
    </row>
    <row r="183" spans="14:14">
      <c r="N183" s="458"/>
    </row>
    <row r="184" spans="14:14">
      <c r="N184" s="458"/>
    </row>
    <row r="185" spans="14:14">
      <c r="N185" s="458"/>
    </row>
  </sheetData>
  <mergeCells count="5">
    <mergeCell ref="A1:N1"/>
    <mergeCell ref="A27:D27"/>
    <mergeCell ref="K27:M27"/>
    <mergeCell ref="K28:M28"/>
    <mergeCell ref="K29:M29"/>
  </mergeCells>
  <pageMargins left="0.23622047244094491" right="0.23622047244094491" top="0.94488188976377963" bottom="0.94488188976377963" header="0.31496062992125984" footer="0.31496062992125984"/>
  <pageSetup paperSize="9" scale="54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8DF26-9C29-4425-880E-ED22CB7008B4}">
  <sheetPr>
    <tabColor rgb="FF0070C0"/>
  </sheetPr>
  <dimension ref="A1:Q9"/>
  <sheetViews>
    <sheetView workbookViewId="0">
      <selection activeCell="U62" sqref="U62"/>
    </sheetView>
  </sheetViews>
  <sheetFormatPr defaultColWidth="16.296875" defaultRowHeight="20.100000000000001" customHeight="1"/>
  <cols>
    <col min="1" max="1" width="15.59765625" style="461" customWidth="1"/>
    <col min="2" max="2" width="11.09765625" style="461" customWidth="1"/>
    <col min="3" max="3" width="10.8984375" style="461" customWidth="1"/>
    <col min="4" max="4" width="10.3984375" style="461" customWidth="1"/>
    <col min="5" max="9" width="10.8984375" style="461" customWidth="1"/>
    <col min="10" max="10" width="11.09765625" style="461" customWidth="1"/>
    <col min="11" max="11" width="10.8984375" style="461" customWidth="1"/>
    <col min="12" max="12" width="13.296875" style="461" customWidth="1"/>
    <col min="13" max="13" width="11" style="461" customWidth="1"/>
    <col min="14" max="14" width="12.59765625" style="461" bestFit="1" customWidth="1"/>
    <col min="15" max="256" width="16.296875" style="461"/>
    <col min="257" max="257" width="15.59765625" style="461" customWidth="1"/>
    <col min="258" max="258" width="11.09765625" style="461" customWidth="1"/>
    <col min="259" max="259" width="10.8984375" style="461" customWidth="1"/>
    <col min="260" max="260" width="10.3984375" style="461" customWidth="1"/>
    <col min="261" max="265" width="10.8984375" style="461" customWidth="1"/>
    <col min="266" max="266" width="11.09765625" style="461" customWidth="1"/>
    <col min="267" max="267" width="10.8984375" style="461" customWidth="1"/>
    <col min="268" max="268" width="13.296875" style="461" customWidth="1"/>
    <col min="269" max="269" width="11" style="461" customWidth="1"/>
    <col min="270" max="270" width="12.59765625" style="461" bestFit="1" customWidth="1"/>
    <col min="271" max="512" width="16.296875" style="461"/>
    <col min="513" max="513" width="15.59765625" style="461" customWidth="1"/>
    <col min="514" max="514" width="11.09765625" style="461" customWidth="1"/>
    <col min="515" max="515" width="10.8984375" style="461" customWidth="1"/>
    <col min="516" max="516" width="10.3984375" style="461" customWidth="1"/>
    <col min="517" max="521" width="10.8984375" style="461" customWidth="1"/>
    <col min="522" max="522" width="11.09765625" style="461" customWidth="1"/>
    <col min="523" max="523" width="10.8984375" style="461" customWidth="1"/>
    <col min="524" max="524" width="13.296875" style="461" customWidth="1"/>
    <col min="525" max="525" width="11" style="461" customWidth="1"/>
    <col min="526" max="526" width="12.59765625" style="461" bestFit="1" customWidth="1"/>
    <col min="527" max="768" width="16.296875" style="461"/>
    <col min="769" max="769" width="15.59765625" style="461" customWidth="1"/>
    <col min="770" max="770" width="11.09765625" style="461" customWidth="1"/>
    <col min="771" max="771" width="10.8984375" style="461" customWidth="1"/>
    <col min="772" max="772" width="10.3984375" style="461" customWidth="1"/>
    <col min="773" max="777" width="10.8984375" style="461" customWidth="1"/>
    <col min="778" max="778" width="11.09765625" style="461" customWidth="1"/>
    <col min="779" max="779" width="10.8984375" style="461" customWidth="1"/>
    <col min="780" max="780" width="13.296875" style="461" customWidth="1"/>
    <col min="781" max="781" width="11" style="461" customWidth="1"/>
    <col min="782" max="782" width="12.59765625" style="461" bestFit="1" customWidth="1"/>
    <col min="783" max="1024" width="16.296875" style="461"/>
    <col min="1025" max="1025" width="15.59765625" style="461" customWidth="1"/>
    <col min="1026" max="1026" width="11.09765625" style="461" customWidth="1"/>
    <col min="1027" max="1027" width="10.8984375" style="461" customWidth="1"/>
    <col min="1028" max="1028" width="10.3984375" style="461" customWidth="1"/>
    <col min="1029" max="1033" width="10.8984375" style="461" customWidth="1"/>
    <col min="1034" max="1034" width="11.09765625" style="461" customWidth="1"/>
    <col min="1035" max="1035" width="10.8984375" style="461" customWidth="1"/>
    <col min="1036" max="1036" width="13.296875" style="461" customWidth="1"/>
    <col min="1037" max="1037" width="11" style="461" customWidth="1"/>
    <col min="1038" max="1038" width="12.59765625" style="461" bestFit="1" customWidth="1"/>
    <col min="1039" max="1280" width="16.296875" style="461"/>
    <col min="1281" max="1281" width="15.59765625" style="461" customWidth="1"/>
    <col min="1282" max="1282" width="11.09765625" style="461" customWidth="1"/>
    <col min="1283" max="1283" width="10.8984375" style="461" customWidth="1"/>
    <col min="1284" max="1284" width="10.3984375" style="461" customWidth="1"/>
    <col min="1285" max="1289" width="10.8984375" style="461" customWidth="1"/>
    <col min="1290" max="1290" width="11.09765625" style="461" customWidth="1"/>
    <col min="1291" max="1291" width="10.8984375" style="461" customWidth="1"/>
    <col min="1292" max="1292" width="13.296875" style="461" customWidth="1"/>
    <col min="1293" max="1293" width="11" style="461" customWidth="1"/>
    <col min="1294" max="1294" width="12.59765625" style="461" bestFit="1" customWidth="1"/>
    <col min="1295" max="1536" width="16.296875" style="461"/>
    <col min="1537" max="1537" width="15.59765625" style="461" customWidth="1"/>
    <col min="1538" max="1538" width="11.09765625" style="461" customWidth="1"/>
    <col min="1539" max="1539" width="10.8984375" style="461" customWidth="1"/>
    <col min="1540" max="1540" width="10.3984375" style="461" customWidth="1"/>
    <col min="1541" max="1545" width="10.8984375" style="461" customWidth="1"/>
    <col min="1546" max="1546" width="11.09765625" style="461" customWidth="1"/>
    <col min="1547" max="1547" width="10.8984375" style="461" customWidth="1"/>
    <col min="1548" max="1548" width="13.296875" style="461" customWidth="1"/>
    <col min="1549" max="1549" width="11" style="461" customWidth="1"/>
    <col min="1550" max="1550" width="12.59765625" style="461" bestFit="1" customWidth="1"/>
    <col min="1551" max="1792" width="16.296875" style="461"/>
    <col min="1793" max="1793" width="15.59765625" style="461" customWidth="1"/>
    <col min="1794" max="1794" width="11.09765625" style="461" customWidth="1"/>
    <col min="1795" max="1795" width="10.8984375" style="461" customWidth="1"/>
    <col min="1796" max="1796" width="10.3984375" style="461" customWidth="1"/>
    <col min="1797" max="1801" width="10.8984375" style="461" customWidth="1"/>
    <col min="1802" max="1802" width="11.09765625" style="461" customWidth="1"/>
    <col min="1803" max="1803" width="10.8984375" style="461" customWidth="1"/>
    <col min="1804" max="1804" width="13.296875" style="461" customWidth="1"/>
    <col min="1805" max="1805" width="11" style="461" customWidth="1"/>
    <col min="1806" max="1806" width="12.59765625" style="461" bestFit="1" customWidth="1"/>
    <col min="1807" max="2048" width="16.296875" style="461"/>
    <col min="2049" max="2049" width="15.59765625" style="461" customWidth="1"/>
    <col min="2050" max="2050" width="11.09765625" style="461" customWidth="1"/>
    <col min="2051" max="2051" width="10.8984375" style="461" customWidth="1"/>
    <col min="2052" max="2052" width="10.3984375" style="461" customWidth="1"/>
    <col min="2053" max="2057" width="10.8984375" style="461" customWidth="1"/>
    <col min="2058" max="2058" width="11.09765625" style="461" customWidth="1"/>
    <col min="2059" max="2059" width="10.8984375" style="461" customWidth="1"/>
    <col min="2060" max="2060" width="13.296875" style="461" customWidth="1"/>
    <col min="2061" max="2061" width="11" style="461" customWidth="1"/>
    <col min="2062" max="2062" width="12.59765625" style="461" bestFit="1" customWidth="1"/>
    <col min="2063" max="2304" width="16.296875" style="461"/>
    <col min="2305" max="2305" width="15.59765625" style="461" customWidth="1"/>
    <col min="2306" max="2306" width="11.09765625" style="461" customWidth="1"/>
    <col min="2307" max="2307" width="10.8984375" style="461" customWidth="1"/>
    <col min="2308" max="2308" width="10.3984375" style="461" customWidth="1"/>
    <col min="2309" max="2313" width="10.8984375" style="461" customWidth="1"/>
    <col min="2314" max="2314" width="11.09765625" style="461" customWidth="1"/>
    <col min="2315" max="2315" width="10.8984375" style="461" customWidth="1"/>
    <col min="2316" max="2316" width="13.296875" style="461" customWidth="1"/>
    <col min="2317" max="2317" width="11" style="461" customWidth="1"/>
    <col min="2318" max="2318" width="12.59765625" style="461" bestFit="1" customWidth="1"/>
    <col min="2319" max="2560" width="16.296875" style="461"/>
    <col min="2561" max="2561" width="15.59765625" style="461" customWidth="1"/>
    <col min="2562" max="2562" width="11.09765625" style="461" customWidth="1"/>
    <col min="2563" max="2563" width="10.8984375" style="461" customWidth="1"/>
    <col min="2564" max="2564" width="10.3984375" style="461" customWidth="1"/>
    <col min="2565" max="2569" width="10.8984375" style="461" customWidth="1"/>
    <col min="2570" max="2570" width="11.09765625" style="461" customWidth="1"/>
    <col min="2571" max="2571" width="10.8984375" style="461" customWidth="1"/>
    <col min="2572" max="2572" width="13.296875" style="461" customWidth="1"/>
    <col min="2573" max="2573" width="11" style="461" customWidth="1"/>
    <col min="2574" max="2574" width="12.59765625" style="461" bestFit="1" customWidth="1"/>
    <col min="2575" max="2816" width="16.296875" style="461"/>
    <col min="2817" max="2817" width="15.59765625" style="461" customWidth="1"/>
    <col min="2818" max="2818" width="11.09765625" style="461" customWidth="1"/>
    <col min="2819" max="2819" width="10.8984375" style="461" customWidth="1"/>
    <col min="2820" max="2820" width="10.3984375" style="461" customWidth="1"/>
    <col min="2821" max="2825" width="10.8984375" style="461" customWidth="1"/>
    <col min="2826" max="2826" width="11.09765625" style="461" customWidth="1"/>
    <col min="2827" max="2827" width="10.8984375" style="461" customWidth="1"/>
    <col min="2828" max="2828" width="13.296875" style="461" customWidth="1"/>
    <col min="2829" max="2829" width="11" style="461" customWidth="1"/>
    <col min="2830" max="2830" width="12.59765625" style="461" bestFit="1" customWidth="1"/>
    <col min="2831" max="3072" width="16.296875" style="461"/>
    <col min="3073" max="3073" width="15.59765625" style="461" customWidth="1"/>
    <col min="3074" max="3074" width="11.09765625" style="461" customWidth="1"/>
    <col min="3075" max="3075" width="10.8984375" style="461" customWidth="1"/>
    <col min="3076" max="3076" width="10.3984375" style="461" customWidth="1"/>
    <col min="3077" max="3081" width="10.8984375" style="461" customWidth="1"/>
    <col min="3082" max="3082" width="11.09765625" style="461" customWidth="1"/>
    <col min="3083" max="3083" width="10.8984375" style="461" customWidth="1"/>
    <col min="3084" max="3084" width="13.296875" style="461" customWidth="1"/>
    <col min="3085" max="3085" width="11" style="461" customWidth="1"/>
    <col min="3086" max="3086" width="12.59765625" style="461" bestFit="1" customWidth="1"/>
    <col min="3087" max="3328" width="16.296875" style="461"/>
    <col min="3329" max="3329" width="15.59765625" style="461" customWidth="1"/>
    <col min="3330" max="3330" width="11.09765625" style="461" customWidth="1"/>
    <col min="3331" max="3331" width="10.8984375" style="461" customWidth="1"/>
    <col min="3332" max="3332" width="10.3984375" style="461" customWidth="1"/>
    <col min="3333" max="3337" width="10.8984375" style="461" customWidth="1"/>
    <col min="3338" max="3338" width="11.09765625" style="461" customWidth="1"/>
    <col min="3339" max="3339" width="10.8984375" style="461" customWidth="1"/>
    <col min="3340" max="3340" width="13.296875" style="461" customWidth="1"/>
    <col min="3341" max="3341" width="11" style="461" customWidth="1"/>
    <col min="3342" max="3342" width="12.59765625" style="461" bestFit="1" customWidth="1"/>
    <col min="3343" max="3584" width="16.296875" style="461"/>
    <col min="3585" max="3585" width="15.59765625" style="461" customWidth="1"/>
    <col min="3586" max="3586" width="11.09765625" style="461" customWidth="1"/>
    <col min="3587" max="3587" width="10.8984375" style="461" customWidth="1"/>
    <col min="3588" max="3588" width="10.3984375" style="461" customWidth="1"/>
    <col min="3589" max="3593" width="10.8984375" style="461" customWidth="1"/>
    <col min="3594" max="3594" width="11.09765625" style="461" customWidth="1"/>
    <col min="3595" max="3595" width="10.8984375" style="461" customWidth="1"/>
    <col min="3596" max="3596" width="13.296875" style="461" customWidth="1"/>
    <col min="3597" max="3597" width="11" style="461" customWidth="1"/>
    <col min="3598" max="3598" width="12.59765625" style="461" bestFit="1" customWidth="1"/>
    <col min="3599" max="3840" width="16.296875" style="461"/>
    <col min="3841" max="3841" width="15.59765625" style="461" customWidth="1"/>
    <col min="3842" max="3842" width="11.09765625" style="461" customWidth="1"/>
    <col min="3843" max="3843" width="10.8984375" style="461" customWidth="1"/>
    <col min="3844" max="3844" width="10.3984375" style="461" customWidth="1"/>
    <col min="3845" max="3849" width="10.8984375" style="461" customWidth="1"/>
    <col min="3850" max="3850" width="11.09765625" style="461" customWidth="1"/>
    <col min="3851" max="3851" width="10.8984375" style="461" customWidth="1"/>
    <col min="3852" max="3852" width="13.296875" style="461" customWidth="1"/>
    <col min="3853" max="3853" width="11" style="461" customWidth="1"/>
    <col min="3854" max="3854" width="12.59765625" style="461" bestFit="1" customWidth="1"/>
    <col min="3855" max="4096" width="16.296875" style="461"/>
    <col min="4097" max="4097" width="15.59765625" style="461" customWidth="1"/>
    <col min="4098" max="4098" width="11.09765625" style="461" customWidth="1"/>
    <col min="4099" max="4099" width="10.8984375" style="461" customWidth="1"/>
    <col min="4100" max="4100" width="10.3984375" style="461" customWidth="1"/>
    <col min="4101" max="4105" width="10.8984375" style="461" customWidth="1"/>
    <col min="4106" max="4106" width="11.09765625" style="461" customWidth="1"/>
    <col min="4107" max="4107" width="10.8984375" style="461" customWidth="1"/>
    <col min="4108" max="4108" width="13.296875" style="461" customWidth="1"/>
    <col min="4109" max="4109" width="11" style="461" customWidth="1"/>
    <col min="4110" max="4110" width="12.59765625" style="461" bestFit="1" customWidth="1"/>
    <col min="4111" max="4352" width="16.296875" style="461"/>
    <col min="4353" max="4353" width="15.59765625" style="461" customWidth="1"/>
    <col min="4354" max="4354" width="11.09765625" style="461" customWidth="1"/>
    <col min="4355" max="4355" width="10.8984375" style="461" customWidth="1"/>
    <col min="4356" max="4356" width="10.3984375" style="461" customWidth="1"/>
    <col min="4357" max="4361" width="10.8984375" style="461" customWidth="1"/>
    <col min="4362" max="4362" width="11.09765625" style="461" customWidth="1"/>
    <col min="4363" max="4363" width="10.8984375" style="461" customWidth="1"/>
    <col min="4364" max="4364" width="13.296875" style="461" customWidth="1"/>
    <col min="4365" max="4365" width="11" style="461" customWidth="1"/>
    <col min="4366" max="4366" width="12.59765625" style="461" bestFit="1" customWidth="1"/>
    <col min="4367" max="4608" width="16.296875" style="461"/>
    <col min="4609" max="4609" width="15.59765625" style="461" customWidth="1"/>
    <col min="4610" max="4610" width="11.09765625" style="461" customWidth="1"/>
    <col min="4611" max="4611" width="10.8984375" style="461" customWidth="1"/>
    <col min="4612" max="4612" width="10.3984375" style="461" customWidth="1"/>
    <col min="4613" max="4617" width="10.8984375" style="461" customWidth="1"/>
    <col min="4618" max="4618" width="11.09765625" style="461" customWidth="1"/>
    <col min="4619" max="4619" width="10.8984375" style="461" customWidth="1"/>
    <col min="4620" max="4620" width="13.296875" style="461" customWidth="1"/>
    <col min="4621" max="4621" width="11" style="461" customWidth="1"/>
    <col min="4622" max="4622" width="12.59765625" style="461" bestFit="1" customWidth="1"/>
    <col min="4623" max="4864" width="16.296875" style="461"/>
    <col min="4865" max="4865" width="15.59765625" style="461" customWidth="1"/>
    <col min="4866" max="4866" width="11.09765625" style="461" customWidth="1"/>
    <col min="4867" max="4867" width="10.8984375" style="461" customWidth="1"/>
    <col min="4868" max="4868" width="10.3984375" style="461" customWidth="1"/>
    <col min="4869" max="4873" width="10.8984375" style="461" customWidth="1"/>
    <col min="4874" max="4874" width="11.09765625" style="461" customWidth="1"/>
    <col min="4875" max="4875" width="10.8984375" style="461" customWidth="1"/>
    <col min="4876" max="4876" width="13.296875" style="461" customWidth="1"/>
    <col min="4877" max="4877" width="11" style="461" customWidth="1"/>
    <col min="4878" max="4878" width="12.59765625" style="461" bestFit="1" customWidth="1"/>
    <col min="4879" max="5120" width="16.296875" style="461"/>
    <col min="5121" max="5121" width="15.59765625" style="461" customWidth="1"/>
    <col min="5122" max="5122" width="11.09765625" style="461" customWidth="1"/>
    <col min="5123" max="5123" width="10.8984375" style="461" customWidth="1"/>
    <col min="5124" max="5124" width="10.3984375" style="461" customWidth="1"/>
    <col min="5125" max="5129" width="10.8984375" style="461" customWidth="1"/>
    <col min="5130" max="5130" width="11.09765625" style="461" customWidth="1"/>
    <col min="5131" max="5131" width="10.8984375" style="461" customWidth="1"/>
    <col min="5132" max="5132" width="13.296875" style="461" customWidth="1"/>
    <col min="5133" max="5133" width="11" style="461" customWidth="1"/>
    <col min="5134" max="5134" width="12.59765625" style="461" bestFit="1" customWidth="1"/>
    <col min="5135" max="5376" width="16.296875" style="461"/>
    <col min="5377" max="5377" width="15.59765625" style="461" customWidth="1"/>
    <col min="5378" max="5378" width="11.09765625" style="461" customWidth="1"/>
    <col min="5379" max="5379" width="10.8984375" style="461" customWidth="1"/>
    <col min="5380" max="5380" width="10.3984375" style="461" customWidth="1"/>
    <col min="5381" max="5385" width="10.8984375" style="461" customWidth="1"/>
    <col min="5386" max="5386" width="11.09765625" style="461" customWidth="1"/>
    <col min="5387" max="5387" width="10.8984375" style="461" customWidth="1"/>
    <col min="5388" max="5388" width="13.296875" style="461" customWidth="1"/>
    <col min="5389" max="5389" width="11" style="461" customWidth="1"/>
    <col min="5390" max="5390" width="12.59765625" style="461" bestFit="1" customWidth="1"/>
    <col min="5391" max="5632" width="16.296875" style="461"/>
    <col min="5633" max="5633" width="15.59765625" style="461" customWidth="1"/>
    <col min="5634" max="5634" width="11.09765625" style="461" customWidth="1"/>
    <col min="5635" max="5635" width="10.8984375" style="461" customWidth="1"/>
    <col min="5636" max="5636" width="10.3984375" style="461" customWidth="1"/>
    <col min="5637" max="5641" width="10.8984375" style="461" customWidth="1"/>
    <col min="5642" max="5642" width="11.09765625" style="461" customWidth="1"/>
    <col min="5643" max="5643" width="10.8984375" style="461" customWidth="1"/>
    <col min="5644" max="5644" width="13.296875" style="461" customWidth="1"/>
    <col min="5645" max="5645" width="11" style="461" customWidth="1"/>
    <col min="5646" max="5646" width="12.59765625" style="461" bestFit="1" customWidth="1"/>
    <col min="5647" max="5888" width="16.296875" style="461"/>
    <col min="5889" max="5889" width="15.59765625" style="461" customWidth="1"/>
    <col min="5890" max="5890" width="11.09765625" style="461" customWidth="1"/>
    <col min="5891" max="5891" width="10.8984375" style="461" customWidth="1"/>
    <col min="5892" max="5892" width="10.3984375" style="461" customWidth="1"/>
    <col min="5893" max="5897" width="10.8984375" style="461" customWidth="1"/>
    <col min="5898" max="5898" width="11.09765625" style="461" customWidth="1"/>
    <col min="5899" max="5899" width="10.8984375" style="461" customWidth="1"/>
    <col min="5900" max="5900" width="13.296875" style="461" customWidth="1"/>
    <col min="5901" max="5901" width="11" style="461" customWidth="1"/>
    <col min="5902" max="5902" width="12.59765625" style="461" bestFit="1" customWidth="1"/>
    <col min="5903" max="6144" width="16.296875" style="461"/>
    <col min="6145" max="6145" width="15.59765625" style="461" customWidth="1"/>
    <col min="6146" max="6146" width="11.09765625" style="461" customWidth="1"/>
    <col min="6147" max="6147" width="10.8984375" style="461" customWidth="1"/>
    <col min="6148" max="6148" width="10.3984375" style="461" customWidth="1"/>
    <col min="6149" max="6153" width="10.8984375" style="461" customWidth="1"/>
    <col min="6154" max="6154" width="11.09765625" style="461" customWidth="1"/>
    <col min="6155" max="6155" width="10.8984375" style="461" customWidth="1"/>
    <col min="6156" max="6156" width="13.296875" style="461" customWidth="1"/>
    <col min="6157" max="6157" width="11" style="461" customWidth="1"/>
    <col min="6158" max="6158" width="12.59765625" style="461" bestFit="1" customWidth="1"/>
    <col min="6159" max="6400" width="16.296875" style="461"/>
    <col min="6401" max="6401" width="15.59765625" style="461" customWidth="1"/>
    <col min="6402" max="6402" width="11.09765625" style="461" customWidth="1"/>
    <col min="6403" max="6403" width="10.8984375" style="461" customWidth="1"/>
    <col min="6404" max="6404" width="10.3984375" style="461" customWidth="1"/>
    <col min="6405" max="6409" width="10.8984375" style="461" customWidth="1"/>
    <col min="6410" max="6410" width="11.09765625" style="461" customWidth="1"/>
    <col min="6411" max="6411" width="10.8984375" style="461" customWidth="1"/>
    <col min="6412" max="6412" width="13.296875" style="461" customWidth="1"/>
    <col min="6413" max="6413" width="11" style="461" customWidth="1"/>
    <col min="6414" max="6414" width="12.59765625" style="461" bestFit="1" customWidth="1"/>
    <col min="6415" max="6656" width="16.296875" style="461"/>
    <col min="6657" max="6657" width="15.59765625" style="461" customWidth="1"/>
    <col min="6658" max="6658" width="11.09765625" style="461" customWidth="1"/>
    <col min="6659" max="6659" width="10.8984375" style="461" customWidth="1"/>
    <col min="6660" max="6660" width="10.3984375" style="461" customWidth="1"/>
    <col min="6661" max="6665" width="10.8984375" style="461" customWidth="1"/>
    <col min="6666" max="6666" width="11.09765625" style="461" customWidth="1"/>
    <col min="6667" max="6667" width="10.8984375" style="461" customWidth="1"/>
    <col min="6668" max="6668" width="13.296875" style="461" customWidth="1"/>
    <col min="6669" max="6669" width="11" style="461" customWidth="1"/>
    <col min="6670" max="6670" width="12.59765625" style="461" bestFit="1" customWidth="1"/>
    <col min="6671" max="6912" width="16.296875" style="461"/>
    <col min="6913" max="6913" width="15.59765625" style="461" customWidth="1"/>
    <col min="6914" max="6914" width="11.09765625" style="461" customWidth="1"/>
    <col min="6915" max="6915" width="10.8984375" style="461" customWidth="1"/>
    <col min="6916" max="6916" width="10.3984375" style="461" customWidth="1"/>
    <col min="6917" max="6921" width="10.8984375" style="461" customWidth="1"/>
    <col min="6922" max="6922" width="11.09765625" style="461" customWidth="1"/>
    <col min="6923" max="6923" width="10.8984375" style="461" customWidth="1"/>
    <col min="6924" max="6924" width="13.296875" style="461" customWidth="1"/>
    <col min="6925" max="6925" width="11" style="461" customWidth="1"/>
    <col min="6926" max="6926" width="12.59765625" style="461" bestFit="1" customWidth="1"/>
    <col min="6927" max="7168" width="16.296875" style="461"/>
    <col min="7169" max="7169" width="15.59765625" style="461" customWidth="1"/>
    <col min="7170" max="7170" width="11.09765625" style="461" customWidth="1"/>
    <col min="7171" max="7171" width="10.8984375" style="461" customWidth="1"/>
    <col min="7172" max="7172" width="10.3984375" style="461" customWidth="1"/>
    <col min="7173" max="7177" width="10.8984375" style="461" customWidth="1"/>
    <col min="7178" max="7178" width="11.09765625" style="461" customWidth="1"/>
    <col min="7179" max="7179" width="10.8984375" style="461" customWidth="1"/>
    <col min="7180" max="7180" width="13.296875" style="461" customWidth="1"/>
    <col min="7181" max="7181" width="11" style="461" customWidth="1"/>
    <col min="7182" max="7182" width="12.59765625" style="461" bestFit="1" customWidth="1"/>
    <col min="7183" max="7424" width="16.296875" style="461"/>
    <col min="7425" max="7425" width="15.59765625" style="461" customWidth="1"/>
    <col min="7426" max="7426" width="11.09765625" style="461" customWidth="1"/>
    <col min="7427" max="7427" width="10.8984375" style="461" customWidth="1"/>
    <col min="7428" max="7428" width="10.3984375" style="461" customWidth="1"/>
    <col min="7429" max="7433" width="10.8984375" style="461" customWidth="1"/>
    <col min="7434" max="7434" width="11.09765625" style="461" customWidth="1"/>
    <col min="7435" max="7435" width="10.8984375" style="461" customWidth="1"/>
    <col min="7436" max="7436" width="13.296875" style="461" customWidth="1"/>
    <col min="7437" max="7437" width="11" style="461" customWidth="1"/>
    <col min="7438" max="7438" width="12.59765625" style="461" bestFit="1" customWidth="1"/>
    <col min="7439" max="7680" width="16.296875" style="461"/>
    <col min="7681" max="7681" width="15.59765625" style="461" customWidth="1"/>
    <col min="7682" max="7682" width="11.09765625" style="461" customWidth="1"/>
    <col min="7683" max="7683" width="10.8984375" style="461" customWidth="1"/>
    <col min="7684" max="7684" width="10.3984375" style="461" customWidth="1"/>
    <col min="7685" max="7689" width="10.8984375" style="461" customWidth="1"/>
    <col min="7690" max="7690" width="11.09765625" style="461" customWidth="1"/>
    <col min="7691" max="7691" width="10.8984375" style="461" customWidth="1"/>
    <col min="7692" max="7692" width="13.296875" style="461" customWidth="1"/>
    <col min="7693" max="7693" width="11" style="461" customWidth="1"/>
    <col min="7694" max="7694" width="12.59765625" style="461" bestFit="1" customWidth="1"/>
    <col min="7695" max="7936" width="16.296875" style="461"/>
    <col min="7937" max="7937" width="15.59765625" style="461" customWidth="1"/>
    <col min="7938" max="7938" width="11.09765625" style="461" customWidth="1"/>
    <col min="7939" max="7939" width="10.8984375" style="461" customWidth="1"/>
    <col min="7940" max="7940" width="10.3984375" style="461" customWidth="1"/>
    <col min="7941" max="7945" width="10.8984375" style="461" customWidth="1"/>
    <col min="7946" max="7946" width="11.09765625" style="461" customWidth="1"/>
    <col min="7947" max="7947" width="10.8984375" style="461" customWidth="1"/>
    <col min="7948" max="7948" width="13.296875" style="461" customWidth="1"/>
    <col min="7949" max="7949" width="11" style="461" customWidth="1"/>
    <col min="7950" max="7950" width="12.59765625" style="461" bestFit="1" customWidth="1"/>
    <col min="7951" max="8192" width="16.296875" style="461"/>
    <col min="8193" max="8193" width="15.59765625" style="461" customWidth="1"/>
    <col min="8194" max="8194" width="11.09765625" style="461" customWidth="1"/>
    <col min="8195" max="8195" width="10.8984375" style="461" customWidth="1"/>
    <col min="8196" max="8196" width="10.3984375" style="461" customWidth="1"/>
    <col min="8197" max="8201" width="10.8984375" style="461" customWidth="1"/>
    <col min="8202" max="8202" width="11.09765625" style="461" customWidth="1"/>
    <col min="8203" max="8203" width="10.8984375" style="461" customWidth="1"/>
    <col min="8204" max="8204" width="13.296875" style="461" customWidth="1"/>
    <col min="8205" max="8205" width="11" style="461" customWidth="1"/>
    <col min="8206" max="8206" width="12.59765625" style="461" bestFit="1" customWidth="1"/>
    <col min="8207" max="8448" width="16.296875" style="461"/>
    <col min="8449" max="8449" width="15.59765625" style="461" customWidth="1"/>
    <col min="8450" max="8450" width="11.09765625" style="461" customWidth="1"/>
    <col min="8451" max="8451" width="10.8984375" style="461" customWidth="1"/>
    <col min="8452" max="8452" width="10.3984375" style="461" customWidth="1"/>
    <col min="8453" max="8457" width="10.8984375" style="461" customWidth="1"/>
    <col min="8458" max="8458" width="11.09765625" style="461" customWidth="1"/>
    <col min="8459" max="8459" width="10.8984375" style="461" customWidth="1"/>
    <col min="8460" max="8460" width="13.296875" style="461" customWidth="1"/>
    <col min="8461" max="8461" width="11" style="461" customWidth="1"/>
    <col min="8462" max="8462" width="12.59765625" style="461" bestFit="1" customWidth="1"/>
    <col min="8463" max="8704" width="16.296875" style="461"/>
    <col min="8705" max="8705" width="15.59765625" style="461" customWidth="1"/>
    <col min="8706" max="8706" width="11.09765625" style="461" customWidth="1"/>
    <col min="8707" max="8707" width="10.8984375" style="461" customWidth="1"/>
    <col min="8708" max="8708" width="10.3984375" style="461" customWidth="1"/>
    <col min="8709" max="8713" width="10.8984375" style="461" customWidth="1"/>
    <col min="8714" max="8714" width="11.09765625" style="461" customWidth="1"/>
    <col min="8715" max="8715" width="10.8984375" style="461" customWidth="1"/>
    <col min="8716" max="8716" width="13.296875" style="461" customWidth="1"/>
    <col min="8717" max="8717" width="11" style="461" customWidth="1"/>
    <col min="8718" max="8718" width="12.59765625" style="461" bestFit="1" customWidth="1"/>
    <col min="8719" max="8960" width="16.296875" style="461"/>
    <col min="8961" max="8961" width="15.59765625" style="461" customWidth="1"/>
    <col min="8962" max="8962" width="11.09765625" style="461" customWidth="1"/>
    <col min="8963" max="8963" width="10.8984375" style="461" customWidth="1"/>
    <col min="8964" max="8964" width="10.3984375" style="461" customWidth="1"/>
    <col min="8965" max="8969" width="10.8984375" style="461" customWidth="1"/>
    <col min="8970" max="8970" width="11.09765625" style="461" customWidth="1"/>
    <col min="8971" max="8971" width="10.8984375" style="461" customWidth="1"/>
    <col min="8972" max="8972" width="13.296875" style="461" customWidth="1"/>
    <col min="8973" max="8973" width="11" style="461" customWidth="1"/>
    <col min="8974" max="8974" width="12.59765625" style="461" bestFit="1" customWidth="1"/>
    <col min="8975" max="9216" width="16.296875" style="461"/>
    <col min="9217" max="9217" width="15.59765625" style="461" customWidth="1"/>
    <col min="9218" max="9218" width="11.09765625" style="461" customWidth="1"/>
    <col min="9219" max="9219" width="10.8984375" style="461" customWidth="1"/>
    <col min="9220" max="9220" width="10.3984375" style="461" customWidth="1"/>
    <col min="9221" max="9225" width="10.8984375" style="461" customWidth="1"/>
    <col min="9226" max="9226" width="11.09765625" style="461" customWidth="1"/>
    <col min="9227" max="9227" width="10.8984375" style="461" customWidth="1"/>
    <col min="9228" max="9228" width="13.296875" style="461" customWidth="1"/>
    <col min="9229" max="9229" width="11" style="461" customWidth="1"/>
    <col min="9230" max="9230" width="12.59765625" style="461" bestFit="1" customWidth="1"/>
    <col min="9231" max="9472" width="16.296875" style="461"/>
    <col min="9473" max="9473" width="15.59765625" style="461" customWidth="1"/>
    <col min="9474" max="9474" width="11.09765625" style="461" customWidth="1"/>
    <col min="9475" max="9475" width="10.8984375" style="461" customWidth="1"/>
    <col min="9476" max="9476" width="10.3984375" style="461" customWidth="1"/>
    <col min="9477" max="9481" width="10.8984375" style="461" customWidth="1"/>
    <col min="9482" max="9482" width="11.09765625" style="461" customWidth="1"/>
    <col min="9483" max="9483" width="10.8984375" style="461" customWidth="1"/>
    <col min="9484" max="9484" width="13.296875" style="461" customWidth="1"/>
    <col min="9485" max="9485" width="11" style="461" customWidth="1"/>
    <col min="9486" max="9486" width="12.59765625" style="461" bestFit="1" customWidth="1"/>
    <col min="9487" max="9728" width="16.296875" style="461"/>
    <col min="9729" max="9729" width="15.59765625" style="461" customWidth="1"/>
    <col min="9730" max="9730" width="11.09765625" style="461" customWidth="1"/>
    <col min="9731" max="9731" width="10.8984375" style="461" customWidth="1"/>
    <col min="9732" max="9732" width="10.3984375" style="461" customWidth="1"/>
    <col min="9733" max="9737" width="10.8984375" style="461" customWidth="1"/>
    <col min="9738" max="9738" width="11.09765625" style="461" customWidth="1"/>
    <col min="9739" max="9739" width="10.8984375" style="461" customWidth="1"/>
    <col min="9740" max="9740" width="13.296875" style="461" customWidth="1"/>
    <col min="9741" max="9741" width="11" style="461" customWidth="1"/>
    <col min="9742" max="9742" width="12.59765625" style="461" bestFit="1" customWidth="1"/>
    <col min="9743" max="9984" width="16.296875" style="461"/>
    <col min="9985" max="9985" width="15.59765625" style="461" customWidth="1"/>
    <col min="9986" max="9986" width="11.09765625" style="461" customWidth="1"/>
    <col min="9987" max="9987" width="10.8984375" style="461" customWidth="1"/>
    <col min="9988" max="9988" width="10.3984375" style="461" customWidth="1"/>
    <col min="9989" max="9993" width="10.8984375" style="461" customWidth="1"/>
    <col min="9994" max="9994" width="11.09765625" style="461" customWidth="1"/>
    <col min="9995" max="9995" width="10.8984375" style="461" customWidth="1"/>
    <col min="9996" max="9996" width="13.296875" style="461" customWidth="1"/>
    <col min="9997" max="9997" width="11" style="461" customWidth="1"/>
    <col min="9998" max="9998" width="12.59765625" style="461" bestFit="1" customWidth="1"/>
    <col min="9999" max="10240" width="16.296875" style="461"/>
    <col min="10241" max="10241" width="15.59765625" style="461" customWidth="1"/>
    <col min="10242" max="10242" width="11.09765625" style="461" customWidth="1"/>
    <col min="10243" max="10243" width="10.8984375" style="461" customWidth="1"/>
    <col min="10244" max="10244" width="10.3984375" style="461" customWidth="1"/>
    <col min="10245" max="10249" width="10.8984375" style="461" customWidth="1"/>
    <col min="10250" max="10250" width="11.09765625" style="461" customWidth="1"/>
    <col min="10251" max="10251" width="10.8984375" style="461" customWidth="1"/>
    <col min="10252" max="10252" width="13.296875" style="461" customWidth="1"/>
    <col min="10253" max="10253" width="11" style="461" customWidth="1"/>
    <col min="10254" max="10254" width="12.59765625" style="461" bestFit="1" customWidth="1"/>
    <col min="10255" max="10496" width="16.296875" style="461"/>
    <col min="10497" max="10497" width="15.59765625" style="461" customWidth="1"/>
    <col min="10498" max="10498" width="11.09765625" style="461" customWidth="1"/>
    <col min="10499" max="10499" width="10.8984375" style="461" customWidth="1"/>
    <col min="10500" max="10500" width="10.3984375" style="461" customWidth="1"/>
    <col min="10501" max="10505" width="10.8984375" style="461" customWidth="1"/>
    <col min="10506" max="10506" width="11.09765625" style="461" customWidth="1"/>
    <col min="10507" max="10507" width="10.8984375" style="461" customWidth="1"/>
    <col min="10508" max="10508" width="13.296875" style="461" customWidth="1"/>
    <col min="10509" max="10509" width="11" style="461" customWidth="1"/>
    <col min="10510" max="10510" width="12.59765625" style="461" bestFit="1" customWidth="1"/>
    <col min="10511" max="10752" width="16.296875" style="461"/>
    <col min="10753" max="10753" width="15.59765625" style="461" customWidth="1"/>
    <col min="10754" max="10754" width="11.09765625" style="461" customWidth="1"/>
    <col min="10755" max="10755" width="10.8984375" style="461" customWidth="1"/>
    <col min="10756" max="10756" width="10.3984375" style="461" customWidth="1"/>
    <col min="10757" max="10761" width="10.8984375" style="461" customWidth="1"/>
    <col min="10762" max="10762" width="11.09765625" style="461" customWidth="1"/>
    <col min="10763" max="10763" width="10.8984375" style="461" customWidth="1"/>
    <col min="10764" max="10764" width="13.296875" style="461" customWidth="1"/>
    <col min="10765" max="10765" width="11" style="461" customWidth="1"/>
    <col min="10766" max="10766" width="12.59765625" style="461" bestFit="1" customWidth="1"/>
    <col min="10767" max="11008" width="16.296875" style="461"/>
    <col min="11009" max="11009" width="15.59765625" style="461" customWidth="1"/>
    <col min="11010" max="11010" width="11.09765625" style="461" customWidth="1"/>
    <col min="11011" max="11011" width="10.8984375" style="461" customWidth="1"/>
    <col min="11012" max="11012" width="10.3984375" style="461" customWidth="1"/>
    <col min="11013" max="11017" width="10.8984375" style="461" customWidth="1"/>
    <col min="11018" max="11018" width="11.09765625" style="461" customWidth="1"/>
    <col min="11019" max="11019" width="10.8984375" style="461" customWidth="1"/>
    <col min="11020" max="11020" width="13.296875" style="461" customWidth="1"/>
    <col min="11021" max="11021" width="11" style="461" customWidth="1"/>
    <col min="11022" max="11022" width="12.59765625" style="461" bestFit="1" customWidth="1"/>
    <col min="11023" max="11264" width="16.296875" style="461"/>
    <col min="11265" max="11265" width="15.59765625" style="461" customWidth="1"/>
    <col min="11266" max="11266" width="11.09765625" style="461" customWidth="1"/>
    <col min="11267" max="11267" width="10.8984375" style="461" customWidth="1"/>
    <col min="11268" max="11268" width="10.3984375" style="461" customWidth="1"/>
    <col min="11269" max="11273" width="10.8984375" style="461" customWidth="1"/>
    <col min="11274" max="11274" width="11.09765625" style="461" customWidth="1"/>
    <col min="11275" max="11275" width="10.8984375" style="461" customWidth="1"/>
    <col min="11276" max="11276" width="13.296875" style="461" customWidth="1"/>
    <col min="11277" max="11277" width="11" style="461" customWidth="1"/>
    <col min="11278" max="11278" width="12.59765625" style="461" bestFit="1" customWidth="1"/>
    <col min="11279" max="11520" width="16.296875" style="461"/>
    <col min="11521" max="11521" width="15.59765625" style="461" customWidth="1"/>
    <col min="11522" max="11522" width="11.09765625" style="461" customWidth="1"/>
    <col min="11523" max="11523" width="10.8984375" style="461" customWidth="1"/>
    <col min="11524" max="11524" width="10.3984375" style="461" customWidth="1"/>
    <col min="11525" max="11529" width="10.8984375" style="461" customWidth="1"/>
    <col min="11530" max="11530" width="11.09765625" style="461" customWidth="1"/>
    <col min="11531" max="11531" width="10.8984375" style="461" customWidth="1"/>
    <col min="11532" max="11532" width="13.296875" style="461" customWidth="1"/>
    <col min="11533" max="11533" width="11" style="461" customWidth="1"/>
    <col min="11534" max="11534" width="12.59765625" style="461" bestFit="1" customWidth="1"/>
    <col min="11535" max="11776" width="16.296875" style="461"/>
    <col min="11777" max="11777" width="15.59765625" style="461" customWidth="1"/>
    <col min="11778" max="11778" width="11.09765625" style="461" customWidth="1"/>
    <col min="11779" max="11779" width="10.8984375" style="461" customWidth="1"/>
    <col min="11780" max="11780" width="10.3984375" style="461" customWidth="1"/>
    <col min="11781" max="11785" width="10.8984375" style="461" customWidth="1"/>
    <col min="11786" max="11786" width="11.09765625" style="461" customWidth="1"/>
    <col min="11787" max="11787" width="10.8984375" style="461" customWidth="1"/>
    <col min="11788" max="11788" width="13.296875" style="461" customWidth="1"/>
    <col min="11789" max="11789" width="11" style="461" customWidth="1"/>
    <col min="11790" max="11790" width="12.59765625" style="461" bestFit="1" customWidth="1"/>
    <col min="11791" max="12032" width="16.296875" style="461"/>
    <col min="12033" max="12033" width="15.59765625" style="461" customWidth="1"/>
    <col min="12034" max="12034" width="11.09765625" style="461" customWidth="1"/>
    <col min="12035" max="12035" width="10.8984375" style="461" customWidth="1"/>
    <col min="12036" max="12036" width="10.3984375" style="461" customWidth="1"/>
    <col min="12037" max="12041" width="10.8984375" style="461" customWidth="1"/>
    <col min="12042" max="12042" width="11.09765625" style="461" customWidth="1"/>
    <col min="12043" max="12043" width="10.8984375" style="461" customWidth="1"/>
    <col min="12044" max="12044" width="13.296875" style="461" customWidth="1"/>
    <col min="12045" max="12045" width="11" style="461" customWidth="1"/>
    <col min="12046" max="12046" width="12.59765625" style="461" bestFit="1" customWidth="1"/>
    <col min="12047" max="12288" width="16.296875" style="461"/>
    <col min="12289" max="12289" width="15.59765625" style="461" customWidth="1"/>
    <col min="12290" max="12290" width="11.09765625" style="461" customWidth="1"/>
    <col min="12291" max="12291" width="10.8984375" style="461" customWidth="1"/>
    <col min="12292" max="12292" width="10.3984375" style="461" customWidth="1"/>
    <col min="12293" max="12297" width="10.8984375" style="461" customWidth="1"/>
    <col min="12298" max="12298" width="11.09765625" style="461" customWidth="1"/>
    <col min="12299" max="12299" width="10.8984375" style="461" customWidth="1"/>
    <col min="12300" max="12300" width="13.296875" style="461" customWidth="1"/>
    <col min="12301" max="12301" width="11" style="461" customWidth="1"/>
    <col min="12302" max="12302" width="12.59765625" style="461" bestFit="1" customWidth="1"/>
    <col min="12303" max="12544" width="16.296875" style="461"/>
    <col min="12545" max="12545" width="15.59765625" style="461" customWidth="1"/>
    <col min="12546" max="12546" width="11.09765625" style="461" customWidth="1"/>
    <col min="12547" max="12547" width="10.8984375" style="461" customWidth="1"/>
    <col min="12548" max="12548" width="10.3984375" style="461" customWidth="1"/>
    <col min="12549" max="12553" width="10.8984375" style="461" customWidth="1"/>
    <col min="12554" max="12554" width="11.09765625" style="461" customWidth="1"/>
    <col min="12555" max="12555" width="10.8984375" style="461" customWidth="1"/>
    <col min="12556" max="12556" width="13.296875" style="461" customWidth="1"/>
    <col min="12557" max="12557" width="11" style="461" customWidth="1"/>
    <col min="12558" max="12558" width="12.59765625" style="461" bestFit="1" customWidth="1"/>
    <col min="12559" max="12800" width="16.296875" style="461"/>
    <col min="12801" max="12801" width="15.59765625" style="461" customWidth="1"/>
    <col min="12802" max="12802" width="11.09765625" style="461" customWidth="1"/>
    <col min="12803" max="12803" width="10.8984375" style="461" customWidth="1"/>
    <col min="12804" max="12804" width="10.3984375" style="461" customWidth="1"/>
    <col min="12805" max="12809" width="10.8984375" style="461" customWidth="1"/>
    <col min="12810" max="12810" width="11.09765625" style="461" customWidth="1"/>
    <col min="12811" max="12811" width="10.8984375" style="461" customWidth="1"/>
    <col min="12812" max="12812" width="13.296875" style="461" customWidth="1"/>
    <col min="12813" max="12813" width="11" style="461" customWidth="1"/>
    <col min="12814" max="12814" width="12.59765625" style="461" bestFit="1" customWidth="1"/>
    <col min="12815" max="13056" width="16.296875" style="461"/>
    <col min="13057" max="13057" width="15.59765625" style="461" customWidth="1"/>
    <col min="13058" max="13058" width="11.09765625" style="461" customWidth="1"/>
    <col min="13059" max="13059" width="10.8984375" style="461" customWidth="1"/>
    <col min="13060" max="13060" width="10.3984375" style="461" customWidth="1"/>
    <col min="13061" max="13065" width="10.8984375" style="461" customWidth="1"/>
    <col min="13066" max="13066" width="11.09765625" style="461" customWidth="1"/>
    <col min="13067" max="13067" width="10.8984375" style="461" customWidth="1"/>
    <col min="13068" max="13068" width="13.296875" style="461" customWidth="1"/>
    <col min="13069" max="13069" width="11" style="461" customWidth="1"/>
    <col min="13070" max="13070" width="12.59765625" style="461" bestFit="1" customWidth="1"/>
    <col min="13071" max="13312" width="16.296875" style="461"/>
    <col min="13313" max="13313" width="15.59765625" style="461" customWidth="1"/>
    <col min="13314" max="13314" width="11.09765625" style="461" customWidth="1"/>
    <col min="13315" max="13315" width="10.8984375" style="461" customWidth="1"/>
    <col min="13316" max="13316" width="10.3984375" style="461" customWidth="1"/>
    <col min="13317" max="13321" width="10.8984375" style="461" customWidth="1"/>
    <col min="13322" max="13322" width="11.09765625" style="461" customWidth="1"/>
    <col min="13323" max="13323" width="10.8984375" style="461" customWidth="1"/>
    <col min="13324" max="13324" width="13.296875" style="461" customWidth="1"/>
    <col min="13325" max="13325" width="11" style="461" customWidth="1"/>
    <col min="13326" max="13326" width="12.59765625" style="461" bestFit="1" customWidth="1"/>
    <col min="13327" max="13568" width="16.296875" style="461"/>
    <col min="13569" max="13569" width="15.59765625" style="461" customWidth="1"/>
    <col min="13570" max="13570" width="11.09765625" style="461" customWidth="1"/>
    <col min="13571" max="13571" width="10.8984375" style="461" customWidth="1"/>
    <col min="13572" max="13572" width="10.3984375" style="461" customWidth="1"/>
    <col min="13573" max="13577" width="10.8984375" style="461" customWidth="1"/>
    <col min="13578" max="13578" width="11.09765625" style="461" customWidth="1"/>
    <col min="13579" max="13579" width="10.8984375" style="461" customWidth="1"/>
    <col min="13580" max="13580" width="13.296875" style="461" customWidth="1"/>
    <col min="13581" max="13581" width="11" style="461" customWidth="1"/>
    <col min="13582" max="13582" width="12.59765625" style="461" bestFit="1" customWidth="1"/>
    <col min="13583" max="13824" width="16.296875" style="461"/>
    <col min="13825" max="13825" width="15.59765625" style="461" customWidth="1"/>
    <col min="13826" max="13826" width="11.09765625" style="461" customWidth="1"/>
    <col min="13827" max="13827" width="10.8984375" style="461" customWidth="1"/>
    <col min="13828" max="13828" width="10.3984375" style="461" customWidth="1"/>
    <col min="13829" max="13833" width="10.8984375" style="461" customWidth="1"/>
    <col min="13834" max="13834" width="11.09765625" style="461" customWidth="1"/>
    <col min="13835" max="13835" width="10.8984375" style="461" customWidth="1"/>
    <col min="13836" max="13836" width="13.296875" style="461" customWidth="1"/>
    <col min="13837" max="13837" width="11" style="461" customWidth="1"/>
    <col min="13838" max="13838" width="12.59765625" style="461" bestFit="1" customWidth="1"/>
    <col min="13839" max="14080" width="16.296875" style="461"/>
    <col min="14081" max="14081" width="15.59765625" style="461" customWidth="1"/>
    <col min="14082" max="14082" width="11.09765625" style="461" customWidth="1"/>
    <col min="14083" max="14083" width="10.8984375" style="461" customWidth="1"/>
    <col min="14084" max="14084" width="10.3984375" style="461" customWidth="1"/>
    <col min="14085" max="14089" width="10.8984375" style="461" customWidth="1"/>
    <col min="14090" max="14090" width="11.09765625" style="461" customWidth="1"/>
    <col min="14091" max="14091" width="10.8984375" style="461" customWidth="1"/>
    <col min="14092" max="14092" width="13.296875" style="461" customWidth="1"/>
    <col min="14093" max="14093" width="11" style="461" customWidth="1"/>
    <col min="14094" max="14094" width="12.59765625" style="461" bestFit="1" customWidth="1"/>
    <col min="14095" max="14336" width="16.296875" style="461"/>
    <col min="14337" max="14337" width="15.59765625" style="461" customWidth="1"/>
    <col min="14338" max="14338" width="11.09765625" style="461" customWidth="1"/>
    <col min="14339" max="14339" width="10.8984375" style="461" customWidth="1"/>
    <col min="14340" max="14340" width="10.3984375" style="461" customWidth="1"/>
    <col min="14341" max="14345" width="10.8984375" style="461" customWidth="1"/>
    <col min="14346" max="14346" width="11.09765625" style="461" customWidth="1"/>
    <col min="14347" max="14347" width="10.8984375" style="461" customWidth="1"/>
    <col min="14348" max="14348" width="13.296875" style="461" customWidth="1"/>
    <col min="14349" max="14349" width="11" style="461" customWidth="1"/>
    <col min="14350" max="14350" width="12.59765625" style="461" bestFit="1" customWidth="1"/>
    <col min="14351" max="14592" width="16.296875" style="461"/>
    <col min="14593" max="14593" width="15.59765625" style="461" customWidth="1"/>
    <col min="14594" max="14594" width="11.09765625" style="461" customWidth="1"/>
    <col min="14595" max="14595" width="10.8984375" style="461" customWidth="1"/>
    <col min="14596" max="14596" width="10.3984375" style="461" customWidth="1"/>
    <col min="14597" max="14601" width="10.8984375" style="461" customWidth="1"/>
    <col min="14602" max="14602" width="11.09765625" style="461" customWidth="1"/>
    <col min="14603" max="14603" width="10.8984375" style="461" customWidth="1"/>
    <col min="14604" max="14604" width="13.296875" style="461" customWidth="1"/>
    <col min="14605" max="14605" width="11" style="461" customWidth="1"/>
    <col min="14606" max="14606" width="12.59765625" style="461" bestFit="1" customWidth="1"/>
    <col min="14607" max="14848" width="16.296875" style="461"/>
    <col min="14849" max="14849" width="15.59765625" style="461" customWidth="1"/>
    <col min="14850" max="14850" width="11.09765625" style="461" customWidth="1"/>
    <col min="14851" max="14851" width="10.8984375" style="461" customWidth="1"/>
    <col min="14852" max="14852" width="10.3984375" style="461" customWidth="1"/>
    <col min="14853" max="14857" width="10.8984375" style="461" customWidth="1"/>
    <col min="14858" max="14858" width="11.09765625" style="461" customWidth="1"/>
    <col min="14859" max="14859" width="10.8984375" style="461" customWidth="1"/>
    <col min="14860" max="14860" width="13.296875" style="461" customWidth="1"/>
    <col min="14861" max="14861" width="11" style="461" customWidth="1"/>
    <col min="14862" max="14862" width="12.59765625" style="461" bestFit="1" customWidth="1"/>
    <col min="14863" max="15104" width="16.296875" style="461"/>
    <col min="15105" max="15105" width="15.59765625" style="461" customWidth="1"/>
    <col min="15106" max="15106" width="11.09765625" style="461" customWidth="1"/>
    <col min="15107" max="15107" width="10.8984375" style="461" customWidth="1"/>
    <col min="15108" max="15108" width="10.3984375" style="461" customWidth="1"/>
    <col min="15109" max="15113" width="10.8984375" style="461" customWidth="1"/>
    <col min="15114" max="15114" width="11.09765625" style="461" customWidth="1"/>
    <col min="15115" max="15115" width="10.8984375" style="461" customWidth="1"/>
    <col min="15116" max="15116" width="13.296875" style="461" customWidth="1"/>
    <col min="15117" max="15117" width="11" style="461" customWidth="1"/>
    <col min="15118" max="15118" width="12.59765625" style="461" bestFit="1" customWidth="1"/>
    <col min="15119" max="15360" width="16.296875" style="461"/>
    <col min="15361" max="15361" width="15.59765625" style="461" customWidth="1"/>
    <col min="15362" max="15362" width="11.09765625" style="461" customWidth="1"/>
    <col min="15363" max="15363" width="10.8984375" style="461" customWidth="1"/>
    <col min="15364" max="15364" width="10.3984375" style="461" customWidth="1"/>
    <col min="15365" max="15369" width="10.8984375" style="461" customWidth="1"/>
    <col min="15370" max="15370" width="11.09765625" style="461" customWidth="1"/>
    <col min="15371" max="15371" width="10.8984375" style="461" customWidth="1"/>
    <col min="15372" max="15372" width="13.296875" style="461" customWidth="1"/>
    <col min="15373" max="15373" width="11" style="461" customWidth="1"/>
    <col min="15374" max="15374" width="12.59765625" style="461" bestFit="1" customWidth="1"/>
    <col min="15375" max="15616" width="16.296875" style="461"/>
    <col min="15617" max="15617" width="15.59765625" style="461" customWidth="1"/>
    <col min="15618" max="15618" width="11.09765625" style="461" customWidth="1"/>
    <col min="15619" max="15619" width="10.8984375" style="461" customWidth="1"/>
    <col min="15620" max="15620" width="10.3984375" style="461" customWidth="1"/>
    <col min="15621" max="15625" width="10.8984375" style="461" customWidth="1"/>
    <col min="15626" max="15626" width="11.09765625" style="461" customWidth="1"/>
    <col min="15627" max="15627" width="10.8984375" style="461" customWidth="1"/>
    <col min="15628" max="15628" width="13.296875" style="461" customWidth="1"/>
    <col min="15629" max="15629" width="11" style="461" customWidth="1"/>
    <col min="15630" max="15630" width="12.59765625" style="461" bestFit="1" customWidth="1"/>
    <col min="15631" max="15872" width="16.296875" style="461"/>
    <col min="15873" max="15873" width="15.59765625" style="461" customWidth="1"/>
    <col min="15874" max="15874" width="11.09765625" style="461" customWidth="1"/>
    <col min="15875" max="15875" width="10.8984375" style="461" customWidth="1"/>
    <col min="15876" max="15876" width="10.3984375" style="461" customWidth="1"/>
    <col min="15877" max="15881" width="10.8984375" style="461" customWidth="1"/>
    <col min="15882" max="15882" width="11.09765625" style="461" customWidth="1"/>
    <col min="15883" max="15883" width="10.8984375" style="461" customWidth="1"/>
    <col min="15884" max="15884" width="13.296875" style="461" customWidth="1"/>
    <col min="15885" max="15885" width="11" style="461" customWidth="1"/>
    <col min="15886" max="15886" width="12.59765625" style="461" bestFit="1" customWidth="1"/>
    <col min="15887" max="16128" width="16.296875" style="461"/>
    <col min="16129" max="16129" width="15.59765625" style="461" customWidth="1"/>
    <col min="16130" max="16130" width="11.09765625" style="461" customWidth="1"/>
    <col min="16131" max="16131" width="10.8984375" style="461" customWidth="1"/>
    <col min="16132" max="16132" width="10.3984375" style="461" customWidth="1"/>
    <col min="16133" max="16137" width="10.8984375" style="461" customWidth="1"/>
    <col min="16138" max="16138" width="11.09765625" style="461" customWidth="1"/>
    <col min="16139" max="16139" width="10.8984375" style="461" customWidth="1"/>
    <col min="16140" max="16140" width="13.296875" style="461" customWidth="1"/>
    <col min="16141" max="16141" width="11" style="461" customWidth="1"/>
    <col min="16142" max="16142" width="12.59765625" style="461" bestFit="1" customWidth="1"/>
    <col min="16143" max="16384" width="16.296875" style="461"/>
  </cols>
  <sheetData>
    <row r="1" spans="1:17" ht="21">
      <c r="A1" s="1819" t="s">
        <v>979</v>
      </c>
      <c r="B1" s="1819"/>
      <c r="C1" s="1819"/>
      <c r="D1" s="1819"/>
      <c r="E1" s="1819"/>
      <c r="F1" s="1819"/>
      <c r="G1" s="1819"/>
      <c r="H1" s="1819"/>
      <c r="I1" s="1819"/>
      <c r="J1" s="1819"/>
      <c r="K1" s="1819"/>
      <c r="L1" s="1819"/>
      <c r="M1" s="1819"/>
      <c r="N1" s="1819"/>
      <c r="O1" s="460"/>
      <c r="P1" s="460"/>
      <c r="Q1" s="460"/>
    </row>
    <row r="2" spans="1:17" ht="21">
      <c r="A2" s="462" t="s">
        <v>4</v>
      </c>
      <c r="B2" s="463">
        <v>243162</v>
      </c>
      <c r="C2" s="463">
        <v>243193</v>
      </c>
      <c r="D2" s="463">
        <v>243223</v>
      </c>
      <c r="E2" s="463">
        <v>243254</v>
      </c>
      <c r="F2" s="463">
        <v>243285</v>
      </c>
      <c r="G2" s="463">
        <v>243313</v>
      </c>
      <c r="H2" s="463">
        <v>243344</v>
      </c>
      <c r="I2" s="463">
        <v>243374</v>
      </c>
      <c r="J2" s="463">
        <v>243405</v>
      </c>
      <c r="K2" s="463">
        <v>243435</v>
      </c>
      <c r="L2" s="463">
        <v>243466</v>
      </c>
      <c r="M2" s="463">
        <v>243497</v>
      </c>
      <c r="N2" s="464" t="s">
        <v>6</v>
      </c>
      <c r="O2" s="465"/>
      <c r="P2" s="465"/>
      <c r="Q2" s="465"/>
    </row>
    <row r="3" spans="1:17" ht="21">
      <c r="A3" s="466" t="s">
        <v>980</v>
      </c>
      <c r="B3" s="467">
        <v>350000</v>
      </c>
      <c r="C3" s="467">
        <v>350000</v>
      </c>
      <c r="D3" s="467">
        <v>350000</v>
      </c>
      <c r="E3" s="467">
        <v>350000</v>
      </c>
      <c r="F3" s="467">
        <v>350000</v>
      </c>
      <c r="G3" s="467">
        <v>350000</v>
      </c>
      <c r="H3" s="467">
        <v>350000</v>
      </c>
      <c r="I3" s="467">
        <v>350000</v>
      </c>
      <c r="J3" s="467">
        <v>350000</v>
      </c>
      <c r="K3" s="467">
        <v>350000</v>
      </c>
      <c r="L3" s="467">
        <v>350000</v>
      </c>
      <c r="M3" s="467">
        <v>350000</v>
      </c>
      <c r="N3" s="468">
        <f>SUM(B3:M3)</f>
        <v>4200000</v>
      </c>
      <c r="O3" s="469"/>
      <c r="P3" s="469"/>
      <c r="Q3" s="469"/>
    </row>
    <row r="4" spans="1:17" ht="21">
      <c r="A4" s="466" t="s">
        <v>981</v>
      </c>
      <c r="B4" s="470">
        <v>65000</v>
      </c>
      <c r="C4" s="470">
        <v>65000</v>
      </c>
      <c r="D4" s="470">
        <v>65000</v>
      </c>
      <c r="E4" s="470">
        <v>65000</v>
      </c>
      <c r="F4" s="470">
        <v>65000</v>
      </c>
      <c r="G4" s="470">
        <v>65000</v>
      </c>
      <c r="H4" s="470">
        <v>65000</v>
      </c>
      <c r="I4" s="470">
        <v>65000</v>
      </c>
      <c r="J4" s="470">
        <v>65000</v>
      </c>
      <c r="K4" s="470">
        <v>65000</v>
      </c>
      <c r="L4" s="470">
        <v>65000</v>
      </c>
      <c r="M4" s="470">
        <v>65000</v>
      </c>
      <c r="N4" s="471">
        <f>SUM(B4:M4)</f>
        <v>780000</v>
      </c>
      <c r="O4" s="469"/>
      <c r="P4" s="469"/>
      <c r="Q4" s="469"/>
    </row>
    <row r="5" spans="1:17" ht="21">
      <c r="A5" s="466" t="s">
        <v>982</v>
      </c>
      <c r="B5" s="472">
        <v>4247.8999999999996</v>
      </c>
      <c r="C5" s="472">
        <v>4247.8999999999996</v>
      </c>
      <c r="D5" s="472">
        <v>4247.8999999999996</v>
      </c>
      <c r="E5" s="472">
        <v>4247.8999999999996</v>
      </c>
      <c r="F5" s="472">
        <v>4247.8999999999996</v>
      </c>
      <c r="G5" s="472">
        <v>4247.8999999999996</v>
      </c>
      <c r="H5" s="472">
        <v>4247.8999999999996</v>
      </c>
      <c r="I5" s="472">
        <v>4247.8999999999996</v>
      </c>
      <c r="J5" s="472">
        <v>4247.8999999999996</v>
      </c>
      <c r="K5" s="472">
        <v>4247.8999999999996</v>
      </c>
      <c r="L5" s="472">
        <v>4247.8999999999996</v>
      </c>
      <c r="M5" s="472">
        <v>4247.8999999999996</v>
      </c>
      <c r="N5" s="471">
        <f>SUM(B5:M5)</f>
        <v>50974.80000000001</v>
      </c>
      <c r="O5" s="469"/>
      <c r="P5" s="469"/>
    </row>
    <row r="6" spans="1:17" ht="21">
      <c r="A6" s="466" t="s">
        <v>983</v>
      </c>
      <c r="B6" s="473">
        <v>6600</v>
      </c>
      <c r="C6" s="473">
        <v>6600</v>
      </c>
      <c r="D6" s="473">
        <v>6600</v>
      </c>
      <c r="E6" s="473">
        <v>6600</v>
      </c>
      <c r="F6" s="473">
        <v>6600</v>
      </c>
      <c r="G6" s="473">
        <v>6600</v>
      </c>
      <c r="H6" s="473">
        <v>6600</v>
      </c>
      <c r="I6" s="473">
        <v>6600</v>
      </c>
      <c r="J6" s="473">
        <v>6600</v>
      </c>
      <c r="K6" s="473">
        <v>6600</v>
      </c>
      <c r="L6" s="473">
        <v>6600</v>
      </c>
      <c r="M6" s="473">
        <v>6600</v>
      </c>
      <c r="N6" s="471">
        <f>SUM(B6:M6)</f>
        <v>79200</v>
      </c>
      <c r="O6" s="469"/>
    </row>
    <row r="7" spans="1:17" ht="21">
      <c r="A7" s="466" t="s">
        <v>984</v>
      </c>
      <c r="B7" s="467">
        <v>1800</v>
      </c>
      <c r="C7" s="467">
        <v>1800</v>
      </c>
      <c r="D7" s="467">
        <v>1800</v>
      </c>
      <c r="E7" s="467">
        <v>1800</v>
      </c>
      <c r="F7" s="467">
        <v>1800</v>
      </c>
      <c r="G7" s="467">
        <v>1800</v>
      </c>
      <c r="H7" s="467">
        <v>1800</v>
      </c>
      <c r="I7" s="467">
        <v>1800</v>
      </c>
      <c r="J7" s="467">
        <v>1800</v>
      </c>
      <c r="K7" s="467">
        <v>1800</v>
      </c>
      <c r="L7" s="467">
        <v>1800</v>
      </c>
      <c r="M7" s="467">
        <v>1800</v>
      </c>
      <c r="N7" s="471">
        <f>SUM(B7:M7)</f>
        <v>21600</v>
      </c>
      <c r="O7" s="469"/>
    </row>
    <row r="8" spans="1:17" ht="21">
      <c r="A8" s="1820" t="s">
        <v>985</v>
      </c>
      <c r="B8" s="1821"/>
      <c r="C8" s="1821"/>
      <c r="D8" s="1821"/>
      <c r="E8" s="1821"/>
      <c r="F8" s="1821"/>
      <c r="G8" s="1821"/>
      <c r="H8" s="1821"/>
      <c r="I8" s="1821"/>
      <c r="J8" s="1821"/>
      <c r="K8" s="1821"/>
      <c r="L8" s="1821"/>
      <c r="M8" s="1822"/>
      <c r="N8" s="474">
        <f>SUM(N3:N7)</f>
        <v>5131774.8</v>
      </c>
      <c r="O8" s="475"/>
      <c r="P8" s="460"/>
      <c r="Q8" s="476"/>
    </row>
    <row r="9" spans="1:17" ht="21">
      <c r="O9" s="469"/>
    </row>
  </sheetData>
  <mergeCells count="2">
    <mergeCell ref="A1:N1"/>
    <mergeCell ref="A8:M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4E0D8-C79B-45F1-98BD-FCE7A489F04E}">
  <sheetPr>
    <tabColor rgb="FFFFFF00"/>
  </sheetPr>
  <dimension ref="A1:G48"/>
  <sheetViews>
    <sheetView topLeftCell="A31" workbookViewId="0">
      <selection activeCell="U62" sqref="U62"/>
    </sheetView>
  </sheetViews>
  <sheetFormatPr defaultColWidth="8.8984375" defaultRowHeight="24.6"/>
  <cols>
    <col min="1" max="1" width="10.69921875" style="478" customWidth="1"/>
    <col min="2" max="2" width="107.59765625" style="478" customWidth="1"/>
    <col min="3" max="3" width="30.8984375" style="478" customWidth="1"/>
    <col min="4" max="6" width="8.8984375" style="478"/>
    <col min="7" max="7" width="12.09765625" style="478" bestFit="1" customWidth="1"/>
    <col min="8" max="256" width="8.8984375" style="478"/>
    <col min="257" max="257" width="10.69921875" style="478" customWidth="1"/>
    <col min="258" max="258" width="79.69921875" style="478" customWidth="1"/>
    <col min="259" max="259" width="30.8984375" style="478" customWidth="1"/>
    <col min="260" max="512" width="8.8984375" style="478"/>
    <col min="513" max="513" width="10.69921875" style="478" customWidth="1"/>
    <col min="514" max="514" width="79.69921875" style="478" customWidth="1"/>
    <col min="515" max="515" width="30.8984375" style="478" customWidth="1"/>
    <col min="516" max="768" width="8.8984375" style="478"/>
    <col min="769" max="769" width="10.69921875" style="478" customWidth="1"/>
    <col min="770" max="770" width="79.69921875" style="478" customWidth="1"/>
    <col min="771" max="771" width="30.8984375" style="478" customWidth="1"/>
    <col min="772" max="1024" width="8.8984375" style="478"/>
    <col min="1025" max="1025" width="10.69921875" style="478" customWidth="1"/>
    <col min="1026" max="1026" width="79.69921875" style="478" customWidth="1"/>
    <col min="1027" max="1027" width="30.8984375" style="478" customWidth="1"/>
    <col min="1028" max="1280" width="8.8984375" style="478"/>
    <col min="1281" max="1281" width="10.69921875" style="478" customWidth="1"/>
    <col min="1282" max="1282" width="79.69921875" style="478" customWidth="1"/>
    <col min="1283" max="1283" width="30.8984375" style="478" customWidth="1"/>
    <col min="1284" max="1536" width="8.8984375" style="478"/>
    <col min="1537" max="1537" width="10.69921875" style="478" customWidth="1"/>
    <col min="1538" max="1538" width="79.69921875" style="478" customWidth="1"/>
    <col min="1539" max="1539" width="30.8984375" style="478" customWidth="1"/>
    <col min="1540" max="1792" width="8.8984375" style="478"/>
    <col min="1793" max="1793" width="10.69921875" style="478" customWidth="1"/>
    <col min="1794" max="1794" width="79.69921875" style="478" customWidth="1"/>
    <col min="1795" max="1795" width="30.8984375" style="478" customWidth="1"/>
    <col min="1796" max="2048" width="8.8984375" style="478"/>
    <col min="2049" max="2049" width="10.69921875" style="478" customWidth="1"/>
    <col min="2050" max="2050" width="79.69921875" style="478" customWidth="1"/>
    <col min="2051" max="2051" width="30.8984375" style="478" customWidth="1"/>
    <col min="2052" max="2304" width="8.8984375" style="478"/>
    <col min="2305" max="2305" width="10.69921875" style="478" customWidth="1"/>
    <col min="2306" max="2306" width="79.69921875" style="478" customWidth="1"/>
    <col min="2307" max="2307" width="30.8984375" style="478" customWidth="1"/>
    <col min="2308" max="2560" width="8.8984375" style="478"/>
    <col min="2561" max="2561" width="10.69921875" style="478" customWidth="1"/>
    <col min="2562" max="2562" width="79.69921875" style="478" customWidth="1"/>
    <col min="2563" max="2563" width="30.8984375" style="478" customWidth="1"/>
    <col min="2564" max="2816" width="8.8984375" style="478"/>
    <col min="2817" max="2817" width="10.69921875" style="478" customWidth="1"/>
    <col min="2818" max="2818" width="79.69921875" style="478" customWidth="1"/>
    <col min="2819" max="2819" width="30.8984375" style="478" customWidth="1"/>
    <col min="2820" max="3072" width="8.8984375" style="478"/>
    <col min="3073" max="3073" width="10.69921875" style="478" customWidth="1"/>
    <col min="3074" max="3074" width="79.69921875" style="478" customWidth="1"/>
    <col min="3075" max="3075" width="30.8984375" style="478" customWidth="1"/>
    <col min="3076" max="3328" width="8.8984375" style="478"/>
    <col min="3329" max="3329" width="10.69921875" style="478" customWidth="1"/>
    <col min="3330" max="3330" width="79.69921875" style="478" customWidth="1"/>
    <col min="3331" max="3331" width="30.8984375" style="478" customWidth="1"/>
    <col min="3332" max="3584" width="8.8984375" style="478"/>
    <col min="3585" max="3585" width="10.69921875" style="478" customWidth="1"/>
    <col min="3586" max="3586" width="79.69921875" style="478" customWidth="1"/>
    <col min="3587" max="3587" width="30.8984375" style="478" customWidth="1"/>
    <col min="3588" max="3840" width="8.8984375" style="478"/>
    <col min="3841" max="3841" width="10.69921875" style="478" customWidth="1"/>
    <col min="3842" max="3842" width="79.69921875" style="478" customWidth="1"/>
    <col min="3843" max="3843" width="30.8984375" style="478" customWidth="1"/>
    <col min="3844" max="4096" width="8.8984375" style="478"/>
    <col min="4097" max="4097" width="10.69921875" style="478" customWidth="1"/>
    <col min="4098" max="4098" width="79.69921875" style="478" customWidth="1"/>
    <col min="4099" max="4099" width="30.8984375" style="478" customWidth="1"/>
    <col min="4100" max="4352" width="8.8984375" style="478"/>
    <col min="4353" max="4353" width="10.69921875" style="478" customWidth="1"/>
    <col min="4354" max="4354" width="79.69921875" style="478" customWidth="1"/>
    <col min="4355" max="4355" width="30.8984375" style="478" customWidth="1"/>
    <col min="4356" max="4608" width="8.8984375" style="478"/>
    <col min="4609" max="4609" width="10.69921875" style="478" customWidth="1"/>
    <col min="4610" max="4610" width="79.69921875" style="478" customWidth="1"/>
    <col min="4611" max="4611" width="30.8984375" style="478" customWidth="1"/>
    <col min="4612" max="4864" width="8.8984375" style="478"/>
    <col min="4865" max="4865" width="10.69921875" style="478" customWidth="1"/>
    <col min="4866" max="4866" width="79.69921875" style="478" customWidth="1"/>
    <col min="4867" max="4867" width="30.8984375" style="478" customWidth="1"/>
    <col min="4868" max="5120" width="8.8984375" style="478"/>
    <col min="5121" max="5121" width="10.69921875" style="478" customWidth="1"/>
    <col min="5122" max="5122" width="79.69921875" style="478" customWidth="1"/>
    <col min="5123" max="5123" width="30.8984375" style="478" customWidth="1"/>
    <col min="5124" max="5376" width="8.8984375" style="478"/>
    <col min="5377" max="5377" width="10.69921875" style="478" customWidth="1"/>
    <col min="5378" max="5378" width="79.69921875" style="478" customWidth="1"/>
    <col min="5379" max="5379" width="30.8984375" style="478" customWidth="1"/>
    <col min="5380" max="5632" width="8.8984375" style="478"/>
    <col min="5633" max="5633" width="10.69921875" style="478" customWidth="1"/>
    <col min="5634" max="5634" width="79.69921875" style="478" customWidth="1"/>
    <col min="5635" max="5635" width="30.8984375" style="478" customWidth="1"/>
    <col min="5636" max="5888" width="8.8984375" style="478"/>
    <col min="5889" max="5889" width="10.69921875" style="478" customWidth="1"/>
    <col min="5890" max="5890" width="79.69921875" style="478" customWidth="1"/>
    <col min="5891" max="5891" width="30.8984375" style="478" customWidth="1"/>
    <col min="5892" max="6144" width="8.8984375" style="478"/>
    <col min="6145" max="6145" width="10.69921875" style="478" customWidth="1"/>
    <col min="6146" max="6146" width="79.69921875" style="478" customWidth="1"/>
    <col min="6147" max="6147" width="30.8984375" style="478" customWidth="1"/>
    <col min="6148" max="6400" width="8.8984375" style="478"/>
    <col min="6401" max="6401" width="10.69921875" style="478" customWidth="1"/>
    <col min="6402" max="6402" width="79.69921875" style="478" customWidth="1"/>
    <col min="6403" max="6403" width="30.8984375" style="478" customWidth="1"/>
    <col min="6404" max="6656" width="8.8984375" style="478"/>
    <col min="6657" max="6657" width="10.69921875" style="478" customWidth="1"/>
    <col min="6658" max="6658" width="79.69921875" style="478" customWidth="1"/>
    <col min="6659" max="6659" width="30.8984375" style="478" customWidth="1"/>
    <col min="6660" max="6912" width="8.8984375" style="478"/>
    <col min="6913" max="6913" width="10.69921875" style="478" customWidth="1"/>
    <col min="6914" max="6914" width="79.69921875" style="478" customWidth="1"/>
    <col min="6915" max="6915" width="30.8984375" style="478" customWidth="1"/>
    <col min="6916" max="7168" width="8.8984375" style="478"/>
    <col min="7169" max="7169" width="10.69921875" style="478" customWidth="1"/>
    <col min="7170" max="7170" width="79.69921875" style="478" customWidth="1"/>
    <col min="7171" max="7171" width="30.8984375" style="478" customWidth="1"/>
    <col min="7172" max="7424" width="8.8984375" style="478"/>
    <col min="7425" max="7425" width="10.69921875" style="478" customWidth="1"/>
    <col min="7426" max="7426" width="79.69921875" style="478" customWidth="1"/>
    <col min="7427" max="7427" width="30.8984375" style="478" customWidth="1"/>
    <col min="7428" max="7680" width="8.8984375" style="478"/>
    <col min="7681" max="7681" width="10.69921875" style="478" customWidth="1"/>
    <col min="7682" max="7682" width="79.69921875" style="478" customWidth="1"/>
    <col min="7683" max="7683" width="30.8984375" style="478" customWidth="1"/>
    <col min="7684" max="7936" width="8.8984375" style="478"/>
    <col min="7937" max="7937" width="10.69921875" style="478" customWidth="1"/>
    <col min="7938" max="7938" width="79.69921875" style="478" customWidth="1"/>
    <col min="7939" max="7939" width="30.8984375" style="478" customWidth="1"/>
    <col min="7940" max="8192" width="8.8984375" style="478"/>
    <col min="8193" max="8193" width="10.69921875" style="478" customWidth="1"/>
    <col min="8194" max="8194" width="79.69921875" style="478" customWidth="1"/>
    <col min="8195" max="8195" width="30.8984375" style="478" customWidth="1"/>
    <col min="8196" max="8448" width="8.8984375" style="478"/>
    <col min="8449" max="8449" width="10.69921875" style="478" customWidth="1"/>
    <col min="8450" max="8450" width="79.69921875" style="478" customWidth="1"/>
    <col min="8451" max="8451" width="30.8984375" style="478" customWidth="1"/>
    <col min="8452" max="8704" width="8.8984375" style="478"/>
    <col min="8705" max="8705" width="10.69921875" style="478" customWidth="1"/>
    <col min="8706" max="8706" width="79.69921875" style="478" customWidth="1"/>
    <col min="8707" max="8707" width="30.8984375" style="478" customWidth="1"/>
    <col min="8708" max="8960" width="8.8984375" style="478"/>
    <col min="8961" max="8961" width="10.69921875" style="478" customWidth="1"/>
    <col min="8962" max="8962" width="79.69921875" style="478" customWidth="1"/>
    <col min="8963" max="8963" width="30.8984375" style="478" customWidth="1"/>
    <col min="8964" max="9216" width="8.8984375" style="478"/>
    <col min="9217" max="9217" width="10.69921875" style="478" customWidth="1"/>
    <col min="9218" max="9218" width="79.69921875" style="478" customWidth="1"/>
    <col min="9219" max="9219" width="30.8984375" style="478" customWidth="1"/>
    <col min="9220" max="9472" width="8.8984375" style="478"/>
    <col min="9473" max="9473" width="10.69921875" style="478" customWidth="1"/>
    <col min="9474" max="9474" width="79.69921875" style="478" customWidth="1"/>
    <col min="9475" max="9475" width="30.8984375" style="478" customWidth="1"/>
    <col min="9476" max="9728" width="8.8984375" style="478"/>
    <col min="9729" max="9729" width="10.69921875" style="478" customWidth="1"/>
    <col min="9730" max="9730" width="79.69921875" style="478" customWidth="1"/>
    <col min="9731" max="9731" width="30.8984375" style="478" customWidth="1"/>
    <col min="9732" max="9984" width="8.8984375" style="478"/>
    <col min="9985" max="9985" width="10.69921875" style="478" customWidth="1"/>
    <col min="9986" max="9986" width="79.69921875" style="478" customWidth="1"/>
    <col min="9987" max="9987" width="30.8984375" style="478" customWidth="1"/>
    <col min="9988" max="10240" width="8.8984375" style="478"/>
    <col min="10241" max="10241" width="10.69921875" style="478" customWidth="1"/>
    <col min="10242" max="10242" width="79.69921875" style="478" customWidth="1"/>
    <col min="10243" max="10243" width="30.8984375" style="478" customWidth="1"/>
    <col min="10244" max="10496" width="8.8984375" style="478"/>
    <col min="10497" max="10497" width="10.69921875" style="478" customWidth="1"/>
    <col min="10498" max="10498" width="79.69921875" style="478" customWidth="1"/>
    <col min="10499" max="10499" width="30.8984375" style="478" customWidth="1"/>
    <col min="10500" max="10752" width="8.8984375" style="478"/>
    <col min="10753" max="10753" width="10.69921875" style="478" customWidth="1"/>
    <col min="10754" max="10754" width="79.69921875" style="478" customWidth="1"/>
    <col min="10755" max="10755" width="30.8984375" style="478" customWidth="1"/>
    <col min="10756" max="11008" width="8.8984375" style="478"/>
    <col min="11009" max="11009" width="10.69921875" style="478" customWidth="1"/>
    <col min="11010" max="11010" width="79.69921875" style="478" customWidth="1"/>
    <col min="11011" max="11011" width="30.8984375" style="478" customWidth="1"/>
    <col min="11012" max="11264" width="8.8984375" style="478"/>
    <col min="11265" max="11265" width="10.69921875" style="478" customWidth="1"/>
    <col min="11266" max="11266" width="79.69921875" style="478" customWidth="1"/>
    <col min="11267" max="11267" width="30.8984375" style="478" customWidth="1"/>
    <col min="11268" max="11520" width="8.8984375" style="478"/>
    <col min="11521" max="11521" width="10.69921875" style="478" customWidth="1"/>
    <col min="11522" max="11522" width="79.69921875" style="478" customWidth="1"/>
    <col min="11523" max="11523" width="30.8984375" style="478" customWidth="1"/>
    <col min="11524" max="11776" width="8.8984375" style="478"/>
    <col min="11777" max="11777" width="10.69921875" style="478" customWidth="1"/>
    <col min="11778" max="11778" width="79.69921875" style="478" customWidth="1"/>
    <col min="11779" max="11779" width="30.8984375" style="478" customWidth="1"/>
    <col min="11780" max="12032" width="8.8984375" style="478"/>
    <col min="12033" max="12033" width="10.69921875" style="478" customWidth="1"/>
    <col min="12034" max="12034" width="79.69921875" style="478" customWidth="1"/>
    <col min="12035" max="12035" width="30.8984375" style="478" customWidth="1"/>
    <col min="12036" max="12288" width="8.8984375" style="478"/>
    <col min="12289" max="12289" width="10.69921875" style="478" customWidth="1"/>
    <col min="12290" max="12290" width="79.69921875" style="478" customWidth="1"/>
    <col min="12291" max="12291" width="30.8984375" style="478" customWidth="1"/>
    <col min="12292" max="12544" width="8.8984375" style="478"/>
    <col min="12545" max="12545" width="10.69921875" style="478" customWidth="1"/>
    <col min="12546" max="12546" width="79.69921875" style="478" customWidth="1"/>
    <col min="12547" max="12547" width="30.8984375" style="478" customWidth="1"/>
    <col min="12548" max="12800" width="8.8984375" style="478"/>
    <col min="12801" max="12801" width="10.69921875" style="478" customWidth="1"/>
    <col min="12802" max="12802" width="79.69921875" style="478" customWidth="1"/>
    <col min="12803" max="12803" width="30.8984375" style="478" customWidth="1"/>
    <col min="12804" max="13056" width="8.8984375" style="478"/>
    <col min="13057" max="13057" width="10.69921875" style="478" customWidth="1"/>
    <col min="13058" max="13058" width="79.69921875" style="478" customWidth="1"/>
    <col min="13059" max="13059" width="30.8984375" style="478" customWidth="1"/>
    <col min="13060" max="13312" width="8.8984375" style="478"/>
    <col min="13313" max="13313" width="10.69921875" style="478" customWidth="1"/>
    <col min="13314" max="13314" width="79.69921875" style="478" customWidth="1"/>
    <col min="13315" max="13315" width="30.8984375" style="478" customWidth="1"/>
    <col min="13316" max="13568" width="8.8984375" style="478"/>
    <col min="13569" max="13569" width="10.69921875" style="478" customWidth="1"/>
    <col min="13570" max="13570" width="79.69921875" style="478" customWidth="1"/>
    <col min="13571" max="13571" width="30.8984375" style="478" customWidth="1"/>
    <col min="13572" max="13824" width="8.8984375" style="478"/>
    <col min="13825" max="13825" width="10.69921875" style="478" customWidth="1"/>
    <col min="13826" max="13826" width="79.69921875" style="478" customWidth="1"/>
    <col min="13827" max="13827" width="30.8984375" style="478" customWidth="1"/>
    <col min="13828" max="14080" width="8.8984375" style="478"/>
    <col min="14081" max="14081" width="10.69921875" style="478" customWidth="1"/>
    <col min="14082" max="14082" width="79.69921875" style="478" customWidth="1"/>
    <col min="14083" max="14083" width="30.8984375" style="478" customWidth="1"/>
    <col min="14084" max="14336" width="8.8984375" style="478"/>
    <col min="14337" max="14337" width="10.69921875" style="478" customWidth="1"/>
    <col min="14338" max="14338" width="79.69921875" style="478" customWidth="1"/>
    <col min="14339" max="14339" width="30.8984375" style="478" customWidth="1"/>
    <col min="14340" max="14592" width="8.8984375" style="478"/>
    <col min="14593" max="14593" width="10.69921875" style="478" customWidth="1"/>
    <col min="14594" max="14594" width="79.69921875" style="478" customWidth="1"/>
    <col min="14595" max="14595" width="30.8984375" style="478" customWidth="1"/>
    <col min="14596" max="14848" width="8.8984375" style="478"/>
    <col min="14849" max="14849" width="10.69921875" style="478" customWidth="1"/>
    <col min="14850" max="14850" width="79.69921875" style="478" customWidth="1"/>
    <col min="14851" max="14851" width="30.8984375" style="478" customWidth="1"/>
    <col min="14852" max="15104" width="8.8984375" style="478"/>
    <col min="15105" max="15105" width="10.69921875" style="478" customWidth="1"/>
    <col min="15106" max="15106" width="79.69921875" style="478" customWidth="1"/>
    <col min="15107" max="15107" width="30.8984375" style="478" customWidth="1"/>
    <col min="15108" max="15360" width="8.8984375" style="478"/>
    <col min="15361" max="15361" width="10.69921875" style="478" customWidth="1"/>
    <col min="15362" max="15362" width="79.69921875" style="478" customWidth="1"/>
    <col min="15363" max="15363" width="30.8984375" style="478" customWidth="1"/>
    <col min="15364" max="15616" width="8.8984375" style="478"/>
    <col min="15617" max="15617" width="10.69921875" style="478" customWidth="1"/>
    <col min="15618" max="15618" width="79.69921875" style="478" customWidth="1"/>
    <col min="15619" max="15619" width="30.8984375" style="478" customWidth="1"/>
    <col min="15620" max="15872" width="8.8984375" style="478"/>
    <col min="15873" max="15873" width="10.69921875" style="478" customWidth="1"/>
    <col min="15874" max="15874" width="79.69921875" style="478" customWidth="1"/>
    <col min="15875" max="15875" width="30.8984375" style="478" customWidth="1"/>
    <col min="15876" max="16128" width="8.8984375" style="478"/>
    <col min="16129" max="16129" width="10.69921875" style="478" customWidth="1"/>
    <col min="16130" max="16130" width="79.69921875" style="478" customWidth="1"/>
    <col min="16131" max="16131" width="30.8984375" style="478" customWidth="1"/>
    <col min="16132" max="16384" width="8.8984375" style="478"/>
  </cols>
  <sheetData>
    <row r="1" spans="1:3">
      <c r="A1" s="1823" t="s">
        <v>986</v>
      </c>
      <c r="B1" s="1823"/>
      <c r="C1" s="1823"/>
    </row>
    <row r="2" spans="1:3">
      <c r="A2" s="479" t="s">
        <v>789</v>
      </c>
      <c r="B2" s="480" t="s">
        <v>987</v>
      </c>
      <c r="C2" s="481" t="s">
        <v>267</v>
      </c>
    </row>
    <row r="3" spans="1:3">
      <c r="A3" s="482"/>
      <c r="B3" s="483"/>
      <c r="C3" s="484" t="s">
        <v>988</v>
      </c>
    </row>
    <row r="4" spans="1:3" ht="49.2">
      <c r="A4" s="485">
        <v>1</v>
      </c>
      <c r="B4" s="486" t="s">
        <v>989</v>
      </c>
      <c r="C4" s="487">
        <v>11000</v>
      </c>
    </row>
    <row r="5" spans="1:3">
      <c r="A5" s="485">
        <v>2</v>
      </c>
      <c r="B5" s="486" t="s">
        <v>990</v>
      </c>
      <c r="C5" s="487">
        <v>14300</v>
      </c>
    </row>
    <row r="6" spans="1:3">
      <c r="A6" s="485">
        <v>3</v>
      </c>
      <c r="B6" s="486" t="s">
        <v>991</v>
      </c>
      <c r="C6" s="487">
        <v>1860</v>
      </c>
    </row>
    <row r="7" spans="1:3">
      <c r="A7" s="485">
        <v>4</v>
      </c>
      <c r="B7" s="486" t="s">
        <v>992</v>
      </c>
      <c r="C7" s="488">
        <v>373180</v>
      </c>
    </row>
    <row r="8" spans="1:3">
      <c r="A8" s="485">
        <v>5</v>
      </c>
      <c r="B8" s="486" t="s">
        <v>993</v>
      </c>
      <c r="C8" s="487">
        <v>4200</v>
      </c>
    </row>
    <row r="9" spans="1:3">
      <c r="A9" s="485">
        <v>6</v>
      </c>
      <c r="B9" s="486" t="s">
        <v>994</v>
      </c>
      <c r="C9" s="487">
        <v>27000</v>
      </c>
    </row>
    <row r="10" spans="1:3" ht="49.2">
      <c r="A10" s="485">
        <v>7</v>
      </c>
      <c r="B10" s="486" t="s">
        <v>995</v>
      </c>
      <c r="C10" s="487">
        <v>4200</v>
      </c>
    </row>
    <row r="11" spans="1:3" ht="49.2">
      <c r="A11" s="485">
        <v>8</v>
      </c>
      <c r="B11" s="486" t="s">
        <v>996</v>
      </c>
      <c r="C11" s="487">
        <v>4400</v>
      </c>
    </row>
    <row r="12" spans="1:3">
      <c r="A12" s="485">
        <v>9</v>
      </c>
      <c r="B12" s="486" t="s">
        <v>997</v>
      </c>
      <c r="C12" s="487">
        <v>27000</v>
      </c>
    </row>
    <row r="13" spans="1:3">
      <c r="A13" s="485">
        <v>10</v>
      </c>
      <c r="B13" s="486" t="s">
        <v>998</v>
      </c>
      <c r="C13" s="487">
        <v>500</v>
      </c>
    </row>
    <row r="14" spans="1:3">
      <c r="A14" s="485">
        <v>11</v>
      </c>
      <c r="B14" s="486" t="s">
        <v>999</v>
      </c>
      <c r="C14" s="487">
        <v>2040</v>
      </c>
    </row>
    <row r="15" spans="1:3">
      <c r="A15" s="485">
        <v>12</v>
      </c>
      <c r="B15" s="486" t="s">
        <v>1000</v>
      </c>
      <c r="C15" s="487">
        <v>7200</v>
      </c>
    </row>
    <row r="16" spans="1:3">
      <c r="A16" s="485">
        <v>13</v>
      </c>
      <c r="B16" s="486" t="s">
        <v>1001</v>
      </c>
      <c r="C16" s="487">
        <v>24210</v>
      </c>
    </row>
    <row r="17" spans="1:3">
      <c r="A17" s="485">
        <v>14</v>
      </c>
      <c r="B17" s="486" t="s">
        <v>1002</v>
      </c>
      <c r="C17" s="487">
        <v>4550</v>
      </c>
    </row>
    <row r="18" spans="1:3">
      <c r="A18" s="485">
        <v>15</v>
      </c>
      <c r="B18" s="486" t="s">
        <v>1003</v>
      </c>
      <c r="C18" s="487">
        <v>6728</v>
      </c>
    </row>
    <row r="19" spans="1:3">
      <c r="A19" s="485">
        <v>16</v>
      </c>
      <c r="B19" s="486" t="s">
        <v>1004</v>
      </c>
      <c r="C19" s="487">
        <v>6728</v>
      </c>
    </row>
    <row r="20" spans="1:3">
      <c r="A20" s="485">
        <v>17</v>
      </c>
      <c r="B20" s="486" t="s">
        <v>1005</v>
      </c>
      <c r="C20" s="487">
        <v>1582</v>
      </c>
    </row>
    <row r="21" spans="1:3">
      <c r="A21" s="485">
        <v>18</v>
      </c>
      <c r="B21" s="486" t="s">
        <v>1006</v>
      </c>
      <c r="C21" s="487">
        <v>1582</v>
      </c>
    </row>
    <row r="22" spans="1:3">
      <c r="A22" s="485">
        <v>19</v>
      </c>
      <c r="B22" s="486" t="s">
        <v>1007</v>
      </c>
      <c r="C22" s="487">
        <v>3220</v>
      </c>
    </row>
    <row r="23" spans="1:3">
      <c r="A23" s="485">
        <v>20</v>
      </c>
      <c r="B23" s="486" t="s">
        <v>1008</v>
      </c>
      <c r="C23" s="487">
        <v>3720</v>
      </c>
    </row>
    <row r="24" spans="1:3">
      <c r="A24" s="485">
        <v>21</v>
      </c>
      <c r="B24" s="486" t="s">
        <v>1009</v>
      </c>
      <c r="C24" s="487">
        <v>119000</v>
      </c>
    </row>
    <row r="25" spans="1:3">
      <c r="A25" s="485">
        <v>22</v>
      </c>
      <c r="B25" s="486" t="s">
        <v>1010</v>
      </c>
      <c r="C25" s="487">
        <v>17300</v>
      </c>
    </row>
    <row r="26" spans="1:3">
      <c r="A26" s="485">
        <v>23</v>
      </c>
      <c r="B26" s="486" t="s">
        <v>1011</v>
      </c>
      <c r="C26" s="487">
        <v>2860</v>
      </c>
    </row>
    <row r="27" spans="1:3">
      <c r="A27" s="485">
        <v>24</v>
      </c>
      <c r="B27" s="486" t="s">
        <v>1012</v>
      </c>
      <c r="C27" s="487">
        <v>8291</v>
      </c>
    </row>
    <row r="28" spans="1:3">
      <c r="A28" s="485">
        <v>25</v>
      </c>
      <c r="B28" s="486" t="s">
        <v>1013</v>
      </c>
      <c r="C28" s="487">
        <v>2520</v>
      </c>
    </row>
    <row r="29" spans="1:3">
      <c r="A29" s="485">
        <v>26</v>
      </c>
      <c r="B29" s="486" t="s">
        <v>1014</v>
      </c>
      <c r="C29" s="487">
        <v>450</v>
      </c>
    </row>
    <row r="30" spans="1:3">
      <c r="A30" s="485">
        <v>27</v>
      </c>
      <c r="B30" s="486" t="s">
        <v>1015</v>
      </c>
      <c r="C30" s="487">
        <v>600</v>
      </c>
    </row>
    <row r="31" spans="1:3" ht="73.8">
      <c r="A31" s="485">
        <v>28</v>
      </c>
      <c r="B31" s="486" t="s">
        <v>1016</v>
      </c>
      <c r="C31" s="487">
        <v>660</v>
      </c>
    </row>
    <row r="32" spans="1:3">
      <c r="A32" s="485">
        <v>29</v>
      </c>
      <c r="B32" s="486" t="s">
        <v>1017</v>
      </c>
      <c r="C32" s="487">
        <v>44088</v>
      </c>
    </row>
    <row r="33" spans="1:7" ht="49.2">
      <c r="A33" s="485">
        <v>30</v>
      </c>
      <c r="B33" s="486" t="s">
        <v>1018</v>
      </c>
      <c r="C33" s="487">
        <v>1860</v>
      </c>
    </row>
    <row r="34" spans="1:7">
      <c r="A34" s="485">
        <v>31</v>
      </c>
      <c r="B34" s="486" t="s">
        <v>1019</v>
      </c>
      <c r="C34" s="487">
        <v>1860</v>
      </c>
    </row>
    <row r="35" spans="1:7" ht="49.2">
      <c r="A35" s="485">
        <v>32</v>
      </c>
      <c r="B35" s="486" t="s">
        <v>1020</v>
      </c>
      <c r="C35" s="487">
        <v>5226</v>
      </c>
    </row>
    <row r="36" spans="1:7">
      <c r="A36" s="485">
        <v>33</v>
      </c>
      <c r="B36" s="486" t="s">
        <v>1021</v>
      </c>
      <c r="C36" s="487">
        <v>38300</v>
      </c>
    </row>
    <row r="37" spans="1:7">
      <c r="A37" s="485">
        <v>34</v>
      </c>
      <c r="B37" s="486" t="s">
        <v>1022</v>
      </c>
      <c r="C37" s="487">
        <v>12900</v>
      </c>
    </row>
    <row r="38" spans="1:7">
      <c r="A38" s="485">
        <v>35</v>
      </c>
      <c r="B38" s="486" t="s">
        <v>1023</v>
      </c>
      <c r="C38" s="487">
        <v>82000</v>
      </c>
    </row>
    <row r="39" spans="1:7">
      <c r="A39" s="485">
        <v>36</v>
      </c>
      <c r="B39" s="486" t="s">
        <v>1024</v>
      </c>
      <c r="C39" s="487">
        <v>14850</v>
      </c>
    </row>
    <row r="40" spans="1:7">
      <c r="A40" s="485">
        <v>37</v>
      </c>
      <c r="B40" s="486" t="s">
        <v>1025</v>
      </c>
      <c r="C40" s="487">
        <v>66000</v>
      </c>
      <c r="G40" s="489">
        <v>947965</v>
      </c>
    </row>
    <row r="41" spans="1:7">
      <c r="A41" s="1824" t="s">
        <v>1026</v>
      </c>
      <c r="B41" s="1825"/>
      <c r="C41" s="490">
        <f>SUM(C4:C40)</f>
        <v>947965</v>
      </c>
    </row>
    <row r="42" spans="1:7">
      <c r="A42" s="491"/>
      <c r="B42" s="477"/>
    </row>
    <row r="43" spans="1:7">
      <c r="A43" s="477"/>
      <c r="B43" s="491"/>
    </row>
    <row r="44" spans="1:7">
      <c r="A44" s="492"/>
    </row>
    <row r="45" spans="1:7">
      <c r="A45" s="493"/>
    </row>
    <row r="46" spans="1:7">
      <c r="A46" s="493"/>
    </row>
    <row r="47" spans="1:7">
      <c r="A47" s="494"/>
    </row>
    <row r="48" spans="1:7">
      <c r="A48" s="495"/>
    </row>
  </sheetData>
  <protectedRanges>
    <protectedRange password="CC6F" sqref="A4:C40" name="Range1"/>
  </protectedRanges>
  <mergeCells count="2">
    <mergeCell ref="A1:C1"/>
    <mergeCell ref="A41:B4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E1E5A-DDEE-44CB-858E-2147BADCD2AA}">
  <sheetPr>
    <tabColor rgb="FF92D050"/>
  </sheetPr>
  <dimension ref="A1:H184"/>
  <sheetViews>
    <sheetView zoomScale="120" zoomScaleNormal="120" workbookViewId="0">
      <selection activeCell="L64" sqref="L64"/>
    </sheetView>
  </sheetViews>
  <sheetFormatPr defaultRowHeight="13.8"/>
  <cols>
    <col min="1" max="1" width="1.19921875" customWidth="1"/>
    <col min="2" max="2" width="2.8984375" customWidth="1"/>
    <col min="3" max="3" width="3.09765625" customWidth="1"/>
    <col min="4" max="4" width="3.296875" customWidth="1"/>
    <col min="5" max="5" width="57.69921875" customWidth="1"/>
    <col min="6" max="6" width="18.19921875" customWidth="1"/>
    <col min="7" max="7" width="14.3984375" customWidth="1"/>
    <col min="8" max="8" width="18.59765625" customWidth="1"/>
    <col min="9" max="9" width="4.19921875" customWidth="1"/>
    <col min="10" max="10" width="4.296875" customWidth="1"/>
    <col min="11" max="11" width="4.8984375" customWidth="1"/>
  </cols>
  <sheetData>
    <row r="1" spans="1:8" ht="18.899999999999999" customHeight="1">
      <c r="A1" s="71"/>
      <c r="B1" s="72"/>
      <c r="C1" s="72"/>
      <c r="D1" s="72"/>
      <c r="E1" s="72"/>
      <c r="F1" s="73" t="s">
        <v>127</v>
      </c>
    </row>
    <row r="2" spans="1:8" ht="18.899999999999999" customHeight="1">
      <c r="A2" s="71"/>
      <c r="B2" s="1842" t="s">
        <v>114</v>
      </c>
      <c r="C2" s="1842"/>
      <c r="D2" s="1842"/>
      <c r="E2" s="1842"/>
      <c r="F2" s="1842"/>
    </row>
    <row r="3" spans="1:8" ht="18.899999999999999" customHeight="1">
      <c r="A3" s="71"/>
      <c r="B3" s="1842" t="s">
        <v>115</v>
      </c>
      <c r="C3" s="1842"/>
      <c r="D3" s="1842"/>
      <c r="E3" s="1842"/>
      <c r="F3" s="1842"/>
      <c r="G3" s="1842"/>
    </row>
    <row r="4" spans="1:8" ht="18.899999999999999" customHeight="1">
      <c r="A4" s="71"/>
      <c r="B4" s="1842" t="s">
        <v>128</v>
      </c>
      <c r="C4" s="1842"/>
      <c r="D4" s="1842"/>
      <c r="E4" s="1842"/>
      <c r="F4" s="1842"/>
      <c r="H4" s="88" t="s">
        <v>129</v>
      </c>
    </row>
    <row r="5" spans="1:8" ht="18.899999999999999" customHeight="1">
      <c r="A5" s="71"/>
      <c r="B5" s="1842" t="s">
        <v>212</v>
      </c>
      <c r="C5" s="1842"/>
      <c r="D5" s="1842"/>
      <c r="E5" s="1842"/>
      <c r="F5" s="1842"/>
    </row>
    <row r="6" spans="1:8" ht="18.899999999999999" customHeight="1">
      <c r="A6" s="71"/>
      <c r="B6" s="1954" t="s">
        <v>4</v>
      </c>
      <c r="C6" s="1955"/>
      <c r="D6" s="1955"/>
      <c r="E6" s="1955"/>
      <c r="F6" s="74" t="s">
        <v>149</v>
      </c>
      <c r="G6" s="74" t="s">
        <v>150</v>
      </c>
      <c r="H6" s="74" t="s">
        <v>213</v>
      </c>
    </row>
    <row r="7" spans="1:8" ht="9.75" customHeight="1">
      <c r="A7" s="71"/>
      <c r="B7" s="75"/>
      <c r="C7" s="72"/>
      <c r="D7" s="72"/>
      <c r="E7" s="89"/>
      <c r="F7" s="76"/>
      <c r="G7" s="76"/>
      <c r="H7" s="76"/>
    </row>
    <row r="8" spans="1:8" ht="18.899999999999999" customHeight="1">
      <c r="A8" s="71"/>
      <c r="B8" s="77" t="s">
        <v>130</v>
      </c>
      <c r="C8" s="78"/>
      <c r="D8" s="78"/>
      <c r="E8" s="90"/>
      <c r="F8" s="91"/>
      <c r="G8" s="91"/>
      <c r="H8" s="91"/>
    </row>
    <row r="9" spans="1:8" ht="18.899999999999999" customHeight="1">
      <c r="A9" s="71"/>
      <c r="B9" s="75"/>
      <c r="C9" s="72" t="s">
        <v>131</v>
      </c>
      <c r="D9" s="72"/>
      <c r="E9" s="92"/>
      <c r="F9" s="120" t="s">
        <v>120</v>
      </c>
      <c r="G9" s="120" t="s">
        <v>120</v>
      </c>
      <c r="H9" s="120" t="s">
        <v>120</v>
      </c>
    </row>
    <row r="10" spans="1:8" ht="18.899999999999999" customHeight="1">
      <c r="A10" s="71"/>
      <c r="B10" s="75"/>
      <c r="C10" s="72" t="s">
        <v>132</v>
      </c>
      <c r="D10" s="72"/>
      <c r="E10" s="93"/>
      <c r="F10" s="120" t="s">
        <v>120</v>
      </c>
      <c r="G10" s="120" t="s">
        <v>120</v>
      </c>
      <c r="H10" s="120" t="s">
        <v>120</v>
      </c>
    </row>
    <row r="11" spans="1:8" ht="18.899999999999999" customHeight="1">
      <c r="A11" s="71"/>
      <c r="B11" s="75"/>
      <c r="C11" s="72" t="s">
        <v>133</v>
      </c>
      <c r="D11" s="72"/>
      <c r="E11" s="93"/>
      <c r="F11" s="120" t="s">
        <v>120</v>
      </c>
      <c r="G11" s="120" t="s">
        <v>120</v>
      </c>
      <c r="H11" s="120" t="s">
        <v>120</v>
      </c>
    </row>
    <row r="12" spans="1:8" ht="18.899999999999999" customHeight="1">
      <c r="A12" s="71"/>
      <c r="B12" s="82"/>
      <c r="C12" s="83"/>
      <c r="D12" s="83"/>
      <c r="E12" s="99" t="s">
        <v>134</v>
      </c>
      <c r="F12" s="119">
        <f>SUM(F9:F11)</f>
        <v>0</v>
      </c>
      <c r="G12" s="119">
        <f t="shared" ref="G12:H12" si="0">SUM(G9:G11)</f>
        <v>0</v>
      </c>
      <c r="H12" s="119">
        <f t="shared" si="0"/>
        <v>0</v>
      </c>
    </row>
    <row r="13" spans="1:8" ht="18.899999999999999" customHeight="1">
      <c r="A13" s="71"/>
      <c r="B13" s="72"/>
      <c r="C13" s="72"/>
      <c r="D13" s="72"/>
      <c r="E13" s="72"/>
      <c r="F13" s="22"/>
    </row>
    <row r="14" spans="1:8" ht="18.899999999999999" customHeight="1">
      <c r="A14" s="71"/>
      <c r="B14" s="72"/>
      <c r="C14" s="72"/>
      <c r="D14" s="72"/>
      <c r="F14" s="22"/>
    </row>
    <row r="15" spans="1:8" ht="18.899999999999999" customHeight="1">
      <c r="A15" s="71"/>
      <c r="B15" s="72"/>
      <c r="C15" s="72"/>
      <c r="D15" s="72"/>
      <c r="E15" s="94"/>
      <c r="F15" s="47"/>
    </row>
    <row r="16" spans="1:8" ht="18.899999999999999" customHeight="1">
      <c r="A16" s="71"/>
      <c r="B16" s="72"/>
      <c r="C16" s="72"/>
      <c r="D16" s="72"/>
      <c r="E16" s="94"/>
      <c r="F16" s="47"/>
    </row>
    <row r="17" spans="1:6" ht="18.899999999999999" customHeight="1">
      <c r="A17" s="71"/>
      <c r="B17" s="72"/>
      <c r="C17" s="72"/>
      <c r="D17" s="72"/>
      <c r="E17" s="94"/>
      <c r="F17" s="47"/>
    </row>
    <row r="18" spans="1:6" ht="18.899999999999999" customHeight="1">
      <c r="A18" s="71"/>
      <c r="B18" s="72"/>
      <c r="C18" s="72"/>
      <c r="D18" s="72"/>
      <c r="E18" s="94"/>
      <c r="F18" s="47"/>
    </row>
    <row r="19" spans="1:6" ht="18.899999999999999" customHeight="1">
      <c r="A19" s="71"/>
      <c r="B19" s="72"/>
      <c r="C19" s="72"/>
      <c r="D19" s="72"/>
      <c r="E19" s="94"/>
      <c r="F19" s="84"/>
    </row>
    <row r="20" spans="1:6" ht="18.899999999999999" customHeight="1">
      <c r="A20" s="71"/>
      <c r="B20" s="72"/>
      <c r="C20" s="72"/>
      <c r="D20" s="72"/>
      <c r="E20" s="94"/>
      <c r="F20" s="84"/>
    </row>
    <row r="21" spans="1:6" ht="18.899999999999999" customHeight="1">
      <c r="B21" s="1953"/>
      <c r="C21" s="1953"/>
      <c r="D21" s="1953"/>
      <c r="E21" s="1953"/>
      <c r="F21" s="1953"/>
    </row>
    <row r="22" spans="1:6" ht="18.899999999999999" customHeight="1">
      <c r="B22" s="22"/>
      <c r="C22" s="22"/>
      <c r="D22" s="22"/>
      <c r="E22" s="22"/>
      <c r="F22" s="73"/>
    </row>
    <row r="23" spans="1:6" ht="18.899999999999999" customHeight="1">
      <c r="B23" s="1842"/>
      <c r="C23" s="1842"/>
      <c r="D23" s="1842"/>
      <c r="E23" s="1842"/>
      <c r="F23" s="73"/>
    </row>
    <row r="24" spans="1:6" ht="18.899999999999999" customHeight="1">
      <c r="B24" s="72"/>
      <c r="C24" s="72"/>
      <c r="D24" s="72"/>
      <c r="E24" s="72"/>
      <c r="F24" s="73"/>
    </row>
    <row r="25" spans="1:6" ht="18.899999999999999" customHeight="1">
      <c r="B25" s="72"/>
      <c r="C25" s="72"/>
      <c r="D25" s="72"/>
      <c r="E25" s="72"/>
      <c r="F25" s="22"/>
    </row>
    <row r="26" spans="1:6" ht="18.899999999999999" customHeight="1">
      <c r="B26" s="72"/>
      <c r="C26" s="72"/>
      <c r="D26" s="72"/>
      <c r="E26" s="72"/>
      <c r="F26" s="22"/>
    </row>
    <row r="27" spans="1:6" ht="18.899999999999999" customHeight="1">
      <c r="B27" s="72"/>
      <c r="C27" s="72"/>
      <c r="D27" s="72"/>
      <c r="E27" s="94"/>
      <c r="F27" s="47"/>
    </row>
    <row r="28" spans="1:6" ht="18.899999999999999" customHeight="1">
      <c r="B28" s="22"/>
      <c r="C28" s="22"/>
      <c r="D28" s="22"/>
      <c r="E28" s="94"/>
      <c r="F28" s="47"/>
    </row>
    <row r="29" spans="1:6" ht="18.899999999999999" customHeight="1">
      <c r="B29" s="22"/>
      <c r="C29" s="22"/>
      <c r="D29" s="22"/>
      <c r="E29" s="94"/>
      <c r="F29" s="47"/>
    </row>
    <row r="30" spans="1:6" ht="18.899999999999999" customHeight="1">
      <c r="B30" s="22"/>
      <c r="C30" s="22"/>
      <c r="D30" s="22"/>
      <c r="E30" s="94"/>
      <c r="F30" s="47"/>
    </row>
    <row r="31" spans="1:6" ht="18.899999999999999" customHeight="1">
      <c r="B31" s="22"/>
      <c r="C31" s="22"/>
      <c r="D31" s="22"/>
      <c r="E31" s="94"/>
      <c r="F31" s="47"/>
    </row>
    <row r="32" spans="1:6" ht="18.899999999999999" customHeight="1">
      <c r="B32" s="22"/>
      <c r="C32" s="22"/>
      <c r="D32" s="22"/>
      <c r="E32" s="94"/>
      <c r="F32" s="47"/>
    </row>
    <row r="33" spans="2:6" ht="18.899999999999999" customHeight="1">
      <c r="B33" s="22"/>
      <c r="C33" s="22"/>
      <c r="D33" s="22"/>
      <c r="E33" s="94"/>
      <c r="F33" s="47"/>
    </row>
    <row r="34" spans="2:6" ht="18.899999999999999" customHeight="1">
      <c r="B34" s="22"/>
      <c r="C34" s="22"/>
      <c r="D34" s="22"/>
      <c r="E34" s="94"/>
      <c r="F34" s="47"/>
    </row>
    <row r="35" spans="2:6" ht="18.899999999999999" customHeight="1">
      <c r="B35" s="22"/>
      <c r="C35" s="22"/>
      <c r="D35" s="22"/>
      <c r="E35" s="94"/>
      <c r="F35" s="47"/>
    </row>
    <row r="36" spans="2:6" ht="18.899999999999999" customHeight="1">
      <c r="B36" s="22"/>
      <c r="C36" s="22"/>
      <c r="D36" s="72"/>
      <c r="E36" s="94"/>
      <c r="F36" s="47"/>
    </row>
    <row r="37" spans="2:6" ht="18.899999999999999" customHeight="1">
      <c r="B37" s="22"/>
      <c r="C37" s="22"/>
      <c r="D37" s="72"/>
      <c r="E37" s="94"/>
      <c r="F37" s="47"/>
    </row>
    <row r="38" spans="2:6" ht="18.899999999999999" customHeight="1">
      <c r="B38" s="22"/>
      <c r="C38" s="22"/>
      <c r="D38" s="72"/>
      <c r="E38" s="94"/>
      <c r="F38" s="47"/>
    </row>
    <row r="39" spans="2:6" ht="18.899999999999999" customHeight="1">
      <c r="B39" s="22"/>
      <c r="C39" s="22"/>
      <c r="D39" s="72"/>
      <c r="E39" s="95"/>
      <c r="F39" s="47"/>
    </row>
    <row r="40" spans="2:6" ht="18.899999999999999" customHeight="1">
      <c r="B40" s="22"/>
      <c r="C40" s="22"/>
      <c r="D40" s="72"/>
      <c r="E40" s="94"/>
      <c r="F40" s="47"/>
    </row>
    <row r="41" spans="2:6" ht="18.899999999999999" customHeight="1">
      <c r="B41" s="22"/>
      <c r="C41" s="22"/>
      <c r="D41" s="72"/>
      <c r="E41" s="94"/>
      <c r="F41" s="47"/>
    </row>
    <row r="42" spans="2:6" ht="18.899999999999999" customHeight="1">
      <c r="B42" s="22"/>
      <c r="C42" s="22"/>
      <c r="D42" s="72"/>
      <c r="E42" s="94"/>
      <c r="F42" s="47"/>
    </row>
    <row r="43" spans="2:6" ht="18.899999999999999" customHeight="1">
      <c r="B43" s="22"/>
      <c r="C43" s="22"/>
      <c r="D43" s="72"/>
      <c r="E43" s="94"/>
      <c r="F43" s="47"/>
    </row>
    <row r="44" spans="2:6" ht="18.899999999999999" customHeight="1">
      <c r="B44" s="22"/>
      <c r="C44" s="22"/>
      <c r="D44" s="72"/>
      <c r="E44" s="94"/>
      <c r="F44" s="47"/>
    </row>
    <row r="45" spans="2:6" ht="18.899999999999999" customHeight="1">
      <c r="B45" s="22"/>
      <c r="C45" s="22"/>
      <c r="D45" s="72"/>
      <c r="E45" s="94"/>
      <c r="F45" s="47"/>
    </row>
    <row r="46" spans="2:6" ht="18.899999999999999" customHeight="1">
      <c r="B46" s="22"/>
      <c r="C46" s="22"/>
      <c r="D46" s="72"/>
      <c r="E46" s="94"/>
      <c r="F46" s="47"/>
    </row>
    <row r="47" spans="2:6" ht="18.899999999999999" customHeight="1">
      <c r="B47" s="22"/>
      <c r="C47" s="22"/>
      <c r="D47" s="72"/>
      <c r="E47" s="94"/>
      <c r="F47" s="47"/>
    </row>
    <row r="48" spans="2:6" ht="18.899999999999999" customHeight="1">
      <c r="B48" s="22"/>
      <c r="C48" s="22"/>
      <c r="D48" s="72"/>
      <c r="E48" s="94"/>
      <c r="F48" s="47"/>
    </row>
    <row r="49" spans="2:6" ht="18.899999999999999" customHeight="1">
      <c r="B49" s="22"/>
      <c r="C49" s="22"/>
      <c r="D49" s="72"/>
      <c r="E49" s="94"/>
      <c r="F49" s="47"/>
    </row>
    <row r="50" spans="2:6" ht="18.899999999999999" customHeight="1">
      <c r="B50" s="22"/>
      <c r="C50" s="22"/>
      <c r="D50" s="72"/>
      <c r="E50" s="94"/>
      <c r="F50" s="47"/>
    </row>
    <row r="51" spans="2:6" ht="18.899999999999999" customHeight="1">
      <c r="B51" s="22"/>
      <c r="C51" s="22"/>
      <c r="D51" s="72"/>
      <c r="E51" s="96"/>
      <c r="F51" s="84"/>
    </row>
    <row r="52" spans="2:6" ht="18.899999999999999" customHeight="1">
      <c r="B52" s="22"/>
      <c r="C52" s="22"/>
      <c r="D52" s="72"/>
      <c r="E52" s="96"/>
      <c r="F52" s="84"/>
    </row>
    <row r="53" spans="2:6" ht="18.899999999999999" customHeight="1">
      <c r="B53" s="22"/>
      <c r="C53" s="22"/>
      <c r="D53" s="22"/>
      <c r="E53" s="86"/>
      <c r="F53" s="84"/>
    </row>
    <row r="54" spans="2:6" ht="18.899999999999999" customHeight="1">
      <c r="B54" s="22"/>
      <c r="C54" s="22"/>
      <c r="D54" s="22"/>
      <c r="E54" s="86"/>
      <c r="F54" s="86"/>
    </row>
    <row r="55" spans="2:6" ht="18.899999999999999" customHeight="1">
      <c r="B55" s="22"/>
      <c r="C55" s="22"/>
      <c r="D55" s="22"/>
      <c r="E55" s="86"/>
      <c r="F55" s="84"/>
    </row>
    <row r="56" spans="2:6" ht="18.899999999999999" customHeight="1">
      <c r="B56" s="22"/>
      <c r="C56" s="22"/>
      <c r="D56" s="22"/>
      <c r="E56" s="86"/>
      <c r="F56" s="84"/>
    </row>
    <row r="57" spans="2:6" ht="18.899999999999999" customHeight="1">
      <c r="B57" s="22"/>
      <c r="C57" s="22"/>
      <c r="D57" s="22"/>
      <c r="E57" s="22"/>
      <c r="F57" s="22"/>
    </row>
    <row r="58" spans="2:6" ht="18.899999999999999" customHeight="1">
      <c r="B58" s="22"/>
      <c r="C58" s="22"/>
      <c r="D58" s="22"/>
      <c r="E58" s="22"/>
      <c r="F58" s="22"/>
    </row>
    <row r="59" spans="2:6" ht="18.899999999999999" customHeight="1">
      <c r="B59" s="22"/>
      <c r="C59" s="22"/>
      <c r="D59" s="22"/>
      <c r="E59" s="22"/>
      <c r="F59" s="22"/>
    </row>
    <row r="60" spans="2:6" ht="18.899999999999999" customHeight="1">
      <c r="B60" s="1953"/>
      <c r="C60" s="1953"/>
      <c r="D60" s="1953"/>
      <c r="E60" s="1953"/>
      <c r="F60" s="1953"/>
    </row>
    <row r="61" spans="2:6" ht="18.899999999999999" customHeight="1">
      <c r="B61" s="87"/>
      <c r="C61" s="87"/>
      <c r="D61" s="87"/>
      <c r="E61" s="87"/>
      <c r="F61" s="73"/>
    </row>
    <row r="62" spans="2:6" ht="18.899999999999999" customHeight="1">
      <c r="B62" s="1842"/>
      <c r="C62" s="1842"/>
      <c r="D62" s="1842"/>
      <c r="E62" s="1842"/>
      <c r="F62" s="73"/>
    </row>
    <row r="63" spans="2:6" ht="18.899999999999999" customHeight="1">
      <c r="B63" s="72"/>
      <c r="C63" s="72"/>
      <c r="D63" s="72"/>
      <c r="E63" s="72"/>
      <c r="F63" s="73"/>
    </row>
    <row r="64" spans="2:6" ht="18.899999999999999" customHeight="1">
      <c r="B64" s="89"/>
      <c r="C64" s="89"/>
      <c r="D64" s="89"/>
      <c r="E64" s="89"/>
      <c r="F64" s="89"/>
    </row>
    <row r="65" spans="2:6" ht="18.899999999999999" customHeight="1">
      <c r="B65" s="94"/>
      <c r="C65" s="94"/>
      <c r="D65" s="89"/>
      <c r="F65" s="97"/>
    </row>
    <row r="66" spans="2:6" ht="18.899999999999999" customHeight="1">
      <c r="B66" s="94"/>
      <c r="C66" s="94"/>
      <c r="D66" s="89"/>
      <c r="F66" s="97"/>
    </row>
    <row r="67" spans="2:6" ht="18.899999999999999" customHeight="1">
      <c r="B67" s="89"/>
      <c r="C67" s="89"/>
      <c r="D67" s="89"/>
      <c r="E67" s="89"/>
      <c r="F67" s="97"/>
    </row>
    <row r="68" spans="2:6" ht="18.899999999999999" customHeight="1">
      <c r="B68" s="89"/>
      <c r="C68" s="89"/>
      <c r="D68" s="89"/>
      <c r="E68" s="94"/>
      <c r="F68" s="97"/>
    </row>
    <row r="69" spans="2:6" ht="18.899999999999999" customHeight="1">
      <c r="B69" s="89"/>
      <c r="C69" s="89"/>
      <c r="D69" s="89"/>
      <c r="E69" s="94"/>
      <c r="F69" s="97"/>
    </row>
    <row r="70" spans="2:6" ht="18.899999999999999" customHeight="1">
      <c r="B70" s="89"/>
      <c r="C70" s="89"/>
      <c r="D70" s="89"/>
      <c r="E70" s="94"/>
      <c r="F70" s="97"/>
    </row>
    <row r="71" spans="2:6" ht="18.899999999999999" customHeight="1">
      <c r="B71" s="89"/>
      <c r="C71" s="89"/>
      <c r="D71" s="89"/>
      <c r="E71" s="86"/>
      <c r="F71" s="84"/>
    </row>
    <row r="72" spans="2:6" ht="18.899999999999999" customHeight="1">
      <c r="B72" s="22"/>
      <c r="C72" s="22"/>
      <c r="D72" s="22"/>
      <c r="E72" s="22"/>
      <c r="F72" s="22"/>
    </row>
    <row r="73" spans="2:6" ht="18.899999999999999" customHeight="1">
      <c r="B73" s="22"/>
      <c r="C73" s="22"/>
      <c r="D73" s="72"/>
      <c r="E73" s="22"/>
      <c r="F73" s="22"/>
    </row>
    <row r="74" spans="2:6" ht="18.899999999999999" customHeight="1">
      <c r="B74" s="22"/>
      <c r="C74" s="22"/>
      <c r="D74" s="22"/>
      <c r="E74" s="72"/>
      <c r="F74" s="22"/>
    </row>
    <row r="75" spans="2:6" ht="18.899999999999999" customHeight="1">
      <c r="B75" s="22"/>
      <c r="C75" s="22"/>
      <c r="D75" s="22"/>
      <c r="E75" s="72"/>
      <c r="F75" s="22"/>
    </row>
    <row r="76" spans="2:6" ht="18.899999999999999" customHeight="1">
      <c r="B76" s="22"/>
      <c r="C76" s="22"/>
      <c r="D76" s="22"/>
      <c r="E76" s="72"/>
      <c r="F76" s="22"/>
    </row>
    <row r="77" spans="2:6" ht="18.899999999999999" customHeight="1">
      <c r="B77" s="22"/>
      <c r="C77" s="22"/>
      <c r="D77" s="22"/>
      <c r="E77" s="22"/>
      <c r="F77" s="22"/>
    </row>
    <row r="78" spans="2:6" ht="18.899999999999999" customHeight="1">
      <c r="B78" s="22"/>
      <c r="C78" s="22"/>
      <c r="D78" s="22"/>
      <c r="E78" s="22"/>
      <c r="F78" s="22"/>
    </row>
    <row r="79" spans="2:6" s="98" customFormat="1" ht="18.899999999999999" customHeight="1">
      <c r="B79" s="89"/>
      <c r="C79" s="89"/>
      <c r="D79" s="89"/>
      <c r="E79" s="89"/>
      <c r="F79" s="89"/>
    </row>
    <row r="80" spans="2:6" s="98" customFormat="1" ht="18.899999999999999" customHeight="1">
      <c r="B80" s="89"/>
      <c r="C80" s="89"/>
      <c r="D80" s="89"/>
      <c r="E80" s="89"/>
      <c r="F80" s="89"/>
    </row>
    <row r="81" spans="2:6" s="98" customFormat="1" ht="18.899999999999999" customHeight="1">
      <c r="B81" s="89"/>
      <c r="C81" s="89"/>
      <c r="D81" s="89"/>
      <c r="E81" s="89"/>
      <c r="F81" s="89"/>
    </row>
    <row r="82" spans="2:6" s="98" customFormat="1" ht="18.899999999999999" customHeight="1">
      <c r="B82" s="89"/>
      <c r="C82" s="89"/>
      <c r="D82" s="89"/>
      <c r="E82" s="89"/>
      <c r="F82" s="89"/>
    </row>
    <row r="83" spans="2:6" s="98" customFormat="1" ht="18.899999999999999" customHeight="1">
      <c r="B83" s="89"/>
      <c r="C83" s="89"/>
      <c r="D83" s="89"/>
      <c r="E83" s="89"/>
      <c r="F83" s="89"/>
    </row>
    <row r="84" spans="2:6" ht="18.899999999999999" customHeight="1">
      <c r="B84" s="22"/>
      <c r="C84" s="22"/>
      <c r="D84" s="22"/>
      <c r="E84" s="22"/>
      <c r="F84" s="22"/>
    </row>
    <row r="85" spans="2:6" ht="18.899999999999999" customHeight="1">
      <c r="B85" s="22"/>
      <c r="C85" s="22"/>
      <c r="D85" s="22"/>
      <c r="E85" s="22"/>
      <c r="F85" s="22"/>
    </row>
    <row r="86" spans="2:6" ht="18.899999999999999" customHeight="1">
      <c r="B86" s="22"/>
      <c r="C86" s="22"/>
      <c r="D86" s="22"/>
      <c r="E86" s="22"/>
      <c r="F86" s="22"/>
    </row>
    <row r="87" spans="2:6" ht="18.899999999999999" customHeight="1">
      <c r="B87" s="22"/>
      <c r="C87" s="22"/>
      <c r="D87" s="22"/>
      <c r="E87" s="22"/>
      <c r="F87" s="22"/>
    </row>
    <row r="88" spans="2:6" ht="18.899999999999999" customHeight="1">
      <c r="B88" s="22"/>
      <c r="C88" s="22"/>
      <c r="D88" s="22"/>
      <c r="E88" s="22"/>
      <c r="F88" s="22"/>
    </row>
    <row r="89" spans="2:6" ht="18.899999999999999" customHeight="1">
      <c r="B89" s="22"/>
      <c r="C89" s="22"/>
      <c r="D89" s="22"/>
      <c r="E89" s="22"/>
      <c r="F89" s="22"/>
    </row>
    <row r="90" spans="2:6" ht="18.899999999999999" customHeight="1">
      <c r="B90" s="22"/>
      <c r="C90" s="22"/>
      <c r="D90" s="22"/>
      <c r="E90" s="22"/>
      <c r="F90" s="22"/>
    </row>
    <row r="91" spans="2:6" ht="18.899999999999999" customHeight="1">
      <c r="B91" s="22"/>
      <c r="C91" s="22"/>
      <c r="D91" s="22"/>
      <c r="E91" s="22"/>
      <c r="F91" s="22"/>
    </row>
    <row r="92" spans="2:6" ht="18.899999999999999" customHeight="1">
      <c r="B92" s="22"/>
      <c r="C92" s="22"/>
      <c r="D92" s="22"/>
      <c r="E92" s="22"/>
      <c r="F92" s="22"/>
    </row>
    <row r="93" spans="2:6" ht="18.899999999999999" customHeight="1">
      <c r="B93" s="22"/>
      <c r="C93" s="22"/>
      <c r="D93" s="22"/>
      <c r="E93" s="22"/>
      <c r="F93" s="22"/>
    </row>
    <row r="94" spans="2:6" ht="18.899999999999999" customHeight="1">
      <c r="B94" s="22"/>
      <c r="C94" s="22"/>
      <c r="D94" s="22"/>
      <c r="E94" s="22"/>
      <c r="F94" s="22"/>
    </row>
    <row r="95" spans="2:6" ht="18.899999999999999" customHeight="1">
      <c r="B95" s="22"/>
      <c r="C95" s="22"/>
      <c r="D95" s="22"/>
      <c r="E95" s="22"/>
      <c r="F95" s="22"/>
    </row>
    <row r="96" spans="2:6" ht="18.899999999999999" customHeight="1">
      <c r="B96" s="22"/>
      <c r="C96" s="22"/>
      <c r="D96" s="22"/>
      <c r="E96" s="22"/>
      <c r="F96" s="22"/>
    </row>
    <row r="97" spans="2:6" ht="18.899999999999999" customHeight="1">
      <c r="B97" s="22"/>
      <c r="C97" s="22"/>
      <c r="D97" s="22"/>
      <c r="E97" s="22"/>
      <c r="F97" s="22"/>
    </row>
    <row r="98" spans="2:6" ht="18.899999999999999" customHeight="1">
      <c r="B98" s="22"/>
      <c r="C98" s="22"/>
      <c r="D98" s="22"/>
      <c r="E98" s="22"/>
      <c r="F98" s="22"/>
    </row>
    <row r="99" spans="2:6" ht="18.899999999999999" customHeight="1">
      <c r="B99" s="22"/>
      <c r="C99" s="22"/>
      <c r="D99" s="22"/>
      <c r="E99" s="22"/>
      <c r="F99" s="22"/>
    </row>
    <row r="100" spans="2:6" ht="20.399999999999999" customHeight="1">
      <c r="B100" s="22"/>
      <c r="C100" s="22"/>
      <c r="D100" s="22"/>
      <c r="E100" s="22"/>
      <c r="F100" s="22"/>
    </row>
    <row r="101" spans="2:6" ht="20.399999999999999" customHeight="1">
      <c r="B101" s="22"/>
      <c r="C101" s="22"/>
      <c r="D101" s="22"/>
      <c r="E101" s="22"/>
      <c r="F101" s="22"/>
    </row>
    <row r="102" spans="2:6" ht="20.399999999999999" customHeight="1">
      <c r="B102" s="22"/>
      <c r="C102" s="22"/>
      <c r="D102" s="22"/>
      <c r="E102" s="22"/>
      <c r="F102" s="22"/>
    </row>
    <row r="103" spans="2:6" ht="20.399999999999999" customHeight="1">
      <c r="B103" s="22"/>
      <c r="C103" s="22"/>
      <c r="D103" s="22"/>
      <c r="E103" s="22"/>
      <c r="F103" s="22"/>
    </row>
    <row r="104" spans="2:6" ht="20.399999999999999" customHeight="1">
      <c r="B104" s="22"/>
      <c r="C104" s="22"/>
      <c r="D104" s="22"/>
      <c r="E104" s="22"/>
      <c r="F104" s="22"/>
    </row>
    <row r="105" spans="2:6" ht="21">
      <c r="B105" s="22"/>
      <c r="C105" s="22"/>
      <c r="D105" s="22"/>
      <c r="E105" s="22"/>
      <c r="F105" s="22"/>
    </row>
    <row r="106" spans="2:6" ht="21">
      <c r="B106" s="22"/>
      <c r="C106" s="22"/>
      <c r="D106" s="22"/>
      <c r="E106" s="22"/>
      <c r="F106" s="22"/>
    </row>
    <row r="107" spans="2:6" ht="21">
      <c r="B107" s="22"/>
      <c r="C107" s="22"/>
      <c r="D107" s="22"/>
      <c r="E107" s="22"/>
      <c r="F107" s="22"/>
    </row>
    <row r="108" spans="2:6" ht="21">
      <c r="B108" s="22"/>
      <c r="C108" s="22"/>
      <c r="D108" s="22"/>
      <c r="E108" s="22"/>
      <c r="F108" s="22"/>
    </row>
    <row r="109" spans="2:6" ht="21">
      <c r="B109" s="22"/>
      <c r="C109" s="22"/>
      <c r="D109" s="22"/>
      <c r="E109" s="22"/>
      <c r="F109" s="22"/>
    </row>
    <row r="110" spans="2:6" ht="21">
      <c r="B110" s="22"/>
      <c r="C110" s="22"/>
      <c r="D110" s="22"/>
      <c r="E110" s="22"/>
      <c r="F110" s="22"/>
    </row>
    <row r="111" spans="2:6" ht="21">
      <c r="B111" s="22"/>
      <c r="C111" s="22"/>
      <c r="D111" s="22"/>
      <c r="E111" s="22"/>
      <c r="F111" s="22"/>
    </row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</sheetData>
  <mergeCells count="9">
    <mergeCell ref="B23:E23"/>
    <mergeCell ref="B60:F60"/>
    <mergeCell ref="B62:E62"/>
    <mergeCell ref="B2:F2"/>
    <mergeCell ref="B3:G3"/>
    <mergeCell ref="B4:F4"/>
    <mergeCell ref="B5:F5"/>
    <mergeCell ref="B6:E6"/>
    <mergeCell ref="B21:F21"/>
  </mergeCells>
  <pageMargins left="0.51181102362204722" right="0" top="0.55118110236220474" bottom="0.55118110236220474" header="0.31496062992125984" footer="0.31496062992125984"/>
  <pageSetup paperSize="9" scale="9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57D8-D58A-46AC-80F0-CE5A26B8746A}">
  <sheetPr>
    <tabColor rgb="FFFF0000"/>
  </sheetPr>
  <dimension ref="A1:W22"/>
  <sheetViews>
    <sheetView view="pageBreakPreview" topLeftCell="A8" zoomScale="95" zoomScaleNormal="102" zoomScaleSheetLayoutView="95" workbookViewId="0">
      <selection activeCell="U62" sqref="U62"/>
    </sheetView>
  </sheetViews>
  <sheetFormatPr defaultColWidth="8.69921875" defaultRowHeight="21"/>
  <cols>
    <col min="1" max="1" width="4.3984375" style="22" customWidth="1"/>
    <col min="2" max="2" width="20.3984375" style="22" customWidth="1"/>
    <col min="3" max="3" width="5.296875" style="22" customWidth="1"/>
    <col min="4" max="4" width="4.3984375" style="22" customWidth="1"/>
    <col min="5" max="5" width="5.09765625" style="22" customWidth="1"/>
    <col min="6" max="6" width="5.296875" style="22" customWidth="1"/>
    <col min="7" max="7" width="5.59765625" style="22" customWidth="1"/>
    <col min="8" max="8" width="6.3984375" style="22" customWidth="1"/>
    <col min="9" max="9" width="8" style="22" customWidth="1"/>
    <col min="10" max="10" width="9.3984375" style="22" customWidth="1"/>
    <col min="11" max="11" width="9.296875" style="22" customWidth="1"/>
    <col min="12" max="15" width="4.8984375" style="22" customWidth="1"/>
    <col min="16" max="16" width="6.3984375" style="22" customWidth="1"/>
    <col min="17" max="17" width="7.59765625" style="22" customWidth="1"/>
    <col min="18" max="18" width="7.69921875" style="22" customWidth="1"/>
    <col min="19" max="19" width="8.3984375" style="22" customWidth="1"/>
    <col min="20" max="20" width="9" style="22" customWidth="1"/>
    <col min="21" max="21" width="8.09765625" style="22" customWidth="1"/>
    <col min="22" max="22" width="12.69921875" style="22" customWidth="1"/>
    <col min="23" max="16384" width="8.69921875" style="22"/>
  </cols>
  <sheetData>
    <row r="1" spans="1:23" ht="30" customHeight="1">
      <c r="A1" s="1826" t="s">
        <v>1027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  <c r="U1" s="497"/>
    </row>
    <row r="2" spans="1:23" ht="23.25" customHeight="1">
      <c r="A2" s="1781" t="s">
        <v>1029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  <c r="S2" s="1781"/>
      <c r="T2" s="126"/>
    </row>
    <row r="3" spans="1:23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T3" s="126"/>
    </row>
    <row r="4" spans="1:23" ht="18.600000000000001" customHeight="1">
      <c r="A4" s="1828" t="s">
        <v>789</v>
      </c>
      <c r="B4" s="1829" t="s">
        <v>4</v>
      </c>
      <c r="C4" s="1828" t="s">
        <v>1031</v>
      </c>
      <c r="D4" s="1831" t="s">
        <v>1032</v>
      </c>
      <c r="E4" s="1831"/>
      <c r="F4" s="1831"/>
      <c r="G4" s="1831" t="s">
        <v>1033</v>
      </c>
      <c r="H4" s="1831" t="s">
        <v>1034</v>
      </c>
      <c r="I4" s="1831" t="s">
        <v>1035</v>
      </c>
      <c r="J4" s="1833" t="s">
        <v>1036</v>
      </c>
      <c r="K4" s="1833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32" t="s">
        <v>1042</v>
      </c>
      <c r="Q4" s="1832"/>
      <c r="R4" s="1832" t="s">
        <v>1043</v>
      </c>
      <c r="S4" s="1832" t="s">
        <v>1044</v>
      </c>
      <c r="T4" s="502"/>
      <c r="U4" s="503"/>
    </row>
    <row r="5" spans="1:23" ht="75" customHeight="1">
      <c r="A5" s="1828"/>
      <c r="B5" s="1830"/>
      <c r="C5" s="1828"/>
      <c r="D5" s="505" t="s">
        <v>1045</v>
      </c>
      <c r="E5" s="505" t="s">
        <v>1046</v>
      </c>
      <c r="F5" s="505" t="s">
        <v>224</v>
      </c>
      <c r="G5" s="1831"/>
      <c r="H5" s="1831"/>
      <c r="I5" s="1831"/>
      <c r="J5" s="1833"/>
      <c r="K5" s="1833"/>
      <c r="L5" s="1831"/>
      <c r="M5" s="1831"/>
      <c r="N5" s="1831"/>
      <c r="O5" s="1831"/>
      <c r="P5" s="501" t="s">
        <v>1047</v>
      </c>
      <c r="Q5" s="506" t="s">
        <v>1048</v>
      </c>
      <c r="R5" s="1832"/>
      <c r="S5" s="1832"/>
      <c r="T5" s="502"/>
    </row>
    <row r="6" spans="1:23" ht="45" customHeight="1">
      <c r="A6" s="507">
        <v>1</v>
      </c>
      <c r="B6" s="508" t="s">
        <v>1049</v>
      </c>
      <c r="C6" s="507" t="s">
        <v>1050</v>
      </c>
      <c r="D6" s="509">
        <v>0</v>
      </c>
      <c r="E6" s="509">
        <v>0</v>
      </c>
      <c r="F6" s="509">
        <v>0</v>
      </c>
      <c r="G6" s="509">
        <v>1</v>
      </c>
      <c r="H6" s="509">
        <v>0</v>
      </c>
      <c r="I6" s="510">
        <v>1</v>
      </c>
      <c r="J6" s="511">
        <v>30000</v>
      </c>
      <c r="K6" s="512">
        <f>Q6</f>
        <v>30000</v>
      </c>
      <c r="L6" s="513">
        <v>0</v>
      </c>
      <c r="M6" s="514">
        <v>1</v>
      </c>
      <c r="N6" s="513">
        <v>0</v>
      </c>
      <c r="O6" s="513">
        <v>0</v>
      </c>
      <c r="P6" s="514">
        <f>SUM(L6:O6)</f>
        <v>1</v>
      </c>
      <c r="Q6" s="515">
        <f>P6*J6</f>
        <v>30000</v>
      </c>
      <c r="R6" s="516" t="s">
        <v>1051</v>
      </c>
      <c r="S6" s="509" t="s">
        <v>1052</v>
      </c>
      <c r="T6" s="517" t="str">
        <f t="shared" ref="T6:T10" si="0">+IF(K6=Q6,("OK"))</f>
        <v>OK</v>
      </c>
      <c r="U6" s="518" t="s">
        <v>1053</v>
      </c>
      <c r="V6" s="519"/>
    </row>
    <row r="7" spans="1:23" ht="41.4" customHeight="1">
      <c r="A7" s="507">
        <v>2</v>
      </c>
      <c r="B7" s="508" t="s">
        <v>1054</v>
      </c>
      <c r="C7" s="509" t="s">
        <v>1050</v>
      </c>
      <c r="D7" s="509">
        <v>0</v>
      </c>
      <c r="E7" s="509">
        <v>0</v>
      </c>
      <c r="F7" s="509">
        <v>0</v>
      </c>
      <c r="G7" s="509">
        <v>1</v>
      </c>
      <c r="H7" s="509">
        <v>0</v>
      </c>
      <c r="I7" s="510">
        <v>1</v>
      </c>
      <c r="J7" s="511">
        <v>20000</v>
      </c>
      <c r="K7" s="512">
        <f>Q7</f>
        <v>20000</v>
      </c>
      <c r="L7" s="513">
        <v>0</v>
      </c>
      <c r="M7" s="514">
        <v>1</v>
      </c>
      <c r="N7" s="513">
        <v>0</v>
      </c>
      <c r="O7" s="513">
        <v>0</v>
      </c>
      <c r="P7" s="514">
        <f t="shared" ref="P7:P11" si="1">SUM(L7:O7)</f>
        <v>1</v>
      </c>
      <c r="Q7" s="515">
        <f>P7*J7</f>
        <v>20000</v>
      </c>
      <c r="R7" s="516" t="s">
        <v>1051</v>
      </c>
      <c r="S7" s="509" t="s">
        <v>1052</v>
      </c>
      <c r="T7" s="517" t="str">
        <f t="shared" si="0"/>
        <v>OK</v>
      </c>
      <c r="U7" s="520" t="s">
        <v>1055</v>
      </c>
      <c r="V7" s="521"/>
    </row>
    <row r="8" spans="1:23" ht="40.5" customHeight="1">
      <c r="A8" s="507">
        <v>3</v>
      </c>
      <c r="B8" s="522" t="s">
        <v>1056</v>
      </c>
      <c r="C8" s="509" t="s">
        <v>1050</v>
      </c>
      <c r="D8" s="509">
        <v>0</v>
      </c>
      <c r="E8" s="509">
        <v>0</v>
      </c>
      <c r="F8" s="509">
        <v>0</v>
      </c>
      <c r="G8" s="509">
        <v>1</v>
      </c>
      <c r="H8" s="509">
        <v>0</v>
      </c>
      <c r="I8" s="523">
        <v>1</v>
      </c>
      <c r="J8" s="524">
        <v>50000</v>
      </c>
      <c r="K8" s="512">
        <f>+I8*J8</f>
        <v>50000</v>
      </c>
      <c r="L8" s="509"/>
      <c r="M8" s="510">
        <v>1</v>
      </c>
      <c r="N8" s="509" t="s">
        <v>1057</v>
      </c>
      <c r="O8" s="509"/>
      <c r="P8" s="514">
        <f t="shared" si="1"/>
        <v>1</v>
      </c>
      <c r="Q8" s="525">
        <f>+P8*J8</f>
        <v>50000</v>
      </c>
      <c r="R8" s="516" t="s">
        <v>1051</v>
      </c>
      <c r="S8" s="509" t="s">
        <v>974</v>
      </c>
      <c r="T8" s="517" t="str">
        <f t="shared" si="0"/>
        <v>OK</v>
      </c>
      <c r="U8" s="526" t="s">
        <v>1058</v>
      </c>
      <c r="V8" s="527"/>
    </row>
    <row r="9" spans="1:23" ht="39" customHeight="1">
      <c r="A9" s="507">
        <v>5</v>
      </c>
      <c r="B9" s="528" t="s">
        <v>1059</v>
      </c>
      <c r="C9" s="509" t="s">
        <v>1050</v>
      </c>
      <c r="D9" s="509">
        <v>0</v>
      </c>
      <c r="E9" s="509">
        <v>0</v>
      </c>
      <c r="F9" s="509">
        <v>0</v>
      </c>
      <c r="G9" s="509">
        <v>1</v>
      </c>
      <c r="H9" s="509">
        <v>0</v>
      </c>
      <c r="I9" s="529">
        <v>1</v>
      </c>
      <c r="J9" s="530">
        <v>495000</v>
      </c>
      <c r="K9" s="531">
        <f>+I9*J9</f>
        <v>495000</v>
      </c>
      <c r="L9" s="532"/>
      <c r="M9" s="529">
        <v>1</v>
      </c>
      <c r="N9" s="532"/>
      <c r="O9" s="532"/>
      <c r="P9" s="533">
        <f t="shared" si="1"/>
        <v>1</v>
      </c>
      <c r="Q9" s="534">
        <f>+P9*J9</f>
        <v>495000</v>
      </c>
      <c r="R9" s="535" t="s">
        <v>1051</v>
      </c>
      <c r="S9" s="532" t="s">
        <v>974</v>
      </c>
      <c r="T9" s="517" t="str">
        <f t="shared" si="0"/>
        <v>OK</v>
      </c>
      <c r="U9" s="536" t="s">
        <v>1060</v>
      </c>
      <c r="V9" s="537"/>
    </row>
    <row r="10" spans="1:23" ht="48" customHeight="1">
      <c r="A10" s="507">
        <v>6</v>
      </c>
      <c r="B10" s="522" t="s">
        <v>1061</v>
      </c>
      <c r="C10" s="509" t="s">
        <v>1050</v>
      </c>
      <c r="D10" s="509">
        <v>0</v>
      </c>
      <c r="E10" s="509">
        <v>0</v>
      </c>
      <c r="F10" s="509">
        <v>0</v>
      </c>
      <c r="G10" s="509">
        <v>1</v>
      </c>
      <c r="H10" s="509">
        <v>0</v>
      </c>
      <c r="I10" s="523">
        <v>1</v>
      </c>
      <c r="J10" s="538">
        <v>240000</v>
      </c>
      <c r="K10" s="524">
        <f>+I10*J10</f>
        <v>240000</v>
      </c>
      <c r="L10" s="539"/>
      <c r="M10" s="510">
        <v>1</v>
      </c>
      <c r="N10" s="539"/>
      <c r="O10" s="539"/>
      <c r="P10" s="540">
        <f t="shared" si="1"/>
        <v>1</v>
      </c>
      <c r="Q10" s="525">
        <f>+P10*J10</f>
        <v>240000</v>
      </c>
      <c r="R10" s="516" t="s">
        <v>1051</v>
      </c>
      <c r="S10" s="509" t="s">
        <v>974</v>
      </c>
      <c r="T10" s="517" t="str">
        <f t="shared" si="0"/>
        <v>OK</v>
      </c>
      <c r="U10" s="536" t="s">
        <v>1062</v>
      </c>
      <c r="V10" s="541">
        <f>SUM(K6:K7)</f>
        <v>50000</v>
      </c>
      <c r="W10" s="541"/>
    </row>
    <row r="11" spans="1:23" s="21" customFormat="1" ht="58.2" customHeight="1">
      <c r="A11" s="507">
        <v>7</v>
      </c>
      <c r="B11" s="522" t="s">
        <v>1063</v>
      </c>
      <c r="C11" s="509" t="s">
        <v>1050</v>
      </c>
      <c r="D11" s="509">
        <v>0</v>
      </c>
      <c r="E11" s="509">
        <v>0</v>
      </c>
      <c r="F11" s="509">
        <v>0</v>
      </c>
      <c r="G11" s="509">
        <v>1</v>
      </c>
      <c r="H11" s="509">
        <v>0</v>
      </c>
      <c r="I11" s="542">
        <v>1</v>
      </c>
      <c r="J11" s="543">
        <v>50000</v>
      </c>
      <c r="K11" s="524">
        <f>+I11*J11</f>
        <v>50000</v>
      </c>
      <c r="L11" s="544"/>
      <c r="M11" s="542">
        <v>1</v>
      </c>
      <c r="N11" s="544"/>
      <c r="O11" s="544"/>
      <c r="P11" s="540">
        <f t="shared" si="1"/>
        <v>1</v>
      </c>
      <c r="Q11" s="525">
        <f>+P11*J11</f>
        <v>50000</v>
      </c>
      <c r="R11" s="516" t="s">
        <v>1051</v>
      </c>
      <c r="S11" s="509" t="s">
        <v>974</v>
      </c>
      <c r="T11" s="517" t="str">
        <f>+IF(K12=Q12,("OK"))</f>
        <v>OK</v>
      </c>
      <c r="U11" s="545" t="s">
        <v>974</v>
      </c>
      <c r="V11" s="22"/>
      <c r="W11" s="22"/>
    </row>
    <row r="12" spans="1:23" s="21" customFormat="1">
      <c r="A12" s="148"/>
      <c r="B12" s="76" t="s">
        <v>6</v>
      </c>
      <c r="K12" s="546">
        <f>SUM(K1:K10)</f>
        <v>835000</v>
      </c>
      <c r="L12" s="547"/>
      <c r="M12" s="547"/>
      <c r="N12" s="547"/>
      <c r="O12" s="547"/>
      <c r="P12" s="547"/>
      <c r="Q12" s="548">
        <f>SUM(Q1:Q10)</f>
        <v>835000</v>
      </c>
      <c r="V12" s="549">
        <f>SUM(K8:K11)</f>
        <v>835000</v>
      </c>
    </row>
    <row r="13" spans="1:23" s="21" customFormat="1" ht="16.8">
      <c r="V13" s="550">
        <f>SUM(V6:V12)</f>
        <v>885000</v>
      </c>
    </row>
    <row r="14" spans="1:23" s="21" customFormat="1" ht="16.8"/>
    <row r="15" spans="1:23" s="21" customFormat="1" ht="16.8"/>
    <row r="16" spans="1:23" s="21" customFormat="1" ht="16.8"/>
    <row r="17" s="21" customFormat="1" ht="16.8"/>
    <row r="18" s="21" customFormat="1" ht="16.8"/>
    <row r="19" s="21" customFormat="1" ht="16.8"/>
    <row r="20" s="21" customFormat="1" ht="16.8"/>
    <row r="21" s="21" customFormat="1" ht="16.8"/>
    <row r="22" s="21" customFormat="1" ht="16.8"/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D16837E5-D3EA-4A8D-9005-2914DE369015}"/>
  </hyperlinks>
  <pageMargins left="0.39370078740157483" right="0" top="0.19685039370078741" bottom="0" header="0" footer="0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355EA-AE96-43FF-A75D-7EB90376783D}">
  <sheetPr>
    <tabColor rgb="FFFF0000"/>
  </sheetPr>
  <dimension ref="A1:W10"/>
  <sheetViews>
    <sheetView view="pageBreakPreview" zoomScale="102" zoomScaleNormal="122" zoomScaleSheetLayoutView="102" workbookViewId="0">
      <selection activeCell="U62" sqref="U62"/>
    </sheetView>
  </sheetViews>
  <sheetFormatPr defaultColWidth="8.69921875" defaultRowHeight="16.8"/>
  <cols>
    <col min="1" max="1" width="4.3984375" style="21" customWidth="1"/>
    <col min="2" max="2" width="22.6992187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7.59765625" style="21" customWidth="1"/>
    <col min="10" max="11" width="7.398437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4.59765625" style="21" customWidth="1"/>
    <col min="17" max="17" width="7.69921875" style="21" customWidth="1"/>
    <col min="18" max="18" width="7.3984375" style="21" customWidth="1"/>
    <col min="19" max="16384" width="8.69921875" style="21"/>
  </cols>
  <sheetData>
    <row r="1" spans="1:23" s="26" customFormat="1" ht="22.5" customHeight="1">
      <c r="A1" s="1826" t="s">
        <v>1064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</row>
    <row r="2" spans="1:23" s="26" customFormat="1" ht="23.25" customHeight="1">
      <c r="A2" s="1781" t="s">
        <v>1029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  <c r="S2" s="1781"/>
    </row>
    <row r="3" spans="1:23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3" ht="18.600000000000001" customHeight="1">
      <c r="A4" s="1834" t="s">
        <v>789</v>
      </c>
      <c r="B4" s="1835" t="s">
        <v>4</v>
      </c>
      <c r="C4" s="1834" t="s">
        <v>1031</v>
      </c>
      <c r="D4" s="1837" t="s">
        <v>1032</v>
      </c>
      <c r="E4" s="1837"/>
      <c r="F4" s="1837"/>
      <c r="G4" s="1838" t="s">
        <v>1033</v>
      </c>
      <c r="H4" s="1838" t="s">
        <v>1034</v>
      </c>
      <c r="I4" s="1838" t="s">
        <v>1035</v>
      </c>
      <c r="J4" s="1841" t="s">
        <v>1036</v>
      </c>
      <c r="K4" s="1841" t="s">
        <v>1037</v>
      </c>
      <c r="L4" s="1838" t="s">
        <v>1038</v>
      </c>
      <c r="M4" s="1838" t="s">
        <v>1039</v>
      </c>
      <c r="N4" s="1838" t="s">
        <v>1040</v>
      </c>
      <c r="O4" s="1838" t="s">
        <v>1041</v>
      </c>
      <c r="P4" s="1839" t="s">
        <v>1042</v>
      </c>
      <c r="Q4" s="1839"/>
      <c r="R4" s="1840" t="s">
        <v>1043</v>
      </c>
      <c r="S4" s="1832" t="s">
        <v>1044</v>
      </c>
    </row>
    <row r="5" spans="1:23" ht="60" customHeight="1">
      <c r="A5" s="1834"/>
      <c r="B5" s="1836"/>
      <c r="C5" s="1834"/>
      <c r="D5" s="505" t="s">
        <v>1045</v>
      </c>
      <c r="E5" s="505" t="s">
        <v>1046</v>
      </c>
      <c r="F5" s="505" t="s">
        <v>224</v>
      </c>
      <c r="G5" s="1838"/>
      <c r="H5" s="1838"/>
      <c r="I5" s="1838"/>
      <c r="J5" s="1841"/>
      <c r="K5" s="1841"/>
      <c r="L5" s="1838"/>
      <c r="M5" s="1838"/>
      <c r="N5" s="1838"/>
      <c r="O5" s="1838"/>
      <c r="P5" s="553" t="s">
        <v>1047</v>
      </c>
      <c r="Q5" s="555" t="s">
        <v>1048</v>
      </c>
      <c r="R5" s="1840"/>
      <c r="S5" s="1832"/>
      <c r="U5" s="518" t="s">
        <v>1053</v>
      </c>
    </row>
    <row r="6" spans="1:23" ht="20.399999999999999" customHeight="1">
      <c r="A6" s="556">
        <v>1</v>
      </c>
      <c r="B6" s="557" t="s">
        <v>1065</v>
      </c>
      <c r="C6" s="558" t="s">
        <v>1066</v>
      </c>
      <c r="D6" s="559"/>
      <c r="E6" s="559"/>
      <c r="F6" s="559"/>
      <c r="G6" s="559"/>
      <c r="H6" s="560"/>
      <c r="I6" s="559">
        <v>4</v>
      </c>
      <c r="J6" s="559">
        <v>50000</v>
      </c>
      <c r="K6" s="561">
        <f>+J6*I6</f>
        <v>200000</v>
      </c>
      <c r="L6" s="559"/>
      <c r="M6" s="559">
        <v>5</v>
      </c>
      <c r="N6" s="559"/>
      <c r="O6" s="559"/>
      <c r="P6" s="559">
        <f>SUM(L6:O6)</f>
        <v>5</v>
      </c>
      <c r="Q6" s="561">
        <f>+P6*J6</f>
        <v>250000</v>
      </c>
      <c r="R6" s="562" t="s">
        <v>1051</v>
      </c>
      <c r="S6" s="562" t="s">
        <v>974</v>
      </c>
      <c r="U6" s="563" t="s">
        <v>1067</v>
      </c>
    </row>
    <row r="7" spans="1:23" s="564" customFormat="1" ht="24.6">
      <c r="A7" s="148"/>
      <c r="B7" s="76" t="s">
        <v>6</v>
      </c>
      <c r="C7" s="21"/>
      <c r="D7" s="21"/>
      <c r="E7" s="21"/>
      <c r="F7" s="21"/>
      <c r="G7" s="21"/>
      <c r="H7" s="21"/>
      <c r="I7" s="21"/>
      <c r="J7" s="21"/>
      <c r="K7" s="546">
        <f>SUM(K6)</f>
        <v>200000</v>
      </c>
      <c r="L7" s="547"/>
      <c r="M7" s="547"/>
      <c r="N7" s="547"/>
      <c r="O7" s="547"/>
      <c r="P7" s="547"/>
      <c r="Q7" s="548">
        <f>SUM(Q6)</f>
        <v>250000</v>
      </c>
      <c r="R7" s="21"/>
      <c r="S7" s="21"/>
      <c r="T7" s="517"/>
      <c r="U7" s="536" t="s">
        <v>1060</v>
      </c>
      <c r="V7" s="21"/>
      <c r="W7" s="21"/>
    </row>
    <row r="8" spans="1:23" ht="24.6">
      <c r="B8" s="73"/>
      <c r="K8" s="565" t="s">
        <v>1068</v>
      </c>
      <c r="L8" s="547"/>
      <c r="M8" s="547"/>
      <c r="N8" s="547"/>
      <c r="O8" s="547"/>
      <c r="P8" s="547"/>
      <c r="Q8" s="566"/>
      <c r="T8" s="517" t="b">
        <f>+IF(K8=Q8,("OK"))</f>
        <v>0</v>
      </c>
      <c r="U8" s="536" t="s">
        <v>1062</v>
      </c>
      <c r="W8" s="564"/>
    </row>
    <row r="9" spans="1:23" ht="21">
      <c r="U9" s="545" t="s">
        <v>974</v>
      </c>
    </row>
    <row r="10" spans="1:23" ht="18.600000000000001">
      <c r="M10" s="567"/>
      <c r="V10" s="550">
        <f>SUM(K6:K6)</f>
        <v>200000</v>
      </c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25E6BCD6-C462-464B-9140-4C79B16AC26C}"/>
  </hyperlinks>
  <pageMargins left="0.39370078740157483" right="0" top="0.19685039370078741" bottom="0" header="0" footer="0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C473-6304-49C1-BE1B-64975859F48F}">
  <sheetPr>
    <tabColor rgb="FFFF0000"/>
  </sheetPr>
  <dimension ref="A1:W63"/>
  <sheetViews>
    <sheetView topLeftCell="A52" zoomScale="89" zoomScaleNormal="89" zoomScaleSheetLayoutView="106" workbookViewId="0">
      <selection activeCell="U62" sqref="U62"/>
    </sheetView>
  </sheetViews>
  <sheetFormatPr defaultColWidth="8.69921875" defaultRowHeight="21"/>
  <cols>
    <col min="1" max="1" width="4.3984375" style="22" customWidth="1"/>
    <col min="2" max="2" width="27.296875" style="22" customWidth="1"/>
    <col min="3" max="3" width="5.296875" style="22" customWidth="1"/>
    <col min="4" max="4" width="4.3984375" style="22" customWidth="1"/>
    <col min="5" max="5" width="5.09765625" style="22" customWidth="1"/>
    <col min="6" max="6" width="5.296875" style="22" customWidth="1"/>
    <col min="7" max="7" width="5.59765625" style="22" customWidth="1"/>
    <col min="8" max="8" width="5.3984375" style="22" bestFit="1" customWidth="1"/>
    <col min="9" max="9" width="6.09765625" style="22" customWidth="1"/>
    <col min="10" max="10" width="6.69921875" style="22" customWidth="1"/>
    <col min="11" max="11" width="8.296875" style="22" customWidth="1"/>
    <col min="12" max="15" width="5" style="22" customWidth="1"/>
    <col min="16" max="16" width="5.69921875" style="22" customWidth="1"/>
    <col min="17" max="17" width="7.59765625" style="22" customWidth="1"/>
    <col min="18" max="18" width="7.296875" style="22" customWidth="1"/>
    <col min="19" max="19" width="7.8984375" style="658" customWidth="1"/>
    <col min="20" max="16384" width="8.69921875" style="22"/>
  </cols>
  <sheetData>
    <row r="1" spans="1:20" ht="22.5" customHeight="1">
      <c r="A1" s="1842" t="s">
        <v>1069</v>
      </c>
      <c r="B1" s="1842"/>
      <c r="C1" s="1842"/>
      <c r="D1" s="1842"/>
      <c r="E1" s="1842"/>
      <c r="F1" s="1842"/>
      <c r="G1" s="1842"/>
      <c r="H1" s="1842"/>
      <c r="I1" s="1842"/>
      <c r="J1" s="1842"/>
      <c r="K1" s="1842"/>
      <c r="L1" s="1842"/>
      <c r="M1" s="1842"/>
      <c r="N1" s="1842"/>
      <c r="O1" s="1842"/>
      <c r="P1" s="1842"/>
      <c r="Q1" s="1842"/>
      <c r="R1" s="1842"/>
      <c r="S1" s="1842"/>
      <c r="T1" s="568" t="s">
        <v>1028</v>
      </c>
    </row>
    <row r="2" spans="1:20" ht="23.25" customHeight="1">
      <c r="A2" s="1843" t="s">
        <v>1029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  <c r="O2" s="1843"/>
      <c r="P2" s="1843"/>
      <c r="Q2" s="1843"/>
      <c r="R2" s="1843"/>
      <c r="S2" s="1843"/>
    </row>
    <row r="3" spans="1:20" ht="19.5" customHeight="1">
      <c r="A3" s="1844" t="s">
        <v>1030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  <c r="P3" s="1844"/>
      <c r="Q3" s="1844"/>
      <c r="R3" s="1844"/>
      <c r="S3" s="1844"/>
      <c r="T3" s="569"/>
    </row>
    <row r="4" spans="1:20" ht="23.4" customHeight="1">
      <c r="A4" s="1828" t="s">
        <v>789</v>
      </c>
      <c r="B4" s="1829" t="s">
        <v>4</v>
      </c>
      <c r="C4" s="1828" t="s">
        <v>1031</v>
      </c>
      <c r="D4" s="1838" t="s">
        <v>1032</v>
      </c>
      <c r="E4" s="1838"/>
      <c r="F4" s="1838"/>
      <c r="G4" s="1845" t="s">
        <v>1033</v>
      </c>
      <c r="H4" s="1845" t="s">
        <v>1034</v>
      </c>
      <c r="I4" s="1845" t="s">
        <v>1035</v>
      </c>
      <c r="J4" s="1833" t="s">
        <v>1036</v>
      </c>
      <c r="K4" s="1833" t="s">
        <v>1037</v>
      </c>
      <c r="L4" s="1847" t="s">
        <v>1038</v>
      </c>
      <c r="M4" s="1847" t="s">
        <v>1039</v>
      </c>
      <c r="N4" s="1847" t="s">
        <v>1040</v>
      </c>
      <c r="O4" s="1847" t="s">
        <v>1041</v>
      </c>
      <c r="P4" s="1832" t="s">
        <v>1042</v>
      </c>
      <c r="Q4" s="1832"/>
      <c r="R4" s="1832" t="s">
        <v>1043</v>
      </c>
      <c r="S4" s="1832" t="s">
        <v>1044</v>
      </c>
    </row>
    <row r="5" spans="1:20" ht="82.95" customHeight="1">
      <c r="A5" s="1828"/>
      <c r="B5" s="1830"/>
      <c r="C5" s="1828"/>
      <c r="D5" s="505" t="s">
        <v>1045</v>
      </c>
      <c r="E5" s="505" t="s">
        <v>1046</v>
      </c>
      <c r="F5" s="505" t="s">
        <v>224</v>
      </c>
      <c r="G5" s="1845"/>
      <c r="H5" s="1845"/>
      <c r="I5" s="1845"/>
      <c r="J5" s="1833"/>
      <c r="K5" s="1833"/>
      <c r="L5" s="1847"/>
      <c r="M5" s="1847"/>
      <c r="N5" s="1847"/>
      <c r="O5" s="1847"/>
      <c r="P5" s="501" t="s">
        <v>1047</v>
      </c>
      <c r="Q5" s="506" t="s">
        <v>1048</v>
      </c>
      <c r="R5" s="1832"/>
      <c r="S5" s="1832"/>
    </row>
    <row r="6" spans="1:20">
      <c r="A6" s="571">
        <v>1</v>
      </c>
      <c r="B6" s="1848" t="s">
        <v>1070</v>
      </c>
      <c r="C6" s="1849"/>
      <c r="D6" s="1849"/>
      <c r="E6" s="1850"/>
      <c r="F6" s="572"/>
      <c r="G6" s="572"/>
      <c r="H6" s="572"/>
      <c r="I6" s="572"/>
      <c r="J6" s="572"/>
      <c r="K6" s="573"/>
      <c r="L6" s="572"/>
      <c r="M6" s="572"/>
      <c r="N6" s="572"/>
      <c r="O6" s="572"/>
      <c r="P6" s="572"/>
      <c r="Q6" s="574"/>
      <c r="R6" s="572"/>
      <c r="S6" s="572"/>
      <c r="T6" s="517" t="str">
        <f t="shared" ref="T6:T8" si="0">+IF(K6=Q6,("OK"))</f>
        <v>OK</v>
      </c>
    </row>
    <row r="7" spans="1:20" ht="20.399999999999999" customHeight="1">
      <c r="A7" s="575"/>
      <c r="B7" s="576" t="s">
        <v>1071</v>
      </c>
      <c r="C7" s="577" t="s">
        <v>1072</v>
      </c>
      <c r="D7" s="577">
        <v>0</v>
      </c>
      <c r="E7" s="577">
        <v>0</v>
      </c>
      <c r="F7" s="577">
        <v>3</v>
      </c>
      <c r="G7" s="577">
        <v>4</v>
      </c>
      <c r="H7" s="577">
        <v>0</v>
      </c>
      <c r="I7" s="577">
        <v>6</v>
      </c>
      <c r="J7" s="578">
        <v>4500</v>
      </c>
      <c r="K7" s="579">
        <f>J7*I7</f>
        <v>27000</v>
      </c>
      <c r="L7" s="577"/>
      <c r="M7" s="577">
        <v>2</v>
      </c>
      <c r="N7" s="577">
        <v>2</v>
      </c>
      <c r="O7" s="577">
        <v>2</v>
      </c>
      <c r="P7" s="577">
        <f>SUM(L7:O7)</f>
        <v>6</v>
      </c>
      <c r="Q7" s="580">
        <f>P7*J7</f>
        <v>27000</v>
      </c>
      <c r="R7" s="581" t="s">
        <v>1051</v>
      </c>
      <c r="S7" s="578" t="s">
        <v>974</v>
      </c>
      <c r="T7" s="517" t="str">
        <f t="shared" si="0"/>
        <v>OK</v>
      </c>
    </row>
    <row r="8" spans="1:20" ht="20.399999999999999" customHeight="1">
      <c r="A8" s="582"/>
      <c r="B8" s="583" t="s">
        <v>1073</v>
      </c>
      <c r="C8" s="584" t="s">
        <v>1072</v>
      </c>
      <c r="D8" s="584">
        <v>0</v>
      </c>
      <c r="E8" s="584">
        <v>0</v>
      </c>
      <c r="F8" s="584">
        <v>1</v>
      </c>
      <c r="G8" s="585">
        <v>1</v>
      </c>
      <c r="H8" s="584">
        <v>0</v>
      </c>
      <c r="I8" s="584">
        <v>1</v>
      </c>
      <c r="J8" s="586">
        <v>13000</v>
      </c>
      <c r="K8" s="587">
        <f>+J8*I8</f>
        <v>13000</v>
      </c>
      <c r="L8" s="584">
        <v>0</v>
      </c>
      <c r="M8" s="584">
        <v>0</v>
      </c>
      <c r="N8" s="584">
        <v>0</v>
      </c>
      <c r="O8" s="584">
        <v>1</v>
      </c>
      <c r="P8" s="584">
        <v>1</v>
      </c>
      <c r="Q8" s="588">
        <f>+P8*J8</f>
        <v>13000</v>
      </c>
      <c r="R8" s="581" t="s">
        <v>1051</v>
      </c>
      <c r="S8" s="578" t="s">
        <v>974</v>
      </c>
      <c r="T8" s="517" t="str">
        <f t="shared" si="0"/>
        <v>OK</v>
      </c>
    </row>
    <row r="9" spans="1:20">
      <c r="A9" s="571">
        <v>2</v>
      </c>
      <c r="B9" s="1846" t="s">
        <v>1074</v>
      </c>
      <c r="C9" s="1846"/>
      <c r="D9" s="1846"/>
      <c r="E9" s="1846"/>
      <c r="F9" s="572"/>
      <c r="G9" s="572"/>
      <c r="H9" s="572"/>
      <c r="I9" s="572"/>
      <c r="J9" s="589"/>
      <c r="K9" s="589"/>
      <c r="L9" s="572"/>
      <c r="M9" s="572"/>
      <c r="N9" s="572"/>
      <c r="O9" s="572"/>
      <c r="P9" s="572"/>
      <c r="Q9" s="574"/>
      <c r="R9" s="590"/>
      <c r="S9" s="590"/>
      <c r="T9" s="517"/>
    </row>
    <row r="10" spans="1:20">
      <c r="A10" s="575"/>
      <c r="B10" s="576" t="s">
        <v>1075</v>
      </c>
      <c r="C10" s="577" t="s">
        <v>1072</v>
      </c>
      <c r="D10" s="578">
        <v>4</v>
      </c>
      <c r="E10" s="578">
        <v>5</v>
      </c>
      <c r="F10" s="578">
        <v>2</v>
      </c>
      <c r="G10" s="578">
        <v>3</v>
      </c>
      <c r="H10" s="578">
        <v>0</v>
      </c>
      <c r="I10" s="578">
        <v>3</v>
      </c>
      <c r="J10" s="591">
        <v>1700</v>
      </c>
      <c r="K10" s="591">
        <f>+J10*I10</f>
        <v>5100</v>
      </c>
      <c r="L10" s="578">
        <v>1</v>
      </c>
      <c r="M10" s="578">
        <v>0</v>
      </c>
      <c r="N10" s="578">
        <v>1</v>
      </c>
      <c r="O10" s="578">
        <v>1</v>
      </c>
      <c r="P10" s="578">
        <f>SUM(L10:O10)</f>
        <v>3</v>
      </c>
      <c r="Q10" s="592">
        <f>+P10*J10</f>
        <v>5100</v>
      </c>
      <c r="R10" s="581" t="s">
        <v>1051</v>
      </c>
      <c r="S10" s="578" t="s">
        <v>974</v>
      </c>
      <c r="T10" s="517" t="str">
        <f t="shared" ref="T10:T62" si="1">+IF(K10=Q10,("OK"))</f>
        <v>OK</v>
      </c>
    </row>
    <row r="11" spans="1:20">
      <c r="A11" s="575"/>
      <c r="B11" s="576" t="s">
        <v>1076</v>
      </c>
      <c r="C11" s="577" t="s">
        <v>1072</v>
      </c>
      <c r="D11" s="578">
        <v>1</v>
      </c>
      <c r="E11" s="578">
        <v>0</v>
      </c>
      <c r="F11" s="578">
        <v>1</v>
      </c>
      <c r="G11" s="578">
        <v>0</v>
      </c>
      <c r="H11" s="578">
        <v>0</v>
      </c>
      <c r="I11" s="578">
        <v>1</v>
      </c>
      <c r="J11" s="591">
        <v>13000</v>
      </c>
      <c r="K11" s="591">
        <f>+J11*I11</f>
        <v>13000</v>
      </c>
      <c r="L11" s="578">
        <v>0</v>
      </c>
      <c r="M11" s="578">
        <v>0</v>
      </c>
      <c r="N11" s="578">
        <v>1</v>
      </c>
      <c r="O11" s="578">
        <v>0</v>
      </c>
      <c r="P11" s="578">
        <f>SUM(L11:O11)</f>
        <v>1</v>
      </c>
      <c r="Q11" s="592">
        <f>+P11*J11</f>
        <v>13000</v>
      </c>
      <c r="R11" s="581" t="s">
        <v>1051</v>
      </c>
      <c r="S11" s="578" t="s">
        <v>974</v>
      </c>
      <c r="T11" s="517" t="str">
        <f t="shared" si="1"/>
        <v>OK</v>
      </c>
    </row>
    <row r="12" spans="1:20">
      <c r="A12" s="593"/>
      <c r="B12" s="594" t="s">
        <v>1077</v>
      </c>
      <c r="C12" s="595" t="s">
        <v>1078</v>
      </c>
      <c r="D12" s="596"/>
      <c r="E12" s="596"/>
      <c r="F12" s="596"/>
      <c r="G12" s="597">
        <v>20000</v>
      </c>
      <c r="H12" s="596"/>
      <c r="I12" s="597">
        <v>20000</v>
      </c>
      <c r="J12" s="597"/>
      <c r="K12" s="597">
        <v>20000</v>
      </c>
      <c r="L12" s="596"/>
      <c r="M12" s="596">
        <v>20000</v>
      </c>
      <c r="N12" s="596"/>
      <c r="O12" s="596"/>
      <c r="P12" s="596"/>
      <c r="Q12" s="598">
        <v>20000</v>
      </c>
      <c r="R12" s="599" t="s">
        <v>1051</v>
      </c>
      <c r="S12" s="596" t="s">
        <v>974</v>
      </c>
      <c r="T12" s="517" t="str">
        <f t="shared" si="1"/>
        <v>OK</v>
      </c>
    </row>
    <row r="13" spans="1:20">
      <c r="A13" s="571">
        <v>3</v>
      </c>
      <c r="B13" s="1846" t="s">
        <v>1079</v>
      </c>
      <c r="C13" s="1846"/>
      <c r="D13" s="1846"/>
      <c r="E13" s="1846"/>
      <c r="F13" s="590"/>
      <c r="G13" s="590"/>
      <c r="H13" s="590"/>
      <c r="I13" s="590"/>
      <c r="J13" s="600"/>
      <c r="K13" s="600"/>
      <c r="L13" s="590"/>
      <c r="M13" s="590"/>
      <c r="N13" s="590"/>
      <c r="O13" s="590"/>
      <c r="P13" s="590"/>
      <c r="Q13" s="601"/>
      <c r="R13" s="572"/>
      <c r="S13" s="572"/>
      <c r="T13" s="517" t="str">
        <f t="shared" si="1"/>
        <v>OK</v>
      </c>
    </row>
    <row r="14" spans="1:20">
      <c r="A14" s="575"/>
      <c r="B14" s="576" t="s">
        <v>1080</v>
      </c>
      <c r="C14" s="578" t="s">
        <v>1072</v>
      </c>
      <c r="D14" s="578">
        <v>4</v>
      </c>
      <c r="E14" s="578">
        <v>2</v>
      </c>
      <c r="F14" s="578">
        <v>2</v>
      </c>
      <c r="G14" s="578">
        <v>2</v>
      </c>
      <c r="H14" s="578">
        <v>0</v>
      </c>
      <c r="I14" s="578">
        <v>2</v>
      </c>
      <c r="J14" s="591">
        <v>2000</v>
      </c>
      <c r="K14" s="591">
        <f>+J14*I14</f>
        <v>4000</v>
      </c>
      <c r="L14" s="578">
        <v>1</v>
      </c>
      <c r="M14" s="578">
        <v>0</v>
      </c>
      <c r="N14" s="578">
        <v>1</v>
      </c>
      <c r="O14" s="578">
        <v>0</v>
      </c>
      <c r="P14" s="578">
        <v>2</v>
      </c>
      <c r="Q14" s="580">
        <f>+P14*J14</f>
        <v>4000</v>
      </c>
      <c r="R14" s="602" t="s">
        <v>1051</v>
      </c>
      <c r="S14" s="578" t="s">
        <v>974</v>
      </c>
      <c r="T14" s="517" t="str">
        <f t="shared" si="1"/>
        <v>OK</v>
      </c>
    </row>
    <row r="15" spans="1:20">
      <c r="A15" s="575"/>
      <c r="B15" s="576" t="s">
        <v>1081</v>
      </c>
      <c r="C15" s="578" t="s">
        <v>1072</v>
      </c>
      <c r="D15" s="578">
        <v>1</v>
      </c>
      <c r="E15" s="578">
        <v>1</v>
      </c>
      <c r="F15" s="578">
        <v>0</v>
      </c>
      <c r="G15" s="578">
        <v>1</v>
      </c>
      <c r="H15" s="578">
        <v>0</v>
      </c>
      <c r="I15" s="578">
        <v>1</v>
      </c>
      <c r="J15" s="591">
        <v>13000</v>
      </c>
      <c r="K15" s="591">
        <f>+J15*I15</f>
        <v>13000</v>
      </c>
      <c r="L15" s="578">
        <v>0</v>
      </c>
      <c r="M15" s="578">
        <v>0</v>
      </c>
      <c r="N15" s="578">
        <v>0</v>
      </c>
      <c r="O15" s="578">
        <v>1</v>
      </c>
      <c r="P15" s="578">
        <v>1</v>
      </c>
      <c r="Q15" s="580">
        <f>+P15*J15</f>
        <v>13000</v>
      </c>
      <c r="R15" s="602" t="s">
        <v>1051</v>
      </c>
      <c r="S15" s="578" t="s">
        <v>974</v>
      </c>
      <c r="T15" s="517" t="str">
        <f t="shared" si="1"/>
        <v>OK</v>
      </c>
    </row>
    <row r="16" spans="1:20" ht="42">
      <c r="A16" s="575"/>
      <c r="B16" s="576" t="s">
        <v>1082</v>
      </c>
      <c r="C16" s="578" t="s">
        <v>1078</v>
      </c>
      <c r="D16" s="578"/>
      <c r="E16" s="591"/>
      <c r="F16" s="575"/>
      <c r="G16" s="591">
        <v>20000</v>
      </c>
      <c r="H16" s="591"/>
      <c r="I16" s="591">
        <v>20000</v>
      </c>
      <c r="J16" s="591"/>
      <c r="K16" s="591">
        <v>20000</v>
      </c>
      <c r="L16" s="591"/>
      <c r="M16" s="591">
        <v>20000</v>
      </c>
      <c r="N16" s="591"/>
      <c r="O16" s="591"/>
      <c r="P16" s="591"/>
      <c r="Q16" s="603">
        <v>20000</v>
      </c>
      <c r="R16" s="602" t="s">
        <v>1051</v>
      </c>
      <c r="S16" s="578" t="s">
        <v>974</v>
      </c>
      <c r="T16" s="517" t="str">
        <f t="shared" si="1"/>
        <v>OK</v>
      </c>
    </row>
    <row r="17" spans="1:23">
      <c r="A17" s="571">
        <v>4</v>
      </c>
      <c r="B17" s="1846" t="s">
        <v>1083</v>
      </c>
      <c r="C17" s="1846"/>
      <c r="D17" s="1846"/>
      <c r="E17" s="1846"/>
      <c r="F17" s="1846"/>
      <c r="G17" s="590"/>
      <c r="H17" s="590"/>
      <c r="I17" s="590"/>
      <c r="J17" s="600"/>
      <c r="K17" s="600"/>
      <c r="L17" s="590"/>
      <c r="M17" s="590"/>
      <c r="N17" s="590"/>
      <c r="O17" s="590"/>
      <c r="P17" s="590"/>
      <c r="Q17" s="601"/>
      <c r="R17" s="572"/>
      <c r="S17" s="572"/>
      <c r="T17" s="517" t="str">
        <f t="shared" si="1"/>
        <v>OK</v>
      </c>
    </row>
    <row r="18" spans="1:23" ht="33" customHeight="1">
      <c r="A18" s="575"/>
      <c r="B18" s="576" t="s">
        <v>1084</v>
      </c>
      <c r="C18" s="578" t="s">
        <v>1072</v>
      </c>
      <c r="D18" s="578">
        <v>0</v>
      </c>
      <c r="E18" s="578">
        <v>2</v>
      </c>
      <c r="F18" s="578">
        <v>2</v>
      </c>
      <c r="G18" s="575">
        <v>2</v>
      </c>
      <c r="H18" s="578">
        <v>0</v>
      </c>
      <c r="I18" s="578">
        <v>2</v>
      </c>
      <c r="J18" s="591">
        <v>4000</v>
      </c>
      <c r="K18" s="591">
        <f>+J18*I18</f>
        <v>8000</v>
      </c>
      <c r="L18" s="578">
        <v>1</v>
      </c>
      <c r="M18" s="578">
        <v>0</v>
      </c>
      <c r="N18" s="578">
        <v>1</v>
      </c>
      <c r="O18" s="578">
        <v>0</v>
      </c>
      <c r="P18" s="578">
        <f>SUM(L18:O18)</f>
        <v>2</v>
      </c>
      <c r="Q18" s="580">
        <f>+P18*J18</f>
        <v>8000</v>
      </c>
      <c r="R18" s="602" t="s">
        <v>1051</v>
      </c>
      <c r="S18" s="578" t="s">
        <v>974</v>
      </c>
      <c r="T18" s="517" t="str">
        <f t="shared" si="1"/>
        <v>OK</v>
      </c>
    </row>
    <row r="19" spans="1:23" ht="20.399999999999999" customHeight="1">
      <c r="A19" s="575"/>
      <c r="B19" s="576" t="s">
        <v>1085</v>
      </c>
      <c r="C19" s="578" t="s">
        <v>1072</v>
      </c>
      <c r="D19" s="578">
        <v>1</v>
      </c>
      <c r="E19" s="578">
        <v>0</v>
      </c>
      <c r="F19" s="578">
        <v>0</v>
      </c>
      <c r="G19" s="575">
        <v>1</v>
      </c>
      <c r="H19" s="578">
        <v>0</v>
      </c>
      <c r="I19" s="578">
        <v>1</v>
      </c>
      <c r="J19" s="591">
        <v>13000</v>
      </c>
      <c r="K19" s="591">
        <f>+J19*I19</f>
        <v>13000</v>
      </c>
      <c r="L19" s="578">
        <v>0</v>
      </c>
      <c r="M19" s="578">
        <v>1</v>
      </c>
      <c r="N19" s="578">
        <v>0</v>
      </c>
      <c r="O19" s="578">
        <v>0</v>
      </c>
      <c r="P19" s="578">
        <f t="shared" ref="P19:P20" si="2">SUM(L19:O19)</f>
        <v>1</v>
      </c>
      <c r="Q19" s="580">
        <f t="shared" ref="Q19:Q20" si="3">+P19*J19</f>
        <v>13000</v>
      </c>
      <c r="R19" s="602" t="s">
        <v>1051</v>
      </c>
      <c r="S19" s="578" t="s">
        <v>974</v>
      </c>
      <c r="T19" s="517" t="str">
        <f t="shared" si="1"/>
        <v>OK</v>
      </c>
    </row>
    <row r="20" spans="1:23" ht="20.399999999999999" customHeight="1">
      <c r="A20" s="575"/>
      <c r="B20" s="576" t="s">
        <v>1086</v>
      </c>
      <c r="C20" s="578" t="s">
        <v>1072</v>
      </c>
      <c r="D20" s="578">
        <v>1</v>
      </c>
      <c r="E20" s="578">
        <v>0</v>
      </c>
      <c r="F20" s="578">
        <v>0</v>
      </c>
      <c r="G20" s="575">
        <v>1</v>
      </c>
      <c r="H20" s="578">
        <v>0</v>
      </c>
      <c r="I20" s="578">
        <v>1</v>
      </c>
      <c r="J20" s="591">
        <v>4000</v>
      </c>
      <c r="K20" s="591">
        <f>+J20*I20</f>
        <v>4000</v>
      </c>
      <c r="L20" s="578"/>
      <c r="M20" s="578"/>
      <c r="N20" s="578">
        <v>1</v>
      </c>
      <c r="O20" s="578"/>
      <c r="P20" s="578">
        <f t="shared" si="2"/>
        <v>1</v>
      </c>
      <c r="Q20" s="580">
        <f t="shared" si="3"/>
        <v>4000</v>
      </c>
      <c r="R20" s="602" t="s">
        <v>1051</v>
      </c>
      <c r="S20" s="578" t="s">
        <v>974</v>
      </c>
      <c r="T20" s="517"/>
    </row>
    <row r="21" spans="1:23" s="564" customFormat="1" ht="24.6">
      <c r="A21" s="148"/>
      <c r="B21" s="604" t="s">
        <v>6</v>
      </c>
      <c r="C21" s="21"/>
      <c r="D21" s="21"/>
      <c r="E21" s="21"/>
      <c r="F21" s="21"/>
      <c r="G21" s="21"/>
      <c r="H21" s="21"/>
      <c r="I21" s="21"/>
      <c r="J21" s="21"/>
      <c r="K21" s="546">
        <f>SUM(K6:K20)</f>
        <v>140100</v>
      </c>
      <c r="L21" s="547"/>
      <c r="M21" s="547"/>
      <c r="N21" s="547"/>
      <c r="O21" s="547"/>
      <c r="P21" s="547"/>
      <c r="Q21" s="546">
        <f>SUM(Q6:Q20)</f>
        <v>140100</v>
      </c>
      <c r="R21" s="21"/>
      <c r="S21" s="21"/>
      <c r="T21" s="517"/>
      <c r="U21" s="536" t="s">
        <v>1060</v>
      </c>
      <c r="V21" s="21"/>
      <c r="W21" s="21"/>
    </row>
    <row r="22" spans="1:23" s="564" customFormat="1" ht="24.6">
      <c r="A22" s="21"/>
      <c r="B22" s="73"/>
      <c r="C22" s="21"/>
      <c r="D22" s="21"/>
      <c r="E22" s="21"/>
      <c r="F22" s="21"/>
      <c r="G22" s="21"/>
      <c r="H22" s="21"/>
      <c r="I22" s="21"/>
      <c r="J22" s="21"/>
      <c r="K22" s="565"/>
      <c r="L22" s="547"/>
      <c r="M22" s="547"/>
      <c r="N22" s="547"/>
      <c r="O22" s="547"/>
      <c r="P22" s="547"/>
      <c r="Q22" s="566"/>
      <c r="R22" s="21"/>
      <c r="S22" s="21"/>
      <c r="T22" s="517"/>
      <c r="U22" s="605"/>
      <c r="V22" s="21"/>
      <c r="W22" s="21"/>
    </row>
    <row r="23" spans="1:23" s="564" customFormat="1" ht="24.6">
      <c r="A23" s="21"/>
      <c r="B23" s="73"/>
      <c r="C23" s="21"/>
      <c r="D23" s="21"/>
      <c r="E23" s="21"/>
      <c r="F23" s="21"/>
      <c r="G23" s="21"/>
      <c r="H23" s="21"/>
      <c r="I23" s="21"/>
      <c r="J23" s="21"/>
      <c r="K23" s="565"/>
      <c r="L23" s="547"/>
      <c r="M23" s="547"/>
      <c r="N23" s="547"/>
      <c r="O23" s="547"/>
      <c r="P23" s="547"/>
      <c r="Q23" s="566"/>
      <c r="R23" s="21"/>
      <c r="S23" s="21"/>
      <c r="T23" s="517"/>
      <c r="U23" s="605"/>
      <c r="V23" s="21"/>
      <c r="W23" s="21"/>
    </row>
    <row r="24" spans="1:23" ht="22.5" customHeight="1">
      <c r="A24" s="1842" t="s">
        <v>1069</v>
      </c>
      <c r="B24" s="1842"/>
      <c r="C24" s="1842"/>
      <c r="D24" s="1842"/>
      <c r="E24" s="1842"/>
      <c r="F24" s="1842"/>
      <c r="G24" s="1842"/>
      <c r="H24" s="1842"/>
      <c r="I24" s="1842"/>
      <c r="J24" s="1842"/>
      <c r="K24" s="1842"/>
      <c r="L24" s="1842"/>
      <c r="M24" s="1842"/>
      <c r="N24" s="1842"/>
      <c r="O24" s="1842"/>
      <c r="P24" s="1842"/>
      <c r="Q24" s="1842"/>
      <c r="R24" s="1842"/>
      <c r="S24" s="1842"/>
      <c r="T24" s="568" t="s">
        <v>1028</v>
      </c>
    </row>
    <row r="25" spans="1:23" ht="23.25" customHeight="1">
      <c r="A25" s="1843" t="s">
        <v>1029</v>
      </c>
      <c r="B25" s="1843"/>
      <c r="C25" s="1843"/>
      <c r="D25" s="1843"/>
      <c r="E25" s="1843"/>
      <c r="F25" s="1843"/>
      <c r="G25" s="1843"/>
      <c r="H25" s="1843"/>
      <c r="I25" s="1843"/>
      <c r="J25" s="1843"/>
      <c r="K25" s="1843"/>
      <c r="L25" s="1843"/>
      <c r="M25" s="1843"/>
      <c r="N25" s="1843"/>
      <c r="O25" s="1843"/>
      <c r="P25" s="1843"/>
      <c r="Q25" s="1843"/>
      <c r="R25" s="1843"/>
      <c r="S25" s="1843"/>
    </row>
    <row r="26" spans="1:23" ht="19.5" customHeight="1">
      <c r="A26" s="1844" t="s">
        <v>1030</v>
      </c>
      <c r="B26" s="1844"/>
      <c r="C26" s="1844"/>
      <c r="D26" s="1844"/>
      <c r="E26" s="1844"/>
      <c r="F26" s="1844"/>
      <c r="G26" s="1844"/>
      <c r="H26" s="1844"/>
      <c r="I26" s="1844"/>
      <c r="J26" s="1844"/>
      <c r="K26" s="1844"/>
      <c r="L26" s="1844"/>
      <c r="M26" s="1844"/>
      <c r="N26" s="1844"/>
      <c r="O26" s="1844"/>
      <c r="P26" s="1844"/>
      <c r="Q26" s="1844"/>
      <c r="R26" s="1844"/>
      <c r="S26" s="1844"/>
      <c r="T26" s="569"/>
    </row>
    <row r="27" spans="1:23" ht="23.4" customHeight="1">
      <c r="A27" s="1828" t="s">
        <v>789</v>
      </c>
      <c r="B27" s="1829" t="s">
        <v>4</v>
      </c>
      <c r="C27" s="1828" t="s">
        <v>1031</v>
      </c>
      <c r="D27" s="1838" t="s">
        <v>1032</v>
      </c>
      <c r="E27" s="1838"/>
      <c r="F27" s="1838"/>
      <c r="G27" s="1845" t="s">
        <v>1033</v>
      </c>
      <c r="H27" s="1845" t="s">
        <v>1034</v>
      </c>
      <c r="I27" s="1845" t="s">
        <v>1035</v>
      </c>
      <c r="J27" s="1833" t="s">
        <v>1036</v>
      </c>
      <c r="K27" s="1833" t="s">
        <v>1037</v>
      </c>
      <c r="L27" s="1847" t="s">
        <v>1038</v>
      </c>
      <c r="M27" s="1847" t="s">
        <v>1039</v>
      </c>
      <c r="N27" s="1847" t="s">
        <v>1040</v>
      </c>
      <c r="O27" s="1847" t="s">
        <v>1041</v>
      </c>
      <c r="P27" s="1832" t="s">
        <v>1042</v>
      </c>
      <c r="Q27" s="1832"/>
      <c r="R27" s="1832" t="s">
        <v>1043</v>
      </c>
      <c r="S27" s="1832" t="s">
        <v>1044</v>
      </c>
    </row>
    <row r="28" spans="1:23" ht="82.95" customHeight="1">
      <c r="A28" s="1828"/>
      <c r="B28" s="1830"/>
      <c r="C28" s="1828"/>
      <c r="D28" s="505" t="s">
        <v>1045</v>
      </c>
      <c r="E28" s="505" t="s">
        <v>1046</v>
      </c>
      <c r="F28" s="505" t="s">
        <v>224</v>
      </c>
      <c r="G28" s="1845"/>
      <c r="H28" s="1845"/>
      <c r="I28" s="1845"/>
      <c r="J28" s="1833"/>
      <c r="K28" s="1833"/>
      <c r="L28" s="1847"/>
      <c r="M28" s="1847"/>
      <c r="N28" s="1847"/>
      <c r="O28" s="1847"/>
      <c r="P28" s="501" t="s">
        <v>1047</v>
      </c>
      <c r="Q28" s="506" t="s">
        <v>1048</v>
      </c>
      <c r="R28" s="1832"/>
      <c r="S28" s="1832"/>
    </row>
    <row r="29" spans="1:23" ht="20.399999999999999" customHeight="1">
      <c r="A29" s="606"/>
      <c r="B29" s="606" t="s">
        <v>1087</v>
      </c>
      <c r="C29" s="606"/>
      <c r="D29" s="607"/>
      <c r="E29" s="607"/>
      <c r="F29" s="607"/>
      <c r="G29" s="608"/>
      <c r="H29" s="608"/>
      <c r="I29" s="608"/>
      <c r="J29" s="609"/>
      <c r="K29" s="610">
        <f>+K21</f>
        <v>140100</v>
      </c>
      <c r="L29" s="610"/>
      <c r="M29" s="610"/>
      <c r="N29" s="610"/>
      <c r="O29" s="610"/>
      <c r="P29" s="611"/>
      <c r="Q29" s="612">
        <f>+Q21</f>
        <v>140100</v>
      </c>
      <c r="R29" s="613"/>
      <c r="S29" s="613"/>
    </row>
    <row r="30" spans="1:23">
      <c r="A30" s="614">
        <v>5</v>
      </c>
      <c r="B30" s="1851" t="s">
        <v>1088</v>
      </c>
      <c r="C30" s="1852"/>
      <c r="D30" s="1852"/>
      <c r="E30" s="1853"/>
      <c r="F30" s="615"/>
      <c r="G30" s="615"/>
      <c r="H30" s="615"/>
      <c r="I30" s="615"/>
      <c r="J30" s="615"/>
      <c r="K30" s="616"/>
      <c r="L30" s="615"/>
      <c r="M30" s="615"/>
      <c r="N30" s="615"/>
      <c r="O30" s="615"/>
      <c r="P30" s="615"/>
      <c r="Q30" s="617"/>
      <c r="R30" s="618"/>
      <c r="S30" s="619"/>
      <c r="T30" s="517" t="str">
        <f>+IF(K30=Q30,("OK"))</f>
        <v>OK</v>
      </c>
    </row>
    <row r="31" spans="1:23">
      <c r="A31" s="575"/>
      <c r="B31" s="576" t="s">
        <v>1089</v>
      </c>
      <c r="C31" s="578" t="s">
        <v>1072</v>
      </c>
      <c r="D31" s="578">
        <v>0</v>
      </c>
      <c r="E31" s="578">
        <v>1</v>
      </c>
      <c r="F31" s="578">
        <v>1</v>
      </c>
      <c r="G31" s="578">
        <v>2</v>
      </c>
      <c r="H31" s="578">
        <v>0</v>
      </c>
      <c r="I31" s="578">
        <v>2</v>
      </c>
      <c r="J31" s="578">
        <v>4000</v>
      </c>
      <c r="K31" s="579">
        <f>J31*I31</f>
        <v>8000</v>
      </c>
      <c r="L31" s="578">
        <v>1</v>
      </c>
      <c r="M31" s="578">
        <v>0</v>
      </c>
      <c r="N31" s="578">
        <v>1</v>
      </c>
      <c r="O31" s="578">
        <v>0</v>
      </c>
      <c r="P31" s="578">
        <v>2</v>
      </c>
      <c r="Q31" s="580">
        <f>K31</f>
        <v>8000</v>
      </c>
      <c r="R31" s="602" t="s">
        <v>1051</v>
      </c>
      <c r="S31" s="578" t="s">
        <v>974</v>
      </c>
      <c r="T31" s="517" t="str">
        <f>+IF(K31=Q31,("OK"))</f>
        <v>OK</v>
      </c>
    </row>
    <row r="32" spans="1:23">
      <c r="A32" s="575"/>
      <c r="B32" s="576" t="s">
        <v>1090</v>
      </c>
      <c r="C32" s="578" t="s">
        <v>1072</v>
      </c>
      <c r="D32" s="578">
        <v>1</v>
      </c>
      <c r="E32" s="578">
        <v>0</v>
      </c>
      <c r="F32" s="578">
        <v>0</v>
      </c>
      <c r="G32" s="575">
        <v>1</v>
      </c>
      <c r="H32" s="578">
        <v>0</v>
      </c>
      <c r="I32" s="578">
        <v>1</v>
      </c>
      <c r="J32" s="591">
        <v>13000</v>
      </c>
      <c r="K32" s="591">
        <f>+J32*I32</f>
        <v>13000</v>
      </c>
      <c r="L32" s="578">
        <v>0</v>
      </c>
      <c r="M32" s="578">
        <v>0</v>
      </c>
      <c r="N32" s="578">
        <v>1</v>
      </c>
      <c r="O32" s="578">
        <v>0</v>
      </c>
      <c r="P32" s="578">
        <v>1</v>
      </c>
      <c r="Q32" s="580">
        <f>+P32*J32</f>
        <v>13000</v>
      </c>
      <c r="R32" s="602" t="s">
        <v>1051</v>
      </c>
      <c r="S32" s="578" t="s">
        <v>974</v>
      </c>
      <c r="T32" s="517" t="str">
        <f>+IF(K32=Q32,("OK"))</f>
        <v>OK</v>
      </c>
    </row>
    <row r="33" spans="1:23">
      <c r="A33" s="575"/>
      <c r="B33" s="576" t="s">
        <v>1091</v>
      </c>
      <c r="C33" s="578" t="s">
        <v>1072</v>
      </c>
      <c r="D33" s="578">
        <v>1</v>
      </c>
      <c r="E33" s="578">
        <v>0</v>
      </c>
      <c r="F33" s="578">
        <v>0</v>
      </c>
      <c r="G33" s="575">
        <v>1</v>
      </c>
      <c r="H33" s="578">
        <v>0</v>
      </c>
      <c r="I33" s="578">
        <v>1</v>
      </c>
      <c r="J33" s="591">
        <v>4000</v>
      </c>
      <c r="K33" s="591">
        <f>+J33*I33</f>
        <v>4000</v>
      </c>
      <c r="L33" s="578"/>
      <c r="M33" s="578"/>
      <c r="N33" s="578">
        <v>1</v>
      </c>
      <c r="O33" s="578"/>
      <c r="P33" s="578">
        <f t="shared" ref="P33" si="4">SUM(L33:O33)</f>
        <v>1</v>
      </c>
      <c r="Q33" s="580">
        <f t="shared" ref="Q33" si="5">+P33*J33</f>
        <v>4000</v>
      </c>
      <c r="R33" s="602" t="s">
        <v>1051</v>
      </c>
      <c r="S33" s="578" t="s">
        <v>974</v>
      </c>
      <c r="T33" s="517"/>
    </row>
    <row r="34" spans="1:23">
      <c r="A34" s="620">
        <v>6</v>
      </c>
      <c r="B34" s="1854" t="s">
        <v>1092</v>
      </c>
      <c r="C34" s="1855"/>
      <c r="D34" s="1855"/>
      <c r="E34" s="1855"/>
      <c r="F34" s="1855"/>
      <c r="G34" s="621"/>
      <c r="H34" s="621"/>
      <c r="I34" s="621"/>
      <c r="J34" s="621"/>
      <c r="K34" s="622"/>
      <c r="L34" s="621"/>
      <c r="M34" s="621"/>
      <c r="N34" s="621"/>
      <c r="O34" s="621"/>
      <c r="P34" s="621"/>
      <c r="Q34" s="623"/>
      <c r="R34" s="624"/>
      <c r="S34" s="624"/>
      <c r="T34" s="517" t="str">
        <f>+IF(K34=Q34,("OK"))</f>
        <v>OK</v>
      </c>
    </row>
    <row r="35" spans="1:23">
      <c r="A35" s="582"/>
      <c r="B35" s="625" t="s">
        <v>1093</v>
      </c>
      <c r="C35" s="584" t="s">
        <v>1072</v>
      </c>
      <c r="D35" s="584">
        <v>3</v>
      </c>
      <c r="E35" s="584">
        <v>2</v>
      </c>
      <c r="F35" s="584">
        <v>1</v>
      </c>
      <c r="G35" s="584">
        <v>2</v>
      </c>
      <c r="H35" s="584">
        <v>0</v>
      </c>
      <c r="I35" s="584">
        <v>2</v>
      </c>
      <c r="J35" s="584">
        <v>2000</v>
      </c>
      <c r="K35" s="626">
        <f>+I35*J35</f>
        <v>4000</v>
      </c>
      <c r="L35" s="584">
        <v>1</v>
      </c>
      <c r="M35" s="584">
        <v>0</v>
      </c>
      <c r="N35" s="584">
        <v>1</v>
      </c>
      <c r="O35" s="584">
        <v>0</v>
      </c>
      <c r="P35" s="584">
        <v>2</v>
      </c>
      <c r="Q35" s="627">
        <f>K35</f>
        <v>4000</v>
      </c>
      <c r="R35" s="602" t="s">
        <v>1051</v>
      </c>
      <c r="S35" s="578" t="s">
        <v>974</v>
      </c>
      <c r="T35" s="517" t="str">
        <f>+IF(K35=Q35,("OK"))</f>
        <v>OK</v>
      </c>
    </row>
    <row r="36" spans="1:23">
      <c r="A36" s="582"/>
      <c r="B36" s="625" t="s">
        <v>1094</v>
      </c>
      <c r="C36" s="584" t="s">
        <v>1072</v>
      </c>
      <c r="D36" s="584">
        <v>1</v>
      </c>
      <c r="E36" s="584">
        <v>1</v>
      </c>
      <c r="F36" s="584">
        <v>0</v>
      </c>
      <c r="G36" s="584">
        <v>1</v>
      </c>
      <c r="H36" s="584">
        <v>0</v>
      </c>
      <c r="I36" s="584">
        <v>1</v>
      </c>
      <c r="J36" s="584">
        <v>13000</v>
      </c>
      <c r="K36" s="626">
        <f t="shared" ref="K36:K37" si="6">+I36*J36</f>
        <v>13000</v>
      </c>
      <c r="L36" s="584">
        <v>0</v>
      </c>
      <c r="M36" s="584">
        <v>0</v>
      </c>
      <c r="N36" s="584">
        <v>0</v>
      </c>
      <c r="O36" s="584">
        <v>1</v>
      </c>
      <c r="P36" s="584">
        <v>1</v>
      </c>
      <c r="Q36" s="627">
        <v>13000</v>
      </c>
      <c r="R36" s="602" t="s">
        <v>1051</v>
      </c>
      <c r="S36" s="578" t="s">
        <v>974</v>
      </c>
      <c r="T36" s="517" t="str">
        <f>+IF(K36=Q36,("OK"))</f>
        <v>OK</v>
      </c>
    </row>
    <row r="37" spans="1:23">
      <c r="A37" s="628"/>
      <c r="B37" s="625" t="s">
        <v>1095</v>
      </c>
      <c r="C37" s="584" t="s">
        <v>1078</v>
      </c>
      <c r="D37" s="584"/>
      <c r="E37" s="584"/>
      <c r="F37" s="584"/>
      <c r="G37" s="584">
        <v>20000</v>
      </c>
      <c r="H37" s="584"/>
      <c r="I37" s="584">
        <v>1</v>
      </c>
      <c r="J37" s="584">
        <v>10000</v>
      </c>
      <c r="K37" s="626">
        <f t="shared" si="6"/>
        <v>10000</v>
      </c>
      <c r="L37" s="584"/>
      <c r="M37" s="584"/>
      <c r="N37" s="584"/>
      <c r="O37" s="584"/>
      <c r="P37" s="584"/>
      <c r="Q37" s="627">
        <v>10000</v>
      </c>
      <c r="R37" s="602" t="s">
        <v>1051</v>
      </c>
      <c r="S37" s="578" t="s">
        <v>974</v>
      </c>
      <c r="T37" s="517" t="str">
        <f>+IF(K37=Q37,("OK"))</f>
        <v>OK</v>
      </c>
    </row>
    <row r="38" spans="1:23" s="630" customFormat="1">
      <c r="A38" s="571">
        <v>7</v>
      </c>
      <c r="B38" s="1846" t="s">
        <v>1096</v>
      </c>
      <c r="C38" s="1846"/>
      <c r="D38" s="1846"/>
      <c r="E38" s="1846"/>
      <c r="F38" s="590"/>
      <c r="G38" s="590"/>
      <c r="H38" s="590"/>
      <c r="I38" s="590"/>
      <c r="J38" s="590"/>
      <c r="K38" s="629"/>
      <c r="L38" s="590"/>
      <c r="M38" s="590"/>
      <c r="N38" s="590"/>
      <c r="O38" s="590"/>
      <c r="P38" s="590"/>
      <c r="Q38" s="601"/>
      <c r="R38" s="572"/>
      <c r="S38" s="572"/>
      <c r="T38" s="517"/>
    </row>
    <row r="39" spans="1:23" s="630" customFormat="1">
      <c r="A39" s="582"/>
      <c r="B39" s="631" t="s">
        <v>1097</v>
      </c>
      <c r="C39" s="632" t="s">
        <v>1072</v>
      </c>
      <c r="D39" s="632">
        <v>0</v>
      </c>
      <c r="E39" s="633">
        <v>0</v>
      </c>
      <c r="F39" s="634">
        <v>0</v>
      </c>
      <c r="G39" s="635">
        <v>2</v>
      </c>
      <c r="H39" s="632">
        <v>0</v>
      </c>
      <c r="I39" s="632">
        <v>2</v>
      </c>
      <c r="J39" s="636">
        <v>13000</v>
      </c>
      <c r="K39" s="636">
        <f>+J39*I39</f>
        <v>26000</v>
      </c>
      <c r="L39" s="632">
        <v>1</v>
      </c>
      <c r="M39" s="632">
        <v>0</v>
      </c>
      <c r="N39" s="632">
        <v>1</v>
      </c>
      <c r="O39" s="632"/>
      <c r="P39" s="632">
        <f>SUM(L39:O39)</f>
        <v>2</v>
      </c>
      <c r="Q39" s="637">
        <f>+P39*J39</f>
        <v>26000</v>
      </c>
      <c r="R39" s="581" t="s">
        <v>1051</v>
      </c>
      <c r="S39" s="632" t="s">
        <v>974</v>
      </c>
      <c r="T39" s="517" t="str">
        <f>+IF(K39=Q39,("OK"))</f>
        <v>OK</v>
      </c>
    </row>
    <row r="40" spans="1:23">
      <c r="A40" s="571">
        <v>8</v>
      </c>
      <c r="B40" s="1848" t="s">
        <v>1098</v>
      </c>
      <c r="C40" s="1849"/>
      <c r="D40" s="1849"/>
      <c r="E40" s="1849"/>
      <c r="F40" s="1850"/>
      <c r="G40" s="572"/>
      <c r="H40" s="572"/>
      <c r="I40" s="572"/>
      <c r="J40" s="572"/>
      <c r="K40" s="573"/>
      <c r="L40" s="572"/>
      <c r="M40" s="572"/>
      <c r="N40" s="572"/>
      <c r="O40" s="572"/>
      <c r="P40" s="572"/>
      <c r="Q40" s="574"/>
      <c r="R40" s="572"/>
      <c r="S40" s="572"/>
      <c r="T40" s="517" t="str">
        <f t="shared" ref="T40:T42" si="7">+IF(K40=Q40,("OK"))</f>
        <v>OK</v>
      </c>
    </row>
    <row r="41" spans="1:23" ht="22.95" customHeight="1">
      <c r="A41" s="575"/>
      <c r="B41" s="638" t="s">
        <v>1099</v>
      </c>
      <c r="C41" s="577" t="s">
        <v>1072</v>
      </c>
      <c r="D41" s="577">
        <v>2</v>
      </c>
      <c r="E41" s="577">
        <v>2</v>
      </c>
      <c r="F41" s="577">
        <v>1</v>
      </c>
      <c r="G41" s="577">
        <v>2</v>
      </c>
      <c r="H41" s="577">
        <v>0</v>
      </c>
      <c r="I41" s="577">
        <v>2</v>
      </c>
      <c r="J41" s="580">
        <v>2000</v>
      </c>
      <c r="K41" s="639">
        <f>+J41*I41</f>
        <v>4000</v>
      </c>
      <c r="L41" s="577">
        <v>0</v>
      </c>
      <c r="M41" s="577">
        <v>1</v>
      </c>
      <c r="N41" s="577">
        <v>0</v>
      </c>
      <c r="O41" s="577">
        <v>1</v>
      </c>
      <c r="P41" s="577">
        <f>SUM(L41:O41)</f>
        <v>2</v>
      </c>
      <c r="Q41" s="580">
        <f>P41*J41</f>
        <v>4000</v>
      </c>
      <c r="R41" s="581" t="s">
        <v>1051</v>
      </c>
      <c r="S41" s="632" t="s">
        <v>974</v>
      </c>
      <c r="T41" s="517" t="str">
        <f t="shared" si="7"/>
        <v>OK</v>
      </c>
    </row>
    <row r="42" spans="1:23" ht="20.399999999999999" customHeight="1">
      <c r="A42" s="575"/>
      <c r="B42" s="638" t="s">
        <v>1100</v>
      </c>
      <c r="C42" s="577" t="s">
        <v>1078</v>
      </c>
      <c r="D42" s="578"/>
      <c r="E42" s="578"/>
      <c r="F42" s="578"/>
      <c r="G42" s="591">
        <v>15000</v>
      </c>
      <c r="H42" s="578"/>
      <c r="I42" s="591">
        <v>15000</v>
      </c>
      <c r="J42" s="578"/>
      <c r="K42" s="591">
        <v>15000</v>
      </c>
      <c r="L42" s="578"/>
      <c r="M42" s="591">
        <v>15000</v>
      </c>
      <c r="N42" s="578"/>
      <c r="O42" s="578"/>
      <c r="P42" s="577"/>
      <c r="Q42" s="591">
        <v>15000</v>
      </c>
      <c r="R42" s="581" t="s">
        <v>1051</v>
      </c>
      <c r="S42" s="632" t="s">
        <v>974</v>
      </c>
      <c r="T42" s="517" t="str">
        <f t="shared" si="7"/>
        <v>OK</v>
      </c>
    </row>
    <row r="43" spans="1:23">
      <c r="A43" s="614">
        <v>9</v>
      </c>
      <c r="B43" s="1856" t="s">
        <v>1101</v>
      </c>
      <c r="C43" s="1857"/>
      <c r="D43" s="1857"/>
      <c r="E43" s="1857"/>
      <c r="F43" s="1857"/>
      <c r="G43" s="640"/>
      <c r="H43" s="640"/>
      <c r="I43" s="640"/>
      <c r="J43" s="640"/>
      <c r="K43" s="641"/>
      <c r="L43" s="640"/>
      <c r="M43" s="640"/>
      <c r="N43" s="640"/>
      <c r="O43" s="640"/>
      <c r="P43" s="640"/>
      <c r="Q43" s="642"/>
      <c r="R43" s="643"/>
      <c r="S43" s="643"/>
      <c r="T43" s="517" t="str">
        <f>+IF(K43=Q43,("OK"))</f>
        <v>OK</v>
      </c>
    </row>
    <row r="44" spans="1:23" ht="18" customHeight="1">
      <c r="A44" s="582"/>
      <c r="B44" s="625" t="s">
        <v>1102</v>
      </c>
      <c r="C44" s="584" t="s">
        <v>1072</v>
      </c>
      <c r="D44" s="584">
        <v>1</v>
      </c>
      <c r="E44" s="584">
        <v>1</v>
      </c>
      <c r="F44" s="584">
        <v>1</v>
      </c>
      <c r="G44" s="584">
        <v>2</v>
      </c>
      <c r="H44" s="584">
        <v>0</v>
      </c>
      <c r="I44" s="584">
        <v>2</v>
      </c>
      <c r="J44" s="644">
        <v>2000</v>
      </c>
      <c r="K44" s="626">
        <f>+J44*I44</f>
        <v>4000</v>
      </c>
      <c r="L44" s="584">
        <v>0</v>
      </c>
      <c r="M44" s="584">
        <v>1</v>
      </c>
      <c r="N44" s="584">
        <v>0</v>
      </c>
      <c r="O44" s="584">
        <v>1</v>
      </c>
      <c r="P44" s="584">
        <f>SUM(M44:O44)</f>
        <v>2</v>
      </c>
      <c r="Q44" s="627">
        <f>+P44*J44</f>
        <v>4000</v>
      </c>
      <c r="R44" s="581" t="s">
        <v>1051</v>
      </c>
      <c r="S44" s="632" t="s">
        <v>974</v>
      </c>
      <c r="T44" s="517" t="str">
        <f>+IF(K44=Q44,("OK"))</f>
        <v>OK</v>
      </c>
    </row>
    <row r="45" spans="1:23" ht="36" customHeight="1">
      <c r="A45" s="628"/>
      <c r="B45" s="625" t="s">
        <v>1103</v>
      </c>
      <c r="C45" s="584" t="s">
        <v>1078</v>
      </c>
      <c r="D45" s="584"/>
      <c r="E45" s="584"/>
      <c r="F45" s="584"/>
      <c r="G45" s="644">
        <v>10000</v>
      </c>
      <c r="H45" s="584"/>
      <c r="I45" s="644">
        <v>1</v>
      </c>
      <c r="J45" s="644"/>
      <c r="K45" s="626">
        <v>10000</v>
      </c>
      <c r="L45" s="584"/>
      <c r="M45" s="584">
        <v>1</v>
      </c>
      <c r="N45" s="584"/>
      <c r="O45" s="584"/>
      <c r="P45" s="584">
        <f>SUM(M45:O45)</f>
        <v>1</v>
      </c>
      <c r="Q45" s="627">
        <v>10000</v>
      </c>
      <c r="R45" s="581" t="s">
        <v>1051</v>
      </c>
      <c r="S45" s="632" t="s">
        <v>974</v>
      </c>
      <c r="T45" s="517" t="str">
        <f>+IF(K45=Q45,("OK"))</f>
        <v>OK</v>
      </c>
    </row>
    <row r="46" spans="1:23" s="564" customFormat="1" ht="24.6">
      <c r="A46" s="148"/>
      <c r="B46" s="604" t="s">
        <v>6</v>
      </c>
      <c r="C46" s="21"/>
      <c r="D46" s="21"/>
      <c r="E46" s="21"/>
      <c r="F46" s="21"/>
      <c r="G46" s="21"/>
      <c r="H46" s="21"/>
      <c r="I46" s="21"/>
      <c r="J46" s="21"/>
      <c r="K46" s="546">
        <f>SUM(K29:K45)</f>
        <v>251100</v>
      </c>
      <c r="L46" s="547"/>
      <c r="M46" s="547"/>
      <c r="N46" s="547"/>
      <c r="O46" s="547"/>
      <c r="P46" s="547"/>
      <c r="Q46" s="546">
        <f>SUM(Q29:Q45)</f>
        <v>251100</v>
      </c>
      <c r="R46" s="21"/>
      <c r="S46" s="21"/>
      <c r="T46" s="517"/>
      <c r="U46" s="536"/>
      <c r="V46" s="21"/>
      <c r="W46" s="21"/>
    </row>
    <row r="47" spans="1:23" s="564" customFormat="1" ht="24.6">
      <c r="A47" s="21"/>
      <c r="B47" s="73"/>
      <c r="C47" s="21"/>
      <c r="D47" s="21"/>
      <c r="E47" s="21"/>
      <c r="F47" s="21"/>
      <c r="G47" s="21"/>
      <c r="H47" s="21"/>
      <c r="I47" s="21"/>
      <c r="J47" s="21"/>
      <c r="K47" s="565"/>
      <c r="L47" s="547"/>
      <c r="M47" s="547"/>
      <c r="N47" s="547"/>
      <c r="O47" s="547"/>
      <c r="P47" s="547"/>
      <c r="Q47" s="566"/>
      <c r="R47" s="21"/>
      <c r="S47" s="21"/>
      <c r="T47" s="517"/>
      <c r="U47" s="605"/>
      <c r="V47" s="21"/>
      <c r="W47" s="21"/>
    </row>
    <row r="48" spans="1:23" ht="22.5" customHeight="1">
      <c r="A48" s="1842" t="s">
        <v>1069</v>
      </c>
      <c r="B48" s="1842"/>
      <c r="C48" s="1842"/>
      <c r="D48" s="1842"/>
      <c r="E48" s="1842"/>
      <c r="F48" s="1842"/>
      <c r="G48" s="1842"/>
      <c r="H48" s="1842"/>
      <c r="I48" s="1842"/>
      <c r="J48" s="1842"/>
      <c r="K48" s="1842"/>
      <c r="L48" s="1842"/>
      <c r="M48" s="1842"/>
      <c r="N48" s="1842"/>
      <c r="O48" s="1842"/>
      <c r="P48" s="1842"/>
      <c r="Q48" s="1842"/>
      <c r="R48" s="1842"/>
      <c r="S48" s="1842"/>
      <c r="T48" s="568" t="s">
        <v>1028</v>
      </c>
    </row>
    <row r="49" spans="1:20" ht="23.25" customHeight="1">
      <c r="A49" s="1843" t="s">
        <v>1029</v>
      </c>
      <c r="B49" s="1843"/>
      <c r="C49" s="1843"/>
      <c r="D49" s="1843"/>
      <c r="E49" s="1843"/>
      <c r="F49" s="1843"/>
      <c r="G49" s="1843"/>
      <c r="H49" s="1843"/>
      <c r="I49" s="1843"/>
      <c r="J49" s="1843"/>
      <c r="K49" s="1843"/>
      <c r="L49" s="1843"/>
      <c r="M49" s="1843"/>
      <c r="N49" s="1843"/>
      <c r="O49" s="1843"/>
      <c r="P49" s="1843"/>
      <c r="Q49" s="1843"/>
      <c r="R49" s="1843"/>
      <c r="S49" s="1843"/>
    </row>
    <row r="50" spans="1:20" ht="19.5" customHeight="1">
      <c r="A50" s="1844" t="s">
        <v>1030</v>
      </c>
      <c r="B50" s="1844"/>
      <c r="C50" s="1844"/>
      <c r="D50" s="1844"/>
      <c r="E50" s="1844"/>
      <c r="F50" s="1844"/>
      <c r="G50" s="1844"/>
      <c r="H50" s="1844"/>
      <c r="I50" s="1844"/>
      <c r="J50" s="1844"/>
      <c r="K50" s="1844"/>
      <c r="L50" s="1844"/>
      <c r="M50" s="1844"/>
      <c r="N50" s="1844"/>
      <c r="O50" s="1844"/>
      <c r="P50" s="1844"/>
      <c r="Q50" s="1844"/>
      <c r="R50" s="1844"/>
      <c r="S50" s="1844"/>
      <c r="T50" s="569"/>
    </row>
    <row r="51" spans="1:20" ht="23.4" customHeight="1">
      <c r="A51" s="1828" t="s">
        <v>789</v>
      </c>
      <c r="B51" s="1829" t="s">
        <v>4</v>
      </c>
      <c r="C51" s="1828" t="s">
        <v>1031</v>
      </c>
      <c r="D51" s="1838" t="s">
        <v>1032</v>
      </c>
      <c r="E51" s="1838"/>
      <c r="F51" s="1838"/>
      <c r="G51" s="1845" t="s">
        <v>1033</v>
      </c>
      <c r="H51" s="1845" t="s">
        <v>1034</v>
      </c>
      <c r="I51" s="1845" t="s">
        <v>1035</v>
      </c>
      <c r="J51" s="1833" t="s">
        <v>1036</v>
      </c>
      <c r="K51" s="1833" t="s">
        <v>1037</v>
      </c>
      <c r="L51" s="1847" t="s">
        <v>1038</v>
      </c>
      <c r="M51" s="1847" t="s">
        <v>1039</v>
      </c>
      <c r="N51" s="1847" t="s">
        <v>1040</v>
      </c>
      <c r="O51" s="1847" t="s">
        <v>1041</v>
      </c>
      <c r="P51" s="1832" t="s">
        <v>1042</v>
      </c>
      <c r="Q51" s="1832"/>
      <c r="R51" s="1832" t="s">
        <v>1043</v>
      </c>
      <c r="S51" s="1832" t="s">
        <v>1044</v>
      </c>
    </row>
    <row r="52" spans="1:20" ht="82.95" customHeight="1">
      <c r="A52" s="1828"/>
      <c r="B52" s="1830"/>
      <c r="C52" s="1828"/>
      <c r="D52" s="505" t="s">
        <v>1045</v>
      </c>
      <c r="E52" s="505" t="s">
        <v>1046</v>
      </c>
      <c r="F52" s="505" t="s">
        <v>224</v>
      </c>
      <c r="G52" s="1845"/>
      <c r="H52" s="1845"/>
      <c r="I52" s="1845"/>
      <c r="J52" s="1833"/>
      <c r="K52" s="1833"/>
      <c r="L52" s="1847"/>
      <c r="M52" s="1847"/>
      <c r="N52" s="1847"/>
      <c r="O52" s="1847"/>
      <c r="P52" s="501" t="s">
        <v>1047</v>
      </c>
      <c r="Q52" s="506" t="s">
        <v>1048</v>
      </c>
      <c r="R52" s="1832"/>
      <c r="S52" s="1832"/>
    </row>
    <row r="53" spans="1:20" ht="20.399999999999999" customHeight="1">
      <c r="A53" s="606"/>
      <c r="B53" s="606" t="s">
        <v>1087</v>
      </c>
      <c r="C53" s="606"/>
      <c r="D53" s="607"/>
      <c r="E53" s="607"/>
      <c r="F53" s="607"/>
      <c r="G53" s="608"/>
      <c r="H53" s="608"/>
      <c r="I53" s="608"/>
      <c r="J53" s="609"/>
      <c r="K53" s="610">
        <f>+K46</f>
        <v>251100</v>
      </c>
      <c r="L53" s="610"/>
      <c r="M53" s="610"/>
      <c r="N53" s="610"/>
      <c r="O53" s="610"/>
      <c r="P53" s="611"/>
      <c r="Q53" s="612">
        <f>+Q46</f>
        <v>251100</v>
      </c>
      <c r="R53" s="613"/>
      <c r="S53" s="613"/>
    </row>
    <row r="54" spans="1:20" s="647" customFormat="1" ht="34.950000000000003" customHeight="1">
      <c r="A54" s="571">
        <v>10</v>
      </c>
      <c r="B54" s="1848" t="s">
        <v>1104</v>
      </c>
      <c r="C54" s="1849"/>
      <c r="D54" s="1849"/>
      <c r="E54" s="1850"/>
      <c r="F54" s="572"/>
      <c r="G54" s="572"/>
      <c r="H54" s="572"/>
      <c r="I54" s="572"/>
      <c r="J54" s="589"/>
      <c r="K54" s="589"/>
      <c r="L54" s="572"/>
      <c r="M54" s="572"/>
      <c r="N54" s="572"/>
      <c r="O54" s="572"/>
      <c r="P54" s="572"/>
      <c r="Q54" s="574"/>
      <c r="R54" s="645" t="s">
        <v>1105</v>
      </c>
      <c r="S54" s="572"/>
      <c r="T54" s="646" t="str">
        <f t="shared" si="1"/>
        <v>OK</v>
      </c>
    </row>
    <row r="55" spans="1:20" ht="15.6" customHeight="1">
      <c r="A55" s="593"/>
      <c r="B55" s="594" t="s">
        <v>1106</v>
      </c>
      <c r="C55" s="595" t="s">
        <v>1078</v>
      </c>
      <c r="D55" s="596"/>
      <c r="E55" s="596"/>
      <c r="F55" s="596"/>
      <c r="G55" s="648">
        <v>20000</v>
      </c>
      <c r="H55" s="648"/>
      <c r="I55" s="648">
        <v>20000</v>
      </c>
      <c r="J55" s="648">
        <v>10000</v>
      </c>
      <c r="K55" s="648">
        <v>10000</v>
      </c>
      <c r="L55" s="648"/>
      <c r="M55" s="648">
        <v>10000</v>
      </c>
      <c r="N55" s="648"/>
      <c r="O55" s="648"/>
      <c r="P55" s="648"/>
      <c r="Q55" s="648">
        <v>10000</v>
      </c>
      <c r="R55" s="599" t="s">
        <v>1051</v>
      </c>
      <c r="S55" s="632" t="s">
        <v>974</v>
      </c>
      <c r="T55" s="517" t="str">
        <f t="shared" si="1"/>
        <v>OK</v>
      </c>
    </row>
    <row r="56" spans="1:20">
      <c r="A56" s="571">
        <v>11</v>
      </c>
      <c r="B56" s="1846" t="s">
        <v>1107</v>
      </c>
      <c r="C56" s="1846"/>
      <c r="D56" s="1846"/>
      <c r="E56" s="1846"/>
      <c r="F56" s="1846"/>
      <c r="G56" s="590"/>
      <c r="H56" s="590"/>
      <c r="I56" s="590"/>
      <c r="J56" s="590"/>
      <c r="K56" s="629"/>
      <c r="L56" s="590"/>
      <c r="M56" s="590"/>
      <c r="N56" s="590"/>
      <c r="O56" s="590"/>
      <c r="P56" s="590"/>
      <c r="Q56" s="601"/>
      <c r="R56" s="649" t="s">
        <v>1051</v>
      </c>
      <c r="S56" s="650" t="s">
        <v>974</v>
      </c>
      <c r="T56" s="517" t="str">
        <f t="shared" si="1"/>
        <v>OK</v>
      </c>
    </row>
    <row r="57" spans="1:20" ht="18.600000000000001" customHeight="1">
      <c r="A57" s="575"/>
      <c r="B57" s="576" t="s">
        <v>1108</v>
      </c>
      <c r="C57" s="578" t="s">
        <v>1072</v>
      </c>
      <c r="D57" s="578">
        <v>2</v>
      </c>
      <c r="E57" s="578">
        <v>2</v>
      </c>
      <c r="F57" s="578">
        <v>2</v>
      </c>
      <c r="G57" s="578">
        <v>2</v>
      </c>
      <c r="H57" s="578">
        <v>0</v>
      </c>
      <c r="I57" s="578">
        <v>2</v>
      </c>
      <c r="J57" s="578">
        <v>2000</v>
      </c>
      <c r="K57" s="579">
        <f>J57*I57</f>
        <v>4000</v>
      </c>
      <c r="L57" s="578">
        <v>1</v>
      </c>
      <c r="M57" s="578">
        <v>0</v>
      </c>
      <c r="N57" s="578">
        <v>1</v>
      </c>
      <c r="O57" s="578">
        <v>0</v>
      </c>
      <c r="P57" s="578">
        <v>2</v>
      </c>
      <c r="Q57" s="580">
        <f>K57</f>
        <v>4000</v>
      </c>
      <c r="R57" s="602" t="s">
        <v>1051</v>
      </c>
      <c r="S57" s="635" t="s">
        <v>974</v>
      </c>
      <c r="T57" s="517" t="str">
        <f t="shared" si="1"/>
        <v>OK</v>
      </c>
    </row>
    <row r="58" spans="1:20" ht="18.600000000000001" customHeight="1">
      <c r="A58" s="575"/>
      <c r="B58" s="576" t="s">
        <v>1109</v>
      </c>
      <c r="C58" s="578" t="s">
        <v>1072</v>
      </c>
      <c r="D58" s="578">
        <v>0</v>
      </c>
      <c r="E58" s="578">
        <v>0</v>
      </c>
      <c r="F58" s="578">
        <v>1</v>
      </c>
      <c r="G58" s="578">
        <v>0</v>
      </c>
      <c r="H58" s="578">
        <v>0</v>
      </c>
      <c r="I58" s="578">
        <v>0</v>
      </c>
      <c r="J58" s="592">
        <v>13000</v>
      </c>
      <c r="K58" s="579"/>
      <c r="L58" s="578">
        <v>0</v>
      </c>
      <c r="M58" s="578">
        <v>0</v>
      </c>
      <c r="N58" s="578">
        <v>0</v>
      </c>
      <c r="O58" s="578">
        <v>0</v>
      </c>
      <c r="P58" s="578">
        <v>0</v>
      </c>
      <c r="Q58" s="580">
        <f>P58*J58</f>
        <v>0</v>
      </c>
      <c r="R58" s="602" t="s">
        <v>1051</v>
      </c>
      <c r="S58" s="635" t="s">
        <v>974</v>
      </c>
      <c r="T58" s="517" t="str">
        <f>+IF(K58=Q58,("OK"))</f>
        <v>OK</v>
      </c>
    </row>
    <row r="59" spans="1:20" ht="33" customHeight="1">
      <c r="A59" s="593"/>
      <c r="B59" s="594" t="s">
        <v>1110</v>
      </c>
      <c r="C59" s="596" t="s">
        <v>1078</v>
      </c>
      <c r="D59" s="596"/>
      <c r="E59" s="596"/>
      <c r="F59" s="596"/>
      <c r="G59" s="596">
        <v>20000</v>
      </c>
      <c r="H59" s="596"/>
      <c r="I59" s="596">
        <v>20000</v>
      </c>
      <c r="J59" s="648">
        <v>10000</v>
      </c>
      <c r="K59" s="648">
        <v>10000</v>
      </c>
      <c r="L59" s="596"/>
      <c r="M59" s="648">
        <v>10000</v>
      </c>
      <c r="N59" s="596"/>
      <c r="O59" s="596"/>
      <c r="P59" s="596"/>
      <c r="Q59" s="648">
        <v>10000</v>
      </c>
      <c r="R59" s="651" t="s">
        <v>1051</v>
      </c>
      <c r="S59" s="652" t="s">
        <v>974</v>
      </c>
      <c r="T59" s="517" t="str">
        <f t="shared" si="1"/>
        <v>OK</v>
      </c>
    </row>
    <row r="60" spans="1:20">
      <c r="A60" s="571">
        <v>12</v>
      </c>
      <c r="B60" s="1846" t="s">
        <v>1111</v>
      </c>
      <c r="C60" s="1846"/>
      <c r="D60" s="1846"/>
      <c r="E60" s="1846"/>
      <c r="F60" s="572"/>
      <c r="G60" s="572"/>
      <c r="H60" s="572"/>
      <c r="I60" s="572"/>
      <c r="J60" s="572"/>
      <c r="K60" s="573"/>
      <c r="L60" s="572"/>
      <c r="M60" s="572"/>
      <c r="N60" s="572"/>
      <c r="O60" s="572"/>
      <c r="P60" s="572"/>
      <c r="Q60" s="574"/>
      <c r="R60" s="572"/>
      <c r="S60" s="572"/>
      <c r="T60" s="517" t="str">
        <f t="shared" si="1"/>
        <v>OK</v>
      </c>
    </row>
    <row r="61" spans="1:20" ht="27.6" customHeight="1">
      <c r="A61" s="575"/>
      <c r="B61" s="576" t="s">
        <v>1112</v>
      </c>
      <c r="C61" s="577" t="s">
        <v>1072</v>
      </c>
      <c r="D61" s="577">
        <v>1</v>
      </c>
      <c r="E61" s="577">
        <v>1</v>
      </c>
      <c r="F61" s="577">
        <v>1</v>
      </c>
      <c r="G61" s="577">
        <v>1</v>
      </c>
      <c r="H61" s="577">
        <v>0</v>
      </c>
      <c r="I61" s="577">
        <v>1</v>
      </c>
      <c r="J61" s="577">
        <v>2000</v>
      </c>
      <c r="K61" s="639">
        <f>J61*I61</f>
        <v>2000</v>
      </c>
      <c r="L61" s="577">
        <v>1</v>
      </c>
      <c r="M61" s="577">
        <v>0</v>
      </c>
      <c r="N61" s="577">
        <v>0</v>
      </c>
      <c r="O61" s="577">
        <v>0</v>
      </c>
      <c r="P61" s="577">
        <v>1</v>
      </c>
      <c r="Q61" s="580">
        <f>K61</f>
        <v>2000</v>
      </c>
      <c r="R61" s="602" t="s">
        <v>1051</v>
      </c>
      <c r="S61" s="578" t="s">
        <v>974</v>
      </c>
      <c r="T61" s="517" t="str">
        <f t="shared" si="1"/>
        <v>OK</v>
      </c>
    </row>
    <row r="62" spans="1:20" ht="27.6" customHeight="1">
      <c r="A62" s="575"/>
      <c r="B62" s="576" t="s">
        <v>1113</v>
      </c>
      <c r="C62" s="577" t="s">
        <v>1078</v>
      </c>
      <c r="D62" s="578"/>
      <c r="E62" s="578"/>
      <c r="F62" s="578"/>
      <c r="G62" s="578">
        <v>20000</v>
      </c>
      <c r="H62" s="578"/>
      <c r="I62" s="578">
        <v>20000</v>
      </c>
      <c r="J62" s="578"/>
      <c r="K62" s="579">
        <v>20000</v>
      </c>
      <c r="L62" s="578"/>
      <c r="M62" s="578">
        <v>20000</v>
      </c>
      <c r="N62" s="578"/>
      <c r="O62" s="578"/>
      <c r="P62" s="578"/>
      <c r="Q62" s="592">
        <v>20000</v>
      </c>
      <c r="R62" s="602" t="s">
        <v>1051</v>
      </c>
      <c r="S62" s="578" t="s">
        <v>974</v>
      </c>
      <c r="T62" s="517" t="str">
        <f t="shared" si="1"/>
        <v>OK</v>
      </c>
    </row>
    <row r="63" spans="1:20">
      <c r="A63" s="653"/>
      <c r="B63" s="654" t="s">
        <v>6</v>
      </c>
      <c r="C63" s="653"/>
      <c r="D63" s="655"/>
      <c r="E63" s="655"/>
      <c r="F63" s="655"/>
      <c r="G63" s="656"/>
      <c r="H63" s="655"/>
      <c r="I63" s="655"/>
      <c r="J63" s="653"/>
      <c r="K63" s="657">
        <f>SUM(K53:K62)</f>
        <v>297100</v>
      </c>
      <c r="L63" s="653"/>
      <c r="M63" s="653"/>
      <c r="N63" s="653"/>
      <c r="O63" s="653"/>
      <c r="P63" s="613"/>
      <c r="Q63" s="657">
        <f>SUM(Q53:Q62)</f>
        <v>297100</v>
      </c>
      <c r="R63" s="653"/>
      <c r="S63" s="653"/>
      <c r="T63" s="517"/>
    </row>
  </sheetData>
  <mergeCells count="69">
    <mergeCell ref="B60:E60"/>
    <mergeCell ref="O51:O52"/>
    <mergeCell ref="P51:Q51"/>
    <mergeCell ref="R51:R52"/>
    <mergeCell ref="S51:S52"/>
    <mergeCell ref="B54:E54"/>
    <mergeCell ref="B56:F56"/>
    <mergeCell ref="I51:I52"/>
    <mergeCell ref="J51:J52"/>
    <mergeCell ref="K51:K52"/>
    <mergeCell ref="L51:L52"/>
    <mergeCell ref="M51:M52"/>
    <mergeCell ref="N51:N52"/>
    <mergeCell ref="H51:H52"/>
    <mergeCell ref="A48:S48"/>
    <mergeCell ref="A49:S49"/>
    <mergeCell ref="A51:A52"/>
    <mergeCell ref="B51:B52"/>
    <mergeCell ref="C51:C52"/>
    <mergeCell ref="D51:F51"/>
    <mergeCell ref="G51:G52"/>
    <mergeCell ref="A50:S50"/>
    <mergeCell ref="O27:O28"/>
    <mergeCell ref="P27:Q27"/>
    <mergeCell ref="R27:R28"/>
    <mergeCell ref="S27:S28"/>
    <mergeCell ref="B30:E30"/>
    <mergeCell ref="B34:F34"/>
    <mergeCell ref="I27:I28"/>
    <mergeCell ref="J27:J28"/>
    <mergeCell ref="K27:K28"/>
    <mergeCell ref="L27:L28"/>
    <mergeCell ref="M27:M28"/>
    <mergeCell ref="N27:N28"/>
    <mergeCell ref="B38:E38"/>
    <mergeCell ref="B40:F40"/>
    <mergeCell ref="B43:F43"/>
    <mergeCell ref="B17:F17"/>
    <mergeCell ref="A24:S24"/>
    <mergeCell ref="A25:S25"/>
    <mergeCell ref="A26:S26"/>
    <mergeCell ref="A27:A28"/>
    <mergeCell ref="B27:B28"/>
    <mergeCell ref="C27:C28"/>
    <mergeCell ref="D27:F27"/>
    <mergeCell ref="G27:G28"/>
    <mergeCell ref="H27:H28"/>
    <mergeCell ref="B13:E13"/>
    <mergeCell ref="J4:J5"/>
    <mergeCell ref="K4:K5"/>
    <mergeCell ref="L4:L5"/>
    <mergeCell ref="M4:M5"/>
    <mergeCell ref="B6:E6"/>
    <mergeCell ref="B9:E9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N4:N5"/>
    <mergeCell ref="O4:O5"/>
  </mergeCells>
  <hyperlinks>
    <hyperlink ref="T1" location="'รวมงบ 2565'!A1" display="กลับ" xr:uid="{8A587430-00FE-4110-BE95-AFAC9B5C624D}"/>
    <hyperlink ref="T24" location="'รวมงบ 2565'!A1" display="กลับ" xr:uid="{E0AFC9C7-A7AA-4104-9E32-8DA229B71FF1}"/>
    <hyperlink ref="T48" location="'รวมงบ 2565'!A1" display="กลับ" xr:uid="{0CD40E6A-1898-4A6B-9E86-EF193E2B058E}"/>
  </hyperlinks>
  <pageMargins left="0.39370078740157483" right="0" top="0.19685039370078741" bottom="0" header="0" footer="0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EABFF-EC01-49FB-A727-2FC8AACD18F8}">
  <sheetPr>
    <tabColor rgb="FFFF0000"/>
  </sheetPr>
  <dimension ref="A1:W7"/>
  <sheetViews>
    <sheetView topLeftCell="A3" zoomScale="91" zoomScaleNormal="91" zoomScaleSheetLayoutView="141" workbookViewId="0">
      <selection activeCell="V16" sqref="V16"/>
    </sheetView>
  </sheetViews>
  <sheetFormatPr defaultColWidth="8.69921875" defaultRowHeight="16.8"/>
  <cols>
    <col min="1" max="1" width="4.3984375" style="21" customWidth="1"/>
    <col min="2" max="2" width="22.6992187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6.09765625" style="21" customWidth="1"/>
    <col min="10" max="11" width="7.398437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4.59765625" style="21" customWidth="1"/>
    <col min="17" max="17" width="7.69921875" style="21" customWidth="1"/>
    <col min="18" max="18" width="8.3984375" style="21" customWidth="1"/>
    <col min="19" max="16384" width="8.69921875" style="21"/>
  </cols>
  <sheetData>
    <row r="1" spans="1:23" s="26" customFormat="1" ht="22.5" customHeight="1">
      <c r="A1" s="1826" t="s">
        <v>1114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</row>
    <row r="2" spans="1:23" s="26" customFormat="1" ht="23.25" customHeight="1">
      <c r="A2" s="1781" t="s">
        <v>1029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  <c r="S2" s="1781"/>
    </row>
    <row r="3" spans="1:23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3" ht="18.600000000000001" customHeight="1">
      <c r="A4" s="1834" t="s">
        <v>789</v>
      </c>
      <c r="B4" s="1835" t="s">
        <v>4</v>
      </c>
      <c r="C4" s="1834" t="s">
        <v>1031</v>
      </c>
      <c r="D4" s="1837" t="s">
        <v>1032</v>
      </c>
      <c r="E4" s="1837"/>
      <c r="F4" s="1837"/>
      <c r="G4" s="1838" t="s">
        <v>1033</v>
      </c>
      <c r="H4" s="1838" t="s">
        <v>1034</v>
      </c>
      <c r="I4" s="1838" t="s">
        <v>1035</v>
      </c>
      <c r="J4" s="1841" t="s">
        <v>1036</v>
      </c>
      <c r="K4" s="1841" t="s">
        <v>1037</v>
      </c>
      <c r="L4" s="1838" t="s">
        <v>1038</v>
      </c>
      <c r="M4" s="1838" t="s">
        <v>1039</v>
      </c>
      <c r="N4" s="1838" t="s">
        <v>1040</v>
      </c>
      <c r="O4" s="1838" t="s">
        <v>1041</v>
      </c>
      <c r="P4" s="1839" t="s">
        <v>1042</v>
      </c>
      <c r="Q4" s="1839"/>
      <c r="R4" s="1840" t="s">
        <v>1043</v>
      </c>
      <c r="S4" s="1832" t="s">
        <v>1044</v>
      </c>
    </row>
    <row r="5" spans="1:23" ht="60" customHeight="1">
      <c r="A5" s="1834"/>
      <c r="B5" s="1836"/>
      <c r="C5" s="1834"/>
      <c r="D5" s="505" t="s">
        <v>1045</v>
      </c>
      <c r="E5" s="505" t="s">
        <v>1046</v>
      </c>
      <c r="F5" s="505" t="s">
        <v>224</v>
      </c>
      <c r="G5" s="1838"/>
      <c r="H5" s="1838"/>
      <c r="I5" s="1838"/>
      <c r="J5" s="1841"/>
      <c r="K5" s="1841"/>
      <c r="L5" s="1838"/>
      <c r="M5" s="1838"/>
      <c r="N5" s="1838"/>
      <c r="O5" s="1838"/>
      <c r="P5" s="553" t="s">
        <v>1047</v>
      </c>
      <c r="Q5" s="555" t="s">
        <v>1048</v>
      </c>
      <c r="R5" s="1840"/>
      <c r="S5" s="1832"/>
    </row>
    <row r="6" spans="1:23" ht="36.6" customHeight="1">
      <c r="A6" s="659">
        <v>1</v>
      </c>
      <c r="B6" s="660" t="s">
        <v>1115</v>
      </c>
      <c r="C6" s="661" t="s">
        <v>1116</v>
      </c>
      <c r="D6" s="560" t="s">
        <v>1117</v>
      </c>
      <c r="E6" s="560">
        <v>8</v>
      </c>
      <c r="F6" s="560">
        <v>8</v>
      </c>
      <c r="G6" s="559">
        <v>10</v>
      </c>
      <c r="H6" s="559">
        <v>0</v>
      </c>
      <c r="I6" s="560">
        <v>10</v>
      </c>
      <c r="J6" s="560">
        <v>5000</v>
      </c>
      <c r="K6" s="560">
        <f>+I6*J6</f>
        <v>50000</v>
      </c>
      <c r="L6" s="560">
        <v>2</v>
      </c>
      <c r="M6" s="560">
        <v>2</v>
      </c>
      <c r="N6" s="560">
        <v>4</v>
      </c>
      <c r="O6" s="560">
        <v>2</v>
      </c>
      <c r="P6" s="560">
        <f>SUM(L6:O6)</f>
        <v>10</v>
      </c>
      <c r="Q6" s="560">
        <f>+P6*J6</f>
        <v>50000</v>
      </c>
      <c r="R6" s="662" t="s">
        <v>1051</v>
      </c>
      <c r="S6" s="663" t="s">
        <v>974</v>
      </c>
      <c r="T6" s="517"/>
    </row>
    <row r="7" spans="1:23" s="564" customFormat="1" ht="24.6">
      <c r="A7" s="148"/>
      <c r="B7" s="604" t="s">
        <v>6</v>
      </c>
      <c r="C7" s="21"/>
      <c r="D7" s="21"/>
      <c r="E7" s="21"/>
      <c r="F7" s="21"/>
      <c r="G7" s="21"/>
      <c r="H7" s="21"/>
      <c r="I7" s="21"/>
      <c r="J7" s="21"/>
      <c r="K7" s="546">
        <f>SUM(K6)</f>
        <v>50000</v>
      </c>
      <c r="L7" s="547"/>
      <c r="M7" s="547"/>
      <c r="N7" s="547"/>
      <c r="O7" s="547"/>
      <c r="P7" s="547"/>
      <c r="Q7" s="546">
        <f>SUM(Q6)</f>
        <v>50000</v>
      </c>
      <c r="R7" s="21"/>
      <c r="S7" s="21"/>
      <c r="T7" s="517"/>
      <c r="U7" s="536"/>
      <c r="V7" s="21"/>
      <c r="W7" s="21"/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DAB3A1EE-41DB-4BBF-98D0-90B611514B9D}"/>
  </hyperlinks>
  <pageMargins left="0.39370078740157483" right="0" top="0.19685039370078741" bottom="0" header="0" footer="0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07AFE-1D69-4C0F-B07D-018BAD551640}">
  <sheetPr>
    <tabColor rgb="FFFF0000"/>
  </sheetPr>
  <dimension ref="A1:V31"/>
  <sheetViews>
    <sheetView topLeftCell="A7" zoomScale="107" zoomScaleNormal="107" zoomScaleSheetLayoutView="102" workbookViewId="0">
      <selection activeCell="C4" sqref="C4:C5"/>
    </sheetView>
  </sheetViews>
  <sheetFormatPr defaultColWidth="8.69921875" defaultRowHeight="16.8"/>
  <cols>
    <col min="1" max="1" width="4.3984375" style="665" customWidth="1"/>
    <col min="2" max="2" width="20.69921875" style="665" customWidth="1"/>
    <col min="3" max="3" width="5.296875" style="665" customWidth="1"/>
    <col min="4" max="4" width="5.59765625" style="665" customWidth="1"/>
    <col min="5" max="5" width="5.09765625" style="665" customWidth="1"/>
    <col min="6" max="6" width="4.59765625" style="665" customWidth="1"/>
    <col min="7" max="7" width="5.59765625" style="665" customWidth="1"/>
    <col min="8" max="8" width="5.3984375" style="665" bestFit="1" customWidth="1"/>
    <col min="9" max="10" width="7.3984375" style="665" customWidth="1"/>
    <col min="11" max="11" width="8.09765625" style="665" customWidth="1"/>
    <col min="12" max="12" width="5.8984375" style="665" customWidth="1"/>
    <col min="13" max="13" width="6" style="665" customWidth="1"/>
    <col min="14" max="14" width="6.3984375" style="665" customWidth="1"/>
    <col min="15" max="15" width="6" style="665" customWidth="1"/>
    <col min="16" max="16" width="4.59765625" style="665" customWidth="1"/>
    <col min="17" max="17" width="7.69921875" style="665" customWidth="1"/>
    <col min="18" max="18" width="8.3984375" style="665" customWidth="1"/>
    <col min="19" max="19" width="7.8984375" style="665" customWidth="1"/>
    <col min="20" max="20" width="8.69921875" style="665"/>
    <col min="21" max="23" width="0" style="665" hidden="1" customWidth="1"/>
    <col min="24" max="16384" width="8.69921875" style="665"/>
  </cols>
  <sheetData>
    <row r="1" spans="1:22" ht="22.5" customHeight="1">
      <c r="A1" s="1858" t="s">
        <v>1118</v>
      </c>
      <c r="B1" s="1858"/>
      <c r="C1" s="1858"/>
      <c r="D1" s="1858"/>
      <c r="E1" s="1858"/>
      <c r="F1" s="1858"/>
      <c r="G1" s="1858"/>
      <c r="H1" s="1858"/>
      <c r="I1" s="1858"/>
      <c r="J1" s="1858"/>
      <c r="K1" s="1858"/>
      <c r="L1" s="1858"/>
      <c r="M1" s="1858"/>
      <c r="N1" s="1858"/>
      <c r="O1" s="1858"/>
      <c r="P1" s="1858"/>
      <c r="Q1" s="1858"/>
      <c r="R1" s="1858"/>
      <c r="S1" s="1858"/>
      <c r="T1" s="664" t="s">
        <v>1028</v>
      </c>
    </row>
    <row r="2" spans="1:22" ht="23.25" customHeight="1">
      <c r="A2" s="1859" t="s">
        <v>1029</v>
      </c>
      <c r="B2" s="1859"/>
      <c r="C2" s="1859"/>
      <c r="D2" s="1859"/>
      <c r="E2" s="1859"/>
      <c r="F2" s="1859"/>
      <c r="G2" s="1859"/>
      <c r="H2" s="1859"/>
      <c r="I2" s="1859"/>
      <c r="J2" s="1859"/>
      <c r="K2" s="1859"/>
      <c r="L2" s="1859"/>
      <c r="M2" s="1859"/>
      <c r="N2" s="1859"/>
      <c r="O2" s="1859"/>
      <c r="P2" s="1859"/>
      <c r="Q2" s="1859"/>
      <c r="R2" s="1859"/>
      <c r="S2" s="1859"/>
    </row>
    <row r="3" spans="1:22" ht="19.5" customHeight="1">
      <c r="A3" s="1860" t="s">
        <v>1030</v>
      </c>
      <c r="B3" s="1860"/>
      <c r="C3" s="1860"/>
      <c r="D3" s="1860"/>
      <c r="E3" s="1860"/>
      <c r="F3" s="1860"/>
      <c r="G3" s="1860"/>
      <c r="H3" s="1860"/>
      <c r="I3" s="1860"/>
      <c r="J3" s="1860"/>
      <c r="K3" s="1860"/>
      <c r="L3" s="1860"/>
      <c r="M3" s="1860"/>
      <c r="N3" s="1860"/>
      <c r="O3" s="1860"/>
      <c r="P3" s="1860"/>
      <c r="Q3" s="1860"/>
      <c r="R3" s="1860"/>
      <c r="S3" s="1860"/>
    </row>
    <row r="4" spans="1:22" ht="18.600000000000001" customHeight="1">
      <c r="A4" s="1861" t="s">
        <v>789</v>
      </c>
      <c r="B4" s="1862" t="s">
        <v>4</v>
      </c>
      <c r="C4" s="1861" t="s">
        <v>1031</v>
      </c>
      <c r="D4" s="1864" t="s">
        <v>1032</v>
      </c>
      <c r="E4" s="1864"/>
      <c r="F4" s="1864"/>
      <c r="G4" s="1864" t="s">
        <v>1033</v>
      </c>
      <c r="H4" s="1865" t="s">
        <v>1034</v>
      </c>
      <c r="I4" s="1864" t="s">
        <v>1035</v>
      </c>
      <c r="J4" s="1867" t="s">
        <v>1036</v>
      </c>
      <c r="K4" s="1868" t="s">
        <v>1037</v>
      </c>
      <c r="L4" s="1865" t="s">
        <v>1038</v>
      </c>
      <c r="M4" s="1865" t="s">
        <v>1039</v>
      </c>
      <c r="N4" s="1865" t="s">
        <v>1040</v>
      </c>
      <c r="O4" s="1865" t="s">
        <v>1041</v>
      </c>
      <c r="P4" s="1866" t="s">
        <v>1042</v>
      </c>
      <c r="Q4" s="1866"/>
      <c r="R4" s="1866" t="s">
        <v>1043</v>
      </c>
      <c r="S4" s="1866" t="s">
        <v>1044</v>
      </c>
    </row>
    <row r="5" spans="1:22" ht="81" customHeight="1">
      <c r="A5" s="1861"/>
      <c r="B5" s="1863"/>
      <c r="C5" s="1861"/>
      <c r="D5" s="666" t="s">
        <v>1045</v>
      </c>
      <c r="E5" s="666" t="s">
        <v>1046</v>
      </c>
      <c r="F5" s="666" t="s">
        <v>224</v>
      </c>
      <c r="G5" s="1864"/>
      <c r="H5" s="1865"/>
      <c r="I5" s="1864"/>
      <c r="J5" s="1867"/>
      <c r="K5" s="1868"/>
      <c r="L5" s="1865"/>
      <c r="M5" s="1865"/>
      <c r="N5" s="1865"/>
      <c r="O5" s="1865"/>
      <c r="P5" s="667" t="s">
        <v>1047</v>
      </c>
      <c r="Q5" s="668" t="s">
        <v>1048</v>
      </c>
      <c r="R5" s="1866"/>
      <c r="S5" s="1866"/>
    </row>
    <row r="6" spans="1:22" ht="18" customHeight="1">
      <c r="A6" s="669">
        <v>1</v>
      </c>
      <c r="B6" s="670" t="s">
        <v>1119</v>
      </c>
      <c r="C6" s="669" t="s">
        <v>1116</v>
      </c>
      <c r="D6" s="671">
        <v>2</v>
      </c>
      <c r="E6" s="671">
        <v>2</v>
      </c>
      <c r="F6" s="671">
        <v>2</v>
      </c>
      <c r="G6" s="671">
        <v>2</v>
      </c>
      <c r="H6" s="671">
        <v>0</v>
      </c>
      <c r="I6" s="672">
        <v>2</v>
      </c>
      <c r="J6" s="673">
        <v>10000</v>
      </c>
      <c r="K6" s="674">
        <f>I6*J6</f>
        <v>20000</v>
      </c>
      <c r="L6" s="671">
        <v>0</v>
      </c>
      <c r="M6" s="671">
        <v>1</v>
      </c>
      <c r="N6" s="671">
        <v>0</v>
      </c>
      <c r="O6" s="671">
        <v>1</v>
      </c>
      <c r="P6" s="672">
        <f>SUM(L6:O6)</f>
        <v>2</v>
      </c>
      <c r="Q6" s="673">
        <f>J6*P6</f>
        <v>20000</v>
      </c>
      <c r="R6" s="675" t="s">
        <v>1051</v>
      </c>
      <c r="S6" s="676" t="s">
        <v>1120</v>
      </c>
      <c r="T6" s="677" t="str">
        <f t="shared" ref="T6:T12" si="0">+IF(K6=Q6,("OK"))</f>
        <v>OK</v>
      </c>
      <c r="U6" s="678" t="s">
        <v>1053</v>
      </c>
      <c r="V6" s="679">
        <f>SUM(K6:K7)</f>
        <v>170000</v>
      </c>
    </row>
    <row r="7" spans="1:22" ht="21">
      <c r="A7" s="669">
        <v>2</v>
      </c>
      <c r="B7" s="670" t="s">
        <v>1121</v>
      </c>
      <c r="C7" s="669" t="s">
        <v>1116</v>
      </c>
      <c r="D7" s="671">
        <v>0</v>
      </c>
      <c r="E7" s="671">
        <v>0</v>
      </c>
      <c r="F7" s="671">
        <v>0</v>
      </c>
      <c r="G7" s="671">
        <v>15</v>
      </c>
      <c r="H7" s="671">
        <v>0</v>
      </c>
      <c r="I7" s="671">
        <v>20</v>
      </c>
      <c r="J7" s="673">
        <v>7500</v>
      </c>
      <c r="K7" s="674">
        <f>I7*J7</f>
        <v>150000</v>
      </c>
      <c r="L7" s="671">
        <v>5</v>
      </c>
      <c r="M7" s="671">
        <v>5</v>
      </c>
      <c r="N7" s="671">
        <v>5</v>
      </c>
      <c r="O7" s="671">
        <v>5</v>
      </c>
      <c r="P7" s="671">
        <v>20</v>
      </c>
      <c r="Q7" s="673">
        <f>J7*I7</f>
        <v>150000</v>
      </c>
      <c r="R7" s="675" t="s">
        <v>1051</v>
      </c>
      <c r="S7" s="676" t="s">
        <v>1120</v>
      </c>
      <c r="T7" s="677" t="str">
        <f t="shared" si="0"/>
        <v>OK</v>
      </c>
      <c r="U7" s="680" t="s">
        <v>1055</v>
      </c>
    </row>
    <row r="8" spans="1:22" ht="21">
      <c r="A8" s="681">
        <v>3</v>
      </c>
      <c r="B8" s="670" t="s">
        <v>1122</v>
      </c>
      <c r="C8" s="669" t="s">
        <v>1123</v>
      </c>
      <c r="D8" s="682"/>
      <c r="E8" s="682"/>
      <c r="F8" s="682"/>
      <c r="G8" s="682"/>
      <c r="H8" s="682"/>
      <c r="I8" s="682">
        <v>5</v>
      </c>
      <c r="J8" s="683"/>
      <c r="K8" s="684">
        <v>50000</v>
      </c>
      <c r="L8" s="682"/>
      <c r="M8" s="682"/>
      <c r="N8" s="682"/>
      <c r="O8" s="682"/>
      <c r="P8" s="682">
        <v>6</v>
      </c>
      <c r="Q8" s="683">
        <v>50000</v>
      </c>
      <c r="R8" s="675" t="s">
        <v>1051</v>
      </c>
      <c r="S8" s="685" t="s">
        <v>300</v>
      </c>
      <c r="T8" s="677" t="str">
        <f t="shared" si="0"/>
        <v>OK</v>
      </c>
      <c r="U8" s="686" t="s">
        <v>1058</v>
      </c>
    </row>
    <row r="9" spans="1:22" ht="42">
      <c r="A9" s="669">
        <v>4</v>
      </c>
      <c r="B9" s="670" t="s">
        <v>1124</v>
      </c>
      <c r="C9" s="676" t="s">
        <v>1072</v>
      </c>
      <c r="D9" s="687">
        <v>1</v>
      </c>
      <c r="E9" s="675">
        <v>1</v>
      </c>
      <c r="F9" s="675">
        <v>1</v>
      </c>
      <c r="G9" s="688">
        <v>1</v>
      </c>
      <c r="H9" s="688">
        <v>0</v>
      </c>
      <c r="I9" s="689">
        <f>G9</f>
        <v>1</v>
      </c>
      <c r="J9" s="690">
        <v>35000</v>
      </c>
      <c r="K9" s="691">
        <f>Q9</f>
        <v>35000</v>
      </c>
      <c r="L9" s="691">
        <v>0</v>
      </c>
      <c r="M9" s="691">
        <v>1</v>
      </c>
      <c r="N9" s="691">
        <v>0</v>
      </c>
      <c r="O9" s="691">
        <v>0</v>
      </c>
      <c r="P9" s="692">
        <f>SUM(L9:O9)</f>
        <v>1</v>
      </c>
      <c r="Q9" s="693">
        <f>P9*J9</f>
        <v>35000</v>
      </c>
      <c r="R9" s="675" t="s">
        <v>1051</v>
      </c>
      <c r="S9" s="676" t="s">
        <v>1052</v>
      </c>
      <c r="T9" s="677" t="str">
        <f t="shared" si="0"/>
        <v>OK</v>
      </c>
      <c r="U9" s="686" t="s">
        <v>1060</v>
      </c>
      <c r="V9" s="694">
        <f>+K12</f>
        <v>30000</v>
      </c>
    </row>
    <row r="10" spans="1:22" ht="18.600000000000001" customHeight="1">
      <c r="A10" s="669">
        <v>5</v>
      </c>
      <c r="B10" s="670" t="s">
        <v>1125</v>
      </c>
      <c r="C10" s="676" t="s">
        <v>1072</v>
      </c>
      <c r="D10" s="687">
        <v>1</v>
      </c>
      <c r="E10" s="675">
        <v>1</v>
      </c>
      <c r="F10" s="675">
        <v>1</v>
      </c>
      <c r="G10" s="688">
        <v>1</v>
      </c>
      <c r="H10" s="688">
        <v>0</v>
      </c>
      <c r="I10" s="689">
        <f>G10</f>
        <v>1</v>
      </c>
      <c r="J10" s="690">
        <v>35000</v>
      </c>
      <c r="K10" s="691">
        <f>Q10</f>
        <v>35000</v>
      </c>
      <c r="L10" s="691">
        <v>0</v>
      </c>
      <c r="M10" s="691">
        <v>1</v>
      </c>
      <c r="N10" s="691">
        <v>0</v>
      </c>
      <c r="O10" s="691">
        <v>0</v>
      </c>
      <c r="P10" s="692">
        <f>SUM(L10:O10)</f>
        <v>1</v>
      </c>
      <c r="Q10" s="693">
        <f>P10*J10</f>
        <v>35000</v>
      </c>
      <c r="R10" s="675" t="s">
        <v>1051</v>
      </c>
      <c r="S10" s="676" t="s">
        <v>1052</v>
      </c>
      <c r="T10" s="677" t="str">
        <f t="shared" si="0"/>
        <v>OK</v>
      </c>
      <c r="U10" s="686" t="s">
        <v>1062</v>
      </c>
      <c r="V10" s="679">
        <f>SUM(K9:K11)</f>
        <v>106000</v>
      </c>
    </row>
    <row r="11" spans="1:22" ht="16.2" customHeight="1">
      <c r="A11" s="681">
        <v>6</v>
      </c>
      <c r="B11" s="695" t="s">
        <v>1126</v>
      </c>
      <c r="C11" s="696" t="s">
        <v>1072</v>
      </c>
      <c r="D11" s="697">
        <v>0</v>
      </c>
      <c r="E11" s="698">
        <v>0</v>
      </c>
      <c r="F11" s="698">
        <v>1</v>
      </c>
      <c r="G11" s="699">
        <v>1</v>
      </c>
      <c r="H11" s="699">
        <v>0</v>
      </c>
      <c r="I11" s="700">
        <f>G11</f>
        <v>1</v>
      </c>
      <c r="J11" s="701">
        <v>36000</v>
      </c>
      <c r="K11" s="702">
        <f>Q11</f>
        <v>36000</v>
      </c>
      <c r="L11" s="702">
        <v>0</v>
      </c>
      <c r="M11" s="702">
        <v>1</v>
      </c>
      <c r="N11" s="702">
        <v>0</v>
      </c>
      <c r="O11" s="702">
        <v>0</v>
      </c>
      <c r="P11" s="703">
        <f>SUM(L11:O11)</f>
        <v>1</v>
      </c>
      <c r="Q11" s="704">
        <f>P11*J11</f>
        <v>36000</v>
      </c>
      <c r="R11" s="698" t="s">
        <v>1051</v>
      </c>
      <c r="S11" s="696" t="s">
        <v>1052</v>
      </c>
      <c r="T11" s="677" t="str">
        <f t="shared" si="0"/>
        <v>OK</v>
      </c>
      <c r="U11" s="705" t="s">
        <v>974</v>
      </c>
    </row>
    <row r="12" spans="1:22" ht="21">
      <c r="A12" s="669">
        <v>7</v>
      </c>
      <c r="B12" s="706" t="s">
        <v>1127</v>
      </c>
      <c r="C12" s="707" t="s">
        <v>1128</v>
      </c>
      <c r="D12" s="707">
        <v>1</v>
      </c>
      <c r="E12" s="707">
        <v>1</v>
      </c>
      <c r="F12" s="707">
        <v>1</v>
      </c>
      <c r="G12" s="707">
        <v>1</v>
      </c>
      <c r="H12" s="707">
        <v>0</v>
      </c>
      <c r="I12" s="707">
        <v>1</v>
      </c>
      <c r="J12" s="707">
        <v>30000</v>
      </c>
      <c r="K12" s="708">
        <v>30000</v>
      </c>
      <c r="L12" s="707">
        <v>0</v>
      </c>
      <c r="M12" s="707">
        <v>0</v>
      </c>
      <c r="N12" s="707">
        <v>0</v>
      </c>
      <c r="O12" s="707">
        <v>1</v>
      </c>
      <c r="P12" s="689">
        <f>SUM(L12:O12)</f>
        <v>1</v>
      </c>
      <c r="Q12" s="709">
        <v>30000</v>
      </c>
      <c r="R12" s="675" t="s">
        <v>1105</v>
      </c>
      <c r="S12" s="675" t="s">
        <v>1058</v>
      </c>
      <c r="T12" s="677" t="str">
        <f t="shared" si="0"/>
        <v>OK</v>
      </c>
      <c r="U12" s="710" t="s">
        <v>300</v>
      </c>
      <c r="V12" s="711">
        <f>SUM(K8)</f>
        <v>50000</v>
      </c>
    </row>
    <row r="13" spans="1:22" ht="21">
      <c r="A13" s="148"/>
      <c r="B13" s="604" t="s">
        <v>6</v>
      </c>
      <c r="C13" s="21"/>
      <c r="D13" s="21"/>
      <c r="E13" s="21"/>
      <c r="F13" s="21"/>
      <c r="G13" s="21"/>
      <c r="H13" s="21"/>
      <c r="I13" s="21"/>
      <c r="J13" s="21"/>
      <c r="K13" s="546">
        <f>SUM(K6:K12)</f>
        <v>356000</v>
      </c>
      <c r="L13" s="547"/>
      <c r="M13" s="547"/>
      <c r="N13" s="547"/>
      <c r="O13" s="547"/>
      <c r="P13" s="547"/>
      <c r="Q13" s="546">
        <f>SUM(Q6:Q12)</f>
        <v>356000</v>
      </c>
      <c r="R13" s="21"/>
      <c r="S13" s="21"/>
      <c r="T13" s="517"/>
      <c r="V13" s="712">
        <f>SUM(V6:V12)</f>
        <v>356000</v>
      </c>
    </row>
    <row r="14" spans="1:22" s="677" customForma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</row>
    <row r="15" spans="1:22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</row>
    <row r="16" spans="1:2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</row>
    <row r="17" spans="1:20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</row>
    <row r="19" spans="1:20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</row>
    <row r="20" spans="1:20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1:20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</row>
    <row r="23" spans="1:20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</row>
    <row r="24" spans="1:20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</row>
    <row r="25" spans="1:20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</row>
    <row r="26" spans="1:20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</row>
    <row r="27" spans="1:20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</row>
    <row r="28" spans="1:20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</row>
    <row r="29" spans="1:20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</row>
    <row r="30" spans="1:20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</row>
    <row r="31" spans="1:20">
      <c r="A31" s="713"/>
      <c r="B31" s="713"/>
      <c r="C31" s="713"/>
      <c r="D31" s="713"/>
      <c r="E31" s="713"/>
      <c r="F31" s="713"/>
      <c r="G31" s="713"/>
      <c r="H31" s="713"/>
      <c r="I31" s="713"/>
      <c r="J31" s="713"/>
      <c r="K31" s="713"/>
      <c r="L31" s="713"/>
      <c r="M31" s="713"/>
      <c r="N31" s="713"/>
      <c r="O31" s="713"/>
      <c r="P31" s="713"/>
      <c r="Q31" s="713"/>
      <c r="R31" s="713"/>
      <c r="S31" s="713"/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ED697333-6679-480A-83C7-8050D13172BD}"/>
  </hyperlinks>
  <pageMargins left="0.39370078740157483" right="0" top="0.19685039370078741" bottom="0" header="0" footer="0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AAFAD-1326-442E-BD68-6D61A3A6E284}">
  <sheetPr>
    <tabColor rgb="FFFF0000"/>
  </sheetPr>
  <dimension ref="A1:V11"/>
  <sheetViews>
    <sheetView showRuler="0" view="pageBreakPreview" zoomScale="91" zoomScaleNormal="131" zoomScaleSheetLayoutView="91" workbookViewId="0">
      <selection activeCell="C4" sqref="C4:C5"/>
    </sheetView>
  </sheetViews>
  <sheetFormatPr defaultColWidth="8.69921875" defaultRowHeight="16.8"/>
  <cols>
    <col min="1" max="1" width="4.3984375" style="21" customWidth="1"/>
    <col min="2" max="2" width="22.6992187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6.8984375" style="21" customWidth="1"/>
    <col min="10" max="11" width="7.3984375" style="21" customWidth="1"/>
    <col min="12" max="15" width="5.296875" style="21" customWidth="1"/>
    <col min="16" max="16" width="4.59765625" style="21" customWidth="1"/>
    <col min="17" max="17" width="7.69921875" style="21" customWidth="1"/>
    <col min="18" max="18" width="10.296875" style="21" customWidth="1"/>
    <col min="19" max="19" width="8.69921875" style="21"/>
    <col min="20" max="20" width="6.59765625" style="21" customWidth="1"/>
    <col min="21" max="16384" width="8.69921875" style="21"/>
  </cols>
  <sheetData>
    <row r="1" spans="1:22" s="26" customFormat="1" ht="22.5" customHeight="1">
      <c r="A1" s="1826" t="s">
        <v>1129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568" t="s">
        <v>1028</v>
      </c>
    </row>
    <row r="2" spans="1:22" s="26" customFormat="1" ht="23.25" customHeight="1">
      <c r="A2" s="1827" t="s">
        <v>1030</v>
      </c>
      <c r="B2" s="1827"/>
      <c r="C2" s="1827"/>
      <c r="D2" s="1827"/>
      <c r="E2" s="1827"/>
      <c r="F2" s="1827"/>
      <c r="G2" s="1827"/>
      <c r="H2" s="1827"/>
      <c r="I2" s="1827"/>
      <c r="J2" s="1827"/>
      <c r="K2" s="1827"/>
      <c r="L2" s="1827"/>
      <c r="M2" s="1827"/>
      <c r="N2" s="1827"/>
      <c r="O2" s="1827"/>
      <c r="P2" s="1827"/>
      <c r="Q2" s="1827"/>
      <c r="R2" s="1827"/>
      <c r="S2" s="1827"/>
    </row>
    <row r="3" spans="1:22" s="26" customFormat="1" ht="19.5" customHeight="1">
      <c r="A3" s="1869" t="s">
        <v>1130</v>
      </c>
      <c r="B3" s="1869"/>
      <c r="C3" s="1869"/>
      <c r="D3" s="1869"/>
      <c r="E3" s="1869"/>
      <c r="F3" s="1869"/>
      <c r="G3" s="1869"/>
      <c r="H3" s="1869"/>
      <c r="I3" s="1869"/>
      <c r="J3" s="1869"/>
      <c r="K3" s="1869"/>
      <c r="L3" s="1869"/>
      <c r="M3" s="1869"/>
      <c r="N3" s="1869"/>
      <c r="O3" s="1869"/>
      <c r="P3" s="1869"/>
      <c r="Q3" s="1869"/>
      <c r="R3" s="1869"/>
      <c r="S3" s="1869"/>
    </row>
    <row r="4" spans="1:22" ht="18.600000000000001" customHeight="1">
      <c r="A4" s="1834" t="s">
        <v>789</v>
      </c>
      <c r="B4" s="1835" t="s">
        <v>4</v>
      </c>
      <c r="C4" s="1834" t="s">
        <v>1031</v>
      </c>
      <c r="D4" s="1837" t="s">
        <v>1045</v>
      </c>
      <c r="E4" s="1837"/>
      <c r="F4" s="1837"/>
      <c r="G4" s="1838" t="s">
        <v>1131</v>
      </c>
      <c r="H4" s="1838" t="s">
        <v>1034</v>
      </c>
      <c r="I4" s="1838" t="s">
        <v>1132</v>
      </c>
      <c r="J4" s="1841" t="s">
        <v>1036</v>
      </c>
      <c r="K4" s="1841" t="s">
        <v>1133</v>
      </c>
      <c r="L4" s="1838" t="s">
        <v>1038</v>
      </c>
      <c r="M4" s="1838" t="s">
        <v>1039</v>
      </c>
      <c r="N4" s="1838" t="s">
        <v>1040</v>
      </c>
      <c r="O4" s="1838" t="s">
        <v>1041</v>
      </c>
      <c r="P4" s="1839" t="s">
        <v>1042</v>
      </c>
      <c r="Q4" s="1839"/>
      <c r="R4" s="1840" t="s">
        <v>1043</v>
      </c>
      <c r="S4" s="1832" t="s">
        <v>1044</v>
      </c>
    </row>
    <row r="5" spans="1:22" ht="60" customHeight="1">
      <c r="A5" s="1834"/>
      <c r="B5" s="1836"/>
      <c r="C5" s="1834"/>
      <c r="D5" s="505" t="s">
        <v>1134</v>
      </c>
      <c r="E5" s="505" t="s">
        <v>1135</v>
      </c>
      <c r="F5" s="505" t="s">
        <v>1046</v>
      </c>
      <c r="G5" s="1838"/>
      <c r="H5" s="1838"/>
      <c r="I5" s="1838"/>
      <c r="J5" s="1841"/>
      <c r="K5" s="1841"/>
      <c r="L5" s="1838"/>
      <c r="M5" s="1838"/>
      <c r="N5" s="1838"/>
      <c r="O5" s="1838"/>
      <c r="P5" s="553" t="s">
        <v>1047</v>
      </c>
      <c r="Q5" s="555" t="s">
        <v>1048</v>
      </c>
      <c r="R5" s="1840"/>
      <c r="S5" s="1832"/>
    </row>
    <row r="6" spans="1:22" ht="18" customHeight="1">
      <c r="A6" s="714">
        <v>1</v>
      </c>
      <c r="B6" s="715" t="s">
        <v>1136</v>
      </c>
      <c r="C6" s="714" t="s">
        <v>1116</v>
      </c>
      <c r="D6" s="578">
        <v>27</v>
      </c>
      <c r="E6" s="578">
        <v>27</v>
      </c>
      <c r="F6" s="578">
        <v>27</v>
      </c>
      <c r="G6" s="578">
        <v>20</v>
      </c>
      <c r="H6" s="578">
        <v>0</v>
      </c>
      <c r="I6" s="578">
        <v>5</v>
      </c>
      <c r="J6" s="716">
        <v>1500</v>
      </c>
      <c r="K6" s="579">
        <f>+I6*J6</f>
        <v>7500</v>
      </c>
      <c r="L6" s="578"/>
      <c r="M6" s="578">
        <v>2</v>
      </c>
      <c r="N6" s="578">
        <v>2</v>
      </c>
      <c r="O6" s="578">
        <v>1</v>
      </c>
      <c r="P6" s="578">
        <f>SUM(L6:O6)</f>
        <v>5</v>
      </c>
      <c r="Q6" s="591">
        <f>P6*J6</f>
        <v>7500</v>
      </c>
      <c r="R6" s="520" t="s">
        <v>1051</v>
      </c>
      <c r="S6" s="520" t="s">
        <v>1137</v>
      </c>
      <c r="T6" s="517" t="str">
        <f>+IF(K6=Q6,("OK"))</f>
        <v>OK</v>
      </c>
      <c r="U6" s="563" t="s">
        <v>1067</v>
      </c>
      <c r="V6" s="717"/>
    </row>
    <row r="7" spans="1:22" ht="18" customHeight="1">
      <c r="A7" s="714">
        <v>2</v>
      </c>
      <c r="B7" s="715" t="s">
        <v>1138</v>
      </c>
      <c r="C7" s="714" t="s">
        <v>1116</v>
      </c>
      <c r="D7" s="578">
        <v>50</v>
      </c>
      <c r="E7" s="578">
        <v>50</v>
      </c>
      <c r="F7" s="578">
        <v>50</v>
      </c>
      <c r="G7" s="578">
        <v>20</v>
      </c>
      <c r="H7" s="578">
        <v>0</v>
      </c>
      <c r="I7" s="578">
        <v>5</v>
      </c>
      <c r="J7" s="716">
        <v>1500</v>
      </c>
      <c r="K7" s="579">
        <f t="shared" ref="K7:K8" si="0">+I7*J7</f>
        <v>7500</v>
      </c>
      <c r="L7" s="578"/>
      <c r="M7" s="578">
        <v>2</v>
      </c>
      <c r="N7" s="578">
        <v>2</v>
      </c>
      <c r="O7" s="578">
        <v>1</v>
      </c>
      <c r="P7" s="578">
        <f>SUM(L7:O7)</f>
        <v>5</v>
      </c>
      <c r="Q7" s="591">
        <f>P7*J7</f>
        <v>7500</v>
      </c>
      <c r="R7" s="520" t="s">
        <v>1051</v>
      </c>
      <c r="S7" s="520" t="s">
        <v>1137</v>
      </c>
      <c r="T7" s="517" t="str">
        <f>+IF(K7=Q7,("OK"))</f>
        <v>OK</v>
      </c>
      <c r="U7" s="520" t="s">
        <v>1055</v>
      </c>
    </row>
    <row r="8" spans="1:22" ht="21">
      <c r="A8" s="718">
        <v>3</v>
      </c>
      <c r="B8" s="715" t="s">
        <v>1139</v>
      </c>
      <c r="C8" s="714" t="s">
        <v>1116</v>
      </c>
      <c r="D8" s="578">
        <v>50</v>
      </c>
      <c r="E8" s="578">
        <v>50</v>
      </c>
      <c r="F8" s="578">
        <v>50</v>
      </c>
      <c r="G8" s="578">
        <v>20</v>
      </c>
      <c r="H8" s="578">
        <v>0</v>
      </c>
      <c r="I8" s="578">
        <v>5</v>
      </c>
      <c r="J8" s="719">
        <v>1500</v>
      </c>
      <c r="K8" s="579">
        <f t="shared" si="0"/>
        <v>7500</v>
      </c>
      <c r="L8" s="578"/>
      <c r="M8" s="578">
        <v>2</v>
      </c>
      <c r="N8" s="578">
        <v>2</v>
      </c>
      <c r="O8" s="578">
        <v>1</v>
      </c>
      <c r="P8" s="578">
        <f>SUM(L8:O8)</f>
        <v>5</v>
      </c>
      <c r="Q8" s="591">
        <f>P8*J8</f>
        <v>7500</v>
      </c>
      <c r="R8" s="520" t="s">
        <v>1051</v>
      </c>
      <c r="S8" s="520" t="s">
        <v>1137</v>
      </c>
      <c r="T8" s="517" t="str">
        <f>+IF(K8=Q8,("OK"))</f>
        <v>OK</v>
      </c>
      <c r="U8" s="526" t="s">
        <v>1058</v>
      </c>
    </row>
    <row r="9" spans="1:22" ht="24.6">
      <c r="B9" s="604" t="s">
        <v>6</v>
      </c>
      <c r="K9" s="546">
        <f>SUM(K6:K8)</f>
        <v>22500</v>
      </c>
      <c r="L9" s="547"/>
      <c r="M9" s="547"/>
      <c r="N9" s="547"/>
      <c r="O9" s="547"/>
      <c r="P9" s="547"/>
      <c r="Q9" s="546">
        <f>SUM(Q6:Q8)</f>
        <v>22500</v>
      </c>
      <c r="T9" s="22"/>
      <c r="U9" s="720" t="s">
        <v>1060</v>
      </c>
    </row>
    <row r="10" spans="1:22" ht="24.6">
      <c r="U10" s="720" t="s">
        <v>1137</v>
      </c>
    </row>
    <row r="11" spans="1:22" ht="21">
      <c r="U11" s="721" t="s">
        <v>974</v>
      </c>
      <c r="V11" s="550">
        <f>SUM(K6:K9)</f>
        <v>45000</v>
      </c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446DD342-12FE-4000-84CE-1D4A8690D2FF}"/>
  </hyperlinks>
  <pageMargins left="0.39370078740157483" right="0" top="0.19685039370078741" bottom="0" header="0" footer="0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AE107-1C03-4414-B9A9-477F690F3EC5}">
  <sheetPr>
    <tabColor rgb="FF008000"/>
  </sheetPr>
  <dimension ref="A1:AA349"/>
  <sheetViews>
    <sheetView showRuler="0" topLeftCell="D165" zoomScale="96" zoomScaleNormal="96" zoomScaleSheetLayoutView="95" workbookViewId="0">
      <selection activeCell="C4" sqref="C4:C5"/>
    </sheetView>
  </sheetViews>
  <sheetFormatPr defaultColWidth="8.69921875" defaultRowHeight="21"/>
  <cols>
    <col min="1" max="1" width="4.3984375" style="798" customWidth="1"/>
    <col min="2" max="2" width="14.69921875" style="723" customWidth="1"/>
    <col min="3" max="3" width="6.3984375" style="723" customWidth="1"/>
    <col min="4" max="5" width="6.09765625" style="723" customWidth="1"/>
    <col min="6" max="6" width="6.59765625" style="723" customWidth="1"/>
    <col min="7" max="7" width="5.69921875" style="723" customWidth="1"/>
    <col min="8" max="8" width="6.296875" style="723" customWidth="1"/>
    <col min="9" max="9" width="6.8984375" style="723" customWidth="1"/>
    <col min="10" max="10" width="8.09765625" style="723" customWidth="1"/>
    <col min="11" max="11" width="9.59765625" style="799" customWidth="1"/>
    <col min="12" max="12" width="5.69921875" style="723" customWidth="1"/>
    <col min="13" max="13" width="6.296875" style="723" customWidth="1"/>
    <col min="14" max="14" width="7.69921875" style="723" bestFit="1" customWidth="1"/>
    <col min="15" max="16" width="5.3984375" style="723" customWidth="1"/>
    <col min="17" max="17" width="10.296875" style="799" customWidth="1"/>
    <col min="18" max="18" width="6.296875" style="723" customWidth="1"/>
    <col min="19" max="20" width="7.296875" style="723" customWidth="1"/>
    <col min="21" max="21" width="11.3984375" style="517" customWidth="1"/>
    <col min="22" max="22" width="12.3984375" style="517" customWidth="1"/>
    <col min="23" max="23" width="10.59765625" style="517" customWidth="1"/>
    <col min="24" max="24" width="9.8984375" style="517" customWidth="1"/>
    <col min="25" max="25" width="10.3984375" style="722" customWidth="1"/>
    <col min="26" max="26" width="8.69921875" style="722"/>
    <col min="27" max="16384" width="8.69921875" style="723"/>
  </cols>
  <sheetData>
    <row r="1" spans="1:26" ht="22.5" customHeight="1">
      <c r="A1" s="1826" t="s">
        <v>1140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568" t="s">
        <v>1028</v>
      </c>
    </row>
    <row r="2" spans="1:26" ht="23.25" customHeight="1">
      <c r="A2" s="1870" t="s">
        <v>1141</v>
      </c>
      <c r="B2" s="1870"/>
      <c r="C2" s="1870"/>
      <c r="D2" s="1870"/>
      <c r="E2" s="1870"/>
      <c r="F2" s="1870"/>
      <c r="G2" s="1870"/>
      <c r="H2" s="1870"/>
      <c r="I2" s="1870"/>
      <c r="J2" s="1870"/>
      <c r="K2" s="1870"/>
      <c r="L2" s="1870"/>
      <c r="M2" s="1870"/>
      <c r="N2" s="1870"/>
      <c r="O2" s="1870"/>
      <c r="P2" s="1870"/>
      <c r="Q2" s="1870"/>
      <c r="R2" s="1870"/>
      <c r="S2" s="1870"/>
      <c r="T2" s="22"/>
    </row>
    <row r="3" spans="1:26" ht="19.5" customHeight="1">
      <c r="A3" s="1871" t="s">
        <v>1030</v>
      </c>
      <c r="B3" s="1871"/>
      <c r="C3" s="1871"/>
      <c r="D3" s="1871"/>
      <c r="E3" s="1871"/>
      <c r="F3" s="1871"/>
      <c r="G3" s="1871"/>
      <c r="H3" s="1871"/>
      <c r="I3" s="1871"/>
      <c r="J3" s="1871"/>
      <c r="K3" s="1871"/>
      <c r="L3" s="1871"/>
      <c r="M3" s="1871"/>
      <c r="N3" s="1871"/>
      <c r="O3" s="1871"/>
      <c r="P3" s="1871"/>
      <c r="Q3" s="1871"/>
      <c r="R3" s="1871"/>
      <c r="S3" s="1871"/>
      <c r="T3" s="22"/>
    </row>
    <row r="4" spans="1:26" s="730" customFormat="1" ht="22.5" customHeight="1">
      <c r="A4" s="1872" t="s">
        <v>1142</v>
      </c>
      <c r="B4" s="1873" t="s">
        <v>4</v>
      </c>
      <c r="C4" s="1872" t="s">
        <v>1031</v>
      </c>
      <c r="D4" s="1875" t="s">
        <v>1032</v>
      </c>
      <c r="E4" s="1875"/>
      <c r="F4" s="1875"/>
      <c r="G4" s="1876" t="s">
        <v>1033</v>
      </c>
      <c r="H4" s="1875" t="s">
        <v>1034</v>
      </c>
      <c r="I4" s="1875" t="s">
        <v>1035</v>
      </c>
      <c r="J4" s="1875" t="s">
        <v>1036</v>
      </c>
      <c r="K4" s="1881" t="s">
        <v>1037</v>
      </c>
      <c r="L4" s="1875" t="s">
        <v>1038</v>
      </c>
      <c r="M4" s="1875" t="s">
        <v>1143</v>
      </c>
      <c r="N4" s="1882" t="s">
        <v>1144</v>
      </c>
      <c r="O4" s="1882" t="s">
        <v>1145</v>
      </c>
      <c r="P4" s="1878" t="s">
        <v>1042</v>
      </c>
      <c r="Q4" s="1878"/>
      <c r="R4" s="1878" t="s">
        <v>1043</v>
      </c>
      <c r="S4" s="1879" t="s">
        <v>1146</v>
      </c>
      <c r="T4" s="727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s="730" customFormat="1" ht="40.950000000000003" customHeight="1">
      <c r="A5" s="1872"/>
      <c r="B5" s="1874"/>
      <c r="C5" s="1872"/>
      <c r="D5" s="732" t="s">
        <v>1147</v>
      </c>
      <c r="E5" s="732" t="s">
        <v>1046</v>
      </c>
      <c r="F5" s="732" t="s">
        <v>1148</v>
      </c>
      <c r="G5" s="1877"/>
      <c r="H5" s="1875"/>
      <c r="I5" s="1875"/>
      <c r="J5" s="1875"/>
      <c r="K5" s="1881"/>
      <c r="L5" s="1875"/>
      <c r="M5" s="1875"/>
      <c r="N5" s="1882"/>
      <c r="O5" s="1882"/>
      <c r="P5" s="726" t="s">
        <v>1047</v>
      </c>
      <c r="Q5" s="725" t="s">
        <v>1048</v>
      </c>
      <c r="R5" s="1878"/>
      <c r="S5" s="1880"/>
      <c r="T5" s="727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 ht="34.799999999999997">
      <c r="A6" s="734">
        <v>1</v>
      </c>
      <c r="B6" s="735" t="s">
        <v>1150</v>
      </c>
      <c r="C6" s="734" t="s">
        <v>1151</v>
      </c>
      <c r="D6" s="736">
        <v>80</v>
      </c>
      <c r="E6" s="736">
        <v>100</v>
      </c>
      <c r="F6" s="736">
        <v>125</v>
      </c>
      <c r="G6" s="736">
        <v>100</v>
      </c>
      <c r="H6" s="736">
        <v>75</v>
      </c>
      <c r="I6" s="736">
        <f>G6</f>
        <v>100</v>
      </c>
      <c r="J6" s="672">
        <v>642</v>
      </c>
      <c r="K6" s="672">
        <f>Q6</f>
        <v>64200</v>
      </c>
      <c r="L6" s="736">
        <v>0</v>
      </c>
      <c r="M6" s="736">
        <v>50</v>
      </c>
      <c r="N6" s="736">
        <v>50</v>
      </c>
      <c r="O6" s="736">
        <v>0</v>
      </c>
      <c r="P6" s="736">
        <f>SUM(L6:O6)</f>
        <v>100</v>
      </c>
      <c r="Q6" s="672">
        <f>J6*P6</f>
        <v>64200</v>
      </c>
      <c r="R6" s="737" t="s">
        <v>1051</v>
      </c>
      <c r="S6" s="738" t="s">
        <v>1052</v>
      </c>
      <c r="T6" s="22" t="str">
        <f t="shared" ref="T6:T104" si="0">+IF(K6=Q6,("OK"))</f>
        <v>OK</v>
      </c>
      <c r="U6" s="739">
        <f>+L6*J6</f>
        <v>0</v>
      </c>
      <c r="V6" s="739">
        <f>+M6*J6</f>
        <v>32100</v>
      </c>
      <c r="W6" s="739">
        <f>+N6*J6</f>
        <v>32100</v>
      </c>
      <c r="X6" s="739">
        <f>+O6*J6</f>
        <v>0</v>
      </c>
      <c r="Y6" s="722">
        <f>SUM(U6:X6)</f>
        <v>64200</v>
      </c>
      <c r="Z6" s="740" t="str">
        <f>IF(Q6=Y6,"OK")</f>
        <v>OK</v>
      </c>
    </row>
    <row r="7" spans="1:26">
      <c r="A7" s="734">
        <v>2</v>
      </c>
      <c r="B7" s="741" t="s">
        <v>1152</v>
      </c>
      <c r="C7" s="734" t="s">
        <v>1151</v>
      </c>
      <c r="D7" s="736">
        <v>20</v>
      </c>
      <c r="E7" s="736">
        <v>20</v>
      </c>
      <c r="F7" s="736">
        <v>25</v>
      </c>
      <c r="G7" s="736">
        <v>40</v>
      </c>
      <c r="H7" s="736">
        <v>12</v>
      </c>
      <c r="I7" s="736">
        <f t="shared" ref="I7:I105" si="1">G7</f>
        <v>40</v>
      </c>
      <c r="J7" s="672">
        <v>1284</v>
      </c>
      <c r="K7" s="672">
        <f t="shared" ref="K7:K105" si="2">Q7</f>
        <v>51360</v>
      </c>
      <c r="L7" s="736">
        <v>0</v>
      </c>
      <c r="M7" s="736">
        <v>40</v>
      </c>
      <c r="N7" s="736">
        <v>0</v>
      </c>
      <c r="O7" s="736">
        <v>0</v>
      </c>
      <c r="P7" s="736">
        <f t="shared" ref="P7:P105" si="3">SUM(L7:O7)</f>
        <v>40</v>
      </c>
      <c r="Q7" s="672">
        <f t="shared" ref="Q7:Q105" si="4">J7*P7</f>
        <v>51360</v>
      </c>
      <c r="R7" s="737" t="s">
        <v>1051</v>
      </c>
      <c r="S7" s="738" t="s">
        <v>1052</v>
      </c>
      <c r="T7" s="22" t="str">
        <f t="shared" si="0"/>
        <v>OK</v>
      </c>
      <c r="U7" s="739">
        <f t="shared" ref="U7:U23" si="5">+L7*J7</f>
        <v>0</v>
      </c>
      <c r="V7" s="739">
        <f t="shared" ref="V7:V23" si="6">+M7*J7</f>
        <v>51360</v>
      </c>
      <c r="W7" s="739">
        <f t="shared" ref="W7:W23" si="7">+N7*J7</f>
        <v>0</v>
      </c>
      <c r="X7" s="739">
        <f t="shared" ref="X7:X23" si="8">+O7*J7</f>
        <v>0</v>
      </c>
      <c r="Y7" s="722">
        <f t="shared" ref="Y7:Y70" si="9">SUM(U7:X7)</f>
        <v>51360</v>
      </c>
      <c r="Z7" s="740" t="str">
        <f t="shared" ref="Z7:Z70" si="10">IF(Q7=Y7,"OK")</f>
        <v>OK</v>
      </c>
    </row>
    <row r="8" spans="1:26">
      <c r="A8" s="734">
        <v>3</v>
      </c>
      <c r="B8" s="741" t="s">
        <v>1153</v>
      </c>
      <c r="C8" s="734" t="s">
        <v>1151</v>
      </c>
      <c r="D8" s="736">
        <v>150</v>
      </c>
      <c r="E8" s="736">
        <v>100</v>
      </c>
      <c r="F8" s="736">
        <v>500</v>
      </c>
      <c r="G8" s="736">
        <v>0</v>
      </c>
      <c r="H8" s="736">
        <v>350</v>
      </c>
      <c r="I8" s="736">
        <f t="shared" si="1"/>
        <v>0</v>
      </c>
      <c r="J8" s="672">
        <v>70</v>
      </c>
      <c r="K8" s="672">
        <f t="shared" si="2"/>
        <v>0</v>
      </c>
      <c r="L8" s="736">
        <v>0</v>
      </c>
      <c r="M8" s="736">
        <v>0</v>
      </c>
      <c r="N8" s="736">
        <v>0</v>
      </c>
      <c r="O8" s="736">
        <v>0</v>
      </c>
      <c r="P8" s="736">
        <f t="shared" si="3"/>
        <v>0</v>
      </c>
      <c r="Q8" s="672">
        <f t="shared" si="4"/>
        <v>0</v>
      </c>
      <c r="R8" s="737"/>
      <c r="S8" s="738"/>
      <c r="T8" s="22" t="str">
        <f t="shared" si="0"/>
        <v>OK</v>
      </c>
      <c r="U8" s="739">
        <f t="shared" si="5"/>
        <v>0</v>
      </c>
      <c r="V8" s="739">
        <f t="shared" si="6"/>
        <v>0</v>
      </c>
      <c r="W8" s="739">
        <f t="shared" si="7"/>
        <v>0</v>
      </c>
      <c r="X8" s="739">
        <f t="shared" si="8"/>
        <v>0</v>
      </c>
      <c r="Y8" s="722">
        <f t="shared" si="9"/>
        <v>0</v>
      </c>
      <c r="Z8" s="740" t="str">
        <f t="shared" si="10"/>
        <v>OK</v>
      </c>
    </row>
    <row r="9" spans="1:26" ht="51.6">
      <c r="A9" s="734">
        <v>4</v>
      </c>
      <c r="B9" s="735" t="s">
        <v>1154</v>
      </c>
      <c r="C9" s="742" t="s">
        <v>1155</v>
      </c>
      <c r="D9" s="736">
        <v>14</v>
      </c>
      <c r="E9" s="736">
        <v>10</v>
      </c>
      <c r="F9" s="736">
        <v>45</v>
      </c>
      <c r="G9" s="736">
        <v>10</v>
      </c>
      <c r="H9" s="736">
        <v>20</v>
      </c>
      <c r="I9" s="736">
        <f t="shared" si="1"/>
        <v>10</v>
      </c>
      <c r="J9" s="672">
        <v>1070</v>
      </c>
      <c r="K9" s="672">
        <f t="shared" si="2"/>
        <v>10700</v>
      </c>
      <c r="L9" s="736">
        <v>0</v>
      </c>
      <c r="M9" s="736">
        <v>10</v>
      </c>
      <c r="N9" s="736">
        <v>0</v>
      </c>
      <c r="O9" s="736">
        <v>0</v>
      </c>
      <c r="P9" s="736">
        <f t="shared" si="3"/>
        <v>10</v>
      </c>
      <c r="Q9" s="672">
        <f t="shared" si="4"/>
        <v>10700</v>
      </c>
      <c r="R9" s="737" t="s">
        <v>1051</v>
      </c>
      <c r="S9" s="738" t="s">
        <v>1052</v>
      </c>
      <c r="T9" s="743" t="str">
        <f t="shared" si="0"/>
        <v>OK</v>
      </c>
      <c r="U9" s="739">
        <f t="shared" si="5"/>
        <v>0</v>
      </c>
      <c r="V9" s="739">
        <f t="shared" si="6"/>
        <v>10700</v>
      </c>
      <c r="W9" s="739">
        <f t="shared" si="7"/>
        <v>0</v>
      </c>
      <c r="X9" s="739">
        <f t="shared" si="8"/>
        <v>0</v>
      </c>
      <c r="Y9" s="722">
        <f t="shared" si="9"/>
        <v>10700</v>
      </c>
      <c r="Z9" s="740" t="str">
        <f t="shared" si="10"/>
        <v>OK</v>
      </c>
    </row>
    <row r="10" spans="1:26" ht="51.6">
      <c r="A10" s="734">
        <v>5</v>
      </c>
      <c r="B10" s="735" t="s">
        <v>1156</v>
      </c>
      <c r="C10" s="742" t="s">
        <v>1155</v>
      </c>
      <c r="D10" s="736">
        <v>14</v>
      </c>
      <c r="E10" s="736">
        <v>8</v>
      </c>
      <c r="F10" s="736">
        <v>50</v>
      </c>
      <c r="G10" s="736">
        <v>20</v>
      </c>
      <c r="H10" s="736">
        <v>14</v>
      </c>
      <c r="I10" s="736">
        <f t="shared" si="1"/>
        <v>20</v>
      </c>
      <c r="J10" s="672">
        <v>428</v>
      </c>
      <c r="K10" s="672">
        <f t="shared" si="2"/>
        <v>8560</v>
      </c>
      <c r="L10" s="736">
        <v>0</v>
      </c>
      <c r="M10" s="736">
        <v>20</v>
      </c>
      <c r="N10" s="736">
        <v>0</v>
      </c>
      <c r="O10" s="736">
        <v>0</v>
      </c>
      <c r="P10" s="736">
        <f t="shared" si="3"/>
        <v>20</v>
      </c>
      <c r="Q10" s="672">
        <f t="shared" si="4"/>
        <v>8560</v>
      </c>
      <c r="R10" s="737" t="s">
        <v>1051</v>
      </c>
      <c r="S10" s="738" t="s">
        <v>1052</v>
      </c>
      <c r="T10" s="22" t="str">
        <f t="shared" si="0"/>
        <v>OK</v>
      </c>
      <c r="U10" s="739">
        <f t="shared" si="5"/>
        <v>0</v>
      </c>
      <c r="V10" s="739">
        <f t="shared" si="6"/>
        <v>8560</v>
      </c>
      <c r="W10" s="739">
        <f t="shared" si="7"/>
        <v>0</v>
      </c>
      <c r="X10" s="739">
        <f t="shared" si="8"/>
        <v>0</v>
      </c>
      <c r="Y10" s="722">
        <f t="shared" si="9"/>
        <v>8560</v>
      </c>
      <c r="Z10" s="740" t="str">
        <f t="shared" si="10"/>
        <v>OK</v>
      </c>
    </row>
    <row r="11" spans="1:26">
      <c r="A11" s="734">
        <v>6</v>
      </c>
      <c r="B11" s="741" t="s">
        <v>1157</v>
      </c>
      <c r="C11" s="734" t="s">
        <v>1151</v>
      </c>
      <c r="D11" s="736">
        <v>96</v>
      </c>
      <c r="E11" s="736">
        <v>20</v>
      </c>
      <c r="F11" s="736">
        <v>320</v>
      </c>
      <c r="G11" s="736">
        <v>130</v>
      </c>
      <c r="H11" s="736">
        <v>90</v>
      </c>
      <c r="I11" s="736">
        <f t="shared" si="1"/>
        <v>130</v>
      </c>
      <c r="J11" s="672">
        <v>107</v>
      </c>
      <c r="K11" s="672">
        <f t="shared" si="2"/>
        <v>13910</v>
      </c>
      <c r="L11" s="736">
        <v>0</v>
      </c>
      <c r="M11" s="736">
        <v>100</v>
      </c>
      <c r="N11" s="736">
        <v>30</v>
      </c>
      <c r="O11" s="736">
        <v>0</v>
      </c>
      <c r="P11" s="736">
        <f t="shared" si="3"/>
        <v>130</v>
      </c>
      <c r="Q11" s="672">
        <f t="shared" si="4"/>
        <v>13910</v>
      </c>
      <c r="R11" s="737" t="s">
        <v>1051</v>
      </c>
      <c r="S11" s="738" t="s">
        <v>1052</v>
      </c>
      <c r="T11" s="22" t="str">
        <f t="shared" si="0"/>
        <v>OK</v>
      </c>
      <c r="U11" s="739">
        <f t="shared" si="5"/>
        <v>0</v>
      </c>
      <c r="V11" s="739">
        <f t="shared" si="6"/>
        <v>10700</v>
      </c>
      <c r="W11" s="739">
        <f t="shared" si="7"/>
        <v>3210</v>
      </c>
      <c r="X11" s="739">
        <f t="shared" si="8"/>
        <v>0</v>
      </c>
      <c r="Y11" s="722">
        <f t="shared" si="9"/>
        <v>13910</v>
      </c>
      <c r="Z11" s="740" t="str">
        <f t="shared" si="10"/>
        <v>OK</v>
      </c>
    </row>
    <row r="12" spans="1:26" ht="34.799999999999997">
      <c r="A12" s="734">
        <v>7</v>
      </c>
      <c r="B12" s="735" t="s">
        <v>1158</v>
      </c>
      <c r="C12" s="734" t="s">
        <v>1151</v>
      </c>
      <c r="D12" s="736">
        <v>20</v>
      </c>
      <c r="E12" s="736">
        <v>35</v>
      </c>
      <c r="F12" s="736">
        <v>55</v>
      </c>
      <c r="G12" s="736">
        <v>30</v>
      </c>
      <c r="H12" s="736">
        <v>40</v>
      </c>
      <c r="I12" s="736">
        <f t="shared" si="1"/>
        <v>30</v>
      </c>
      <c r="J12" s="672">
        <v>1177</v>
      </c>
      <c r="K12" s="672">
        <f t="shared" si="2"/>
        <v>35310</v>
      </c>
      <c r="L12" s="736">
        <v>0</v>
      </c>
      <c r="M12" s="736">
        <v>30</v>
      </c>
      <c r="N12" s="736">
        <v>0</v>
      </c>
      <c r="O12" s="736">
        <v>0</v>
      </c>
      <c r="P12" s="736">
        <f t="shared" si="3"/>
        <v>30</v>
      </c>
      <c r="Q12" s="672">
        <f t="shared" si="4"/>
        <v>35310</v>
      </c>
      <c r="R12" s="737" t="s">
        <v>1051</v>
      </c>
      <c r="S12" s="738" t="s">
        <v>1052</v>
      </c>
      <c r="T12" s="22" t="str">
        <f t="shared" si="0"/>
        <v>OK</v>
      </c>
      <c r="U12" s="739">
        <f t="shared" si="5"/>
        <v>0</v>
      </c>
      <c r="V12" s="739">
        <f t="shared" si="6"/>
        <v>35310</v>
      </c>
      <c r="W12" s="739">
        <f t="shared" si="7"/>
        <v>0</v>
      </c>
      <c r="X12" s="739">
        <f t="shared" si="8"/>
        <v>0</v>
      </c>
      <c r="Y12" s="722">
        <f t="shared" si="9"/>
        <v>35310</v>
      </c>
      <c r="Z12" s="740" t="str">
        <f t="shared" si="10"/>
        <v>OK</v>
      </c>
    </row>
    <row r="13" spans="1:26" ht="51.6">
      <c r="A13" s="734">
        <v>8</v>
      </c>
      <c r="B13" s="735" t="s">
        <v>1159</v>
      </c>
      <c r="C13" s="734" t="s">
        <v>1151</v>
      </c>
      <c r="D13" s="736">
        <v>75</v>
      </c>
      <c r="E13" s="736">
        <v>150</v>
      </c>
      <c r="F13" s="736">
        <v>250</v>
      </c>
      <c r="G13" s="736">
        <v>200</v>
      </c>
      <c r="H13" s="736">
        <v>75</v>
      </c>
      <c r="I13" s="736">
        <f t="shared" si="1"/>
        <v>200</v>
      </c>
      <c r="J13" s="672">
        <v>171.2</v>
      </c>
      <c r="K13" s="672">
        <f t="shared" si="2"/>
        <v>34240</v>
      </c>
      <c r="L13" s="736">
        <v>0</v>
      </c>
      <c r="M13" s="736">
        <v>100</v>
      </c>
      <c r="N13" s="736">
        <v>100</v>
      </c>
      <c r="O13" s="736">
        <v>0</v>
      </c>
      <c r="P13" s="736">
        <f t="shared" si="3"/>
        <v>200</v>
      </c>
      <c r="Q13" s="672">
        <f t="shared" si="4"/>
        <v>34240</v>
      </c>
      <c r="R13" s="737" t="s">
        <v>1051</v>
      </c>
      <c r="S13" s="738" t="s">
        <v>1052</v>
      </c>
      <c r="T13" s="22" t="str">
        <f t="shared" si="0"/>
        <v>OK</v>
      </c>
      <c r="U13" s="739">
        <f t="shared" si="5"/>
        <v>0</v>
      </c>
      <c r="V13" s="739">
        <f t="shared" si="6"/>
        <v>17120</v>
      </c>
      <c r="W13" s="739">
        <f t="shared" si="7"/>
        <v>17120</v>
      </c>
      <c r="X13" s="739">
        <f t="shared" si="8"/>
        <v>0</v>
      </c>
      <c r="Y13" s="722">
        <f t="shared" si="9"/>
        <v>34240</v>
      </c>
      <c r="Z13" s="740" t="str">
        <f t="shared" si="10"/>
        <v>OK</v>
      </c>
    </row>
    <row r="14" spans="1:26" ht="51.6">
      <c r="A14" s="734">
        <v>9</v>
      </c>
      <c r="B14" s="735" t="s">
        <v>1160</v>
      </c>
      <c r="C14" s="734" t="s">
        <v>1161</v>
      </c>
      <c r="D14" s="736">
        <v>100</v>
      </c>
      <c r="E14" s="736">
        <v>60</v>
      </c>
      <c r="F14" s="736">
        <v>130</v>
      </c>
      <c r="G14" s="736">
        <v>70</v>
      </c>
      <c r="H14" s="736">
        <v>75</v>
      </c>
      <c r="I14" s="736">
        <f t="shared" si="1"/>
        <v>70</v>
      </c>
      <c r="J14" s="672">
        <v>128.4</v>
      </c>
      <c r="K14" s="672">
        <f t="shared" si="2"/>
        <v>8988</v>
      </c>
      <c r="L14" s="736">
        <v>0</v>
      </c>
      <c r="M14" s="736">
        <v>35</v>
      </c>
      <c r="N14" s="736">
        <v>35</v>
      </c>
      <c r="O14" s="736">
        <v>0</v>
      </c>
      <c r="P14" s="736">
        <f t="shared" si="3"/>
        <v>70</v>
      </c>
      <c r="Q14" s="672">
        <f t="shared" si="4"/>
        <v>8988</v>
      </c>
      <c r="R14" s="744" t="s">
        <v>1051</v>
      </c>
      <c r="S14" s="744" t="s">
        <v>1052</v>
      </c>
      <c r="T14" s="22" t="str">
        <f t="shared" si="0"/>
        <v>OK</v>
      </c>
      <c r="U14" s="739">
        <f t="shared" si="5"/>
        <v>0</v>
      </c>
      <c r="V14" s="739">
        <f t="shared" si="6"/>
        <v>4494</v>
      </c>
      <c r="W14" s="739">
        <f t="shared" si="7"/>
        <v>4494</v>
      </c>
      <c r="X14" s="739">
        <f t="shared" si="8"/>
        <v>0</v>
      </c>
      <c r="Y14" s="722">
        <f t="shared" si="9"/>
        <v>8988</v>
      </c>
      <c r="Z14" s="740" t="str">
        <f t="shared" si="10"/>
        <v>OK</v>
      </c>
    </row>
    <row r="15" spans="1:26" ht="34.799999999999997">
      <c r="A15" s="734">
        <v>10</v>
      </c>
      <c r="B15" s="735" t="s">
        <v>1162</v>
      </c>
      <c r="C15" s="734" t="s">
        <v>1155</v>
      </c>
      <c r="D15" s="736">
        <v>32</v>
      </c>
      <c r="E15" s="736">
        <v>88</v>
      </c>
      <c r="F15" s="736">
        <v>120</v>
      </c>
      <c r="G15" s="736">
        <v>90</v>
      </c>
      <c r="H15" s="736">
        <v>65</v>
      </c>
      <c r="I15" s="736">
        <f t="shared" si="1"/>
        <v>90</v>
      </c>
      <c r="J15" s="672">
        <v>695.5</v>
      </c>
      <c r="K15" s="672">
        <f t="shared" si="2"/>
        <v>62595</v>
      </c>
      <c r="L15" s="736">
        <v>0</v>
      </c>
      <c r="M15" s="736">
        <v>45</v>
      </c>
      <c r="N15" s="736">
        <v>45</v>
      </c>
      <c r="O15" s="736">
        <v>0</v>
      </c>
      <c r="P15" s="736">
        <f t="shared" si="3"/>
        <v>90</v>
      </c>
      <c r="Q15" s="672">
        <f t="shared" si="4"/>
        <v>62595</v>
      </c>
      <c r="R15" s="744" t="s">
        <v>1051</v>
      </c>
      <c r="S15" s="744" t="s">
        <v>1052</v>
      </c>
      <c r="T15" s="22" t="str">
        <f t="shared" si="0"/>
        <v>OK</v>
      </c>
      <c r="U15" s="739">
        <f t="shared" si="5"/>
        <v>0</v>
      </c>
      <c r="V15" s="739">
        <f t="shared" si="6"/>
        <v>31297.5</v>
      </c>
      <c r="W15" s="739">
        <f t="shared" si="7"/>
        <v>31297.5</v>
      </c>
      <c r="X15" s="739">
        <f t="shared" si="8"/>
        <v>0</v>
      </c>
      <c r="Y15" s="722">
        <f t="shared" si="9"/>
        <v>62595</v>
      </c>
      <c r="Z15" s="740" t="str">
        <f t="shared" si="10"/>
        <v>OK</v>
      </c>
    </row>
    <row r="16" spans="1:26" ht="34.799999999999997">
      <c r="A16" s="734">
        <v>11</v>
      </c>
      <c r="B16" s="735" t="s">
        <v>1163</v>
      </c>
      <c r="C16" s="734" t="s">
        <v>1155</v>
      </c>
      <c r="D16" s="736">
        <v>31</v>
      </c>
      <c r="E16" s="736">
        <v>30</v>
      </c>
      <c r="F16" s="736">
        <v>65</v>
      </c>
      <c r="G16" s="736">
        <v>30</v>
      </c>
      <c r="H16" s="736">
        <v>40</v>
      </c>
      <c r="I16" s="736">
        <f t="shared" si="1"/>
        <v>30</v>
      </c>
      <c r="J16" s="672">
        <v>1177</v>
      </c>
      <c r="K16" s="672">
        <f t="shared" si="2"/>
        <v>35310</v>
      </c>
      <c r="L16" s="736">
        <v>0</v>
      </c>
      <c r="M16" s="736">
        <v>30</v>
      </c>
      <c r="N16" s="736">
        <v>0</v>
      </c>
      <c r="O16" s="736">
        <v>0</v>
      </c>
      <c r="P16" s="736">
        <f t="shared" si="3"/>
        <v>30</v>
      </c>
      <c r="Q16" s="672">
        <f t="shared" si="4"/>
        <v>35310</v>
      </c>
      <c r="R16" s="744" t="s">
        <v>1051</v>
      </c>
      <c r="S16" s="744" t="s">
        <v>1052</v>
      </c>
      <c r="T16" s="22" t="str">
        <f t="shared" si="0"/>
        <v>OK</v>
      </c>
      <c r="U16" s="739">
        <f t="shared" si="5"/>
        <v>0</v>
      </c>
      <c r="V16" s="739">
        <f t="shared" si="6"/>
        <v>35310</v>
      </c>
      <c r="W16" s="739">
        <f t="shared" si="7"/>
        <v>0</v>
      </c>
      <c r="X16" s="739">
        <f t="shared" si="8"/>
        <v>0</v>
      </c>
      <c r="Y16" s="722">
        <f t="shared" si="9"/>
        <v>35310</v>
      </c>
      <c r="Z16" s="740" t="str">
        <f t="shared" si="10"/>
        <v>OK</v>
      </c>
    </row>
    <row r="17" spans="1:26">
      <c r="A17" s="734">
        <v>12</v>
      </c>
      <c r="B17" s="745" t="s">
        <v>1164</v>
      </c>
      <c r="C17" s="734" t="s">
        <v>1161</v>
      </c>
      <c r="D17" s="736">
        <v>5</v>
      </c>
      <c r="E17" s="736">
        <v>15</v>
      </c>
      <c r="F17" s="736">
        <v>20</v>
      </c>
      <c r="G17" s="736">
        <v>10</v>
      </c>
      <c r="H17" s="736">
        <v>11</v>
      </c>
      <c r="I17" s="736">
        <f t="shared" si="1"/>
        <v>10</v>
      </c>
      <c r="J17" s="672">
        <v>4000</v>
      </c>
      <c r="K17" s="672">
        <f t="shared" si="2"/>
        <v>40000</v>
      </c>
      <c r="L17" s="736">
        <v>0</v>
      </c>
      <c r="M17" s="736">
        <v>5</v>
      </c>
      <c r="N17" s="736">
        <v>5</v>
      </c>
      <c r="O17" s="736">
        <v>0</v>
      </c>
      <c r="P17" s="736">
        <f t="shared" si="3"/>
        <v>10</v>
      </c>
      <c r="Q17" s="672">
        <f t="shared" si="4"/>
        <v>40000</v>
      </c>
      <c r="R17" s="744" t="s">
        <v>1051</v>
      </c>
      <c r="S17" s="744" t="s">
        <v>1052</v>
      </c>
      <c r="T17" s="22" t="str">
        <f t="shared" si="0"/>
        <v>OK</v>
      </c>
      <c r="U17" s="739">
        <f t="shared" si="5"/>
        <v>0</v>
      </c>
      <c r="V17" s="739">
        <f t="shared" si="6"/>
        <v>20000</v>
      </c>
      <c r="W17" s="739">
        <f t="shared" si="7"/>
        <v>20000</v>
      </c>
      <c r="X17" s="739">
        <f t="shared" si="8"/>
        <v>0</v>
      </c>
      <c r="Y17" s="722">
        <f t="shared" si="9"/>
        <v>40000</v>
      </c>
      <c r="Z17" s="740" t="str">
        <f t="shared" si="10"/>
        <v>OK</v>
      </c>
    </row>
    <row r="18" spans="1:26" s="21" customFormat="1" ht="24.6">
      <c r="A18" s="746"/>
      <c r="B18" s="747" t="s">
        <v>6</v>
      </c>
      <c r="K18" s="748">
        <f>SUM(K6:K17)</f>
        <v>365173</v>
      </c>
      <c r="Q18" s="748">
        <f>SUM(Q6:Q17)</f>
        <v>365173</v>
      </c>
      <c r="U18" s="739">
        <f t="shared" si="5"/>
        <v>0</v>
      </c>
      <c r="V18" s="739">
        <f t="shared" si="6"/>
        <v>0</v>
      </c>
      <c r="W18" s="739">
        <f t="shared" si="7"/>
        <v>0</v>
      </c>
      <c r="X18" s="739">
        <f t="shared" si="8"/>
        <v>0</v>
      </c>
      <c r="Y18" s="722">
        <f t="shared" si="9"/>
        <v>0</v>
      </c>
      <c r="Z18" s="740" t="b">
        <f t="shared" si="10"/>
        <v>0</v>
      </c>
    </row>
    <row r="19" spans="1:26">
      <c r="A19" s="749"/>
      <c r="B19" s="750"/>
      <c r="C19" s="749"/>
      <c r="D19" s="751"/>
      <c r="E19" s="751"/>
      <c r="F19" s="751"/>
      <c r="G19" s="751"/>
      <c r="H19" s="751"/>
      <c r="I19" s="751"/>
      <c r="J19" s="752"/>
      <c r="K19" s="752"/>
      <c r="L19" s="751"/>
      <c r="M19" s="751"/>
      <c r="N19" s="751"/>
      <c r="O19" s="751"/>
      <c r="P19" s="751"/>
      <c r="Q19" s="752"/>
      <c r="R19" s="753"/>
      <c r="S19" s="753"/>
      <c r="T19" s="22"/>
      <c r="U19" s="739">
        <f t="shared" si="5"/>
        <v>0</v>
      </c>
      <c r="V19" s="739">
        <f t="shared" si="6"/>
        <v>0</v>
      </c>
      <c r="W19" s="739">
        <f t="shared" si="7"/>
        <v>0</v>
      </c>
      <c r="X19" s="739">
        <f t="shared" si="8"/>
        <v>0</v>
      </c>
      <c r="Y19" s="722">
        <f t="shared" si="9"/>
        <v>0</v>
      </c>
      <c r="Z19" s="740" t="str">
        <f t="shared" si="10"/>
        <v>OK</v>
      </c>
    </row>
    <row r="20" spans="1:26">
      <c r="A20" s="749"/>
      <c r="B20" s="750"/>
      <c r="C20" s="749"/>
      <c r="D20" s="751"/>
      <c r="E20" s="751"/>
      <c r="F20" s="751"/>
      <c r="G20" s="751"/>
      <c r="H20" s="751"/>
      <c r="I20" s="751"/>
      <c r="J20" s="752"/>
      <c r="K20" s="752"/>
      <c r="L20" s="751"/>
      <c r="M20" s="751"/>
      <c r="N20" s="751"/>
      <c r="O20" s="751"/>
      <c r="P20" s="751"/>
      <c r="Q20" s="752"/>
      <c r="R20" s="753"/>
      <c r="S20" s="753"/>
      <c r="T20" s="22"/>
      <c r="U20" s="739">
        <f t="shared" si="5"/>
        <v>0</v>
      </c>
      <c r="V20" s="739">
        <f t="shared" si="6"/>
        <v>0</v>
      </c>
      <c r="W20" s="739">
        <f t="shared" si="7"/>
        <v>0</v>
      </c>
      <c r="X20" s="739">
        <f t="shared" si="8"/>
        <v>0</v>
      </c>
      <c r="Y20" s="722">
        <f t="shared" si="9"/>
        <v>0</v>
      </c>
      <c r="Z20" s="740" t="str">
        <f t="shared" si="10"/>
        <v>OK</v>
      </c>
    </row>
    <row r="21" spans="1:26" ht="22.5" customHeight="1">
      <c r="A21" s="1826" t="s">
        <v>1165</v>
      </c>
      <c r="B21" s="1826"/>
      <c r="C21" s="1826"/>
      <c r="D21" s="1826"/>
      <c r="E21" s="1826"/>
      <c r="F21" s="1826"/>
      <c r="G21" s="1826"/>
      <c r="H21" s="1826"/>
      <c r="I21" s="1826"/>
      <c r="J21" s="1826"/>
      <c r="K21" s="1826"/>
      <c r="L21" s="1826"/>
      <c r="M21" s="1826"/>
      <c r="N21" s="1826"/>
      <c r="O21" s="1826"/>
      <c r="P21" s="1826"/>
      <c r="Q21" s="1826"/>
      <c r="R21" s="1826"/>
      <c r="S21" s="1826"/>
      <c r="T21" s="568" t="s">
        <v>1028</v>
      </c>
      <c r="U21" s="739">
        <f t="shared" si="5"/>
        <v>0</v>
      </c>
      <c r="V21" s="739">
        <f t="shared" si="6"/>
        <v>0</v>
      </c>
      <c r="W21" s="739">
        <f t="shared" si="7"/>
        <v>0</v>
      </c>
      <c r="X21" s="739">
        <f t="shared" si="8"/>
        <v>0</v>
      </c>
      <c r="Y21" s="722">
        <f t="shared" si="9"/>
        <v>0</v>
      </c>
      <c r="Z21" s="740" t="str">
        <f t="shared" si="10"/>
        <v>OK</v>
      </c>
    </row>
    <row r="22" spans="1:26" ht="23.25" customHeight="1">
      <c r="A22" s="1870" t="s">
        <v>1141</v>
      </c>
      <c r="B22" s="1870"/>
      <c r="C22" s="1870"/>
      <c r="D22" s="1870"/>
      <c r="E22" s="1870"/>
      <c r="F22" s="1870"/>
      <c r="G22" s="1870"/>
      <c r="H22" s="1870"/>
      <c r="I22" s="1870"/>
      <c r="J22" s="1870"/>
      <c r="K22" s="1870"/>
      <c r="L22" s="1870"/>
      <c r="M22" s="1870"/>
      <c r="N22" s="1870"/>
      <c r="O22" s="1870"/>
      <c r="P22" s="1870"/>
      <c r="Q22" s="1870"/>
      <c r="R22" s="1870"/>
      <c r="S22" s="1870"/>
      <c r="T22" s="22"/>
      <c r="U22" s="739">
        <f t="shared" si="5"/>
        <v>0</v>
      </c>
      <c r="V22" s="739">
        <f t="shared" si="6"/>
        <v>0</v>
      </c>
      <c r="W22" s="739">
        <f t="shared" si="7"/>
        <v>0</v>
      </c>
      <c r="X22" s="739">
        <f t="shared" si="8"/>
        <v>0</v>
      </c>
      <c r="Y22" s="722">
        <f t="shared" si="9"/>
        <v>0</v>
      </c>
      <c r="Z22" s="740" t="str">
        <f t="shared" si="10"/>
        <v>OK</v>
      </c>
    </row>
    <row r="23" spans="1:26" ht="19.5" customHeight="1">
      <c r="A23" s="1871" t="s">
        <v>1030</v>
      </c>
      <c r="B23" s="1871"/>
      <c r="C23" s="1871"/>
      <c r="D23" s="1871"/>
      <c r="E23" s="1871"/>
      <c r="F23" s="1871"/>
      <c r="G23" s="1871"/>
      <c r="H23" s="1871"/>
      <c r="I23" s="1871"/>
      <c r="J23" s="1871"/>
      <c r="K23" s="1871"/>
      <c r="L23" s="1871"/>
      <c r="M23" s="1871"/>
      <c r="N23" s="1871"/>
      <c r="O23" s="1871"/>
      <c r="P23" s="1871"/>
      <c r="Q23" s="1871"/>
      <c r="R23" s="1871"/>
      <c r="S23" s="1871"/>
      <c r="T23" s="22"/>
      <c r="U23" s="739">
        <f t="shared" si="5"/>
        <v>0</v>
      </c>
      <c r="V23" s="739">
        <f t="shared" si="6"/>
        <v>0</v>
      </c>
      <c r="W23" s="739">
        <f t="shared" si="7"/>
        <v>0</v>
      </c>
      <c r="X23" s="739">
        <f t="shared" si="8"/>
        <v>0</v>
      </c>
      <c r="Y23" s="722">
        <f t="shared" si="9"/>
        <v>0</v>
      </c>
      <c r="Z23" s="740" t="str">
        <f t="shared" si="10"/>
        <v>OK</v>
      </c>
    </row>
    <row r="24" spans="1:26" s="730" customFormat="1" ht="22.5" customHeight="1">
      <c r="A24" s="1872" t="s">
        <v>1142</v>
      </c>
      <c r="B24" s="1873" t="s">
        <v>4</v>
      </c>
      <c r="C24" s="1872" t="s">
        <v>1031</v>
      </c>
      <c r="D24" s="1875" t="s">
        <v>1032</v>
      </c>
      <c r="E24" s="1875"/>
      <c r="F24" s="1875"/>
      <c r="G24" s="1876" t="s">
        <v>1033</v>
      </c>
      <c r="H24" s="1875" t="s">
        <v>1034</v>
      </c>
      <c r="I24" s="1875" t="s">
        <v>1035</v>
      </c>
      <c r="J24" s="1875" t="s">
        <v>1036</v>
      </c>
      <c r="K24" s="1881" t="s">
        <v>1037</v>
      </c>
      <c r="L24" s="1875" t="s">
        <v>1038</v>
      </c>
      <c r="M24" s="1875" t="s">
        <v>1143</v>
      </c>
      <c r="N24" s="1882" t="s">
        <v>1144</v>
      </c>
      <c r="O24" s="1882" t="s">
        <v>1145</v>
      </c>
      <c r="P24" s="1878" t="s">
        <v>1042</v>
      </c>
      <c r="Q24" s="1878"/>
      <c r="R24" s="1878" t="s">
        <v>1043</v>
      </c>
      <c r="S24" s="1872" t="s">
        <v>1146</v>
      </c>
      <c r="T24" s="727"/>
      <c r="U24" s="739"/>
      <c r="V24" s="739"/>
      <c r="W24" s="739"/>
      <c r="X24" s="739"/>
      <c r="Y24" s="722">
        <f t="shared" si="9"/>
        <v>0</v>
      </c>
      <c r="Z24" s="740"/>
    </row>
    <row r="25" spans="1:26" s="730" customFormat="1" ht="40.950000000000003" customHeight="1">
      <c r="A25" s="1872"/>
      <c r="B25" s="1874"/>
      <c r="C25" s="1872"/>
      <c r="D25" s="732" t="s">
        <v>1147</v>
      </c>
      <c r="E25" s="732" t="s">
        <v>1046</v>
      </c>
      <c r="F25" s="732" t="s">
        <v>1148</v>
      </c>
      <c r="G25" s="1877"/>
      <c r="H25" s="1875"/>
      <c r="I25" s="1875"/>
      <c r="J25" s="1875"/>
      <c r="K25" s="1881"/>
      <c r="L25" s="1875"/>
      <c r="M25" s="1875"/>
      <c r="N25" s="1882"/>
      <c r="O25" s="1882"/>
      <c r="P25" s="726" t="s">
        <v>1047</v>
      </c>
      <c r="Q25" s="725" t="s">
        <v>1048</v>
      </c>
      <c r="R25" s="1878"/>
      <c r="S25" s="1872"/>
      <c r="T25" s="727"/>
      <c r="U25" s="739">
        <f t="shared" ref="U25:U88" si="11">+L25*J25</f>
        <v>0</v>
      </c>
      <c r="V25" s="739">
        <f t="shared" ref="V25:V88" si="12">+M25*J25</f>
        <v>0</v>
      </c>
      <c r="W25" s="739">
        <f t="shared" ref="W25:W88" si="13">+N25*J25</f>
        <v>0</v>
      </c>
      <c r="X25" s="739">
        <f t="shared" ref="X25:X88" si="14">+O25*J25</f>
        <v>0</v>
      </c>
      <c r="Y25" s="722">
        <f t="shared" si="9"/>
        <v>0</v>
      </c>
      <c r="Z25" s="740" t="b">
        <f t="shared" si="10"/>
        <v>0</v>
      </c>
    </row>
    <row r="26" spans="1:26" s="730" customFormat="1" ht="22.2" customHeight="1">
      <c r="A26" s="731"/>
      <c r="B26" s="754" t="s">
        <v>1087</v>
      </c>
      <c r="C26" s="731"/>
      <c r="D26" s="755"/>
      <c r="E26" s="755"/>
      <c r="F26" s="755"/>
      <c r="G26" s="733"/>
      <c r="H26" s="756"/>
      <c r="I26" s="756"/>
      <c r="J26" s="756"/>
      <c r="K26" s="757">
        <f>+K18</f>
        <v>365173</v>
      </c>
      <c r="L26" s="756"/>
      <c r="M26" s="756"/>
      <c r="N26" s="733"/>
      <c r="O26" s="733"/>
      <c r="P26" s="758"/>
      <c r="Q26" s="759">
        <f>+Q18</f>
        <v>365173</v>
      </c>
      <c r="R26" s="760"/>
      <c r="S26" s="761"/>
      <c r="T26" s="727"/>
      <c r="U26" s="739">
        <f t="shared" si="11"/>
        <v>0</v>
      </c>
      <c r="V26" s="739">
        <f t="shared" si="12"/>
        <v>0</v>
      </c>
      <c r="W26" s="739">
        <f t="shared" si="13"/>
        <v>0</v>
      </c>
      <c r="X26" s="739">
        <f t="shared" si="14"/>
        <v>0</v>
      </c>
      <c r="Y26" s="722">
        <f t="shared" si="9"/>
        <v>0</v>
      </c>
      <c r="Z26" s="740" t="b">
        <f t="shared" si="10"/>
        <v>0</v>
      </c>
    </row>
    <row r="27" spans="1:26" ht="25.95" customHeight="1">
      <c r="A27" s="762">
        <v>13</v>
      </c>
      <c r="B27" s="763" t="s">
        <v>1166</v>
      </c>
      <c r="C27" s="762" t="s">
        <v>1155</v>
      </c>
      <c r="D27" s="764">
        <v>6</v>
      </c>
      <c r="E27" s="764">
        <v>10</v>
      </c>
      <c r="F27" s="764">
        <v>15</v>
      </c>
      <c r="G27" s="764">
        <v>10</v>
      </c>
      <c r="H27" s="764">
        <v>11</v>
      </c>
      <c r="I27" s="764">
        <f t="shared" si="1"/>
        <v>10</v>
      </c>
      <c r="J27" s="765">
        <v>1284</v>
      </c>
      <c r="K27" s="765">
        <f t="shared" si="2"/>
        <v>12840</v>
      </c>
      <c r="L27" s="764">
        <v>0</v>
      </c>
      <c r="M27" s="764">
        <v>10</v>
      </c>
      <c r="N27" s="764">
        <v>0</v>
      </c>
      <c r="O27" s="764">
        <v>0</v>
      </c>
      <c r="P27" s="764">
        <f t="shared" si="3"/>
        <v>10</v>
      </c>
      <c r="Q27" s="765">
        <f t="shared" si="4"/>
        <v>12840</v>
      </c>
      <c r="R27" s="766" t="s">
        <v>1051</v>
      </c>
      <c r="S27" s="766" t="s">
        <v>1052</v>
      </c>
      <c r="T27" s="22" t="str">
        <f t="shared" si="0"/>
        <v>OK</v>
      </c>
      <c r="U27" s="739">
        <f t="shared" si="11"/>
        <v>0</v>
      </c>
      <c r="V27" s="739">
        <f t="shared" si="12"/>
        <v>12840</v>
      </c>
      <c r="W27" s="739">
        <f t="shared" si="13"/>
        <v>0</v>
      </c>
      <c r="X27" s="739">
        <f t="shared" si="14"/>
        <v>0</v>
      </c>
      <c r="Y27" s="722">
        <f t="shared" si="9"/>
        <v>12840</v>
      </c>
      <c r="Z27" s="740" t="str">
        <f t="shared" si="10"/>
        <v>OK</v>
      </c>
    </row>
    <row r="28" spans="1:26" ht="55.8">
      <c r="A28" s="767">
        <v>14</v>
      </c>
      <c r="B28" s="768" t="s">
        <v>1167</v>
      </c>
      <c r="C28" s="769" t="s">
        <v>1155</v>
      </c>
      <c r="D28" s="770">
        <v>6</v>
      </c>
      <c r="E28" s="770">
        <v>25</v>
      </c>
      <c r="F28" s="770">
        <v>30</v>
      </c>
      <c r="G28" s="770">
        <v>25</v>
      </c>
      <c r="H28" s="770">
        <v>18</v>
      </c>
      <c r="I28" s="770">
        <f t="shared" si="1"/>
        <v>25</v>
      </c>
      <c r="J28" s="771">
        <v>749</v>
      </c>
      <c r="K28" s="771">
        <f t="shared" si="2"/>
        <v>18725</v>
      </c>
      <c r="L28" s="770">
        <v>0</v>
      </c>
      <c r="M28" s="770">
        <v>25</v>
      </c>
      <c r="N28" s="770">
        <v>0</v>
      </c>
      <c r="O28" s="770">
        <v>0</v>
      </c>
      <c r="P28" s="770">
        <f t="shared" si="3"/>
        <v>25</v>
      </c>
      <c r="Q28" s="771">
        <f t="shared" si="4"/>
        <v>18725</v>
      </c>
      <c r="R28" s="766" t="s">
        <v>1051</v>
      </c>
      <c r="S28" s="772" t="s">
        <v>1052</v>
      </c>
      <c r="T28" s="723" t="str">
        <f t="shared" si="0"/>
        <v>OK</v>
      </c>
      <c r="U28" s="739">
        <f t="shared" si="11"/>
        <v>0</v>
      </c>
      <c r="V28" s="739">
        <f t="shared" si="12"/>
        <v>18725</v>
      </c>
      <c r="W28" s="739">
        <f t="shared" si="13"/>
        <v>0</v>
      </c>
      <c r="X28" s="739">
        <f t="shared" si="14"/>
        <v>0</v>
      </c>
      <c r="Y28" s="722">
        <f t="shared" si="9"/>
        <v>18725</v>
      </c>
      <c r="Z28" s="740" t="str">
        <f t="shared" si="10"/>
        <v>OK</v>
      </c>
    </row>
    <row r="29" spans="1:26" ht="37.200000000000003">
      <c r="A29" s="767">
        <v>15</v>
      </c>
      <c r="B29" s="773" t="s">
        <v>1168</v>
      </c>
      <c r="C29" s="774" t="s">
        <v>1169</v>
      </c>
      <c r="D29" s="770">
        <v>2</v>
      </c>
      <c r="E29" s="770">
        <v>2</v>
      </c>
      <c r="F29" s="770">
        <v>4</v>
      </c>
      <c r="G29" s="770">
        <v>5</v>
      </c>
      <c r="H29" s="770">
        <v>3</v>
      </c>
      <c r="I29" s="770">
        <f t="shared" si="1"/>
        <v>5</v>
      </c>
      <c r="J29" s="771">
        <v>642</v>
      </c>
      <c r="K29" s="771">
        <f t="shared" si="2"/>
        <v>3210</v>
      </c>
      <c r="L29" s="770">
        <v>0</v>
      </c>
      <c r="M29" s="770">
        <v>3</v>
      </c>
      <c r="N29" s="770">
        <v>2</v>
      </c>
      <c r="O29" s="770">
        <v>0</v>
      </c>
      <c r="P29" s="770">
        <f t="shared" si="3"/>
        <v>5</v>
      </c>
      <c r="Q29" s="771">
        <f t="shared" si="4"/>
        <v>3210</v>
      </c>
      <c r="R29" s="766" t="s">
        <v>1051</v>
      </c>
      <c r="S29" s="772" t="s">
        <v>1052</v>
      </c>
      <c r="T29" s="723" t="str">
        <f t="shared" si="0"/>
        <v>OK</v>
      </c>
      <c r="U29" s="739">
        <f t="shared" si="11"/>
        <v>0</v>
      </c>
      <c r="V29" s="739">
        <f t="shared" si="12"/>
        <v>1926</v>
      </c>
      <c r="W29" s="739">
        <f t="shared" si="13"/>
        <v>1284</v>
      </c>
      <c r="X29" s="739">
        <f t="shared" si="14"/>
        <v>0</v>
      </c>
      <c r="Y29" s="722">
        <f t="shared" si="9"/>
        <v>3210</v>
      </c>
      <c r="Z29" s="740" t="str">
        <f t="shared" si="10"/>
        <v>OK</v>
      </c>
    </row>
    <row r="30" spans="1:26" ht="42">
      <c r="A30" s="767">
        <v>16</v>
      </c>
      <c r="B30" s="775" t="s">
        <v>1170</v>
      </c>
      <c r="C30" s="774" t="s">
        <v>1155</v>
      </c>
      <c r="D30" s="770">
        <v>1</v>
      </c>
      <c r="E30" s="770">
        <v>2</v>
      </c>
      <c r="F30" s="770">
        <v>2</v>
      </c>
      <c r="G30" s="770">
        <v>2</v>
      </c>
      <c r="H30" s="770">
        <v>1</v>
      </c>
      <c r="I30" s="770">
        <f t="shared" si="1"/>
        <v>2</v>
      </c>
      <c r="J30" s="771">
        <v>256.8</v>
      </c>
      <c r="K30" s="771">
        <f t="shared" si="2"/>
        <v>513.6</v>
      </c>
      <c r="L30" s="770">
        <v>0</v>
      </c>
      <c r="M30" s="770">
        <v>1</v>
      </c>
      <c r="N30" s="770">
        <v>1</v>
      </c>
      <c r="O30" s="770">
        <v>0</v>
      </c>
      <c r="P30" s="770">
        <f t="shared" si="3"/>
        <v>2</v>
      </c>
      <c r="Q30" s="771">
        <f t="shared" si="4"/>
        <v>513.6</v>
      </c>
      <c r="R30" s="766" t="s">
        <v>1051</v>
      </c>
      <c r="S30" s="772" t="s">
        <v>1052</v>
      </c>
      <c r="T30" s="723" t="str">
        <f t="shared" si="0"/>
        <v>OK</v>
      </c>
      <c r="U30" s="739">
        <f t="shared" si="11"/>
        <v>0</v>
      </c>
      <c r="V30" s="739">
        <f t="shared" si="12"/>
        <v>256.8</v>
      </c>
      <c r="W30" s="739">
        <f t="shared" si="13"/>
        <v>256.8</v>
      </c>
      <c r="X30" s="739">
        <f t="shared" si="14"/>
        <v>0</v>
      </c>
      <c r="Y30" s="722">
        <f t="shared" si="9"/>
        <v>513.6</v>
      </c>
      <c r="Z30" s="740"/>
    </row>
    <row r="31" spans="1:26" ht="42">
      <c r="A31" s="767">
        <v>17</v>
      </c>
      <c r="B31" s="775" t="s">
        <v>1171</v>
      </c>
      <c r="C31" s="774" t="s">
        <v>1169</v>
      </c>
      <c r="D31" s="770">
        <v>0</v>
      </c>
      <c r="E31" s="770">
        <v>15</v>
      </c>
      <c r="F31" s="770">
        <v>25</v>
      </c>
      <c r="G31" s="770">
        <v>20</v>
      </c>
      <c r="H31" s="770">
        <v>17</v>
      </c>
      <c r="I31" s="770">
        <f t="shared" si="1"/>
        <v>20</v>
      </c>
      <c r="J31" s="771">
        <v>149.80000000000001</v>
      </c>
      <c r="K31" s="771">
        <f t="shared" si="2"/>
        <v>2996</v>
      </c>
      <c r="L31" s="770">
        <v>0</v>
      </c>
      <c r="M31" s="770">
        <v>20</v>
      </c>
      <c r="N31" s="770">
        <v>0</v>
      </c>
      <c r="O31" s="770">
        <v>0</v>
      </c>
      <c r="P31" s="770">
        <f t="shared" si="3"/>
        <v>20</v>
      </c>
      <c r="Q31" s="771">
        <f t="shared" si="4"/>
        <v>2996</v>
      </c>
      <c r="R31" s="766" t="s">
        <v>1051</v>
      </c>
      <c r="S31" s="772" t="s">
        <v>1052</v>
      </c>
      <c r="T31" s="723" t="str">
        <f t="shared" si="0"/>
        <v>OK</v>
      </c>
      <c r="U31" s="739">
        <f t="shared" si="11"/>
        <v>0</v>
      </c>
      <c r="V31" s="739">
        <f t="shared" si="12"/>
        <v>2996</v>
      </c>
      <c r="W31" s="739">
        <f t="shared" si="13"/>
        <v>0</v>
      </c>
      <c r="X31" s="739">
        <f t="shared" si="14"/>
        <v>0</v>
      </c>
      <c r="Y31" s="722">
        <f t="shared" si="9"/>
        <v>2996</v>
      </c>
      <c r="Z31" s="740" t="str">
        <f t="shared" si="10"/>
        <v>OK</v>
      </c>
    </row>
    <row r="32" spans="1:26" ht="42">
      <c r="A32" s="767">
        <v>18</v>
      </c>
      <c r="B32" s="775" t="s">
        <v>1172</v>
      </c>
      <c r="C32" s="774" t="s">
        <v>1169</v>
      </c>
      <c r="D32" s="770">
        <v>0</v>
      </c>
      <c r="E32" s="770">
        <v>15</v>
      </c>
      <c r="F32" s="770">
        <v>30</v>
      </c>
      <c r="G32" s="770">
        <v>30</v>
      </c>
      <c r="H32" s="770">
        <v>15</v>
      </c>
      <c r="I32" s="770">
        <f t="shared" si="1"/>
        <v>30</v>
      </c>
      <c r="J32" s="771">
        <v>117.7</v>
      </c>
      <c r="K32" s="771">
        <f t="shared" si="2"/>
        <v>3531</v>
      </c>
      <c r="L32" s="770">
        <v>0</v>
      </c>
      <c r="M32" s="770">
        <v>30</v>
      </c>
      <c r="N32" s="770">
        <v>0</v>
      </c>
      <c r="O32" s="770">
        <v>0</v>
      </c>
      <c r="P32" s="770">
        <f t="shared" si="3"/>
        <v>30</v>
      </c>
      <c r="Q32" s="771">
        <f t="shared" si="4"/>
        <v>3531</v>
      </c>
      <c r="R32" s="766" t="s">
        <v>1051</v>
      </c>
      <c r="S32" s="772" t="s">
        <v>1052</v>
      </c>
      <c r="T32" s="723" t="str">
        <f t="shared" si="0"/>
        <v>OK</v>
      </c>
      <c r="U32" s="739">
        <f t="shared" si="11"/>
        <v>0</v>
      </c>
      <c r="V32" s="739">
        <f t="shared" si="12"/>
        <v>3531</v>
      </c>
      <c r="W32" s="739">
        <f t="shared" si="13"/>
        <v>0</v>
      </c>
      <c r="X32" s="739">
        <f t="shared" si="14"/>
        <v>0</v>
      </c>
      <c r="Y32" s="722">
        <f t="shared" si="9"/>
        <v>3531</v>
      </c>
      <c r="Z32" s="740" t="str">
        <f t="shared" si="10"/>
        <v>OK</v>
      </c>
    </row>
    <row r="33" spans="1:26">
      <c r="A33" s="767">
        <v>19</v>
      </c>
      <c r="B33" s="776" t="s">
        <v>1173</v>
      </c>
      <c r="C33" s="774" t="s">
        <v>1174</v>
      </c>
      <c r="D33" s="770">
        <v>200</v>
      </c>
      <c r="E33" s="770">
        <v>200</v>
      </c>
      <c r="F33" s="770">
        <v>4000</v>
      </c>
      <c r="G33" s="770">
        <v>4000</v>
      </c>
      <c r="H33" s="770">
        <v>5000</v>
      </c>
      <c r="I33" s="770">
        <f t="shared" si="1"/>
        <v>4000</v>
      </c>
      <c r="J33" s="777">
        <v>0.06</v>
      </c>
      <c r="K33" s="771">
        <f t="shared" si="2"/>
        <v>240</v>
      </c>
      <c r="L33" s="770">
        <v>2000</v>
      </c>
      <c r="M33" s="770">
        <v>0</v>
      </c>
      <c r="N33" s="770">
        <v>2000</v>
      </c>
      <c r="O33" s="770">
        <v>0</v>
      </c>
      <c r="P33" s="770">
        <f t="shared" si="3"/>
        <v>4000</v>
      </c>
      <c r="Q33" s="771">
        <f t="shared" si="4"/>
        <v>240</v>
      </c>
      <c r="R33" s="766" t="s">
        <v>1051</v>
      </c>
      <c r="S33" s="772" t="s">
        <v>1175</v>
      </c>
      <c r="T33" s="723" t="str">
        <f t="shared" si="0"/>
        <v>OK</v>
      </c>
      <c r="U33" s="739">
        <f t="shared" si="11"/>
        <v>120</v>
      </c>
      <c r="V33" s="739">
        <f t="shared" si="12"/>
        <v>0</v>
      </c>
      <c r="W33" s="739">
        <f t="shared" si="13"/>
        <v>120</v>
      </c>
      <c r="X33" s="739">
        <f t="shared" si="14"/>
        <v>0</v>
      </c>
      <c r="Y33" s="722">
        <f t="shared" si="9"/>
        <v>240</v>
      </c>
      <c r="Z33" s="740" t="str">
        <f t="shared" si="10"/>
        <v>OK</v>
      </c>
    </row>
    <row r="34" spans="1:26">
      <c r="A34" s="767">
        <v>20</v>
      </c>
      <c r="B34" s="776" t="s">
        <v>1176</v>
      </c>
      <c r="C34" s="774" t="s">
        <v>1174</v>
      </c>
      <c r="D34" s="770">
        <v>500</v>
      </c>
      <c r="E34" s="770">
        <v>500</v>
      </c>
      <c r="F34" s="770">
        <v>350</v>
      </c>
      <c r="G34" s="770">
        <v>0</v>
      </c>
      <c r="H34" s="770">
        <v>2985</v>
      </c>
      <c r="I34" s="770">
        <f t="shared" si="1"/>
        <v>0</v>
      </c>
      <c r="J34" s="777">
        <v>0.5</v>
      </c>
      <c r="K34" s="771">
        <f t="shared" si="2"/>
        <v>0</v>
      </c>
      <c r="L34" s="770">
        <v>0</v>
      </c>
      <c r="M34" s="770">
        <v>0</v>
      </c>
      <c r="N34" s="770">
        <v>0</v>
      </c>
      <c r="O34" s="770">
        <v>0</v>
      </c>
      <c r="P34" s="770">
        <f t="shared" si="3"/>
        <v>0</v>
      </c>
      <c r="Q34" s="771">
        <f t="shared" si="4"/>
        <v>0</v>
      </c>
      <c r="R34" s="766" t="s">
        <v>1051</v>
      </c>
      <c r="S34" s="772" t="s">
        <v>1052</v>
      </c>
      <c r="T34" s="723" t="str">
        <f t="shared" si="0"/>
        <v>OK</v>
      </c>
      <c r="U34" s="739">
        <f t="shared" si="11"/>
        <v>0</v>
      </c>
      <c r="V34" s="739">
        <f t="shared" si="12"/>
        <v>0</v>
      </c>
      <c r="W34" s="739">
        <f t="shared" si="13"/>
        <v>0</v>
      </c>
      <c r="X34" s="739">
        <f t="shared" si="14"/>
        <v>0</v>
      </c>
      <c r="Y34" s="722">
        <f t="shared" si="9"/>
        <v>0</v>
      </c>
      <c r="Z34" s="740" t="str">
        <f t="shared" si="10"/>
        <v>OK</v>
      </c>
    </row>
    <row r="35" spans="1:26">
      <c r="A35" s="767">
        <v>21</v>
      </c>
      <c r="B35" s="776" t="s">
        <v>1177</v>
      </c>
      <c r="C35" s="774" t="s">
        <v>1174</v>
      </c>
      <c r="D35" s="770">
        <v>350</v>
      </c>
      <c r="E35" s="770">
        <v>350</v>
      </c>
      <c r="F35" s="770">
        <v>350</v>
      </c>
      <c r="G35" s="770">
        <v>1000</v>
      </c>
      <c r="H35" s="770">
        <v>1380</v>
      </c>
      <c r="I35" s="770">
        <f t="shared" si="1"/>
        <v>1000</v>
      </c>
      <c r="J35" s="777">
        <v>1.8</v>
      </c>
      <c r="K35" s="771">
        <f t="shared" si="2"/>
        <v>1800</v>
      </c>
      <c r="L35" s="770">
        <v>0</v>
      </c>
      <c r="M35" s="770">
        <v>1000</v>
      </c>
      <c r="N35" s="770">
        <v>0</v>
      </c>
      <c r="O35" s="770">
        <v>0</v>
      </c>
      <c r="P35" s="770">
        <f t="shared" si="3"/>
        <v>1000</v>
      </c>
      <c r="Q35" s="771">
        <f t="shared" si="4"/>
        <v>1800</v>
      </c>
      <c r="R35" s="766" t="s">
        <v>1051</v>
      </c>
      <c r="S35" s="772" t="s">
        <v>1052</v>
      </c>
      <c r="T35" s="723" t="str">
        <f t="shared" si="0"/>
        <v>OK</v>
      </c>
      <c r="U35" s="739">
        <f t="shared" si="11"/>
        <v>0</v>
      </c>
      <c r="V35" s="739">
        <f t="shared" si="12"/>
        <v>1800</v>
      </c>
      <c r="W35" s="739">
        <f t="shared" si="13"/>
        <v>0</v>
      </c>
      <c r="X35" s="739">
        <f t="shared" si="14"/>
        <v>0</v>
      </c>
      <c r="Y35" s="722">
        <f t="shared" si="9"/>
        <v>1800</v>
      </c>
      <c r="Z35" s="740" t="str">
        <f t="shared" si="10"/>
        <v>OK</v>
      </c>
    </row>
    <row r="36" spans="1:26">
      <c r="A36" s="767">
        <v>22</v>
      </c>
      <c r="B36" s="776" t="s">
        <v>1178</v>
      </c>
      <c r="C36" s="774" t="s">
        <v>1174</v>
      </c>
      <c r="D36" s="770">
        <v>600</v>
      </c>
      <c r="E36" s="770">
        <v>600</v>
      </c>
      <c r="F36" s="770">
        <f>350+2000</f>
        <v>2350</v>
      </c>
      <c r="G36" s="770">
        <v>2000</v>
      </c>
      <c r="H36" s="770">
        <v>8070</v>
      </c>
      <c r="I36" s="770">
        <f t="shared" si="1"/>
        <v>2000</v>
      </c>
      <c r="J36" s="777">
        <v>0.6</v>
      </c>
      <c r="K36" s="771">
        <f t="shared" si="2"/>
        <v>1200</v>
      </c>
      <c r="L36" s="770">
        <v>2000</v>
      </c>
      <c r="M36" s="770">
        <v>0</v>
      </c>
      <c r="N36" s="770">
        <v>0</v>
      </c>
      <c r="O36" s="770">
        <v>0</v>
      </c>
      <c r="P36" s="770">
        <f t="shared" si="3"/>
        <v>2000</v>
      </c>
      <c r="Q36" s="771">
        <f t="shared" si="4"/>
        <v>1200</v>
      </c>
      <c r="R36" s="766" t="s">
        <v>1051</v>
      </c>
      <c r="S36" s="772" t="s">
        <v>1179</v>
      </c>
      <c r="T36" s="723" t="str">
        <f t="shared" si="0"/>
        <v>OK</v>
      </c>
      <c r="U36" s="739">
        <f t="shared" si="11"/>
        <v>1200</v>
      </c>
      <c r="V36" s="739">
        <f t="shared" si="12"/>
        <v>0</v>
      </c>
      <c r="W36" s="739">
        <f t="shared" si="13"/>
        <v>0</v>
      </c>
      <c r="X36" s="739">
        <f t="shared" si="14"/>
        <v>0</v>
      </c>
      <c r="Y36" s="722">
        <f t="shared" si="9"/>
        <v>1200</v>
      </c>
      <c r="Z36" s="740" t="str">
        <f t="shared" si="10"/>
        <v>OK</v>
      </c>
    </row>
    <row r="37" spans="1:26">
      <c r="A37" s="767">
        <v>23</v>
      </c>
      <c r="B37" s="776" t="s">
        <v>1180</v>
      </c>
      <c r="C37" s="774" t="s">
        <v>1174</v>
      </c>
      <c r="D37" s="770">
        <v>2500</v>
      </c>
      <c r="E37" s="770">
        <v>2500</v>
      </c>
      <c r="F37" s="770">
        <v>5300</v>
      </c>
      <c r="G37" s="770">
        <v>8000</v>
      </c>
      <c r="H37" s="770">
        <v>4445</v>
      </c>
      <c r="I37" s="770">
        <f t="shared" si="1"/>
        <v>8000</v>
      </c>
      <c r="J37" s="777">
        <v>0.38</v>
      </c>
      <c r="K37" s="771">
        <f t="shared" si="2"/>
        <v>3040</v>
      </c>
      <c r="L37" s="770">
        <v>0</v>
      </c>
      <c r="M37" s="770">
        <v>4000</v>
      </c>
      <c r="N37" s="770">
        <v>4000</v>
      </c>
      <c r="O37" s="770">
        <v>0</v>
      </c>
      <c r="P37" s="770">
        <f t="shared" si="3"/>
        <v>8000</v>
      </c>
      <c r="Q37" s="771">
        <f t="shared" si="4"/>
        <v>3040</v>
      </c>
      <c r="R37" s="766" t="s">
        <v>1051</v>
      </c>
      <c r="S37" s="772" t="s">
        <v>1052</v>
      </c>
      <c r="T37" s="723" t="str">
        <f t="shared" si="0"/>
        <v>OK</v>
      </c>
      <c r="U37" s="739">
        <f t="shared" si="11"/>
        <v>0</v>
      </c>
      <c r="V37" s="739">
        <f t="shared" si="12"/>
        <v>1520</v>
      </c>
      <c r="W37" s="739">
        <f t="shared" si="13"/>
        <v>1520</v>
      </c>
      <c r="X37" s="739">
        <f t="shared" si="14"/>
        <v>0</v>
      </c>
      <c r="Y37" s="722">
        <f t="shared" si="9"/>
        <v>3040</v>
      </c>
      <c r="Z37" s="740" t="str">
        <f t="shared" si="10"/>
        <v>OK</v>
      </c>
    </row>
    <row r="38" spans="1:26">
      <c r="A38" s="767">
        <v>24</v>
      </c>
      <c r="B38" s="776" t="s">
        <v>1181</v>
      </c>
      <c r="C38" s="774" t="s">
        <v>1174</v>
      </c>
      <c r="D38" s="770">
        <v>341000</v>
      </c>
      <c r="E38" s="770">
        <v>400000</v>
      </c>
      <c r="F38" s="770">
        <v>620000</v>
      </c>
      <c r="G38" s="770">
        <v>800000</v>
      </c>
      <c r="H38" s="770">
        <v>258891</v>
      </c>
      <c r="I38" s="770">
        <f t="shared" si="1"/>
        <v>800000</v>
      </c>
      <c r="J38" s="777">
        <v>0.15</v>
      </c>
      <c r="K38" s="771">
        <f t="shared" si="2"/>
        <v>120000</v>
      </c>
      <c r="L38" s="770">
        <v>0</v>
      </c>
      <c r="M38" s="770">
        <v>400000</v>
      </c>
      <c r="N38" s="770">
        <v>400000</v>
      </c>
      <c r="O38" s="770">
        <v>0</v>
      </c>
      <c r="P38" s="770">
        <f t="shared" si="3"/>
        <v>800000</v>
      </c>
      <c r="Q38" s="771">
        <f t="shared" si="4"/>
        <v>120000</v>
      </c>
      <c r="R38" s="766" t="s">
        <v>1051</v>
      </c>
      <c r="S38" s="772" t="s">
        <v>1052</v>
      </c>
      <c r="T38" s="723" t="str">
        <f t="shared" si="0"/>
        <v>OK</v>
      </c>
      <c r="U38" s="739">
        <f t="shared" si="11"/>
        <v>0</v>
      </c>
      <c r="V38" s="739">
        <f t="shared" si="12"/>
        <v>60000</v>
      </c>
      <c r="W38" s="739">
        <f t="shared" si="13"/>
        <v>60000</v>
      </c>
      <c r="X38" s="739">
        <f t="shared" si="14"/>
        <v>0</v>
      </c>
      <c r="Y38" s="722">
        <f t="shared" si="9"/>
        <v>120000</v>
      </c>
      <c r="Z38" s="740" t="str">
        <f t="shared" si="10"/>
        <v>OK</v>
      </c>
    </row>
    <row r="39" spans="1:26" s="21" customFormat="1" ht="24.6">
      <c r="A39" s="746"/>
      <c r="B39" s="747" t="s">
        <v>6</v>
      </c>
      <c r="K39" s="748">
        <f>SUM(K26:K38)</f>
        <v>533268.6</v>
      </c>
      <c r="L39" s="778"/>
      <c r="M39" s="778"/>
      <c r="N39" s="778"/>
      <c r="O39" s="778"/>
      <c r="P39" s="778"/>
      <c r="Q39" s="748">
        <f>SUM(Q26:Q38)</f>
        <v>533268.6</v>
      </c>
      <c r="U39" s="739">
        <f t="shared" si="11"/>
        <v>0</v>
      </c>
      <c r="V39" s="739">
        <f t="shared" si="12"/>
        <v>0</v>
      </c>
      <c r="W39" s="739">
        <f t="shared" si="13"/>
        <v>0</v>
      </c>
      <c r="X39" s="739">
        <f t="shared" si="14"/>
        <v>0</v>
      </c>
      <c r="Y39" s="722">
        <f t="shared" si="9"/>
        <v>0</v>
      </c>
      <c r="Z39" s="740" t="b">
        <f t="shared" si="10"/>
        <v>0</v>
      </c>
    </row>
    <row r="40" spans="1:26" s="21" customFormat="1" ht="24.6">
      <c r="A40" s="746"/>
      <c r="B40" s="443"/>
      <c r="K40" s="779"/>
      <c r="L40" s="778"/>
      <c r="M40" s="778"/>
      <c r="N40" s="778"/>
      <c r="O40" s="778"/>
      <c r="P40" s="778"/>
      <c r="Q40" s="779"/>
      <c r="U40" s="739">
        <f t="shared" si="11"/>
        <v>0</v>
      </c>
      <c r="V40" s="739">
        <f t="shared" si="12"/>
        <v>0</v>
      </c>
      <c r="W40" s="739">
        <f t="shared" si="13"/>
        <v>0</v>
      </c>
      <c r="X40" s="739">
        <f t="shared" si="14"/>
        <v>0</v>
      </c>
      <c r="Y40" s="722">
        <f t="shared" si="9"/>
        <v>0</v>
      </c>
      <c r="Z40" s="740" t="str">
        <f t="shared" si="10"/>
        <v>OK</v>
      </c>
    </row>
    <row r="41" spans="1:26" s="21" customFormat="1" ht="24.6">
      <c r="A41" s="746"/>
      <c r="B41" s="443"/>
      <c r="K41" s="779"/>
      <c r="L41" s="778"/>
      <c r="M41" s="778"/>
      <c r="N41" s="778"/>
      <c r="O41" s="778"/>
      <c r="P41" s="778"/>
      <c r="Q41" s="779"/>
      <c r="U41" s="739">
        <f t="shared" si="11"/>
        <v>0</v>
      </c>
      <c r="V41" s="739">
        <f t="shared" si="12"/>
        <v>0</v>
      </c>
      <c r="W41" s="739">
        <f t="shared" si="13"/>
        <v>0</v>
      </c>
      <c r="X41" s="739">
        <f t="shared" si="14"/>
        <v>0</v>
      </c>
      <c r="Y41" s="722">
        <f t="shared" si="9"/>
        <v>0</v>
      </c>
      <c r="Z41" s="740" t="str">
        <f t="shared" si="10"/>
        <v>OK</v>
      </c>
    </row>
    <row r="42" spans="1:26" ht="22.5" customHeight="1">
      <c r="A42" s="1826" t="s">
        <v>1165</v>
      </c>
      <c r="B42" s="1826"/>
      <c r="C42" s="1826"/>
      <c r="D42" s="1826"/>
      <c r="E42" s="1826"/>
      <c r="F42" s="1826"/>
      <c r="G42" s="1826"/>
      <c r="H42" s="1826"/>
      <c r="I42" s="1826"/>
      <c r="J42" s="1826"/>
      <c r="K42" s="1826"/>
      <c r="L42" s="1826"/>
      <c r="M42" s="1826"/>
      <c r="N42" s="1826"/>
      <c r="O42" s="1826"/>
      <c r="P42" s="1826"/>
      <c r="Q42" s="1826"/>
      <c r="R42" s="1826"/>
      <c r="S42" s="1826"/>
      <c r="T42" s="568" t="s">
        <v>1028</v>
      </c>
      <c r="U42" s="739">
        <f t="shared" si="11"/>
        <v>0</v>
      </c>
      <c r="V42" s="739">
        <f t="shared" si="12"/>
        <v>0</v>
      </c>
      <c r="W42" s="739">
        <f t="shared" si="13"/>
        <v>0</v>
      </c>
      <c r="X42" s="739">
        <f t="shared" si="14"/>
        <v>0</v>
      </c>
      <c r="Y42" s="722">
        <f t="shared" si="9"/>
        <v>0</v>
      </c>
      <c r="Z42" s="740" t="str">
        <f t="shared" si="10"/>
        <v>OK</v>
      </c>
    </row>
    <row r="43" spans="1:26" ht="23.25" customHeight="1">
      <c r="A43" s="1870" t="s">
        <v>1141</v>
      </c>
      <c r="B43" s="1870"/>
      <c r="C43" s="1870"/>
      <c r="D43" s="1870"/>
      <c r="E43" s="1870"/>
      <c r="F43" s="1870"/>
      <c r="G43" s="1870"/>
      <c r="H43" s="1870"/>
      <c r="I43" s="1870"/>
      <c r="J43" s="1870"/>
      <c r="K43" s="1870"/>
      <c r="L43" s="1870"/>
      <c r="M43" s="1870"/>
      <c r="N43" s="1870"/>
      <c r="O43" s="1870"/>
      <c r="P43" s="1870"/>
      <c r="Q43" s="1870"/>
      <c r="R43" s="1870"/>
      <c r="S43" s="1870"/>
      <c r="T43" s="22"/>
      <c r="U43" s="739">
        <f t="shared" si="11"/>
        <v>0</v>
      </c>
      <c r="V43" s="739">
        <f t="shared" si="12"/>
        <v>0</v>
      </c>
      <c r="W43" s="739">
        <f t="shared" si="13"/>
        <v>0</v>
      </c>
      <c r="X43" s="739">
        <f t="shared" si="14"/>
        <v>0</v>
      </c>
      <c r="Y43" s="722">
        <f t="shared" si="9"/>
        <v>0</v>
      </c>
      <c r="Z43" s="740" t="str">
        <f t="shared" si="10"/>
        <v>OK</v>
      </c>
    </row>
    <row r="44" spans="1:26" ht="19.5" customHeight="1">
      <c r="A44" s="1871" t="s">
        <v>1030</v>
      </c>
      <c r="B44" s="1871"/>
      <c r="C44" s="1871"/>
      <c r="D44" s="1871"/>
      <c r="E44" s="1871"/>
      <c r="F44" s="1871"/>
      <c r="G44" s="1871"/>
      <c r="H44" s="1871"/>
      <c r="I44" s="1871"/>
      <c r="J44" s="1871"/>
      <c r="K44" s="1871"/>
      <c r="L44" s="1871"/>
      <c r="M44" s="1871"/>
      <c r="N44" s="1871"/>
      <c r="O44" s="1871"/>
      <c r="P44" s="1871"/>
      <c r="Q44" s="1871"/>
      <c r="R44" s="1871"/>
      <c r="S44" s="1871"/>
      <c r="T44" s="22"/>
      <c r="U44" s="739">
        <f t="shared" si="11"/>
        <v>0</v>
      </c>
      <c r="V44" s="739">
        <f t="shared" si="12"/>
        <v>0</v>
      </c>
      <c r="W44" s="739">
        <f t="shared" si="13"/>
        <v>0</v>
      </c>
      <c r="X44" s="739">
        <f t="shared" si="14"/>
        <v>0</v>
      </c>
      <c r="Y44" s="722">
        <f t="shared" si="9"/>
        <v>0</v>
      </c>
      <c r="Z44" s="740" t="str">
        <f t="shared" si="10"/>
        <v>OK</v>
      </c>
    </row>
    <row r="45" spans="1:26" s="730" customFormat="1" ht="22.5" customHeight="1">
      <c r="A45" s="1872" t="s">
        <v>1142</v>
      </c>
      <c r="B45" s="1873" t="s">
        <v>4</v>
      </c>
      <c r="C45" s="1872" t="s">
        <v>1031</v>
      </c>
      <c r="D45" s="1875" t="s">
        <v>1032</v>
      </c>
      <c r="E45" s="1875"/>
      <c r="F45" s="1875"/>
      <c r="G45" s="1876" t="s">
        <v>1033</v>
      </c>
      <c r="H45" s="1875" t="s">
        <v>1034</v>
      </c>
      <c r="I45" s="1875" t="s">
        <v>1035</v>
      </c>
      <c r="J45" s="1875" t="s">
        <v>1036</v>
      </c>
      <c r="K45" s="1881" t="s">
        <v>1037</v>
      </c>
      <c r="L45" s="1875" t="s">
        <v>1038</v>
      </c>
      <c r="M45" s="1875" t="s">
        <v>1143</v>
      </c>
      <c r="N45" s="1882" t="s">
        <v>1144</v>
      </c>
      <c r="O45" s="1882" t="s">
        <v>1145</v>
      </c>
      <c r="P45" s="1878" t="s">
        <v>1042</v>
      </c>
      <c r="Q45" s="1878"/>
      <c r="R45" s="1878" t="s">
        <v>1043</v>
      </c>
      <c r="S45" s="1872" t="s">
        <v>1146</v>
      </c>
      <c r="T45" s="727"/>
      <c r="U45" s="739"/>
      <c r="V45" s="739"/>
      <c r="W45" s="739"/>
      <c r="X45" s="739"/>
      <c r="Y45" s="722">
        <f t="shared" si="9"/>
        <v>0</v>
      </c>
      <c r="Z45" s="740"/>
    </row>
    <row r="46" spans="1:26" s="730" customFormat="1" ht="40.950000000000003" customHeight="1">
      <c r="A46" s="1872"/>
      <c r="B46" s="1874"/>
      <c r="C46" s="1872"/>
      <c r="D46" s="732" t="s">
        <v>1147</v>
      </c>
      <c r="E46" s="732" t="s">
        <v>1046</v>
      </c>
      <c r="F46" s="732" t="s">
        <v>1148</v>
      </c>
      <c r="G46" s="1877"/>
      <c r="H46" s="1875"/>
      <c r="I46" s="1875"/>
      <c r="J46" s="1875"/>
      <c r="K46" s="1881"/>
      <c r="L46" s="1875"/>
      <c r="M46" s="1875"/>
      <c r="N46" s="1882"/>
      <c r="O46" s="1882"/>
      <c r="P46" s="726" t="s">
        <v>1047</v>
      </c>
      <c r="Q46" s="725" t="s">
        <v>1048</v>
      </c>
      <c r="R46" s="1878"/>
      <c r="S46" s="1872"/>
      <c r="T46" s="727"/>
      <c r="U46" s="739">
        <f t="shared" si="11"/>
        <v>0</v>
      </c>
      <c r="V46" s="739">
        <f t="shared" si="12"/>
        <v>0</v>
      </c>
      <c r="W46" s="739">
        <f t="shared" si="13"/>
        <v>0</v>
      </c>
      <c r="X46" s="739">
        <f t="shared" si="14"/>
        <v>0</v>
      </c>
      <c r="Y46" s="722">
        <f t="shared" si="9"/>
        <v>0</v>
      </c>
      <c r="Z46" s="740" t="b">
        <f t="shared" si="10"/>
        <v>0</v>
      </c>
    </row>
    <row r="47" spans="1:26" s="730" customFormat="1" ht="22.2" customHeight="1">
      <c r="A47" s="731"/>
      <c r="B47" s="754" t="s">
        <v>1087</v>
      </c>
      <c r="C47" s="731"/>
      <c r="D47" s="780"/>
      <c r="E47" s="780"/>
      <c r="F47" s="780"/>
      <c r="G47" s="733"/>
      <c r="H47" s="756"/>
      <c r="I47" s="756"/>
      <c r="J47" s="756"/>
      <c r="K47" s="757">
        <f>+K39</f>
        <v>533268.6</v>
      </c>
      <c r="L47" s="756"/>
      <c r="M47" s="756"/>
      <c r="N47" s="733"/>
      <c r="O47" s="733"/>
      <c r="P47" s="758"/>
      <c r="Q47" s="759">
        <f>+Q39</f>
        <v>533268.6</v>
      </c>
      <c r="R47" s="760"/>
      <c r="S47" s="761"/>
      <c r="T47" s="727"/>
      <c r="U47" s="739">
        <f t="shared" si="11"/>
        <v>0</v>
      </c>
      <c r="V47" s="739">
        <f t="shared" si="12"/>
        <v>0</v>
      </c>
      <c r="W47" s="739">
        <f t="shared" si="13"/>
        <v>0</v>
      </c>
      <c r="X47" s="739">
        <f t="shared" si="14"/>
        <v>0</v>
      </c>
      <c r="Y47" s="722">
        <f t="shared" si="9"/>
        <v>0</v>
      </c>
      <c r="Z47" s="740" t="b">
        <f t="shared" si="10"/>
        <v>0</v>
      </c>
    </row>
    <row r="48" spans="1:26">
      <c r="A48" s="734">
        <v>25</v>
      </c>
      <c r="B48" s="781" t="s">
        <v>1182</v>
      </c>
      <c r="C48" s="782" t="s">
        <v>1174</v>
      </c>
      <c r="D48" s="736">
        <v>300</v>
      </c>
      <c r="E48" s="736">
        <v>300</v>
      </c>
      <c r="F48" s="736">
        <v>3000</v>
      </c>
      <c r="G48" s="736">
        <v>3000</v>
      </c>
      <c r="H48" s="736">
        <v>11975</v>
      </c>
      <c r="I48" s="736">
        <f t="shared" si="1"/>
        <v>3000</v>
      </c>
      <c r="J48" s="783">
        <v>0.14000000000000001</v>
      </c>
      <c r="K48" s="672">
        <f t="shared" si="2"/>
        <v>420.00000000000006</v>
      </c>
      <c r="L48" s="736">
        <v>3000</v>
      </c>
      <c r="M48" s="736">
        <v>0</v>
      </c>
      <c r="N48" s="736">
        <v>0</v>
      </c>
      <c r="O48" s="736">
        <v>0</v>
      </c>
      <c r="P48" s="736">
        <f t="shared" si="3"/>
        <v>3000</v>
      </c>
      <c r="Q48" s="672">
        <f t="shared" si="4"/>
        <v>420.00000000000006</v>
      </c>
      <c r="R48" s="737" t="s">
        <v>1051</v>
      </c>
      <c r="S48" s="738" t="s">
        <v>1183</v>
      </c>
      <c r="T48" s="723" t="str">
        <f t="shared" si="0"/>
        <v>OK</v>
      </c>
      <c r="U48" s="739">
        <f t="shared" si="11"/>
        <v>420.00000000000006</v>
      </c>
      <c r="V48" s="739">
        <f t="shared" si="12"/>
        <v>0</v>
      </c>
      <c r="W48" s="739">
        <f t="shared" si="13"/>
        <v>0</v>
      </c>
      <c r="X48" s="739">
        <f t="shared" si="14"/>
        <v>0</v>
      </c>
      <c r="Y48" s="722">
        <f t="shared" si="9"/>
        <v>420.00000000000006</v>
      </c>
      <c r="Z48" s="740" t="str">
        <f t="shared" si="10"/>
        <v>OK</v>
      </c>
    </row>
    <row r="49" spans="1:26">
      <c r="A49" s="734">
        <v>26</v>
      </c>
      <c r="B49" s="781" t="s">
        <v>1184</v>
      </c>
      <c r="C49" s="782" t="s">
        <v>1174</v>
      </c>
      <c r="D49" s="736">
        <v>300</v>
      </c>
      <c r="E49" s="736">
        <v>300</v>
      </c>
      <c r="F49" s="736">
        <v>3000</v>
      </c>
      <c r="G49" s="736">
        <v>3000</v>
      </c>
      <c r="H49" s="736">
        <v>11240</v>
      </c>
      <c r="I49" s="736">
        <f t="shared" si="1"/>
        <v>3000</v>
      </c>
      <c r="J49" s="783">
        <v>0.14000000000000001</v>
      </c>
      <c r="K49" s="672">
        <f t="shared" si="2"/>
        <v>420.00000000000006</v>
      </c>
      <c r="L49" s="736">
        <v>3000</v>
      </c>
      <c r="M49" s="736">
        <v>0</v>
      </c>
      <c r="N49" s="736">
        <v>0</v>
      </c>
      <c r="O49" s="736">
        <v>0</v>
      </c>
      <c r="P49" s="736">
        <f t="shared" si="3"/>
        <v>3000</v>
      </c>
      <c r="Q49" s="672">
        <f t="shared" si="4"/>
        <v>420.00000000000006</v>
      </c>
      <c r="R49" s="737" t="s">
        <v>1051</v>
      </c>
      <c r="S49" s="738" t="s">
        <v>1183</v>
      </c>
      <c r="T49" s="723" t="str">
        <f t="shared" si="0"/>
        <v>OK</v>
      </c>
      <c r="U49" s="739">
        <f t="shared" si="11"/>
        <v>420.00000000000006</v>
      </c>
      <c r="V49" s="739">
        <f t="shared" si="12"/>
        <v>0</v>
      </c>
      <c r="W49" s="739">
        <f t="shared" si="13"/>
        <v>0</v>
      </c>
      <c r="X49" s="739">
        <f t="shared" si="14"/>
        <v>0</v>
      </c>
      <c r="Y49" s="722">
        <f t="shared" si="9"/>
        <v>420.00000000000006</v>
      </c>
      <c r="Z49" s="740" t="str">
        <f t="shared" si="10"/>
        <v>OK</v>
      </c>
    </row>
    <row r="50" spans="1:26">
      <c r="A50" s="734">
        <v>27</v>
      </c>
      <c r="B50" s="781" t="s">
        <v>1185</v>
      </c>
      <c r="C50" s="782" t="s">
        <v>1174</v>
      </c>
      <c r="D50" s="736">
        <v>6000</v>
      </c>
      <c r="E50" s="736">
        <v>6000</v>
      </c>
      <c r="F50" s="736">
        <f>10000+5000</f>
        <v>15000</v>
      </c>
      <c r="G50" s="736">
        <f>2000+5000</f>
        <v>7000</v>
      </c>
      <c r="H50" s="736">
        <v>12204</v>
      </c>
      <c r="I50" s="736">
        <f t="shared" si="1"/>
        <v>7000</v>
      </c>
      <c r="J50" s="783">
        <v>0.15</v>
      </c>
      <c r="K50" s="672">
        <f t="shared" si="2"/>
        <v>1050</v>
      </c>
      <c r="L50" s="736">
        <v>3000</v>
      </c>
      <c r="M50" s="736">
        <v>2000</v>
      </c>
      <c r="N50" s="736">
        <v>2000</v>
      </c>
      <c r="O50" s="736">
        <v>0</v>
      </c>
      <c r="P50" s="736">
        <f t="shared" si="3"/>
        <v>7000</v>
      </c>
      <c r="Q50" s="672">
        <f t="shared" si="4"/>
        <v>1050</v>
      </c>
      <c r="R50" s="737" t="s">
        <v>1051</v>
      </c>
      <c r="S50" s="738" t="s">
        <v>1186</v>
      </c>
      <c r="T50" s="723" t="str">
        <f t="shared" si="0"/>
        <v>OK</v>
      </c>
      <c r="U50" s="739">
        <f t="shared" si="11"/>
        <v>450</v>
      </c>
      <c r="V50" s="739">
        <f t="shared" si="12"/>
        <v>300</v>
      </c>
      <c r="W50" s="739">
        <f t="shared" si="13"/>
        <v>300</v>
      </c>
      <c r="X50" s="739">
        <f t="shared" si="14"/>
        <v>0</v>
      </c>
      <c r="Y50" s="722">
        <f t="shared" si="9"/>
        <v>1050</v>
      </c>
      <c r="Z50" s="740" t="str">
        <f t="shared" si="10"/>
        <v>OK</v>
      </c>
    </row>
    <row r="51" spans="1:26">
      <c r="A51" s="734">
        <v>28</v>
      </c>
      <c r="B51" s="781" t="s">
        <v>1187</v>
      </c>
      <c r="C51" s="782" t="s">
        <v>1174</v>
      </c>
      <c r="D51" s="736">
        <v>400</v>
      </c>
      <c r="E51" s="736">
        <v>400</v>
      </c>
      <c r="F51" s="736">
        <v>0</v>
      </c>
      <c r="G51" s="736">
        <v>0</v>
      </c>
      <c r="H51" s="736">
        <v>5575</v>
      </c>
      <c r="I51" s="736">
        <f t="shared" si="1"/>
        <v>0</v>
      </c>
      <c r="J51" s="783">
        <v>0.02</v>
      </c>
      <c r="K51" s="672">
        <f t="shared" si="2"/>
        <v>0</v>
      </c>
      <c r="L51" s="736">
        <v>0</v>
      </c>
      <c r="M51" s="736">
        <v>0</v>
      </c>
      <c r="N51" s="736">
        <v>0</v>
      </c>
      <c r="O51" s="736">
        <v>0</v>
      </c>
      <c r="P51" s="736">
        <f t="shared" si="3"/>
        <v>0</v>
      </c>
      <c r="Q51" s="672">
        <f t="shared" si="4"/>
        <v>0</v>
      </c>
      <c r="R51" s="737" t="s">
        <v>1051</v>
      </c>
      <c r="S51" s="738" t="s">
        <v>1052</v>
      </c>
      <c r="T51" s="723" t="str">
        <f t="shared" si="0"/>
        <v>OK</v>
      </c>
      <c r="U51" s="739">
        <f t="shared" si="11"/>
        <v>0</v>
      </c>
      <c r="V51" s="739">
        <f t="shared" si="12"/>
        <v>0</v>
      </c>
      <c r="W51" s="739">
        <f t="shared" si="13"/>
        <v>0</v>
      </c>
      <c r="X51" s="739">
        <f t="shared" si="14"/>
        <v>0</v>
      </c>
      <c r="Y51" s="722">
        <f t="shared" si="9"/>
        <v>0</v>
      </c>
      <c r="Z51" s="740" t="str">
        <f t="shared" si="10"/>
        <v>OK</v>
      </c>
    </row>
    <row r="52" spans="1:26">
      <c r="A52" s="734">
        <v>29</v>
      </c>
      <c r="B52" s="781" t="s">
        <v>1188</v>
      </c>
      <c r="C52" s="782" t="s">
        <v>1174</v>
      </c>
      <c r="D52" s="736">
        <v>200</v>
      </c>
      <c r="E52" s="736">
        <v>200</v>
      </c>
      <c r="F52" s="736">
        <v>0</v>
      </c>
      <c r="G52" s="736">
        <v>0</v>
      </c>
      <c r="H52" s="736">
        <v>4945</v>
      </c>
      <c r="I52" s="736">
        <f t="shared" si="1"/>
        <v>0</v>
      </c>
      <c r="J52" s="783">
        <v>0.06</v>
      </c>
      <c r="K52" s="672">
        <f t="shared" si="2"/>
        <v>0</v>
      </c>
      <c r="L52" s="736">
        <v>0</v>
      </c>
      <c r="M52" s="736">
        <v>0</v>
      </c>
      <c r="N52" s="736">
        <v>0</v>
      </c>
      <c r="O52" s="736">
        <v>0</v>
      </c>
      <c r="P52" s="736">
        <f t="shared" si="3"/>
        <v>0</v>
      </c>
      <c r="Q52" s="672">
        <f t="shared" si="4"/>
        <v>0</v>
      </c>
      <c r="R52" s="737" t="s">
        <v>1051</v>
      </c>
      <c r="S52" s="738" t="s">
        <v>1052</v>
      </c>
      <c r="T52" s="723" t="str">
        <f t="shared" si="0"/>
        <v>OK</v>
      </c>
      <c r="U52" s="739">
        <f t="shared" si="11"/>
        <v>0</v>
      </c>
      <c r="V52" s="739">
        <f t="shared" si="12"/>
        <v>0</v>
      </c>
      <c r="W52" s="739">
        <f t="shared" si="13"/>
        <v>0</v>
      </c>
      <c r="X52" s="739">
        <f t="shared" si="14"/>
        <v>0</v>
      </c>
      <c r="Y52" s="722">
        <f t="shared" si="9"/>
        <v>0</v>
      </c>
      <c r="Z52" s="740" t="str">
        <f t="shared" si="10"/>
        <v>OK</v>
      </c>
    </row>
    <row r="53" spans="1:26">
      <c r="A53" s="734">
        <v>30</v>
      </c>
      <c r="B53" s="781" t="s">
        <v>1189</v>
      </c>
      <c r="C53" s="782" t="s">
        <v>1174</v>
      </c>
      <c r="D53" s="736">
        <v>200</v>
      </c>
      <c r="E53" s="736">
        <v>200</v>
      </c>
      <c r="F53" s="736">
        <v>0</v>
      </c>
      <c r="G53" s="736">
        <v>0</v>
      </c>
      <c r="H53" s="736">
        <v>3000</v>
      </c>
      <c r="I53" s="736">
        <f t="shared" si="1"/>
        <v>0</v>
      </c>
      <c r="J53" s="783">
        <v>0.08</v>
      </c>
      <c r="K53" s="672">
        <f t="shared" si="2"/>
        <v>0</v>
      </c>
      <c r="L53" s="736">
        <v>0</v>
      </c>
      <c r="M53" s="736">
        <v>0</v>
      </c>
      <c r="N53" s="736">
        <v>0</v>
      </c>
      <c r="O53" s="736">
        <v>0</v>
      </c>
      <c r="P53" s="736">
        <f t="shared" si="3"/>
        <v>0</v>
      </c>
      <c r="Q53" s="672">
        <f t="shared" si="4"/>
        <v>0</v>
      </c>
      <c r="R53" s="737" t="s">
        <v>1051</v>
      </c>
      <c r="S53" s="738" t="s">
        <v>1052</v>
      </c>
      <c r="T53" s="723" t="str">
        <f t="shared" si="0"/>
        <v>OK</v>
      </c>
      <c r="U53" s="739">
        <f t="shared" si="11"/>
        <v>0</v>
      </c>
      <c r="V53" s="739">
        <f t="shared" si="12"/>
        <v>0</v>
      </c>
      <c r="W53" s="739">
        <f t="shared" si="13"/>
        <v>0</v>
      </c>
      <c r="X53" s="739">
        <f t="shared" si="14"/>
        <v>0</v>
      </c>
      <c r="Y53" s="722">
        <f t="shared" si="9"/>
        <v>0</v>
      </c>
      <c r="Z53" s="740" t="str">
        <f t="shared" si="10"/>
        <v>OK</v>
      </c>
    </row>
    <row r="54" spans="1:26">
      <c r="A54" s="734">
        <v>31</v>
      </c>
      <c r="B54" s="781" t="s">
        <v>1190</v>
      </c>
      <c r="C54" s="782" t="s">
        <v>1174</v>
      </c>
      <c r="D54" s="736">
        <v>1000</v>
      </c>
      <c r="E54" s="736">
        <v>1000</v>
      </c>
      <c r="F54" s="736">
        <f>1000+2000</f>
        <v>3000</v>
      </c>
      <c r="G54" s="736">
        <v>3000</v>
      </c>
      <c r="H54" s="736">
        <v>2180</v>
      </c>
      <c r="I54" s="736">
        <f t="shared" si="1"/>
        <v>3000</v>
      </c>
      <c r="J54" s="783">
        <v>1.2</v>
      </c>
      <c r="K54" s="672">
        <f t="shared" si="2"/>
        <v>3600</v>
      </c>
      <c r="L54" s="736">
        <v>2000</v>
      </c>
      <c r="M54" s="736">
        <v>0</v>
      </c>
      <c r="N54" s="736">
        <v>1000</v>
      </c>
      <c r="O54" s="736">
        <v>0</v>
      </c>
      <c r="P54" s="736">
        <f t="shared" si="3"/>
        <v>3000</v>
      </c>
      <c r="Q54" s="672">
        <f t="shared" si="4"/>
        <v>3600</v>
      </c>
      <c r="R54" s="737" t="s">
        <v>1051</v>
      </c>
      <c r="S54" s="738" t="s">
        <v>1179</v>
      </c>
      <c r="T54" s="723" t="str">
        <f t="shared" si="0"/>
        <v>OK</v>
      </c>
      <c r="U54" s="739">
        <f t="shared" si="11"/>
        <v>2400</v>
      </c>
      <c r="V54" s="739">
        <f t="shared" si="12"/>
        <v>0</v>
      </c>
      <c r="W54" s="739">
        <f t="shared" si="13"/>
        <v>1200</v>
      </c>
      <c r="X54" s="739">
        <f t="shared" si="14"/>
        <v>0</v>
      </c>
      <c r="Y54" s="722">
        <f t="shared" si="9"/>
        <v>3600</v>
      </c>
      <c r="Z54" s="740" t="str">
        <f t="shared" si="10"/>
        <v>OK</v>
      </c>
    </row>
    <row r="55" spans="1:26">
      <c r="A55" s="734">
        <v>32</v>
      </c>
      <c r="B55" s="781" t="s">
        <v>1191</v>
      </c>
      <c r="C55" s="782" t="s">
        <v>1174</v>
      </c>
      <c r="D55" s="736">
        <v>1000</v>
      </c>
      <c r="E55" s="736">
        <v>1000</v>
      </c>
      <c r="F55" s="736">
        <f>800+3000</f>
        <v>3800</v>
      </c>
      <c r="G55" s="736">
        <v>3000</v>
      </c>
      <c r="H55" s="736">
        <v>5230</v>
      </c>
      <c r="I55" s="736">
        <f t="shared" si="1"/>
        <v>3000</v>
      </c>
      <c r="J55" s="783">
        <v>0.4</v>
      </c>
      <c r="K55" s="672">
        <f t="shared" si="2"/>
        <v>1200</v>
      </c>
      <c r="L55" s="736">
        <v>3000</v>
      </c>
      <c r="M55" s="736">
        <v>0</v>
      </c>
      <c r="N55" s="736">
        <v>0</v>
      </c>
      <c r="O55" s="736">
        <v>0</v>
      </c>
      <c r="P55" s="736">
        <f t="shared" si="3"/>
        <v>3000</v>
      </c>
      <c r="Q55" s="672">
        <f t="shared" si="4"/>
        <v>1200</v>
      </c>
      <c r="R55" s="737" t="s">
        <v>1051</v>
      </c>
      <c r="S55" s="738" t="s">
        <v>1183</v>
      </c>
      <c r="T55" s="723" t="str">
        <f t="shared" si="0"/>
        <v>OK</v>
      </c>
      <c r="U55" s="739">
        <f t="shared" si="11"/>
        <v>1200</v>
      </c>
      <c r="V55" s="739">
        <f t="shared" si="12"/>
        <v>0</v>
      </c>
      <c r="W55" s="739">
        <f t="shared" si="13"/>
        <v>0</v>
      </c>
      <c r="X55" s="739">
        <f t="shared" si="14"/>
        <v>0</v>
      </c>
      <c r="Y55" s="722">
        <f t="shared" si="9"/>
        <v>1200</v>
      </c>
      <c r="Z55" s="740" t="str">
        <f t="shared" si="10"/>
        <v>OK</v>
      </c>
    </row>
    <row r="56" spans="1:26">
      <c r="A56" s="734">
        <v>33</v>
      </c>
      <c r="B56" s="781" t="s">
        <v>1192</v>
      </c>
      <c r="C56" s="782" t="s">
        <v>1174</v>
      </c>
      <c r="D56" s="736">
        <v>500</v>
      </c>
      <c r="E56" s="736">
        <v>500</v>
      </c>
      <c r="F56" s="736">
        <v>500</v>
      </c>
      <c r="G56" s="736">
        <v>0</v>
      </c>
      <c r="H56" s="736">
        <v>2800</v>
      </c>
      <c r="I56" s="736">
        <f t="shared" si="1"/>
        <v>0</v>
      </c>
      <c r="J56" s="783">
        <v>0.08</v>
      </c>
      <c r="K56" s="672">
        <f t="shared" si="2"/>
        <v>0</v>
      </c>
      <c r="L56" s="736">
        <v>0</v>
      </c>
      <c r="M56" s="736">
        <v>0</v>
      </c>
      <c r="N56" s="736">
        <v>0</v>
      </c>
      <c r="O56" s="736">
        <v>0</v>
      </c>
      <c r="P56" s="736">
        <f t="shared" si="3"/>
        <v>0</v>
      </c>
      <c r="Q56" s="672">
        <f t="shared" si="4"/>
        <v>0</v>
      </c>
      <c r="R56" s="737" t="s">
        <v>1051</v>
      </c>
      <c r="S56" s="738" t="s">
        <v>1052</v>
      </c>
      <c r="T56" s="723" t="str">
        <f t="shared" si="0"/>
        <v>OK</v>
      </c>
      <c r="U56" s="739">
        <f t="shared" si="11"/>
        <v>0</v>
      </c>
      <c r="V56" s="739">
        <f t="shared" si="12"/>
        <v>0</v>
      </c>
      <c r="W56" s="739">
        <f t="shared" si="13"/>
        <v>0</v>
      </c>
      <c r="X56" s="739">
        <f t="shared" si="14"/>
        <v>0</v>
      </c>
      <c r="Y56" s="722">
        <f t="shared" si="9"/>
        <v>0</v>
      </c>
      <c r="Z56" s="740"/>
    </row>
    <row r="57" spans="1:26">
      <c r="A57" s="734">
        <v>34</v>
      </c>
      <c r="B57" s="781" t="s">
        <v>1193</v>
      </c>
      <c r="C57" s="782" t="s">
        <v>1174</v>
      </c>
      <c r="D57" s="736">
        <v>12000</v>
      </c>
      <c r="E57" s="736">
        <v>12000</v>
      </c>
      <c r="F57" s="736">
        <f>12000+2000</f>
        <v>14000</v>
      </c>
      <c r="G57" s="736">
        <f>25000+2000</f>
        <v>27000</v>
      </c>
      <c r="H57" s="736">
        <v>5320</v>
      </c>
      <c r="I57" s="736">
        <f t="shared" si="1"/>
        <v>27000</v>
      </c>
      <c r="J57" s="783">
        <v>0.7</v>
      </c>
      <c r="K57" s="672">
        <f t="shared" si="2"/>
        <v>18900</v>
      </c>
      <c r="L57" s="736">
        <v>2000</v>
      </c>
      <c r="M57" s="736">
        <v>0</v>
      </c>
      <c r="N57" s="736">
        <v>25000</v>
      </c>
      <c r="O57" s="736">
        <v>0</v>
      </c>
      <c r="P57" s="736">
        <f t="shared" si="3"/>
        <v>27000</v>
      </c>
      <c r="Q57" s="672">
        <f t="shared" si="4"/>
        <v>18900</v>
      </c>
      <c r="R57" s="737" t="s">
        <v>1051</v>
      </c>
      <c r="S57" s="738" t="s">
        <v>1179</v>
      </c>
      <c r="T57" s="723" t="str">
        <f t="shared" si="0"/>
        <v>OK</v>
      </c>
      <c r="U57" s="739">
        <f t="shared" si="11"/>
        <v>1400</v>
      </c>
      <c r="V57" s="739">
        <f t="shared" si="12"/>
        <v>0</v>
      </c>
      <c r="W57" s="739">
        <f t="shared" si="13"/>
        <v>17500</v>
      </c>
      <c r="X57" s="739">
        <f t="shared" si="14"/>
        <v>0</v>
      </c>
      <c r="Y57" s="722">
        <f t="shared" si="9"/>
        <v>18900</v>
      </c>
      <c r="Z57" s="740" t="str">
        <f t="shared" si="10"/>
        <v>OK</v>
      </c>
    </row>
    <row r="58" spans="1:26">
      <c r="A58" s="734">
        <v>35</v>
      </c>
      <c r="B58" s="781" t="s">
        <v>1194</v>
      </c>
      <c r="C58" s="782" t="s">
        <v>1174</v>
      </c>
      <c r="D58" s="736">
        <v>6000</v>
      </c>
      <c r="E58" s="736">
        <v>10000</v>
      </c>
      <c r="F58" s="736">
        <f>18000+3000</f>
        <v>21000</v>
      </c>
      <c r="G58" s="736">
        <f>40000+3000</f>
        <v>43000</v>
      </c>
      <c r="H58" s="736">
        <v>5800</v>
      </c>
      <c r="I58" s="736">
        <f t="shared" si="1"/>
        <v>43000</v>
      </c>
      <c r="J58" s="783">
        <v>0.25</v>
      </c>
      <c r="K58" s="672">
        <f t="shared" si="2"/>
        <v>10750</v>
      </c>
      <c r="L58" s="736">
        <v>3000</v>
      </c>
      <c r="M58" s="736">
        <v>20000</v>
      </c>
      <c r="N58" s="736">
        <v>20000</v>
      </c>
      <c r="O58" s="736">
        <v>0</v>
      </c>
      <c r="P58" s="736">
        <f t="shared" si="3"/>
        <v>43000</v>
      </c>
      <c r="Q58" s="672">
        <f t="shared" si="4"/>
        <v>10750</v>
      </c>
      <c r="R58" s="737" t="s">
        <v>1051</v>
      </c>
      <c r="S58" s="738" t="s">
        <v>1183</v>
      </c>
      <c r="T58" s="723" t="str">
        <f t="shared" si="0"/>
        <v>OK</v>
      </c>
      <c r="U58" s="739">
        <f t="shared" si="11"/>
        <v>750</v>
      </c>
      <c r="V58" s="739">
        <f t="shared" si="12"/>
        <v>5000</v>
      </c>
      <c r="W58" s="739">
        <f t="shared" si="13"/>
        <v>5000</v>
      </c>
      <c r="X58" s="739">
        <f t="shared" si="14"/>
        <v>0</v>
      </c>
      <c r="Y58" s="722">
        <f t="shared" si="9"/>
        <v>10750</v>
      </c>
      <c r="Z58" s="740" t="str">
        <f t="shared" si="10"/>
        <v>OK</v>
      </c>
    </row>
    <row r="59" spans="1:26">
      <c r="A59" s="734">
        <v>36</v>
      </c>
      <c r="B59" s="781" t="s">
        <v>1195</v>
      </c>
      <c r="C59" s="782" t="s">
        <v>1174</v>
      </c>
      <c r="D59" s="736">
        <v>300</v>
      </c>
      <c r="E59" s="736">
        <v>300</v>
      </c>
      <c r="F59" s="736">
        <v>0</v>
      </c>
      <c r="G59" s="736">
        <v>2000</v>
      </c>
      <c r="H59" s="736">
        <v>2475</v>
      </c>
      <c r="I59" s="736">
        <f t="shared" si="1"/>
        <v>2000</v>
      </c>
      <c r="J59" s="783">
        <v>0.1</v>
      </c>
      <c r="K59" s="672">
        <f t="shared" si="2"/>
        <v>200</v>
      </c>
      <c r="L59" s="736">
        <v>0</v>
      </c>
      <c r="M59" s="736">
        <v>0</v>
      </c>
      <c r="N59" s="736">
        <v>2000</v>
      </c>
      <c r="O59" s="736">
        <v>0</v>
      </c>
      <c r="P59" s="736">
        <f t="shared" si="3"/>
        <v>2000</v>
      </c>
      <c r="Q59" s="672">
        <f t="shared" si="4"/>
        <v>200</v>
      </c>
      <c r="R59" s="737" t="s">
        <v>1051</v>
      </c>
      <c r="S59" s="738" t="s">
        <v>1052</v>
      </c>
      <c r="T59" s="723" t="str">
        <f t="shared" si="0"/>
        <v>OK</v>
      </c>
      <c r="U59" s="739">
        <f t="shared" si="11"/>
        <v>0</v>
      </c>
      <c r="V59" s="739">
        <f t="shared" si="12"/>
        <v>0</v>
      </c>
      <c r="W59" s="739">
        <f t="shared" si="13"/>
        <v>200</v>
      </c>
      <c r="X59" s="739">
        <f t="shared" si="14"/>
        <v>0</v>
      </c>
      <c r="Y59" s="722">
        <f t="shared" si="9"/>
        <v>200</v>
      </c>
      <c r="Z59" s="740" t="str">
        <f t="shared" si="10"/>
        <v>OK</v>
      </c>
    </row>
    <row r="60" spans="1:26">
      <c r="A60" s="734">
        <v>37</v>
      </c>
      <c r="B60" s="781" t="s">
        <v>1196</v>
      </c>
      <c r="C60" s="782" t="s">
        <v>1174</v>
      </c>
      <c r="D60" s="736">
        <v>5000</v>
      </c>
      <c r="E60" s="736">
        <v>10000</v>
      </c>
      <c r="F60" s="736">
        <v>5000</v>
      </c>
      <c r="G60" s="736">
        <v>10000</v>
      </c>
      <c r="H60" s="736">
        <v>5315</v>
      </c>
      <c r="I60" s="736">
        <f>G60</f>
        <v>10000</v>
      </c>
      <c r="J60" s="783">
        <v>0.25</v>
      </c>
      <c r="K60" s="672">
        <f>Q60</f>
        <v>2500</v>
      </c>
      <c r="L60" s="736">
        <v>0</v>
      </c>
      <c r="M60" s="736">
        <v>0</v>
      </c>
      <c r="N60" s="736">
        <v>10000</v>
      </c>
      <c r="O60" s="736">
        <v>0</v>
      </c>
      <c r="P60" s="736">
        <f>SUM(L60:O60)</f>
        <v>10000</v>
      </c>
      <c r="Q60" s="672">
        <f>J60*P60</f>
        <v>2500</v>
      </c>
      <c r="R60" s="737" t="s">
        <v>1051</v>
      </c>
      <c r="S60" s="738" t="s">
        <v>1052</v>
      </c>
      <c r="T60" s="723" t="str">
        <f>+IF(K60=Q60,("OK"))</f>
        <v>OK</v>
      </c>
      <c r="U60" s="739">
        <f t="shared" si="11"/>
        <v>0</v>
      </c>
      <c r="V60" s="739">
        <f t="shared" si="12"/>
        <v>0</v>
      </c>
      <c r="W60" s="739">
        <f t="shared" si="13"/>
        <v>2500</v>
      </c>
      <c r="X60" s="739">
        <f t="shared" si="14"/>
        <v>0</v>
      </c>
      <c r="Y60" s="722">
        <f t="shared" si="9"/>
        <v>2500</v>
      </c>
      <c r="Z60" s="740" t="str">
        <f t="shared" si="10"/>
        <v>OK</v>
      </c>
    </row>
    <row r="61" spans="1:26">
      <c r="A61" s="734">
        <v>38</v>
      </c>
      <c r="B61" s="781" t="s">
        <v>1197</v>
      </c>
      <c r="C61" s="782" t="s">
        <v>1174</v>
      </c>
      <c r="D61" s="736">
        <v>4000</v>
      </c>
      <c r="E61" s="736">
        <v>5000</v>
      </c>
      <c r="F61" s="736">
        <f>5000+4000</f>
        <v>9000</v>
      </c>
      <c r="G61" s="736">
        <f>10000+3000</f>
        <v>13000</v>
      </c>
      <c r="H61" s="736">
        <f>2295+1000</f>
        <v>3295</v>
      </c>
      <c r="I61" s="736">
        <f>G61</f>
        <v>13000</v>
      </c>
      <c r="J61" s="783">
        <v>0.1</v>
      </c>
      <c r="K61" s="672">
        <f>Q61</f>
        <v>1300</v>
      </c>
      <c r="L61" s="736">
        <v>3000</v>
      </c>
      <c r="M61" s="736">
        <v>0</v>
      </c>
      <c r="N61" s="736">
        <v>10000</v>
      </c>
      <c r="O61" s="736">
        <v>0</v>
      </c>
      <c r="P61" s="736">
        <f>SUM(L61:O61)</f>
        <v>13000</v>
      </c>
      <c r="Q61" s="672">
        <f>J61*P61</f>
        <v>1300</v>
      </c>
      <c r="R61" s="737" t="s">
        <v>1051</v>
      </c>
      <c r="S61" s="738" t="s">
        <v>1183</v>
      </c>
      <c r="T61" s="723" t="str">
        <f>+IF(K61=Q61,("OK"))</f>
        <v>OK</v>
      </c>
      <c r="U61" s="739">
        <f t="shared" si="11"/>
        <v>300</v>
      </c>
      <c r="V61" s="739">
        <f t="shared" si="12"/>
        <v>0</v>
      </c>
      <c r="W61" s="739">
        <f t="shared" si="13"/>
        <v>1000</v>
      </c>
      <c r="X61" s="739">
        <f t="shared" si="14"/>
        <v>0</v>
      </c>
      <c r="Y61" s="722">
        <f t="shared" si="9"/>
        <v>1300</v>
      </c>
      <c r="Z61" s="740" t="str">
        <f t="shared" si="10"/>
        <v>OK</v>
      </c>
    </row>
    <row r="62" spans="1:26">
      <c r="A62" s="734">
        <v>39</v>
      </c>
      <c r="B62" s="781" t="s">
        <v>1198</v>
      </c>
      <c r="C62" s="782" t="s">
        <v>1174</v>
      </c>
      <c r="D62" s="736">
        <v>30000</v>
      </c>
      <c r="E62" s="736">
        <v>50000</v>
      </c>
      <c r="F62" s="736">
        <v>42000</v>
      </c>
      <c r="G62" s="736">
        <v>100000</v>
      </c>
      <c r="H62" s="736">
        <v>5495</v>
      </c>
      <c r="I62" s="736">
        <f>G62</f>
        <v>100000</v>
      </c>
      <c r="J62" s="783">
        <v>0.1</v>
      </c>
      <c r="K62" s="672">
        <f>Q62</f>
        <v>10000</v>
      </c>
      <c r="L62" s="736">
        <v>0</v>
      </c>
      <c r="M62" s="736">
        <v>50000</v>
      </c>
      <c r="N62" s="736">
        <v>50000</v>
      </c>
      <c r="O62" s="736">
        <v>0</v>
      </c>
      <c r="P62" s="736">
        <f>SUM(L62:O62)</f>
        <v>100000</v>
      </c>
      <c r="Q62" s="672">
        <f>J62*P62</f>
        <v>10000</v>
      </c>
      <c r="R62" s="737" t="s">
        <v>1051</v>
      </c>
      <c r="S62" s="738" t="s">
        <v>1052</v>
      </c>
      <c r="T62" s="723" t="str">
        <f>+IF(K62=Q62,("OK"))</f>
        <v>OK</v>
      </c>
      <c r="U62" s="739">
        <f t="shared" si="11"/>
        <v>0</v>
      </c>
      <c r="V62" s="739">
        <f t="shared" si="12"/>
        <v>5000</v>
      </c>
      <c r="W62" s="739">
        <f t="shared" si="13"/>
        <v>5000</v>
      </c>
      <c r="X62" s="739">
        <f t="shared" si="14"/>
        <v>0</v>
      </c>
      <c r="Y62" s="722">
        <f t="shared" si="9"/>
        <v>10000</v>
      </c>
      <c r="Z62" s="740" t="str">
        <f t="shared" si="10"/>
        <v>OK</v>
      </c>
    </row>
    <row r="63" spans="1:26">
      <c r="A63" s="734">
        <v>40</v>
      </c>
      <c r="B63" s="781" t="s">
        <v>1199</v>
      </c>
      <c r="C63" s="782" t="s">
        <v>1174</v>
      </c>
      <c r="D63" s="736">
        <v>500</v>
      </c>
      <c r="E63" s="736">
        <v>500</v>
      </c>
      <c r="F63" s="736">
        <v>0</v>
      </c>
      <c r="G63" s="736">
        <v>0</v>
      </c>
      <c r="H63" s="736">
        <v>3860</v>
      </c>
      <c r="I63" s="736">
        <f>G63</f>
        <v>0</v>
      </c>
      <c r="J63" s="784">
        <v>0.35</v>
      </c>
      <c r="K63" s="672">
        <f>Q63</f>
        <v>0</v>
      </c>
      <c r="L63" s="736">
        <v>0</v>
      </c>
      <c r="M63" s="736">
        <v>0</v>
      </c>
      <c r="N63" s="736">
        <v>0</v>
      </c>
      <c r="O63" s="736">
        <v>0</v>
      </c>
      <c r="P63" s="736">
        <f>SUM(L63:O63)</f>
        <v>0</v>
      </c>
      <c r="Q63" s="672">
        <f>J63*P63</f>
        <v>0</v>
      </c>
      <c r="R63" s="737" t="s">
        <v>1051</v>
      </c>
      <c r="S63" s="738" t="s">
        <v>1052</v>
      </c>
      <c r="T63" s="723" t="str">
        <f>+IF(K63=Q63,("OK"))</f>
        <v>OK</v>
      </c>
      <c r="U63" s="739">
        <f t="shared" si="11"/>
        <v>0</v>
      </c>
      <c r="V63" s="739">
        <f t="shared" si="12"/>
        <v>0</v>
      </c>
      <c r="W63" s="739">
        <f t="shared" si="13"/>
        <v>0</v>
      </c>
      <c r="X63" s="739">
        <f t="shared" si="14"/>
        <v>0</v>
      </c>
      <c r="Y63" s="722">
        <f t="shared" si="9"/>
        <v>0</v>
      </c>
      <c r="Z63" s="740" t="str">
        <f t="shared" si="10"/>
        <v>OK</v>
      </c>
    </row>
    <row r="64" spans="1:26" s="21" customFormat="1" ht="24.6">
      <c r="A64" s="746"/>
      <c r="B64" s="747" t="s">
        <v>6</v>
      </c>
      <c r="K64" s="748">
        <f>SUM(K47:K63)</f>
        <v>583608.6</v>
      </c>
      <c r="L64" s="778"/>
      <c r="M64" s="778"/>
      <c r="N64" s="778"/>
      <c r="O64" s="778"/>
      <c r="P64" s="778"/>
      <c r="Q64" s="748">
        <f>SUM(Q47:Q63)</f>
        <v>583608.6</v>
      </c>
      <c r="U64" s="739">
        <f t="shared" si="11"/>
        <v>0</v>
      </c>
      <c r="V64" s="739">
        <f t="shared" si="12"/>
        <v>0</v>
      </c>
      <c r="W64" s="739">
        <f t="shared" si="13"/>
        <v>0</v>
      </c>
      <c r="X64" s="739">
        <f t="shared" si="14"/>
        <v>0</v>
      </c>
      <c r="Y64" s="722">
        <f t="shared" si="9"/>
        <v>0</v>
      </c>
      <c r="Z64" s="740" t="b">
        <f t="shared" si="10"/>
        <v>0</v>
      </c>
    </row>
    <row r="65" spans="1:26" s="21" customFormat="1" ht="24.6">
      <c r="A65" s="746"/>
      <c r="B65" s="443"/>
      <c r="K65" s="779"/>
      <c r="L65" s="778"/>
      <c r="M65" s="778"/>
      <c r="N65" s="778"/>
      <c r="O65" s="778"/>
      <c r="P65" s="778"/>
      <c r="Q65" s="779"/>
      <c r="U65" s="739">
        <f t="shared" si="11"/>
        <v>0</v>
      </c>
      <c r="V65" s="739">
        <f t="shared" si="12"/>
        <v>0</v>
      </c>
      <c r="W65" s="739">
        <f t="shared" si="13"/>
        <v>0</v>
      </c>
      <c r="X65" s="739">
        <f t="shared" si="14"/>
        <v>0</v>
      </c>
      <c r="Y65" s="722">
        <f t="shared" si="9"/>
        <v>0</v>
      </c>
      <c r="Z65" s="740" t="str">
        <f t="shared" si="10"/>
        <v>OK</v>
      </c>
    </row>
    <row r="66" spans="1:26" s="21" customFormat="1" ht="24.6">
      <c r="A66" s="746"/>
      <c r="B66" s="443"/>
      <c r="K66" s="779"/>
      <c r="L66" s="778"/>
      <c r="M66" s="778"/>
      <c r="N66" s="778"/>
      <c r="O66" s="778"/>
      <c r="P66" s="778"/>
      <c r="Q66" s="779"/>
      <c r="U66" s="739">
        <f t="shared" si="11"/>
        <v>0</v>
      </c>
      <c r="V66" s="739">
        <f t="shared" si="12"/>
        <v>0</v>
      </c>
      <c r="W66" s="739">
        <f t="shared" si="13"/>
        <v>0</v>
      </c>
      <c r="X66" s="739">
        <f t="shared" si="14"/>
        <v>0</v>
      </c>
      <c r="Y66" s="722">
        <f t="shared" si="9"/>
        <v>0</v>
      </c>
      <c r="Z66" s="740" t="str">
        <f t="shared" si="10"/>
        <v>OK</v>
      </c>
    </row>
    <row r="67" spans="1:26" s="21" customFormat="1" ht="24.6">
      <c r="A67" s="746"/>
      <c r="B67" s="443"/>
      <c r="K67" s="779"/>
      <c r="L67" s="778"/>
      <c r="M67" s="778"/>
      <c r="N67" s="778"/>
      <c r="O67" s="778"/>
      <c r="P67" s="778"/>
      <c r="Q67" s="779"/>
      <c r="U67" s="739">
        <f t="shared" si="11"/>
        <v>0</v>
      </c>
      <c r="V67" s="739">
        <f t="shared" si="12"/>
        <v>0</v>
      </c>
      <c r="W67" s="739">
        <f t="shared" si="13"/>
        <v>0</v>
      </c>
      <c r="X67" s="739">
        <f t="shared" si="14"/>
        <v>0</v>
      </c>
      <c r="Y67" s="722">
        <f t="shared" si="9"/>
        <v>0</v>
      </c>
      <c r="Z67" s="740" t="str">
        <f t="shared" si="10"/>
        <v>OK</v>
      </c>
    </row>
    <row r="68" spans="1:26" s="21" customFormat="1" ht="24.6">
      <c r="A68" s="746"/>
      <c r="B68" s="443"/>
      <c r="K68" s="779"/>
      <c r="L68" s="778"/>
      <c r="M68" s="778"/>
      <c r="N68" s="778"/>
      <c r="O68" s="778"/>
      <c r="P68" s="778"/>
      <c r="Q68" s="779"/>
      <c r="U68" s="739">
        <f t="shared" si="11"/>
        <v>0</v>
      </c>
      <c r="V68" s="739">
        <f t="shared" si="12"/>
        <v>0</v>
      </c>
      <c r="W68" s="739">
        <f t="shared" si="13"/>
        <v>0</v>
      </c>
      <c r="X68" s="739">
        <f t="shared" si="14"/>
        <v>0</v>
      </c>
      <c r="Y68" s="722">
        <f t="shared" si="9"/>
        <v>0</v>
      </c>
      <c r="Z68" s="740" t="str">
        <f t="shared" si="10"/>
        <v>OK</v>
      </c>
    </row>
    <row r="69" spans="1:26" ht="22.5" customHeight="1">
      <c r="A69" s="1826" t="s">
        <v>1165</v>
      </c>
      <c r="B69" s="1826"/>
      <c r="C69" s="1826"/>
      <c r="D69" s="1826"/>
      <c r="E69" s="1826"/>
      <c r="F69" s="1826"/>
      <c r="G69" s="1826"/>
      <c r="H69" s="1826"/>
      <c r="I69" s="1826"/>
      <c r="J69" s="1826"/>
      <c r="K69" s="1826"/>
      <c r="L69" s="1826"/>
      <c r="M69" s="1826"/>
      <c r="N69" s="1826"/>
      <c r="O69" s="1826"/>
      <c r="P69" s="1826"/>
      <c r="Q69" s="1826"/>
      <c r="R69" s="1826"/>
      <c r="S69" s="1826"/>
      <c r="T69" s="568" t="s">
        <v>1028</v>
      </c>
      <c r="U69" s="739">
        <f t="shared" si="11"/>
        <v>0</v>
      </c>
      <c r="V69" s="739">
        <f t="shared" si="12"/>
        <v>0</v>
      </c>
      <c r="W69" s="739">
        <f t="shared" si="13"/>
        <v>0</v>
      </c>
      <c r="X69" s="739">
        <f t="shared" si="14"/>
        <v>0</v>
      </c>
      <c r="Y69" s="722">
        <f t="shared" si="9"/>
        <v>0</v>
      </c>
      <c r="Z69" s="740" t="str">
        <f t="shared" si="10"/>
        <v>OK</v>
      </c>
    </row>
    <row r="70" spans="1:26" ht="23.25" customHeight="1">
      <c r="A70" s="1870" t="s">
        <v>1141</v>
      </c>
      <c r="B70" s="1870"/>
      <c r="C70" s="1870"/>
      <c r="D70" s="1870"/>
      <c r="E70" s="1870"/>
      <c r="F70" s="1870"/>
      <c r="G70" s="1870"/>
      <c r="H70" s="1870"/>
      <c r="I70" s="1870"/>
      <c r="J70" s="1870"/>
      <c r="K70" s="1870"/>
      <c r="L70" s="1870"/>
      <c r="M70" s="1870"/>
      <c r="N70" s="1870"/>
      <c r="O70" s="1870"/>
      <c r="P70" s="1870"/>
      <c r="Q70" s="1870"/>
      <c r="R70" s="1870"/>
      <c r="S70" s="1870"/>
      <c r="T70" s="22"/>
      <c r="U70" s="739">
        <f t="shared" si="11"/>
        <v>0</v>
      </c>
      <c r="V70" s="739">
        <f t="shared" si="12"/>
        <v>0</v>
      </c>
      <c r="W70" s="739">
        <f t="shared" si="13"/>
        <v>0</v>
      </c>
      <c r="X70" s="739">
        <f t="shared" si="14"/>
        <v>0</v>
      </c>
      <c r="Y70" s="722">
        <f t="shared" si="9"/>
        <v>0</v>
      </c>
      <c r="Z70" s="740" t="str">
        <f t="shared" si="10"/>
        <v>OK</v>
      </c>
    </row>
    <row r="71" spans="1:26" ht="19.5" customHeight="1">
      <c r="A71" s="1871" t="s">
        <v>1030</v>
      </c>
      <c r="B71" s="1871"/>
      <c r="C71" s="1871"/>
      <c r="D71" s="1871"/>
      <c r="E71" s="1871"/>
      <c r="F71" s="1871"/>
      <c r="G71" s="1871"/>
      <c r="H71" s="1871"/>
      <c r="I71" s="1871"/>
      <c r="J71" s="1871"/>
      <c r="K71" s="1871"/>
      <c r="L71" s="1871"/>
      <c r="M71" s="1871"/>
      <c r="N71" s="1871"/>
      <c r="O71" s="1871"/>
      <c r="P71" s="1871"/>
      <c r="Q71" s="1871"/>
      <c r="R71" s="1871"/>
      <c r="S71" s="1871"/>
      <c r="T71" s="22"/>
      <c r="U71" s="739">
        <f t="shared" si="11"/>
        <v>0</v>
      </c>
      <c r="V71" s="739">
        <f t="shared" si="12"/>
        <v>0</v>
      </c>
      <c r="W71" s="739">
        <f t="shared" si="13"/>
        <v>0</v>
      </c>
      <c r="X71" s="739">
        <f t="shared" si="14"/>
        <v>0</v>
      </c>
      <c r="Y71" s="722">
        <f t="shared" ref="Y71:Y134" si="15">SUM(U71:X71)</f>
        <v>0</v>
      </c>
      <c r="Z71" s="740" t="str">
        <f t="shared" ref="Z71:Z133" si="16">IF(Q71=Y71,"OK")</f>
        <v>OK</v>
      </c>
    </row>
    <row r="72" spans="1:26" s="730" customFormat="1" ht="22.5" customHeight="1">
      <c r="A72" s="1872" t="s">
        <v>1142</v>
      </c>
      <c r="B72" s="1873" t="s">
        <v>4</v>
      </c>
      <c r="C72" s="1872" t="s">
        <v>1031</v>
      </c>
      <c r="D72" s="1875" t="s">
        <v>1032</v>
      </c>
      <c r="E72" s="1875"/>
      <c r="F72" s="1875"/>
      <c r="G72" s="1876" t="s">
        <v>1033</v>
      </c>
      <c r="H72" s="1875" t="s">
        <v>1034</v>
      </c>
      <c r="I72" s="1875" t="s">
        <v>1035</v>
      </c>
      <c r="J72" s="1875" t="s">
        <v>1036</v>
      </c>
      <c r="K72" s="1881" t="s">
        <v>1037</v>
      </c>
      <c r="L72" s="1875" t="s">
        <v>1038</v>
      </c>
      <c r="M72" s="1875" t="s">
        <v>1143</v>
      </c>
      <c r="N72" s="1882" t="s">
        <v>1144</v>
      </c>
      <c r="O72" s="1882" t="s">
        <v>1145</v>
      </c>
      <c r="P72" s="1878" t="s">
        <v>1042</v>
      </c>
      <c r="Q72" s="1878"/>
      <c r="R72" s="1878" t="s">
        <v>1043</v>
      </c>
      <c r="S72" s="1872" t="s">
        <v>1146</v>
      </c>
      <c r="T72" s="727"/>
      <c r="U72" s="739"/>
      <c r="V72" s="739"/>
      <c r="W72" s="739"/>
      <c r="X72" s="739"/>
      <c r="Y72" s="722">
        <f t="shared" si="15"/>
        <v>0</v>
      </c>
      <c r="Z72" s="740"/>
    </row>
    <row r="73" spans="1:26" s="730" customFormat="1" ht="40.950000000000003" customHeight="1">
      <c r="A73" s="1872"/>
      <c r="B73" s="1874"/>
      <c r="C73" s="1872"/>
      <c r="D73" s="732" t="s">
        <v>1147</v>
      </c>
      <c r="E73" s="732" t="s">
        <v>1046</v>
      </c>
      <c r="F73" s="732" t="s">
        <v>1148</v>
      </c>
      <c r="G73" s="1877"/>
      <c r="H73" s="1875"/>
      <c r="I73" s="1875"/>
      <c r="J73" s="1875"/>
      <c r="K73" s="1881"/>
      <c r="L73" s="1875"/>
      <c r="M73" s="1875"/>
      <c r="N73" s="1882"/>
      <c r="O73" s="1882"/>
      <c r="P73" s="726" t="s">
        <v>1047</v>
      </c>
      <c r="Q73" s="725" t="s">
        <v>1048</v>
      </c>
      <c r="R73" s="1878"/>
      <c r="S73" s="1872"/>
      <c r="T73" s="727"/>
      <c r="U73" s="739">
        <f t="shared" si="11"/>
        <v>0</v>
      </c>
      <c r="V73" s="739">
        <f t="shared" si="12"/>
        <v>0</v>
      </c>
      <c r="W73" s="739">
        <f t="shared" si="13"/>
        <v>0</v>
      </c>
      <c r="X73" s="739">
        <f t="shared" si="14"/>
        <v>0</v>
      </c>
      <c r="Y73" s="722">
        <f t="shared" si="15"/>
        <v>0</v>
      </c>
      <c r="Z73" s="740" t="b">
        <f t="shared" si="16"/>
        <v>0</v>
      </c>
    </row>
    <row r="74" spans="1:26" s="730" customFormat="1" ht="22.2" customHeight="1">
      <c r="A74" s="731"/>
      <c r="B74" s="754" t="s">
        <v>1087</v>
      </c>
      <c r="C74" s="731"/>
      <c r="D74" s="780"/>
      <c r="E74" s="780"/>
      <c r="F74" s="780"/>
      <c r="G74" s="733"/>
      <c r="H74" s="756"/>
      <c r="I74" s="756"/>
      <c r="J74" s="756"/>
      <c r="K74" s="757">
        <f>+K64</f>
        <v>583608.6</v>
      </c>
      <c r="L74" s="756"/>
      <c r="M74" s="756"/>
      <c r="N74" s="733"/>
      <c r="O74" s="733"/>
      <c r="P74" s="758"/>
      <c r="Q74" s="759">
        <f>+Q64</f>
        <v>583608.6</v>
      </c>
      <c r="R74" s="760"/>
      <c r="S74" s="761"/>
      <c r="T74" s="727"/>
      <c r="U74" s="739">
        <f t="shared" si="11"/>
        <v>0</v>
      </c>
      <c r="V74" s="739">
        <f t="shared" si="12"/>
        <v>0</v>
      </c>
      <c r="W74" s="739">
        <f t="shared" si="13"/>
        <v>0</v>
      </c>
      <c r="X74" s="739">
        <f t="shared" si="14"/>
        <v>0</v>
      </c>
      <c r="Y74" s="722">
        <f t="shared" si="15"/>
        <v>0</v>
      </c>
      <c r="Z74" s="740" t="b">
        <f t="shared" si="16"/>
        <v>0</v>
      </c>
    </row>
    <row r="75" spans="1:26">
      <c r="A75" s="734">
        <v>41</v>
      </c>
      <c r="B75" s="781" t="s">
        <v>1200</v>
      </c>
      <c r="C75" s="782" t="s">
        <v>1174</v>
      </c>
      <c r="D75" s="736">
        <v>300</v>
      </c>
      <c r="E75" s="736">
        <v>300</v>
      </c>
      <c r="F75" s="736">
        <v>0</v>
      </c>
      <c r="G75" s="736">
        <v>0</v>
      </c>
      <c r="H75" s="736">
        <v>5520</v>
      </c>
      <c r="I75" s="736">
        <f>G75</f>
        <v>0</v>
      </c>
      <c r="J75" s="785">
        <v>0.15</v>
      </c>
      <c r="K75" s="672">
        <f>Q75</f>
        <v>0</v>
      </c>
      <c r="L75" s="736">
        <v>0</v>
      </c>
      <c r="M75" s="736">
        <v>0</v>
      </c>
      <c r="N75" s="736">
        <v>0</v>
      </c>
      <c r="O75" s="736">
        <v>0</v>
      </c>
      <c r="P75" s="736">
        <f>SUM(L75:O75)</f>
        <v>0</v>
      </c>
      <c r="Q75" s="672">
        <f>J75*P75</f>
        <v>0</v>
      </c>
      <c r="R75" s="737" t="s">
        <v>1051</v>
      </c>
      <c r="S75" s="738" t="s">
        <v>1052</v>
      </c>
      <c r="T75" s="723" t="str">
        <f>+IF(K75=Q75,("OK"))</f>
        <v>OK</v>
      </c>
      <c r="U75" s="739">
        <f t="shared" si="11"/>
        <v>0</v>
      </c>
      <c r="V75" s="739">
        <f t="shared" si="12"/>
        <v>0</v>
      </c>
      <c r="W75" s="739">
        <f t="shared" si="13"/>
        <v>0</v>
      </c>
      <c r="X75" s="739">
        <f t="shared" si="14"/>
        <v>0</v>
      </c>
      <c r="Y75" s="722">
        <f t="shared" si="15"/>
        <v>0</v>
      </c>
      <c r="Z75" s="740" t="str">
        <f t="shared" si="16"/>
        <v>OK</v>
      </c>
    </row>
    <row r="76" spans="1:26">
      <c r="A76" s="734">
        <v>42</v>
      </c>
      <c r="B76" s="781" t="s">
        <v>1201</v>
      </c>
      <c r="C76" s="782" t="s">
        <v>1174</v>
      </c>
      <c r="D76" s="736">
        <v>150000</v>
      </c>
      <c r="E76" s="736">
        <v>100000</v>
      </c>
      <c r="F76" s="736">
        <f>230000+5000</f>
        <v>235000</v>
      </c>
      <c r="G76" s="736">
        <f>300000+3000</f>
        <v>303000</v>
      </c>
      <c r="H76" s="736">
        <v>240945</v>
      </c>
      <c r="I76" s="736">
        <f>G76</f>
        <v>303000</v>
      </c>
      <c r="J76" s="783">
        <v>0.08</v>
      </c>
      <c r="K76" s="672">
        <f>Q76</f>
        <v>24240</v>
      </c>
      <c r="L76" s="736">
        <v>3000</v>
      </c>
      <c r="M76" s="736">
        <v>150000</v>
      </c>
      <c r="N76" s="736">
        <v>150000</v>
      </c>
      <c r="O76" s="736">
        <v>0</v>
      </c>
      <c r="P76" s="736">
        <f>SUM(L76:O76)</f>
        <v>303000</v>
      </c>
      <c r="Q76" s="672">
        <f>J76*P76</f>
        <v>24240</v>
      </c>
      <c r="R76" s="737" t="s">
        <v>1051</v>
      </c>
      <c r="S76" s="738" t="s">
        <v>1183</v>
      </c>
      <c r="T76" s="723" t="str">
        <f>+IF(K76=Q76,("OK"))</f>
        <v>OK</v>
      </c>
      <c r="U76" s="739">
        <f t="shared" si="11"/>
        <v>240</v>
      </c>
      <c r="V76" s="739">
        <f t="shared" si="12"/>
        <v>12000</v>
      </c>
      <c r="W76" s="739">
        <f t="shared" si="13"/>
        <v>12000</v>
      </c>
      <c r="X76" s="739">
        <f t="shared" si="14"/>
        <v>0</v>
      </c>
      <c r="Y76" s="722">
        <f t="shared" si="15"/>
        <v>24240</v>
      </c>
      <c r="Z76" s="740" t="str">
        <f t="shared" si="16"/>
        <v>OK</v>
      </c>
    </row>
    <row r="77" spans="1:26">
      <c r="A77" s="734">
        <v>43</v>
      </c>
      <c r="B77" s="781" t="s">
        <v>1202</v>
      </c>
      <c r="C77" s="782" t="s">
        <v>1174</v>
      </c>
      <c r="D77" s="736">
        <v>300</v>
      </c>
      <c r="E77" s="736">
        <v>300</v>
      </c>
      <c r="F77" s="736">
        <v>6000</v>
      </c>
      <c r="G77" s="736">
        <v>5000</v>
      </c>
      <c r="H77" s="736">
        <v>2010</v>
      </c>
      <c r="I77" s="736">
        <f>G77</f>
        <v>5000</v>
      </c>
      <c r="J77" s="783">
        <v>0.1</v>
      </c>
      <c r="K77" s="672">
        <f>Q77</f>
        <v>500</v>
      </c>
      <c r="L77" s="736">
        <v>3000</v>
      </c>
      <c r="M77" s="736">
        <v>0</v>
      </c>
      <c r="N77" s="736">
        <v>2000</v>
      </c>
      <c r="O77" s="736">
        <v>0</v>
      </c>
      <c r="P77" s="736">
        <f>SUM(L77:O77)</f>
        <v>5000</v>
      </c>
      <c r="Q77" s="672">
        <f>J77*P77</f>
        <v>500</v>
      </c>
      <c r="R77" s="737" t="s">
        <v>1051</v>
      </c>
      <c r="S77" s="738" t="s">
        <v>1186</v>
      </c>
      <c r="T77" s="723" t="str">
        <f>+IF(K77=Q77,("OK"))</f>
        <v>OK</v>
      </c>
      <c r="U77" s="739">
        <f t="shared" si="11"/>
        <v>300</v>
      </c>
      <c r="V77" s="739">
        <f t="shared" si="12"/>
        <v>0</v>
      </c>
      <c r="W77" s="739">
        <f t="shared" si="13"/>
        <v>200</v>
      </c>
      <c r="X77" s="739">
        <f t="shared" si="14"/>
        <v>0</v>
      </c>
      <c r="Y77" s="722">
        <f t="shared" si="15"/>
        <v>500</v>
      </c>
      <c r="Z77" s="740" t="str">
        <f t="shared" si="16"/>
        <v>OK</v>
      </c>
    </row>
    <row r="78" spans="1:26">
      <c r="A78" s="734">
        <v>44</v>
      </c>
      <c r="B78" s="781" t="s">
        <v>1203</v>
      </c>
      <c r="C78" s="782" t="s">
        <v>1174</v>
      </c>
      <c r="D78" s="736">
        <v>500</v>
      </c>
      <c r="E78" s="736">
        <v>500</v>
      </c>
      <c r="F78" s="736">
        <f>500+2000</f>
        <v>2500</v>
      </c>
      <c r="G78" s="736">
        <f>1000+2000</f>
        <v>3000</v>
      </c>
      <c r="H78" s="736">
        <v>1240</v>
      </c>
      <c r="I78" s="736">
        <f>G78</f>
        <v>3000</v>
      </c>
      <c r="J78" s="783">
        <v>0.25</v>
      </c>
      <c r="K78" s="672">
        <f>Q78</f>
        <v>750</v>
      </c>
      <c r="L78" s="736">
        <v>2000</v>
      </c>
      <c r="M78" s="736">
        <v>0</v>
      </c>
      <c r="N78" s="736">
        <v>1000</v>
      </c>
      <c r="O78" s="736">
        <v>0</v>
      </c>
      <c r="P78" s="736">
        <f>SUM(L78:O78)</f>
        <v>3000</v>
      </c>
      <c r="Q78" s="672">
        <f>J78*P78</f>
        <v>750</v>
      </c>
      <c r="R78" s="737" t="s">
        <v>1051</v>
      </c>
      <c r="S78" s="738" t="s">
        <v>1052</v>
      </c>
      <c r="T78" s="723" t="str">
        <f>+IF(K78=Q78,("OK"))</f>
        <v>OK</v>
      </c>
      <c r="U78" s="739">
        <f t="shared" si="11"/>
        <v>500</v>
      </c>
      <c r="V78" s="739">
        <f t="shared" si="12"/>
        <v>0</v>
      </c>
      <c r="W78" s="739">
        <f t="shared" si="13"/>
        <v>250</v>
      </c>
      <c r="X78" s="739">
        <f t="shared" si="14"/>
        <v>0</v>
      </c>
      <c r="Y78" s="722">
        <f t="shared" si="15"/>
        <v>750</v>
      </c>
      <c r="Z78" s="740" t="str">
        <f t="shared" si="16"/>
        <v>OK</v>
      </c>
    </row>
    <row r="79" spans="1:26">
      <c r="A79" s="734">
        <v>45</v>
      </c>
      <c r="B79" s="781" t="s">
        <v>1204</v>
      </c>
      <c r="C79" s="782" t="s">
        <v>1174</v>
      </c>
      <c r="D79" s="736">
        <v>5000</v>
      </c>
      <c r="E79" s="736">
        <v>5000</v>
      </c>
      <c r="F79" s="736">
        <f>5000+2000</f>
        <v>7000</v>
      </c>
      <c r="G79" s="736">
        <f>7000+2000</f>
        <v>9000</v>
      </c>
      <c r="H79" s="736">
        <v>3823</v>
      </c>
      <c r="I79" s="736">
        <f>G79</f>
        <v>9000</v>
      </c>
      <c r="J79" s="783">
        <v>0.25</v>
      </c>
      <c r="K79" s="672">
        <f>Q79</f>
        <v>2250</v>
      </c>
      <c r="L79" s="736">
        <v>2000</v>
      </c>
      <c r="M79" s="736">
        <v>0</v>
      </c>
      <c r="N79" s="736">
        <v>7000</v>
      </c>
      <c r="O79" s="736">
        <v>0</v>
      </c>
      <c r="P79" s="736">
        <f>SUM(L79:O79)</f>
        <v>9000</v>
      </c>
      <c r="Q79" s="672">
        <f>J79*P79</f>
        <v>2250</v>
      </c>
      <c r="R79" s="737" t="s">
        <v>1051</v>
      </c>
      <c r="S79" s="738" t="s">
        <v>1179</v>
      </c>
      <c r="T79" s="723" t="str">
        <f>+IF(K79=Q79,("OK"))</f>
        <v>OK</v>
      </c>
      <c r="U79" s="739">
        <f t="shared" si="11"/>
        <v>500</v>
      </c>
      <c r="V79" s="739">
        <f t="shared" si="12"/>
        <v>0</v>
      </c>
      <c r="W79" s="739">
        <f t="shared" si="13"/>
        <v>1750</v>
      </c>
      <c r="X79" s="739">
        <f t="shared" si="14"/>
        <v>0</v>
      </c>
      <c r="Y79" s="722">
        <f t="shared" si="15"/>
        <v>2250</v>
      </c>
      <c r="Z79" s="740" t="str">
        <f t="shared" si="16"/>
        <v>OK</v>
      </c>
    </row>
    <row r="80" spans="1:26">
      <c r="A80" s="734">
        <v>46</v>
      </c>
      <c r="B80" s="781" t="s">
        <v>1205</v>
      </c>
      <c r="C80" s="782" t="s">
        <v>1174</v>
      </c>
      <c r="D80" s="736">
        <v>1500</v>
      </c>
      <c r="E80" s="736">
        <v>1500</v>
      </c>
      <c r="F80" s="736">
        <f>500+2000</f>
        <v>2500</v>
      </c>
      <c r="G80" s="736">
        <f>1000+2000</f>
        <v>3000</v>
      </c>
      <c r="H80" s="736">
        <v>1020</v>
      </c>
      <c r="I80" s="736">
        <f t="shared" si="1"/>
        <v>3000</v>
      </c>
      <c r="J80" s="783">
        <v>0.15</v>
      </c>
      <c r="K80" s="672">
        <f t="shared" si="2"/>
        <v>450</v>
      </c>
      <c r="L80" s="736">
        <v>2000</v>
      </c>
      <c r="M80" s="736">
        <v>0</v>
      </c>
      <c r="N80" s="736">
        <v>1000</v>
      </c>
      <c r="O80" s="736">
        <v>0</v>
      </c>
      <c r="P80" s="736">
        <f t="shared" si="3"/>
        <v>3000</v>
      </c>
      <c r="Q80" s="672">
        <f t="shared" si="4"/>
        <v>450</v>
      </c>
      <c r="R80" s="737" t="s">
        <v>1051</v>
      </c>
      <c r="S80" s="738" t="s">
        <v>1179</v>
      </c>
      <c r="T80" s="723" t="str">
        <f t="shared" si="0"/>
        <v>OK</v>
      </c>
      <c r="U80" s="739">
        <f t="shared" si="11"/>
        <v>300</v>
      </c>
      <c r="V80" s="739">
        <f t="shared" si="12"/>
        <v>0</v>
      </c>
      <c r="W80" s="739">
        <f t="shared" si="13"/>
        <v>150</v>
      </c>
      <c r="X80" s="739">
        <f t="shared" si="14"/>
        <v>0</v>
      </c>
      <c r="Y80" s="722">
        <f t="shared" si="15"/>
        <v>450</v>
      </c>
      <c r="Z80" s="740" t="str">
        <f t="shared" si="16"/>
        <v>OK</v>
      </c>
    </row>
    <row r="81" spans="1:26">
      <c r="A81" s="734">
        <v>47</v>
      </c>
      <c r="B81" s="781" t="s">
        <v>1206</v>
      </c>
      <c r="C81" s="782" t="s">
        <v>1174</v>
      </c>
      <c r="D81" s="736">
        <v>1000</v>
      </c>
      <c r="E81" s="736">
        <v>1000</v>
      </c>
      <c r="F81" s="736">
        <f>600+2000</f>
        <v>2600</v>
      </c>
      <c r="G81" s="736">
        <f>1000+2000</f>
        <v>3000</v>
      </c>
      <c r="H81" s="736">
        <v>640</v>
      </c>
      <c r="I81" s="736">
        <f t="shared" si="1"/>
        <v>3000</v>
      </c>
      <c r="J81" s="783">
        <v>0.15</v>
      </c>
      <c r="K81" s="672">
        <f t="shared" si="2"/>
        <v>450</v>
      </c>
      <c r="L81" s="736">
        <v>2000</v>
      </c>
      <c r="M81" s="736">
        <v>0</v>
      </c>
      <c r="N81" s="736">
        <v>1000</v>
      </c>
      <c r="O81" s="736">
        <v>0</v>
      </c>
      <c r="P81" s="736">
        <f t="shared" si="3"/>
        <v>3000</v>
      </c>
      <c r="Q81" s="672">
        <f t="shared" si="4"/>
        <v>450</v>
      </c>
      <c r="R81" s="737" t="s">
        <v>1051</v>
      </c>
      <c r="S81" s="738" t="s">
        <v>1179</v>
      </c>
      <c r="T81" s="723" t="str">
        <f t="shared" si="0"/>
        <v>OK</v>
      </c>
      <c r="U81" s="739">
        <f t="shared" si="11"/>
        <v>300</v>
      </c>
      <c r="V81" s="739">
        <f t="shared" si="12"/>
        <v>0</v>
      </c>
      <c r="W81" s="739">
        <f t="shared" si="13"/>
        <v>150</v>
      </c>
      <c r="X81" s="739">
        <f t="shared" si="14"/>
        <v>0</v>
      </c>
      <c r="Y81" s="722">
        <f t="shared" si="15"/>
        <v>450</v>
      </c>
      <c r="Z81" s="740" t="str">
        <f t="shared" si="16"/>
        <v>OK</v>
      </c>
    </row>
    <row r="82" spans="1:26">
      <c r="A82" s="734">
        <v>48</v>
      </c>
      <c r="B82" s="781" t="s">
        <v>1207</v>
      </c>
      <c r="C82" s="782" t="s">
        <v>1174</v>
      </c>
      <c r="D82" s="736">
        <v>2500</v>
      </c>
      <c r="E82" s="736">
        <v>2500</v>
      </c>
      <c r="F82" s="736">
        <v>2200</v>
      </c>
      <c r="G82" s="736">
        <v>4000</v>
      </c>
      <c r="H82" s="736">
        <v>1690</v>
      </c>
      <c r="I82" s="736">
        <f t="shared" si="1"/>
        <v>4000</v>
      </c>
      <c r="J82" s="783">
        <v>0.15</v>
      </c>
      <c r="K82" s="672">
        <f t="shared" si="2"/>
        <v>600</v>
      </c>
      <c r="L82" s="736">
        <v>0</v>
      </c>
      <c r="M82" s="736">
        <v>0</v>
      </c>
      <c r="N82" s="736">
        <v>4000</v>
      </c>
      <c r="O82" s="736">
        <v>0</v>
      </c>
      <c r="P82" s="736">
        <f t="shared" si="3"/>
        <v>4000</v>
      </c>
      <c r="Q82" s="672">
        <f t="shared" si="4"/>
        <v>600</v>
      </c>
      <c r="R82" s="737" t="s">
        <v>1051</v>
      </c>
      <c r="S82" s="738" t="s">
        <v>1052</v>
      </c>
      <c r="T82" s="723" t="str">
        <f t="shared" si="0"/>
        <v>OK</v>
      </c>
      <c r="U82" s="739">
        <f t="shared" si="11"/>
        <v>0</v>
      </c>
      <c r="V82" s="739">
        <f t="shared" si="12"/>
        <v>0</v>
      </c>
      <c r="W82" s="739">
        <f t="shared" si="13"/>
        <v>600</v>
      </c>
      <c r="X82" s="739">
        <f t="shared" si="14"/>
        <v>0</v>
      </c>
      <c r="Y82" s="722">
        <f t="shared" si="15"/>
        <v>600</v>
      </c>
      <c r="Z82" s="740" t="str">
        <f t="shared" si="16"/>
        <v>OK</v>
      </c>
    </row>
    <row r="83" spans="1:26">
      <c r="A83" s="734">
        <v>49</v>
      </c>
      <c r="B83" s="781" t="s">
        <v>1208</v>
      </c>
      <c r="C83" s="782" t="s">
        <v>1174</v>
      </c>
      <c r="D83" s="736">
        <v>300</v>
      </c>
      <c r="E83" s="736">
        <v>300</v>
      </c>
      <c r="F83" s="736">
        <v>0</v>
      </c>
      <c r="G83" s="736">
        <v>0</v>
      </c>
      <c r="H83" s="736">
        <v>2890</v>
      </c>
      <c r="I83" s="736">
        <f t="shared" si="1"/>
        <v>0</v>
      </c>
      <c r="J83" s="783">
        <v>0.08</v>
      </c>
      <c r="K83" s="672">
        <f t="shared" si="2"/>
        <v>0</v>
      </c>
      <c r="L83" s="736">
        <v>0</v>
      </c>
      <c r="M83" s="736">
        <v>0</v>
      </c>
      <c r="N83" s="736">
        <v>0</v>
      </c>
      <c r="O83" s="736">
        <v>0</v>
      </c>
      <c r="P83" s="736">
        <f t="shared" si="3"/>
        <v>0</v>
      </c>
      <c r="Q83" s="672">
        <f t="shared" si="4"/>
        <v>0</v>
      </c>
      <c r="R83" s="737" t="s">
        <v>1051</v>
      </c>
      <c r="S83" s="738" t="s">
        <v>1052</v>
      </c>
      <c r="T83" s="723" t="str">
        <f t="shared" si="0"/>
        <v>OK</v>
      </c>
      <c r="U83" s="739">
        <f t="shared" si="11"/>
        <v>0</v>
      </c>
      <c r="V83" s="739">
        <f t="shared" si="12"/>
        <v>0</v>
      </c>
      <c r="W83" s="739">
        <f t="shared" si="13"/>
        <v>0</v>
      </c>
      <c r="X83" s="739">
        <f t="shared" si="14"/>
        <v>0</v>
      </c>
      <c r="Y83" s="722">
        <f t="shared" si="15"/>
        <v>0</v>
      </c>
      <c r="Z83" s="740" t="str">
        <f t="shared" si="16"/>
        <v>OK</v>
      </c>
    </row>
    <row r="84" spans="1:26">
      <c r="A84" s="734">
        <v>50</v>
      </c>
      <c r="B84" s="781" t="s">
        <v>1209</v>
      </c>
      <c r="C84" s="782" t="s">
        <v>1174</v>
      </c>
      <c r="D84" s="736">
        <v>15000</v>
      </c>
      <c r="E84" s="736">
        <v>20000</v>
      </c>
      <c r="F84" s="736">
        <v>25000</v>
      </c>
      <c r="G84" s="736">
        <v>50000</v>
      </c>
      <c r="H84" s="736">
        <v>2570</v>
      </c>
      <c r="I84" s="736">
        <f t="shared" si="1"/>
        <v>50000</v>
      </c>
      <c r="J84" s="783">
        <v>0.6</v>
      </c>
      <c r="K84" s="672">
        <f t="shared" si="2"/>
        <v>30000</v>
      </c>
      <c r="L84" s="736">
        <v>0</v>
      </c>
      <c r="M84" s="736">
        <v>25000</v>
      </c>
      <c r="N84" s="736">
        <v>25000</v>
      </c>
      <c r="O84" s="736">
        <v>0</v>
      </c>
      <c r="P84" s="736">
        <f t="shared" si="3"/>
        <v>50000</v>
      </c>
      <c r="Q84" s="672">
        <f t="shared" si="4"/>
        <v>30000</v>
      </c>
      <c r="R84" s="737" t="s">
        <v>1051</v>
      </c>
      <c r="S84" s="738" t="s">
        <v>1052</v>
      </c>
      <c r="T84" s="723" t="str">
        <f t="shared" si="0"/>
        <v>OK</v>
      </c>
      <c r="U84" s="739">
        <f t="shared" si="11"/>
        <v>0</v>
      </c>
      <c r="V84" s="739">
        <f t="shared" si="12"/>
        <v>15000</v>
      </c>
      <c r="W84" s="739">
        <f t="shared" si="13"/>
        <v>15000</v>
      </c>
      <c r="X84" s="739">
        <f t="shared" si="14"/>
        <v>0</v>
      </c>
      <c r="Y84" s="722">
        <f t="shared" si="15"/>
        <v>30000</v>
      </c>
      <c r="Z84" s="740" t="str">
        <f t="shared" si="16"/>
        <v>OK</v>
      </c>
    </row>
    <row r="85" spans="1:26">
      <c r="A85" s="734">
        <v>51</v>
      </c>
      <c r="B85" s="781" t="s">
        <v>1210</v>
      </c>
      <c r="C85" s="782" t="s">
        <v>1174</v>
      </c>
      <c r="D85" s="736">
        <v>5500</v>
      </c>
      <c r="E85" s="736">
        <v>5000</v>
      </c>
      <c r="F85" s="736">
        <f>5000+5000</f>
        <v>10000</v>
      </c>
      <c r="G85" s="736">
        <f>10000+5000</f>
        <v>15000</v>
      </c>
      <c r="H85" s="736">
        <v>5455</v>
      </c>
      <c r="I85" s="736">
        <f t="shared" si="1"/>
        <v>15000</v>
      </c>
      <c r="J85" s="783">
        <v>0.15</v>
      </c>
      <c r="K85" s="672">
        <f t="shared" si="2"/>
        <v>2250</v>
      </c>
      <c r="L85" s="736">
        <v>5000</v>
      </c>
      <c r="M85" s="736">
        <v>5000</v>
      </c>
      <c r="N85" s="736">
        <v>5000</v>
      </c>
      <c r="O85" s="736">
        <v>0</v>
      </c>
      <c r="P85" s="736">
        <f t="shared" si="3"/>
        <v>15000</v>
      </c>
      <c r="Q85" s="672">
        <f t="shared" si="4"/>
        <v>2250</v>
      </c>
      <c r="R85" s="737" t="s">
        <v>1051</v>
      </c>
      <c r="S85" s="738" t="s">
        <v>1186</v>
      </c>
      <c r="T85" s="723" t="str">
        <f t="shared" si="0"/>
        <v>OK</v>
      </c>
      <c r="U85" s="739">
        <f t="shared" si="11"/>
        <v>750</v>
      </c>
      <c r="V85" s="739">
        <f t="shared" si="12"/>
        <v>750</v>
      </c>
      <c r="W85" s="739">
        <f t="shared" si="13"/>
        <v>750</v>
      </c>
      <c r="X85" s="739">
        <f t="shared" si="14"/>
        <v>0</v>
      </c>
      <c r="Y85" s="722">
        <f t="shared" si="15"/>
        <v>2250</v>
      </c>
      <c r="Z85" s="740" t="str">
        <f t="shared" si="16"/>
        <v>OK</v>
      </c>
    </row>
    <row r="86" spans="1:26">
      <c r="A86" s="734">
        <v>52</v>
      </c>
      <c r="B86" s="781" t="s">
        <v>1211</v>
      </c>
      <c r="C86" s="782" t="s">
        <v>1174</v>
      </c>
      <c r="D86" s="736">
        <v>12000</v>
      </c>
      <c r="E86" s="736">
        <v>15000</v>
      </c>
      <c r="F86" s="736">
        <v>15000</v>
      </c>
      <c r="G86" s="736">
        <v>22000</v>
      </c>
      <c r="H86" s="736">
        <v>8990</v>
      </c>
      <c r="I86" s="736">
        <f t="shared" si="1"/>
        <v>22000</v>
      </c>
      <c r="J86" s="783">
        <v>0.4</v>
      </c>
      <c r="K86" s="672">
        <f t="shared" si="2"/>
        <v>8800</v>
      </c>
      <c r="L86" s="736">
        <v>0</v>
      </c>
      <c r="M86" s="736">
        <v>10000</v>
      </c>
      <c r="N86" s="736">
        <v>12000</v>
      </c>
      <c r="O86" s="736">
        <v>0</v>
      </c>
      <c r="P86" s="736">
        <f t="shared" si="3"/>
        <v>22000</v>
      </c>
      <c r="Q86" s="672">
        <f t="shared" si="4"/>
        <v>8800</v>
      </c>
      <c r="R86" s="737" t="s">
        <v>1051</v>
      </c>
      <c r="S86" s="738" t="s">
        <v>1052</v>
      </c>
      <c r="T86" s="723" t="str">
        <f t="shared" si="0"/>
        <v>OK</v>
      </c>
      <c r="U86" s="739">
        <f t="shared" si="11"/>
        <v>0</v>
      </c>
      <c r="V86" s="739">
        <f t="shared" si="12"/>
        <v>4000</v>
      </c>
      <c r="W86" s="739">
        <f t="shared" si="13"/>
        <v>4800</v>
      </c>
      <c r="X86" s="739">
        <f t="shared" si="14"/>
        <v>0</v>
      </c>
      <c r="Y86" s="722">
        <f t="shared" si="15"/>
        <v>8800</v>
      </c>
      <c r="Z86" s="740" t="str">
        <f t="shared" si="16"/>
        <v>OK</v>
      </c>
    </row>
    <row r="87" spans="1:26">
      <c r="A87" s="734">
        <v>53</v>
      </c>
      <c r="B87" s="781" t="s">
        <v>1212</v>
      </c>
      <c r="C87" s="782" t="s">
        <v>1174</v>
      </c>
      <c r="D87" s="736">
        <v>30000</v>
      </c>
      <c r="E87" s="736">
        <v>50000</v>
      </c>
      <c r="F87" s="736">
        <v>150000</v>
      </c>
      <c r="G87" s="736">
        <v>100000</v>
      </c>
      <c r="H87" s="736">
        <v>0</v>
      </c>
      <c r="I87" s="736">
        <f t="shared" si="1"/>
        <v>100000</v>
      </c>
      <c r="J87" s="783">
        <v>0.27</v>
      </c>
      <c r="K87" s="672">
        <f t="shared" si="2"/>
        <v>27000</v>
      </c>
      <c r="L87" s="736">
        <v>0</v>
      </c>
      <c r="M87" s="736">
        <v>50000</v>
      </c>
      <c r="N87" s="736">
        <v>50000</v>
      </c>
      <c r="O87" s="736">
        <v>0</v>
      </c>
      <c r="P87" s="736">
        <f t="shared" si="3"/>
        <v>100000</v>
      </c>
      <c r="Q87" s="672">
        <f t="shared" si="4"/>
        <v>27000</v>
      </c>
      <c r="R87" s="737" t="s">
        <v>1051</v>
      </c>
      <c r="S87" s="738" t="s">
        <v>1052</v>
      </c>
      <c r="T87" s="723" t="str">
        <f t="shared" si="0"/>
        <v>OK</v>
      </c>
      <c r="U87" s="739">
        <f t="shared" si="11"/>
        <v>0</v>
      </c>
      <c r="V87" s="739">
        <f t="shared" si="12"/>
        <v>13500</v>
      </c>
      <c r="W87" s="739">
        <f t="shared" si="13"/>
        <v>13500</v>
      </c>
      <c r="X87" s="739">
        <f t="shared" si="14"/>
        <v>0</v>
      </c>
      <c r="Y87" s="722">
        <f t="shared" si="15"/>
        <v>27000</v>
      </c>
      <c r="Z87" s="740" t="str">
        <f t="shared" si="16"/>
        <v>OK</v>
      </c>
    </row>
    <row r="88" spans="1:26">
      <c r="A88" s="734">
        <v>54</v>
      </c>
      <c r="B88" s="781" t="s">
        <v>1213</v>
      </c>
      <c r="C88" s="782" t="s">
        <v>1174</v>
      </c>
      <c r="D88" s="736">
        <v>235000</v>
      </c>
      <c r="E88" s="736">
        <v>300000</v>
      </c>
      <c r="F88" s="736">
        <v>300000</v>
      </c>
      <c r="G88" s="736">
        <v>700000</v>
      </c>
      <c r="H88" s="736">
        <v>4215</v>
      </c>
      <c r="I88" s="736">
        <f t="shared" si="1"/>
        <v>700000</v>
      </c>
      <c r="J88" s="783">
        <v>0.2</v>
      </c>
      <c r="K88" s="672">
        <f t="shared" si="2"/>
        <v>140000</v>
      </c>
      <c r="L88" s="736">
        <v>0</v>
      </c>
      <c r="M88" s="736">
        <v>400000</v>
      </c>
      <c r="N88" s="736">
        <v>300000</v>
      </c>
      <c r="O88" s="736">
        <v>0</v>
      </c>
      <c r="P88" s="736">
        <f t="shared" si="3"/>
        <v>700000</v>
      </c>
      <c r="Q88" s="672">
        <f t="shared" si="4"/>
        <v>140000</v>
      </c>
      <c r="R88" s="737" t="s">
        <v>1051</v>
      </c>
      <c r="S88" s="738" t="s">
        <v>1052</v>
      </c>
      <c r="T88" s="723" t="str">
        <f t="shared" si="0"/>
        <v>OK</v>
      </c>
      <c r="U88" s="739">
        <f t="shared" si="11"/>
        <v>0</v>
      </c>
      <c r="V88" s="739">
        <f t="shared" si="12"/>
        <v>80000</v>
      </c>
      <c r="W88" s="739">
        <f t="shared" si="13"/>
        <v>60000</v>
      </c>
      <c r="X88" s="739">
        <f t="shared" si="14"/>
        <v>0</v>
      </c>
      <c r="Y88" s="722">
        <f t="shared" si="15"/>
        <v>140000</v>
      </c>
      <c r="Z88" s="740" t="str">
        <f t="shared" si="16"/>
        <v>OK</v>
      </c>
    </row>
    <row r="89" spans="1:26">
      <c r="A89" s="734">
        <v>55</v>
      </c>
      <c r="B89" s="781" t="s">
        <v>1214</v>
      </c>
      <c r="C89" s="782" t="s">
        <v>1174</v>
      </c>
      <c r="D89" s="736">
        <v>100000</v>
      </c>
      <c r="E89" s="736">
        <v>200000</v>
      </c>
      <c r="F89" s="736">
        <v>320000</v>
      </c>
      <c r="G89" s="736">
        <v>50000</v>
      </c>
      <c r="H89" s="736">
        <v>251605</v>
      </c>
      <c r="I89" s="736">
        <f t="shared" si="1"/>
        <v>50000</v>
      </c>
      <c r="J89" s="783">
        <v>0.25</v>
      </c>
      <c r="K89" s="672">
        <f t="shared" si="2"/>
        <v>12500</v>
      </c>
      <c r="L89" s="736">
        <v>0</v>
      </c>
      <c r="M89" s="736">
        <v>50000</v>
      </c>
      <c r="N89" s="736">
        <v>0</v>
      </c>
      <c r="O89" s="736">
        <v>0</v>
      </c>
      <c r="P89" s="736">
        <f t="shared" si="3"/>
        <v>50000</v>
      </c>
      <c r="Q89" s="672">
        <f t="shared" si="4"/>
        <v>12500</v>
      </c>
      <c r="R89" s="737" t="s">
        <v>1051</v>
      </c>
      <c r="S89" s="738" t="s">
        <v>1052</v>
      </c>
      <c r="T89" s="723" t="str">
        <f t="shared" si="0"/>
        <v>OK</v>
      </c>
      <c r="U89" s="739">
        <f t="shared" ref="U89:U152" si="17">+L89*J89</f>
        <v>0</v>
      </c>
      <c r="V89" s="739">
        <f t="shared" ref="V89:V152" si="18">+M89*J89</f>
        <v>12500</v>
      </c>
      <c r="W89" s="739">
        <f t="shared" ref="W89:W152" si="19">+N89*J89</f>
        <v>0</v>
      </c>
      <c r="X89" s="739">
        <f t="shared" ref="X89:X152" si="20">+O89*J89</f>
        <v>0</v>
      </c>
      <c r="Y89" s="722">
        <f t="shared" si="15"/>
        <v>12500</v>
      </c>
      <c r="Z89" s="740" t="str">
        <f t="shared" si="16"/>
        <v>OK</v>
      </c>
    </row>
    <row r="90" spans="1:26">
      <c r="A90" s="734">
        <v>56</v>
      </c>
      <c r="B90" s="781" t="s">
        <v>1215</v>
      </c>
      <c r="C90" s="782" t="s">
        <v>1174</v>
      </c>
      <c r="D90" s="736">
        <v>400</v>
      </c>
      <c r="E90" s="736">
        <v>400</v>
      </c>
      <c r="F90" s="736">
        <v>0</v>
      </c>
      <c r="G90" s="736">
        <v>3000</v>
      </c>
      <c r="H90" s="736">
        <v>2250</v>
      </c>
      <c r="I90" s="736">
        <f t="shared" si="1"/>
        <v>3000</v>
      </c>
      <c r="J90" s="783">
        <v>0.06</v>
      </c>
      <c r="K90" s="672">
        <f t="shared" si="2"/>
        <v>180</v>
      </c>
      <c r="L90" s="736">
        <v>0</v>
      </c>
      <c r="M90" s="736">
        <v>0</v>
      </c>
      <c r="N90" s="736">
        <v>3000</v>
      </c>
      <c r="O90" s="736">
        <v>0</v>
      </c>
      <c r="P90" s="736">
        <f t="shared" si="3"/>
        <v>3000</v>
      </c>
      <c r="Q90" s="672">
        <f t="shared" si="4"/>
        <v>180</v>
      </c>
      <c r="R90" s="737" t="s">
        <v>1051</v>
      </c>
      <c r="S90" s="738" t="s">
        <v>1052</v>
      </c>
      <c r="T90" s="723" t="str">
        <f t="shared" si="0"/>
        <v>OK</v>
      </c>
      <c r="U90" s="739">
        <f t="shared" si="17"/>
        <v>0</v>
      </c>
      <c r="V90" s="739">
        <f t="shared" si="18"/>
        <v>0</v>
      </c>
      <c r="W90" s="739">
        <f t="shared" si="19"/>
        <v>180</v>
      </c>
      <c r="X90" s="739">
        <f t="shared" si="20"/>
        <v>0</v>
      </c>
      <c r="Y90" s="722">
        <f t="shared" si="15"/>
        <v>180</v>
      </c>
      <c r="Z90" s="740" t="str">
        <f t="shared" si="16"/>
        <v>OK</v>
      </c>
    </row>
    <row r="91" spans="1:26">
      <c r="A91" s="734">
        <v>57</v>
      </c>
      <c r="B91" s="781" t="s">
        <v>1216</v>
      </c>
      <c r="C91" s="782" t="s">
        <v>1174</v>
      </c>
      <c r="D91" s="736">
        <v>300</v>
      </c>
      <c r="E91" s="736">
        <v>300</v>
      </c>
      <c r="F91" s="736">
        <v>3200</v>
      </c>
      <c r="G91" s="736">
        <v>8000</v>
      </c>
      <c r="H91" s="736">
        <v>1365</v>
      </c>
      <c r="I91" s="736">
        <f t="shared" si="1"/>
        <v>8000</v>
      </c>
      <c r="J91" s="783">
        <v>0.06</v>
      </c>
      <c r="K91" s="672">
        <f t="shared" si="2"/>
        <v>480</v>
      </c>
      <c r="L91" s="736">
        <v>0</v>
      </c>
      <c r="M91" s="736">
        <v>0</v>
      </c>
      <c r="N91" s="736">
        <v>8000</v>
      </c>
      <c r="O91" s="736">
        <v>0</v>
      </c>
      <c r="P91" s="736">
        <f t="shared" si="3"/>
        <v>8000</v>
      </c>
      <c r="Q91" s="672">
        <f t="shared" si="4"/>
        <v>480</v>
      </c>
      <c r="R91" s="737" t="s">
        <v>1051</v>
      </c>
      <c r="S91" s="738" t="s">
        <v>1052</v>
      </c>
      <c r="T91" s="723" t="str">
        <f t="shared" si="0"/>
        <v>OK</v>
      </c>
      <c r="U91" s="739">
        <f t="shared" si="17"/>
        <v>0</v>
      </c>
      <c r="V91" s="739">
        <f t="shared" si="18"/>
        <v>0</v>
      </c>
      <c r="W91" s="739">
        <f t="shared" si="19"/>
        <v>480</v>
      </c>
      <c r="X91" s="739">
        <f t="shared" si="20"/>
        <v>0</v>
      </c>
      <c r="Y91" s="722">
        <f t="shared" si="15"/>
        <v>480</v>
      </c>
      <c r="Z91" s="740" t="str">
        <f t="shared" si="16"/>
        <v>OK</v>
      </c>
    </row>
    <row r="92" spans="1:26">
      <c r="A92" s="734">
        <v>58</v>
      </c>
      <c r="B92" s="781" t="s">
        <v>1217</v>
      </c>
      <c r="C92" s="782" t="s">
        <v>1174</v>
      </c>
      <c r="D92" s="736">
        <v>1000</v>
      </c>
      <c r="E92" s="736">
        <v>1000</v>
      </c>
      <c r="F92" s="736">
        <v>1200</v>
      </c>
      <c r="G92" s="736">
        <v>2000</v>
      </c>
      <c r="H92" s="736">
        <v>2000</v>
      </c>
      <c r="I92" s="736">
        <f t="shared" si="1"/>
        <v>2000</v>
      </c>
      <c r="J92" s="783">
        <v>0.38</v>
      </c>
      <c r="K92" s="672">
        <f t="shared" si="2"/>
        <v>760</v>
      </c>
      <c r="L92" s="736">
        <v>0</v>
      </c>
      <c r="M92" s="736">
        <v>0</v>
      </c>
      <c r="N92" s="736">
        <v>2000</v>
      </c>
      <c r="O92" s="736">
        <v>0</v>
      </c>
      <c r="P92" s="736">
        <f t="shared" si="3"/>
        <v>2000</v>
      </c>
      <c r="Q92" s="672">
        <f t="shared" si="4"/>
        <v>760</v>
      </c>
      <c r="R92" s="737" t="s">
        <v>1051</v>
      </c>
      <c r="S92" s="738" t="s">
        <v>1052</v>
      </c>
      <c r="T92" s="723" t="str">
        <f t="shared" si="0"/>
        <v>OK</v>
      </c>
      <c r="U92" s="739">
        <f t="shared" si="17"/>
        <v>0</v>
      </c>
      <c r="V92" s="739">
        <f t="shared" si="18"/>
        <v>0</v>
      </c>
      <c r="W92" s="739">
        <f t="shared" si="19"/>
        <v>760</v>
      </c>
      <c r="X92" s="739">
        <f t="shared" si="20"/>
        <v>0</v>
      </c>
      <c r="Y92" s="722">
        <f t="shared" si="15"/>
        <v>760</v>
      </c>
      <c r="Z92" s="740" t="str">
        <f t="shared" si="16"/>
        <v>OK</v>
      </c>
    </row>
    <row r="93" spans="1:26">
      <c r="A93" s="734">
        <v>59</v>
      </c>
      <c r="B93" s="781" t="s">
        <v>1218</v>
      </c>
      <c r="C93" s="782" t="s">
        <v>1174</v>
      </c>
      <c r="D93" s="736">
        <v>28000</v>
      </c>
      <c r="E93" s="736">
        <v>50000</v>
      </c>
      <c r="F93" s="736">
        <v>55000</v>
      </c>
      <c r="G93" s="736">
        <v>100000</v>
      </c>
      <c r="H93" s="736">
        <v>0</v>
      </c>
      <c r="I93" s="736">
        <f t="shared" si="1"/>
        <v>100000</v>
      </c>
      <c r="J93" s="783">
        <v>0.1</v>
      </c>
      <c r="K93" s="672">
        <f t="shared" si="2"/>
        <v>10000</v>
      </c>
      <c r="L93" s="736">
        <v>0</v>
      </c>
      <c r="M93" s="736">
        <v>50000</v>
      </c>
      <c r="N93" s="736">
        <v>50000</v>
      </c>
      <c r="O93" s="736">
        <v>0</v>
      </c>
      <c r="P93" s="736">
        <f t="shared" si="3"/>
        <v>100000</v>
      </c>
      <c r="Q93" s="672">
        <f t="shared" si="4"/>
        <v>10000</v>
      </c>
      <c r="R93" s="737" t="s">
        <v>1051</v>
      </c>
      <c r="S93" s="738" t="s">
        <v>1052</v>
      </c>
      <c r="T93" s="723" t="str">
        <f t="shared" si="0"/>
        <v>OK</v>
      </c>
      <c r="U93" s="739">
        <f t="shared" si="17"/>
        <v>0</v>
      </c>
      <c r="V93" s="739">
        <f t="shared" si="18"/>
        <v>5000</v>
      </c>
      <c r="W93" s="739">
        <f t="shared" si="19"/>
        <v>5000</v>
      </c>
      <c r="X93" s="739">
        <f t="shared" si="20"/>
        <v>0</v>
      </c>
      <c r="Y93" s="722">
        <f t="shared" si="15"/>
        <v>10000</v>
      </c>
      <c r="Z93" s="740" t="str">
        <f t="shared" si="16"/>
        <v>OK</v>
      </c>
    </row>
    <row r="94" spans="1:26">
      <c r="A94" s="734">
        <v>60</v>
      </c>
      <c r="B94" s="781" t="s">
        <v>1219</v>
      </c>
      <c r="C94" s="782" t="s">
        <v>1174</v>
      </c>
      <c r="D94" s="736">
        <v>200000</v>
      </c>
      <c r="E94" s="736">
        <v>120000</v>
      </c>
      <c r="F94" s="736">
        <v>1000000</v>
      </c>
      <c r="G94" s="736">
        <v>250000</v>
      </c>
      <c r="H94" s="736">
        <v>432000</v>
      </c>
      <c r="I94" s="736">
        <f t="shared" si="1"/>
        <v>250000</v>
      </c>
      <c r="J94" s="783">
        <v>0.12</v>
      </c>
      <c r="K94" s="672">
        <f t="shared" si="2"/>
        <v>30000</v>
      </c>
      <c r="L94" s="736">
        <v>0</v>
      </c>
      <c r="M94" s="736">
        <v>100000</v>
      </c>
      <c r="N94" s="736">
        <v>150000</v>
      </c>
      <c r="O94" s="736">
        <v>0</v>
      </c>
      <c r="P94" s="736">
        <f t="shared" si="3"/>
        <v>250000</v>
      </c>
      <c r="Q94" s="672">
        <f t="shared" si="4"/>
        <v>30000</v>
      </c>
      <c r="R94" s="737" t="s">
        <v>1051</v>
      </c>
      <c r="S94" s="738" t="s">
        <v>1052</v>
      </c>
      <c r="T94" s="723" t="str">
        <f t="shared" si="0"/>
        <v>OK</v>
      </c>
      <c r="U94" s="739">
        <f t="shared" si="17"/>
        <v>0</v>
      </c>
      <c r="V94" s="739">
        <f t="shared" si="18"/>
        <v>12000</v>
      </c>
      <c r="W94" s="739">
        <f t="shared" si="19"/>
        <v>18000</v>
      </c>
      <c r="X94" s="739">
        <f t="shared" si="20"/>
        <v>0</v>
      </c>
      <c r="Y94" s="722">
        <f t="shared" si="15"/>
        <v>30000</v>
      </c>
      <c r="Z94" s="740" t="str">
        <f t="shared" si="16"/>
        <v>OK</v>
      </c>
    </row>
    <row r="95" spans="1:26" s="21" customFormat="1" ht="24.6">
      <c r="A95" s="746"/>
      <c r="B95" s="747" t="s">
        <v>6</v>
      </c>
      <c r="K95" s="748">
        <f>SUM(K74:K94)</f>
        <v>874818.6</v>
      </c>
      <c r="L95" s="778"/>
      <c r="M95" s="778"/>
      <c r="N95" s="778"/>
      <c r="O95" s="778"/>
      <c r="P95" s="778"/>
      <c r="Q95" s="748">
        <f>SUM(Q74:Q94)</f>
        <v>874818.6</v>
      </c>
      <c r="U95" s="739">
        <f t="shared" si="17"/>
        <v>0</v>
      </c>
      <c r="V95" s="739">
        <f t="shared" si="18"/>
        <v>0</v>
      </c>
      <c r="W95" s="739">
        <f t="shared" si="19"/>
        <v>0</v>
      </c>
      <c r="X95" s="739">
        <f t="shared" si="20"/>
        <v>0</v>
      </c>
      <c r="Y95" s="722">
        <f t="shared" si="15"/>
        <v>0</v>
      </c>
      <c r="Z95" s="740" t="b">
        <f t="shared" si="16"/>
        <v>0</v>
      </c>
    </row>
    <row r="96" spans="1:26" ht="22.5" customHeight="1">
      <c r="A96" s="1826" t="s">
        <v>1165</v>
      </c>
      <c r="B96" s="1826"/>
      <c r="C96" s="1826"/>
      <c r="D96" s="1826"/>
      <c r="E96" s="1826"/>
      <c r="F96" s="1826"/>
      <c r="G96" s="1826"/>
      <c r="H96" s="1826"/>
      <c r="I96" s="1826"/>
      <c r="J96" s="1826"/>
      <c r="K96" s="1826"/>
      <c r="L96" s="1826"/>
      <c r="M96" s="1826"/>
      <c r="N96" s="1826"/>
      <c r="O96" s="1826"/>
      <c r="P96" s="1826"/>
      <c r="Q96" s="1826"/>
      <c r="R96" s="1826"/>
      <c r="S96" s="1826"/>
      <c r="T96" s="568" t="s">
        <v>1028</v>
      </c>
      <c r="U96" s="739">
        <f t="shared" si="17"/>
        <v>0</v>
      </c>
      <c r="V96" s="739">
        <f t="shared" si="18"/>
        <v>0</v>
      </c>
      <c r="W96" s="739">
        <f t="shared" si="19"/>
        <v>0</v>
      </c>
      <c r="X96" s="739">
        <f t="shared" si="20"/>
        <v>0</v>
      </c>
      <c r="Y96" s="722">
        <f t="shared" si="15"/>
        <v>0</v>
      </c>
      <c r="Z96" s="740" t="str">
        <f t="shared" si="16"/>
        <v>OK</v>
      </c>
    </row>
    <row r="97" spans="1:26" ht="23.25" customHeight="1">
      <c r="A97" s="1870" t="s">
        <v>1141</v>
      </c>
      <c r="B97" s="1870"/>
      <c r="C97" s="1870"/>
      <c r="D97" s="1870"/>
      <c r="E97" s="1870"/>
      <c r="F97" s="1870"/>
      <c r="G97" s="1870"/>
      <c r="H97" s="1870"/>
      <c r="I97" s="1870"/>
      <c r="J97" s="1870"/>
      <c r="K97" s="1870"/>
      <c r="L97" s="1870"/>
      <c r="M97" s="1870"/>
      <c r="N97" s="1870"/>
      <c r="O97" s="1870"/>
      <c r="P97" s="1870"/>
      <c r="Q97" s="1870"/>
      <c r="R97" s="1870"/>
      <c r="S97" s="1870"/>
      <c r="T97" s="22"/>
      <c r="U97" s="739">
        <f t="shared" si="17"/>
        <v>0</v>
      </c>
      <c r="V97" s="739">
        <f t="shared" si="18"/>
        <v>0</v>
      </c>
      <c r="W97" s="739">
        <f t="shared" si="19"/>
        <v>0</v>
      </c>
      <c r="X97" s="739">
        <f t="shared" si="20"/>
        <v>0</v>
      </c>
      <c r="Y97" s="722">
        <f t="shared" si="15"/>
        <v>0</v>
      </c>
      <c r="Z97" s="740" t="str">
        <f t="shared" si="16"/>
        <v>OK</v>
      </c>
    </row>
    <row r="98" spans="1:26" ht="19.5" customHeight="1">
      <c r="A98" s="1871" t="s">
        <v>1030</v>
      </c>
      <c r="B98" s="1871"/>
      <c r="C98" s="1871"/>
      <c r="D98" s="1871"/>
      <c r="E98" s="1871"/>
      <c r="F98" s="1871"/>
      <c r="G98" s="1871"/>
      <c r="H98" s="1871"/>
      <c r="I98" s="1871"/>
      <c r="J98" s="1871"/>
      <c r="K98" s="1871"/>
      <c r="L98" s="1871"/>
      <c r="M98" s="1871"/>
      <c r="N98" s="1871"/>
      <c r="O98" s="1871"/>
      <c r="P98" s="1871"/>
      <c r="Q98" s="1871"/>
      <c r="R98" s="1871"/>
      <c r="S98" s="1871"/>
      <c r="T98" s="22"/>
      <c r="U98" s="739">
        <f t="shared" si="17"/>
        <v>0</v>
      </c>
      <c r="V98" s="739">
        <f t="shared" si="18"/>
        <v>0</v>
      </c>
      <c r="W98" s="739">
        <f t="shared" si="19"/>
        <v>0</v>
      </c>
      <c r="X98" s="739">
        <f t="shared" si="20"/>
        <v>0</v>
      </c>
      <c r="Y98" s="722">
        <f t="shared" si="15"/>
        <v>0</v>
      </c>
      <c r="Z98" s="740" t="str">
        <f t="shared" si="16"/>
        <v>OK</v>
      </c>
    </row>
    <row r="99" spans="1:26" s="730" customFormat="1" ht="22.5" customHeight="1">
      <c r="A99" s="1872" t="s">
        <v>1142</v>
      </c>
      <c r="B99" s="1873" t="s">
        <v>4</v>
      </c>
      <c r="C99" s="1872" t="s">
        <v>1031</v>
      </c>
      <c r="D99" s="1875" t="s">
        <v>1032</v>
      </c>
      <c r="E99" s="1875"/>
      <c r="F99" s="1875"/>
      <c r="G99" s="1876" t="s">
        <v>1033</v>
      </c>
      <c r="H99" s="1875" t="s">
        <v>1034</v>
      </c>
      <c r="I99" s="1875" t="s">
        <v>1035</v>
      </c>
      <c r="J99" s="1875" t="s">
        <v>1036</v>
      </c>
      <c r="K99" s="1881" t="s">
        <v>1037</v>
      </c>
      <c r="L99" s="1875" t="s">
        <v>1038</v>
      </c>
      <c r="M99" s="1875" t="s">
        <v>1143</v>
      </c>
      <c r="N99" s="1882" t="s">
        <v>1144</v>
      </c>
      <c r="O99" s="1882" t="s">
        <v>1145</v>
      </c>
      <c r="P99" s="1878" t="s">
        <v>1042</v>
      </c>
      <c r="Q99" s="1878"/>
      <c r="R99" s="1878" t="s">
        <v>1043</v>
      </c>
      <c r="S99" s="1872" t="s">
        <v>1146</v>
      </c>
      <c r="T99" s="727"/>
      <c r="U99" s="739"/>
      <c r="V99" s="739"/>
      <c r="W99" s="739"/>
      <c r="X99" s="739"/>
      <c r="Y99" s="722">
        <f t="shared" si="15"/>
        <v>0</v>
      </c>
      <c r="Z99" s="740"/>
    </row>
    <row r="100" spans="1:26" s="730" customFormat="1" ht="40.950000000000003" customHeight="1">
      <c r="A100" s="1872"/>
      <c r="B100" s="1874"/>
      <c r="C100" s="1872"/>
      <c r="D100" s="732" t="s">
        <v>1147</v>
      </c>
      <c r="E100" s="732" t="s">
        <v>1046</v>
      </c>
      <c r="F100" s="732" t="s">
        <v>1148</v>
      </c>
      <c r="G100" s="1877"/>
      <c r="H100" s="1875"/>
      <c r="I100" s="1875"/>
      <c r="J100" s="1875"/>
      <c r="K100" s="1881"/>
      <c r="L100" s="1875"/>
      <c r="M100" s="1875"/>
      <c r="N100" s="1882"/>
      <c r="O100" s="1882"/>
      <c r="P100" s="726" t="s">
        <v>1047</v>
      </c>
      <c r="Q100" s="725" t="s">
        <v>1048</v>
      </c>
      <c r="R100" s="1878"/>
      <c r="S100" s="1872"/>
      <c r="T100" s="727"/>
      <c r="U100" s="739">
        <f t="shared" si="17"/>
        <v>0</v>
      </c>
      <c r="V100" s="739">
        <f t="shared" si="18"/>
        <v>0</v>
      </c>
      <c r="W100" s="739">
        <f t="shared" si="19"/>
        <v>0</v>
      </c>
      <c r="X100" s="739">
        <f t="shared" si="20"/>
        <v>0</v>
      </c>
      <c r="Y100" s="722">
        <f t="shared" si="15"/>
        <v>0</v>
      </c>
      <c r="Z100" s="740" t="b">
        <f t="shared" si="16"/>
        <v>0</v>
      </c>
    </row>
    <row r="101" spans="1:26" s="730" customFormat="1" ht="22.2" customHeight="1">
      <c r="A101" s="731"/>
      <c r="B101" s="754" t="s">
        <v>1087</v>
      </c>
      <c r="C101" s="731"/>
      <c r="D101" s="780"/>
      <c r="E101" s="780"/>
      <c r="F101" s="780"/>
      <c r="G101" s="733"/>
      <c r="H101" s="756"/>
      <c r="I101" s="756"/>
      <c r="J101" s="756"/>
      <c r="K101" s="757">
        <f>+K95</f>
        <v>874818.6</v>
      </c>
      <c r="L101" s="756"/>
      <c r="M101" s="756"/>
      <c r="N101" s="733"/>
      <c r="O101" s="733"/>
      <c r="P101" s="758"/>
      <c r="Q101" s="759">
        <f>+Q95</f>
        <v>874818.6</v>
      </c>
      <c r="R101" s="760"/>
      <c r="S101" s="761"/>
      <c r="T101" s="727"/>
      <c r="U101" s="739">
        <f t="shared" si="17"/>
        <v>0</v>
      </c>
      <c r="V101" s="739">
        <f t="shared" si="18"/>
        <v>0</v>
      </c>
      <c r="W101" s="739">
        <f t="shared" si="19"/>
        <v>0</v>
      </c>
      <c r="X101" s="739">
        <f t="shared" si="20"/>
        <v>0</v>
      </c>
      <c r="Y101" s="722">
        <f t="shared" si="15"/>
        <v>0</v>
      </c>
      <c r="Z101" s="740" t="b">
        <f t="shared" si="16"/>
        <v>0</v>
      </c>
    </row>
    <row r="102" spans="1:26">
      <c r="A102" s="734">
        <v>61</v>
      </c>
      <c r="B102" s="781" t="s">
        <v>1220</v>
      </c>
      <c r="C102" s="782" t="s">
        <v>1174</v>
      </c>
      <c r="D102" s="736">
        <v>6000</v>
      </c>
      <c r="E102" s="736">
        <v>5000</v>
      </c>
      <c r="F102" s="736">
        <f>7000+5000</f>
        <v>12000</v>
      </c>
      <c r="G102" s="736">
        <f>4000+5000</f>
        <v>9000</v>
      </c>
      <c r="H102" s="736">
        <v>10620</v>
      </c>
      <c r="I102" s="736">
        <f t="shared" si="1"/>
        <v>9000</v>
      </c>
      <c r="J102" s="783">
        <v>0.15</v>
      </c>
      <c r="K102" s="672">
        <f t="shared" si="2"/>
        <v>1350</v>
      </c>
      <c r="L102" s="736">
        <v>3000</v>
      </c>
      <c r="M102" s="736">
        <v>2000</v>
      </c>
      <c r="N102" s="736">
        <v>4000</v>
      </c>
      <c r="O102" s="736">
        <v>0</v>
      </c>
      <c r="P102" s="736">
        <f t="shared" si="3"/>
        <v>9000</v>
      </c>
      <c r="Q102" s="672">
        <f t="shared" si="4"/>
        <v>1350</v>
      </c>
      <c r="R102" s="737" t="s">
        <v>1051</v>
      </c>
      <c r="S102" s="738" t="s">
        <v>1186</v>
      </c>
      <c r="T102" s="723" t="str">
        <f t="shared" si="0"/>
        <v>OK</v>
      </c>
      <c r="U102" s="739">
        <f t="shared" si="17"/>
        <v>450</v>
      </c>
      <c r="V102" s="739">
        <f t="shared" si="18"/>
        <v>300</v>
      </c>
      <c r="W102" s="739">
        <f t="shared" si="19"/>
        <v>600</v>
      </c>
      <c r="X102" s="739">
        <f t="shared" si="20"/>
        <v>0</v>
      </c>
      <c r="Y102" s="722">
        <f t="shared" si="15"/>
        <v>1350</v>
      </c>
      <c r="Z102" s="740" t="str">
        <f t="shared" si="16"/>
        <v>OK</v>
      </c>
    </row>
    <row r="103" spans="1:26">
      <c r="A103" s="734">
        <v>62</v>
      </c>
      <c r="B103" s="781" t="s">
        <v>1221</v>
      </c>
      <c r="C103" s="782" t="s">
        <v>1174</v>
      </c>
      <c r="D103" s="736">
        <v>200</v>
      </c>
      <c r="E103" s="736">
        <v>200</v>
      </c>
      <c r="F103" s="736">
        <v>0</v>
      </c>
      <c r="G103" s="736">
        <v>0</v>
      </c>
      <c r="H103" s="736">
        <v>4555</v>
      </c>
      <c r="I103" s="736">
        <f t="shared" si="1"/>
        <v>0</v>
      </c>
      <c r="J103" s="783">
        <v>0.4</v>
      </c>
      <c r="K103" s="672">
        <f t="shared" si="2"/>
        <v>0</v>
      </c>
      <c r="L103" s="736">
        <v>0</v>
      </c>
      <c r="M103" s="736">
        <v>0</v>
      </c>
      <c r="N103" s="736">
        <v>0</v>
      </c>
      <c r="O103" s="736">
        <v>0</v>
      </c>
      <c r="P103" s="736">
        <f t="shared" si="3"/>
        <v>0</v>
      </c>
      <c r="Q103" s="672">
        <f t="shared" si="4"/>
        <v>0</v>
      </c>
      <c r="R103" s="737" t="s">
        <v>1051</v>
      </c>
      <c r="S103" s="738" t="s">
        <v>1052</v>
      </c>
      <c r="T103" s="723" t="str">
        <f t="shared" si="0"/>
        <v>OK</v>
      </c>
      <c r="U103" s="739">
        <f t="shared" si="17"/>
        <v>0</v>
      </c>
      <c r="V103" s="739">
        <f t="shared" si="18"/>
        <v>0</v>
      </c>
      <c r="W103" s="739">
        <f t="shared" si="19"/>
        <v>0</v>
      </c>
      <c r="X103" s="739">
        <f t="shared" si="20"/>
        <v>0</v>
      </c>
      <c r="Y103" s="722">
        <f t="shared" si="15"/>
        <v>0</v>
      </c>
      <c r="Z103" s="740" t="str">
        <f t="shared" si="16"/>
        <v>OK</v>
      </c>
    </row>
    <row r="104" spans="1:26">
      <c r="A104" s="734">
        <v>63</v>
      </c>
      <c r="B104" s="781" t="s">
        <v>1222</v>
      </c>
      <c r="C104" s="782" t="s">
        <v>1174</v>
      </c>
      <c r="D104" s="736">
        <v>200</v>
      </c>
      <c r="E104" s="736">
        <v>200</v>
      </c>
      <c r="F104" s="736">
        <v>0</v>
      </c>
      <c r="G104" s="736">
        <v>0</v>
      </c>
      <c r="H104" s="736">
        <v>1530</v>
      </c>
      <c r="I104" s="736">
        <f t="shared" si="1"/>
        <v>0</v>
      </c>
      <c r="J104" s="783">
        <v>0.06</v>
      </c>
      <c r="K104" s="672">
        <f t="shared" si="2"/>
        <v>0</v>
      </c>
      <c r="L104" s="736">
        <v>0</v>
      </c>
      <c r="M104" s="736">
        <v>0</v>
      </c>
      <c r="N104" s="736">
        <v>0</v>
      </c>
      <c r="O104" s="736">
        <v>0</v>
      </c>
      <c r="P104" s="736">
        <f t="shared" si="3"/>
        <v>0</v>
      </c>
      <c r="Q104" s="672">
        <f t="shared" si="4"/>
        <v>0</v>
      </c>
      <c r="R104" s="737" t="s">
        <v>1051</v>
      </c>
      <c r="S104" s="738" t="s">
        <v>1052</v>
      </c>
      <c r="T104" s="723" t="str">
        <f t="shared" si="0"/>
        <v>OK</v>
      </c>
      <c r="U104" s="739">
        <f t="shared" si="17"/>
        <v>0</v>
      </c>
      <c r="V104" s="739">
        <f t="shared" si="18"/>
        <v>0</v>
      </c>
      <c r="W104" s="739">
        <f t="shared" si="19"/>
        <v>0</v>
      </c>
      <c r="X104" s="739">
        <f t="shared" si="20"/>
        <v>0</v>
      </c>
      <c r="Y104" s="722">
        <f t="shared" si="15"/>
        <v>0</v>
      </c>
      <c r="Z104" s="740" t="str">
        <f t="shared" si="16"/>
        <v>OK</v>
      </c>
    </row>
    <row r="105" spans="1:26">
      <c r="A105" s="734">
        <v>64</v>
      </c>
      <c r="B105" s="781" t="s">
        <v>1223</v>
      </c>
      <c r="C105" s="782" t="s">
        <v>1174</v>
      </c>
      <c r="D105" s="736">
        <v>600</v>
      </c>
      <c r="E105" s="736">
        <v>600</v>
      </c>
      <c r="F105" s="736">
        <v>8000</v>
      </c>
      <c r="G105" s="736">
        <v>20000</v>
      </c>
      <c r="H105" s="736">
        <v>4935</v>
      </c>
      <c r="I105" s="736">
        <f t="shared" si="1"/>
        <v>20000</v>
      </c>
      <c r="J105" s="783">
        <v>0.25</v>
      </c>
      <c r="K105" s="672">
        <f t="shared" si="2"/>
        <v>5000</v>
      </c>
      <c r="L105" s="736">
        <v>0</v>
      </c>
      <c r="M105" s="736">
        <v>0</v>
      </c>
      <c r="N105" s="736">
        <v>20000</v>
      </c>
      <c r="O105" s="736">
        <v>0</v>
      </c>
      <c r="P105" s="736">
        <f t="shared" si="3"/>
        <v>20000</v>
      </c>
      <c r="Q105" s="672">
        <f t="shared" si="4"/>
        <v>5000</v>
      </c>
      <c r="R105" s="737" t="s">
        <v>1051</v>
      </c>
      <c r="S105" s="738" t="s">
        <v>1052</v>
      </c>
      <c r="T105" s="723" t="str">
        <f t="shared" ref="T105:T171" si="21">+IF(K105=Q105,("OK"))</f>
        <v>OK</v>
      </c>
      <c r="U105" s="739">
        <f t="shared" si="17"/>
        <v>0</v>
      </c>
      <c r="V105" s="739">
        <f t="shared" si="18"/>
        <v>0</v>
      </c>
      <c r="W105" s="739">
        <f t="shared" si="19"/>
        <v>5000</v>
      </c>
      <c r="X105" s="739">
        <f t="shared" si="20"/>
        <v>0</v>
      </c>
      <c r="Y105" s="722">
        <f t="shared" si="15"/>
        <v>5000</v>
      </c>
      <c r="Z105" s="740" t="str">
        <f t="shared" si="16"/>
        <v>OK</v>
      </c>
    </row>
    <row r="106" spans="1:26">
      <c r="A106" s="734">
        <v>65</v>
      </c>
      <c r="B106" s="781" t="s">
        <v>1224</v>
      </c>
      <c r="C106" s="782" t="s">
        <v>1174</v>
      </c>
      <c r="D106" s="736">
        <v>28000</v>
      </c>
      <c r="E106" s="736">
        <v>50000</v>
      </c>
      <c r="F106" s="736">
        <v>40000</v>
      </c>
      <c r="G106" s="736">
        <v>100000</v>
      </c>
      <c r="H106" s="736">
        <v>0</v>
      </c>
      <c r="I106" s="736">
        <f t="shared" ref="I106:I157" si="22">G106</f>
        <v>100000</v>
      </c>
      <c r="J106" s="783">
        <v>0.12</v>
      </c>
      <c r="K106" s="672">
        <f t="shared" ref="K106:K157" si="23">Q106</f>
        <v>12000</v>
      </c>
      <c r="L106" s="736">
        <v>0</v>
      </c>
      <c r="M106" s="736">
        <v>50000</v>
      </c>
      <c r="N106" s="736">
        <v>50000</v>
      </c>
      <c r="O106" s="736">
        <v>0</v>
      </c>
      <c r="P106" s="736">
        <f t="shared" ref="P106:P159" si="24">SUM(L106:O106)</f>
        <v>100000</v>
      </c>
      <c r="Q106" s="672">
        <f t="shared" ref="Q106:Q157" si="25">J106*P106</f>
        <v>12000</v>
      </c>
      <c r="R106" s="737" t="s">
        <v>1051</v>
      </c>
      <c r="S106" s="738" t="s">
        <v>1052</v>
      </c>
      <c r="T106" s="723" t="str">
        <f t="shared" si="21"/>
        <v>OK</v>
      </c>
      <c r="U106" s="739">
        <f t="shared" si="17"/>
        <v>0</v>
      </c>
      <c r="V106" s="739">
        <f t="shared" si="18"/>
        <v>6000</v>
      </c>
      <c r="W106" s="739">
        <f t="shared" si="19"/>
        <v>6000</v>
      </c>
      <c r="X106" s="739">
        <f t="shared" si="20"/>
        <v>0</v>
      </c>
      <c r="Y106" s="722">
        <f t="shared" si="15"/>
        <v>12000</v>
      </c>
      <c r="Z106" s="740" t="str">
        <f t="shared" si="16"/>
        <v>OK</v>
      </c>
    </row>
    <row r="107" spans="1:26">
      <c r="A107" s="734">
        <v>66</v>
      </c>
      <c r="B107" s="781" t="s">
        <v>1225</v>
      </c>
      <c r="C107" s="782" t="s">
        <v>1174</v>
      </c>
      <c r="D107" s="736">
        <v>800</v>
      </c>
      <c r="E107" s="736">
        <v>800</v>
      </c>
      <c r="F107" s="736">
        <v>3000</v>
      </c>
      <c r="G107" s="736">
        <v>3000</v>
      </c>
      <c r="H107" s="736">
        <v>17605</v>
      </c>
      <c r="I107" s="736">
        <f t="shared" si="22"/>
        <v>3000</v>
      </c>
      <c r="J107" s="783">
        <v>0.08</v>
      </c>
      <c r="K107" s="672">
        <f t="shared" si="23"/>
        <v>240</v>
      </c>
      <c r="L107" s="736">
        <v>2000</v>
      </c>
      <c r="M107" s="736">
        <v>0</v>
      </c>
      <c r="N107" s="736">
        <v>1000</v>
      </c>
      <c r="O107" s="736">
        <v>0</v>
      </c>
      <c r="P107" s="736">
        <f t="shared" si="24"/>
        <v>3000</v>
      </c>
      <c r="Q107" s="672">
        <f t="shared" si="25"/>
        <v>240</v>
      </c>
      <c r="R107" s="737" t="s">
        <v>1051</v>
      </c>
      <c r="S107" s="738" t="s">
        <v>1183</v>
      </c>
      <c r="T107" s="723" t="str">
        <f t="shared" si="21"/>
        <v>OK</v>
      </c>
      <c r="U107" s="739">
        <f t="shared" si="17"/>
        <v>160</v>
      </c>
      <c r="V107" s="739">
        <f t="shared" si="18"/>
        <v>0</v>
      </c>
      <c r="W107" s="739">
        <f t="shared" si="19"/>
        <v>80</v>
      </c>
      <c r="X107" s="739">
        <f t="shared" si="20"/>
        <v>0</v>
      </c>
      <c r="Y107" s="722">
        <f t="shared" si="15"/>
        <v>240</v>
      </c>
      <c r="Z107" s="740" t="str">
        <f t="shared" si="16"/>
        <v>OK</v>
      </c>
    </row>
    <row r="108" spans="1:26">
      <c r="A108" s="734">
        <v>67</v>
      </c>
      <c r="B108" s="781" t="s">
        <v>1226</v>
      </c>
      <c r="C108" s="782" t="s">
        <v>1174</v>
      </c>
      <c r="D108" s="736">
        <v>6000</v>
      </c>
      <c r="E108" s="736">
        <v>6000</v>
      </c>
      <c r="F108" s="736">
        <f>6000+3000</f>
        <v>9000</v>
      </c>
      <c r="G108" s="736">
        <f>10000+3000</f>
        <v>13000</v>
      </c>
      <c r="H108" s="736">
        <v>5450</v>
      </c>
      <c r="I108" s="736">
        <f t="shared" si="22"/>
        <v>13000</v>
      </c>
      <c r="J108" s="783">
        <v>0.08</v>
      </c>
      <c r="K108" s="672">
        <f t="shared" si="23"/>
        <v>1040</v>
      </c>
      <c r="L108" s="736">
        <v>3000</v>
      </c>
      <c r="M108" s="736">
        <v>0</v>
      </c>
      <c r="N108" s="736">
        <v>10000</v>
      </c>
      <c r="O108" s="736">
        <v>0</v>
      </c>
      <c r="P108" s="736">
        <f t="shared" si="24"/>
        <v>13000</v>
      </c>
      <c r="Q108" s="672">
        <f t="shared" si="25"/>
        <v>1040</v>
      </c>
      <c r="R108" s="737" t="s">
        <v>1051</v>
      </c>
      <c r="S108" s="738" t="s">
        <v>1183</v>
      </c>
      <c r="T108" s="723" t="str">
        <f t="shared" si="21"/>
        <v>OK</v>
      </c>
      <c r="U108" s="739">
        <f t="shared" si="17"/>
        <v>240</v>
      </c>
      <c r="V108" s="739">
        <f t="shared" si="18"/>
        <v>0</v>
      </c>
      <c r="W108" s="739">
        <f t="shared" si="19"/>
        <v>800</v>
      </c>
      <c r="X108" s="739">
        <f t="shared" si="20"/>
        <v>0</v>
      </c>
      <c r="Y108" s="722">
        <f t="shared" si="15"/>
        <v>1040</v>
      </c>
      <c r="Z108" s="740" t="str">
        <f t="shared" si="16"/>
        <v>OK</v>
      </c>
    </row>
    <row r="109" spans="1:26">
      <c r="A109" s="734">
        <v>68</v>
      </c>
      <c r="B109" s="781" t="s">
        <v>1227</v>
      </c>
      <c r="C109" s="782" t="s">
        <v>1174</v>
      </c>
      <c r="D109" s="736">
        <v>600</v>
      </c>
      <c r="E109" s="736">
        <v>600</v>
      </c>
      <c r="F109" s="736">
        <v>0</v>
      </c>
      <c r="G109" s="736">
        <v>0</v>
      </c>
      <c r="H109" s="736">
        <v>13455</v>
      </c>
      <c r="I109" s="736">
        <f t="shared" si="22"/>
        <v>0</v>
      </c>
      <c r="J109" s="783">
        <v>0.05</v>
      </c>
      <c r="K109" s="672">
        <f t="shared" si="23"/>
        <v>0</v>
      </c>
      <c r="L109" s="736">
        <v>0</v>
      </c>
      <c r="M109" s="736">
        <v>0</v>
      </c>
      <c r="N109" s="736">
        <v>0</v>
      </c>
      <c r="O109" s="736">
        <v>0</v>
      </c>
      <c r="P109" s="736">
        <f t="shared" si="24"/>
        <v>0</v>
      </c>
      <c r="Q109" s="672">
        <f t="shared" si="25"/>
        <v>0</v>
      </c>
      <c r="R109" s="737" t="s">
        <v>1051</v>
      </c>
      <c r="S109" s="738" t="s">
        <v>1052</v>
      </c>
      <c r="T109" s="723" t="str">
        <f t="shared" si="21"/>
        <v>OK</v>
      </c>
      <c r="U109" s="739">
        <f t="shared" si="17"/>
        <v>0</v>
      </c>
      <c r="V109" s="739">
        <f t="shared" si="18"/>
        <v>0</v>
      </c>
      <c r="W109" s="739">
        <f t="shared" si="19"/>
        <v>0</v>
      </c>
      <c r="X109" s="739">
        <f t="shared" si="20"/>
        <v>0</v>
      </c>
      <c r="Y109" s="722">
        <f t="shared" si="15"/>
        <v>0</v>
      </c>
      <c r="Z109" s="740" t="str">
        <f t="shared" si="16"/>
        <v>OK</v>
      </c>
    </row>
    <row r="110" spans="1:26">
      <c r="A110" s="734">
        <v>69</v>
      </c>
      <c r="B110" s="781" t="s">
        <v>1228</v>
      </c>
      <c r="C110" s="782" t="s">
        <v>1174</v>
      </c>
      <c r="D110" s="736">
        <v>25000</v>
      </c>
      <c r="E110" s="736">
        <v>5000</v>
      </c>
      <c r="F110" s="736">
        <v>45000</v>
      </c>
      <c r="G110" s="736">
        <v>20000</v>
      </c>
      <c r="H110" s="736">
        <v>10000</v>
      </c>
      <c r="I110" s="736">
        <f t="shared" si="22"/>
        <v>20000</v>
      </c>
      <c r="J110" s="783">
        <v>0.12</v>
      </c>
      <c r="K110" s="672">
        <f t="shared" si="23"/>
        <v>2400</v>
      </c>
      <c r="L110" s="736">
        <v>0</v>
      </c>
      <c r="M110" s="736">
        <v>10000</v>
      </c>
      <c r="N110" s="736">
        <v>10000</v>
      </c>
      <c r="O110" s="736">
        <v>0</v>
      </c>
      <c r="P110" s="736">
        <f t="shared" si="24"/>
        <v>20000</v>
      </c>
      <c r="Q110" s="672">
        <f t="shared" si="25"/>
        <v>2400</v>
      </c>
      <c r="R110" s="737" t="s">
        <v>1051</v>
      </c>
      <c r="S110" s="738" t="s">
        <v>1052</v>
      </c>
      <c r="T110" s="723" t="str">
        <f t="shared" si="21"/>
        <v>OK</v>
      </c>
      <c r="U110" s="739">
        <f t="shared" si="17"/>
        <v>0</v>
      </c>
      <c r="V110" s="739">
        <f t="shared" si="18"/>
        <v>1200</v>
      </c>
      <c r="W110" s="739">
        <f t="shared" si="19"/>
        <v>1200</v>
      </c>
      <c r="X110" s="739">
        <f t="shared" si="20"/>
        <v>0</v>
      </c>
      <c r="Y110" s="722">
        <f t="shared" si="15"/>
        <v>2400</v>
      </c>
      <c r="Z110" s="740" t="str">
        <f t="shared" si="16"/>
        <v>OK</v>
      </c>
    </row>
    <row r="111" spans="1:26">
      <c r="A111" s="734">
        <v>70</v>
      </c>
      <c r="B111" s="781" t="s">
        <v>1229</v>
      </c>
      <c r="C111" s="782" t="s">
        <v>1174</v>
      </c>
      <c r="D111" s="736">
        <v>1000</v>
      </c>
      <c r="E111" s="736">
        <v>2000</v>
      </c>
      <c r="F111" s="736">
        <v>2000</v>
      </c>
      <c r="G111" s="736">
        <v>0</v>
      </c>
      <c r="H111" s="736">
        <v>10000</v>
      </c>
      <c r="I111" s="736">
        <f t="shared" si="22"/>
        <v>0</v>
      </c>
      <c r="J111" s="783">
        <v>0.1</v>
      </c>
      <c r="K111" s="672">
        <f t="shared" si="23"/>
        <v>0</v>
      </c>
      <c r="L111" s="736">
        <v>0</v>
      </c>
      <c r="M111" s="736">
        <v>0</v>
      </c>
      <c r="N111" s="736">
        <v>0</v>
      </c>
      <c r="O111" s="736">
        <v>0</v>
      </c>
      <c r="P111" s="736">
        <f t="shared" si="24"/>
        <v>0</v>
      </c>
      <c r="Q111" s="672">
        <f t="shared" si="25"/>
        <v>0</v>
      </c>
      <c r="R111" s="737" t="s">
        <v>1051</v>
      </c>
      <c r="S111" s="738" t="s">
        <v>1052</v>
      </c>
      <c r="T111" s="723" t="str">
        <f t="shared" si="21"/>
        <v>OK</v>
      </c>
      <c r="U111" s="739">
        <f t="shared" si="17"/>
        <v>0</v>
      </c>
      <c r="V111" s="739">
        <f t="shared" si="18"/>
        <v>0</v>
      </c>
      <c r="W111" s="739">
        <f t="shared" si="19"/>
        <v>0</v>
      </c>
      <c r="X111" s="739">
        <f t="shared" si="20"/>
        <v>0</v>
      </c>
      <c r="Y111" s="722">
        <f t="shared" si="15"/>
        <v>0</v>
      </c>
      <c r="Z111" s="740" t="str">
        <f t="shared" si="16"/>
        <v>OK</v>
      </c>
    </row>
    <row r="112" spans="1:26">
      <c r="A112" s="734">
        <v>71</v>
      </c>
      <c r="B112" s="781" t="s">
        <v>1230</v>
      </c>
      <c r="C112" s="782" t="s">
        <v>1174</v>
      </c>
      <c r="D112" s="736">
        <v>300</v>
      </c>
      <c r="E112" s="736">
        <v>300</v>
      </c>
      <c r="F112" s="736">
        <v>0</v>
      </c>
      <c r="G112" s="736">
        <v>0</v>
      </c>
      <c r="H112" s="736">
        <v>5550</v>
      </c>
      <c r="I112" s="736">
        <f t="shared" si="22"/>
        <v>0</v>
      </c>
      <c r="J112" s="783">
        <v>0.06</v>
      </c>
      <c r="K112" s="672">
        <f t="shared" si="23"/>
        <v>0</v>
      </c>
      <c r="L112" s="736">
        <v>0</v>
      </c>
      <c r="M112" s="736">
        <v>0</v>
      </c>
      <c r="N112" s="736">
        <v>0</v>
      </c>
      <c r="O112" s="736">
        <v>0</v>
      </c>
      <c r="P112" s="736">
        <f t="shared" si="24"/>
        <v>0</v>
      </c>
      <c r="Q112" s="672">
        <f t="shared" si="25"/>
        <v>0</v>
      </c>
      <c r="R112" s="737" t="s">
        <v>1051</v>
      </c>
      <c r="S112" s="738" t="s">
        <v>1052</v>
      </c>
      <c r="T112" s="723" t="str">
        <f t="shared" si="21"/>
        <v>OK</v>
      </c>
      <c r="U112" s="739">
        <f t="shared" si="17"/>
        <v>0</v>
      </c>
      <c r="V112" s="739">
        <f t="shared" si="18"/>
        <v>0</v>
      </c>
      <c r="W112" s="739">
        <f t="shared" si="19"/>
        <v>0</v>
      </c>
      <c r="X112" s="739">
        <f t="shared" si="20"/>
        <v>0</v>
      </c>
      <c r="Y112" s="722">
        <f t="shared" si="15"/>
        <v>0</v>
      </c>
      <c r="Z112" s="740" t="str">
        <f t="shared" si="16"/>
        <v>OK</v>
      </c>
    </row>
    <row r="113" spans="1:26">
      <c r="A113" s="734">
        <v>72</v>
      </c>
      <c r="B113" s="781" t="s">
        <v>1231</v>
      </c>
      <c r="C113" s="782" t="s">
        <v>1174</v>
      </c>
      <c r="D113" s="736">
        <v>200</v>
      </c>
      <c r="E113" s="736">
        <v>200</v>
      </c>
      <c r="F113" s="736">
        <v>3000</v>
      </c>
      <c r="G113" s="736">
        <v>3000</v>
      </c>
      <c r="H113" s="736">
        <v>8700</v>
      </c>
      <c r="I113" s="736">
        <f t="shared" si="22"/>
        <v>3000</v>
      </c>
      <c r="J113" s="783">
        <v>0.1</v>
      </c>
      <c r="K113" s="672">
        <f t="shared" si="23"/>
        <v>300</v>
      </c>
      <c r="L113" s="736">
        <v>2000</v>
      </c>
      <c r="M113" s="736">
        <v>0</v>
      </c>
      <c r="N113" s="736">
        <v>1000</v>
      </c>
      <c r="O113" s="736">
        <v>0</v>
      </c>
      <c r="P113" s="736">
        <f t="shared" si="24"/>
        <v>3000</v>
      </c>
      <c r="Q113" s="672">
        <f t="shared" si="25"/>
        <v>300</v>
      </c>
      <c r="R113" s="737" t="s">
        <v>1051</v>
      </c>
      <c r="S113" s="738" t="s">
        <v>1183</v>
      </c>
      <c r="T113" s="723" t="str">
        <f t="shared" si="21"/>
        <v>OK</v>
      </c>
      <c r="U113" s="739">
        <f t="shared" si="17"/>
        <v>200</v>
      </c>
      <c r="V113" s="739">
        <f t="shared" si="18"/>
        <v>0</v>
      </c>
      <c r="W113" s="739">
        <f t="shared" si="19"/>
        <v>100</v>
      </c>
      <c r="X113" s="739">
        <f t="shared" si="20"/>
        <v>0</v>
      </c>
      <c r="Y113" s="722">
        <f t="shared" si="15"/>
        <v>300</v>
      </c>
      <c r="Z113" s="740" t="str">
        <f t="shared" si="16"/>
        <v>OK</v>
      </c>
    </row>
    <row r="114" spans="1:26">
      <c r="A114" s="734">
        <v>73</v>
      </c>
      <c r="B114" s="781" t="s">
        <v>1232</v>
      </c>
      <c r="C114" s="782" t="s">
        <v>1174</v>
      </c>
      <c r="D114" s="736">
        <v>200</v>
      </c>
      <c r="E114" s="736">
        <v>200</v>
      </c>
      <c r="F114" s="736">
        <v>0</v>
      </c>
      <c r="G114" s="736">
        <v>0</v>
      </c>
      <c r="H114" s="736">
        <v>2400</v>
      </c>
      <c r="I114" s="736">
        <f t="shared" si="22"/>
        <v>0</v>
      </c>
      <c r="J114" s="783">
        <v>0.1</v>
      </c>
      <c r="K114" s="672">
        <f t="shared" si="23"/>
        <v>0</v>
      </c>
      <c r="L114" s="736">
        <v>0</v>
      </c>
      <c r="M114" s="736">
        <v>0</v>
      </c>
      <c r="N114" s="736">
        <v>0</v>
      </c>
      <c r="O114" s="736">
        <v>0</v>
      </c>
      <c r="P114" s="736">
        <f t="shared" si="24"/>
        <v>0</v>
      </c>
      <c r="Q114" s="672">
        <f t="shared" si="25"/>
        <v>0</v>
      </c>
      <c r="R114" s="737" t="s">
        <v>1051</v>
      </c>
      <c r="S114" s="738" t="s">
        <v>1052</v>
      </c>
      <c r="T114" s="723" t="str">
        <f t="shared" si="21"/>
        <v>OK</v>
      </c>
      <c r="U114" s="739">
        <f t="shared" si="17"/>
        <v>0</v>
      </c>
      <c r="V114" s="739">
        <f t="shared" si="18"/>
        <v>0</v>
      </c>
      <c r="W114" s="739">
        <f t="shared" si="19"/>
        <v>0</v>
      </c>
      <c r="X114" s="739">
        <f t="shared" si="20"/>
        <v>0</v>
      </c>
      <c r="Y114" s="722">
        <f t="shared" si="15"/>
        <v>0</v>
      </c>
      <c r="Z114" s="740" t="str">
        <f t="shared" si="16"/>
        <v>OK</v>
      </c>
    </row>
    <row r="115" spans="1:26">
      <c r="A115" s="734">
        <v>74</v>
      </c>
      <c r="B115" s="781" t="s">
        <v>1233</v>
      </c>
      <c r="C115" s="782" t="s">
        <v>1174</v>
      </c>
      <c r="D115" s="736">
        <v>28000</v>
      </c>
      <c r="E115" s="736">
        <v>50000</v>
      </c>
      <c r="F115" s="736">
        <v>40000</v>
      </c>
      <c r="G115" s="736">
        <v>100000</v>
      </c>
      <c r="H115" s="736">
        <v>0</v>
      </c>
      <c r="I115" s="736">
        <f t="shared" si="22"/>
        <v>100000</v>
      </c>
      <c r="J115" s="783">
        <v>0.14000000000000001</v>
      </c>
      <c r="K115" s="672">
        <f t="shared" si="23"/>
        <v>14000.000000000002</v>
      </c>
      <c r="L115" s="736">
        <v>0</v>
      </c>
      <c r="M115" s="736">
        <v>50000</v>
      </c>
      <c r="N115" s="736">
        <v>50000</v>
      </c>
      <c r="O115" s="736">
        <v>0</v>
      </c>
      <c r="P115" s="736">
        <f t="shared" si="24"/>
        <v>100000</v>
      </c>
      <c r="Q115" s="672">
        <f t="shared" si="25"/>
        <v>14000.000000000002</v>
      </c>
      <c r="R115" s="737" t="s">
        <v>1051</v>
      </c>
      <c r="S115" s="738" t="s">
        <v>1052</v>
      </c>
      <c r="T115" s="723" t="str">
        <f t="shared" si="21"/>
        <v>OK</v>
      </c>
      <c r="U115" s="739">
        <f t="shared" si="17"/>
        <v>0</v>
      </c>
      <c r="V115" s="739">
        <f t="shared" si="18"/>
        <v>7000.0000000000009</v>
      </c>
      <c r="W115" s="739">
        <f t="shared" si="19"/>
        <v>7000.0000000000009</v>
      </c>
      <c r="X115" s="739">
        <f t="shared" si="20"/>
        <v>0</v>
      </c>
      <c r="Y115" s="722">
        <f t="shared" si="15"/>
        <v>14000.000000000002</v>
      </c>
      <c r="Z115" s="740" t="str">
        <f t="shared" si="16"/>
        <v>OK</v>
      </c>
    </row>
    <row r="116" spans="1:26">
      <c r="A116" s="734">
        <v>75</v>
      </c>
      <c r="B116" s="781" t="s">
        <v>1234</v>
      </c>
      <c r="C116" s="782" t="s">
        <v>1174</v>
      </c>
      <c r="D116" s="736">
        <v>200</v>
      </c>
      <c r="E116" s="736">
        <v>200</v>
      </c>
      <c r="F116" s="736">
        <v>3000</v>
      </c>
      <c r="G116" s="736">
        <v>3000</v>
      </c>
      <c r="H116" s="736">
        <v>5315</v>
      </c>
      <c r="I116" s="736">
        <f t="shared" si="22"/>
        <v>3000</v>
      </c>
      <c r="J116" s="783">
        <v>0.35</v>
      </c>
      <c r="K116" s="672">
        <f t="shared" si="23"/>
        <v>1050</v>
      </c>
      <c r="L116" s="736">
        <v>3000</v>
      </c>
      <c r="M116" s="736">
        <v>0</v>
      </c>
      <c r="N116" s="736">
        <v>0</v>
      </c>
      <c r="O116" s="736">
        <v>0</v>
      </c>
      <c r="P116" s="736">
        <f t="shared" si="24"/>
        <v>3000</v>
      </c>
      <c r="Q116" s="672">
        <f t="shared" si="25"/>
        <v>1050</v>
      </c>
      <c r="R116" s="737" t="s">
        <v>1051</v>
      </c>
      <c r="S116" s="738" t="s">
        <v>1183</v>
      </c>
      <c r="T116" s="723" t="str">
        <f t="shared" si="21"/>
        <v>OK</v>
      </c>
      <c r="U116" s="739">
        <f t="shared" si="17"/>
        <v>1050</v>
      </c>
      <c r="V116" s="739">
        <f t="shared" si="18"/>
        <v>0</v>
      </c>
      <c r="W116" s="739">
        <f t="shared" si="19"/>
        <v>0</v>
      </c>
      <c r="X116" s="739">
        <f t="shared" si="20"/>
        <v>0</v>
      </c>
      <c r="Y116" s="722">
        <f t="shared" si="15"/>
        <v>1050</v>
      </c>
      <c r="Z116" s="740" t="str">
        <f t="shared" si="16"/>
        <v>OK</v>
      </c>
    </row>
    <row r="117" spans="1:26">
      <c r="A117" s="734">
        <v>76</v>
      </c>
      <c r="B117" s="781" t="s">
        <v>1235</v>
      </c>
      <c r="C117" s="782" t="s">
        <v>1174</v>
      </c>
      <c r="D117" s="736">
        <v>2500</v>
      </c>
      <c r="E117" s="736">
        <v>2500</v>
      </c>
      <c r="F117" s="736">
        <v>3000</v>
      </c>
      <c r="G117" s="736">
        <v>2000</v>
      </c>
      <c r="H117" s="736">
        <v>5420</v>
      </c>
      <c r="I117" s="736">
        <f t="shared" si="22"/>
        <v>2000</v>
      </c>
      <c r="J117" s="783">
        <v>0.3</v>
      </c>
      <c r="K117" s="672">
        <f t="shared" si="23"/>
        <v>600</v>
      </c>
      <c r="L117" s="736">
        <v>0</v>
      </c>
      <c r="M117" s="736">
        <v>0</v>
      </c>
      <c r="N117" s="736">
        <v>2000</v>
      </c>
      <c r="O117" s="736">
        <v>0</v>
      </c>
      <c r="P117" s="736">
        <f t="shared" si="24"/>
        <v>2000</v>
      </c>
      <c r="Q117" s="672">
        <f t="shared" si="25"/>
        <v>600</v>
      </c>
      <c r="R117" s="737" t="s">
        <v>1051</v>
      </c>
      <c r="S117" s="738" t="s">
        <v>1052</v>
      </c>
      <c r="T117" s="723" t="str">
        <f t="shared" si="21"/>
        <v>OK</v>
      </c>
      <c r="U117" s="739">
        <f t="shared" si="17"/>
        <v>0</v>
      </c>
      <c r="V117" s="739">
        <f t="shared" si="18"/>
        <v>0</v>
      </c>
      <c r="W117" s="739">
        <f t="shared" si="19"/>
        <v>600</v>
      </c>
      <c r="X117" s="739">
        <f t="shared" si="20"/>
        <v>0</v>
      </c>
      <c r="Y117" s="722">
        <f t="shared" si="15"/>
        <v>600</v>
      </c>
      <c r="Z117" s="740" t="str">
        <f t="shared" si="16"/>
        <v>OK</v>
      </c>
    </row>
    <row r="118" spans="1:26">
      <c r="A118" s="734">
        <v>77</v>
      </c>
      <c r="B118" s="781" t="s">
        <v>1236</v>
      </c>
      <c r="C118" s="782" t="s">
        <v>1174</v>
      </c>
      <c r="D118" s="736">
        <v>200</v>
      </c>
      <c r="E118" s="736">
        <v>200</v>
      </c>
      <c r="F118" s="736">
        <v>4000</v>
      </c>
      <c r="G118" s="736">
        <v>4000</v>
      </c>
      <c r="H118" s="736">
        <v>3180</v>
      </c>
      <c r="I118" s="736">
        <f t="shared" si="22"/>
        <v>4000</v>
      </c>
      <c r="J118" s="783">
        <v>0.1</v>
      </c>
      <c r="K118" s="672">
        <f t="shared" si="23"/>
        <v>400</v>
      </c>
      <c r="L118" s="736">
        <v>2000</v>
      </c>
      <c r="M118" s="736">
        <v>0</v>
      </c>
      <c r="N118" s="736">
        <v>2000</v>
      </c>
      <c r="O118" s="736">
        <v>0</v>
      </c>
      <c r="P118" s="736">
        <f t="shared" si="24"/>
        <v>4000</v>
      </c>
      <c r="Q118" s="672">
        <f t="shared" si="25"/>
        <v>400</v>
      </c>
      <c r="R118" s="737" t="s">
        <v>1051</v>
      </c>
      <c r="S118" s="738" t="s">
        <v>1175</v>
      </c>
      <c r="T118" s="723" t="str">
        <f t="shared" si="21"/>
        <v>OK</v>
      </c>
      <c r="U118" s="739">
        <f t="shared" si="17"/>
        <v>200</v>
      </c>
      <c r="V118" s="739">
        <f t="shared" si="18"/>
        <v>0</v>
      </c>
      <c r="W118" s="739">
        <f t="shared" si="19"/>
        <v>200</v>
      </c>
      <c r="X118" s="739">
        <f t="shared" si="20"/>
        <v>0</v>
      </c>
      <c r="Y118" s="722">
        <f t="shared" si="15"/>
        <v>400</v>
      </c>
      <c r="Z118" s="740" t="str">
        <f t="shared" si="16"/>
        <v>OK</v>
      </c>
    </row>
    <row r="119" spans="1:26">
      <c r="A119" s="734">
        <v>78</v>
      </c>
      <c r="B119" s="781" t="s">
        <v>1237</v>
      </c>
      <c r="C119" s="782" t="s">
        <v>1174</v>
      </c>
      <c r="D119" s="736">
        <v>700</v>
      </c>
      <c r="E119" s="736">
        <v>700</v>
      </c>
      <c r="F119" s="736">
        <v>0</v>
      </c>
      <c r="G119" s="736">
        <v>0</v>
      </c>
      <c r="H119" s="736">
        <v>5160</v>
      </c>
      <c r="I119" s="736">
        <f t="shared" si="22"/>
        <v>0</v>
      </c>
      <c r="J119" s="783">
        <v>0.1</v>
      </c>
      <c r="K119" s="672">
        <f t="shared" si="23"/>
        <v>0</v>
      </c>
      <c r="L119" s="736">
        <v>0</v>
      </c>
      <c r="M119" s="736">
        <v>0</v>
      </c>
      <c r="N119" s="736">
        <v>0</v>
      </c>
      <c r="O119" s="736">
        <v>0</v>
      </c>
      <c r="P119" s="736">
        <f t="shared" si="24"/>
        <v>0</v>
      </c>
      <c r="Q119" s="672">
        <f t="shared" si="25"/>
        <v>0</v>
      </c>
      <c r="R119" s="737" t="s">
        <v>1051</v>
      </c>
      <c r="S119" s="738" t="s">
        <v>1052</v>
      </c>
      <c r="T119" s="723" t="str">
        <f t="shared" si="21"/>
        <v>OK</v>
      </c>
      <c r="U119" s="739">
        <f t="shared" si="17"/>
        <v>0</v>
      </c>
      <c r="V119" s="739">
        <f t="shared" si="18"/>
        <v>0</v>
      </c>
      <c r="W119" s="739">
        <f t="shared" si="19"/>
        <v>0</v>
      </c>
      <c r="X119" s="739">
        <f t="shared" si="20"/>
        <v>0</v>
      </c>
      <c r="Y119" s="722">
        <f t="shared" si="15"/>
        <v>0</v>
      </c>
      <c r="Z119" s="740" t="str">
        <f t="shared" si="16"/>
        <v>OK</v>
      </c>
    </row>
    <row r="120" spans="1:26">
      <c r="A120" s="734">
        <v>79</v>
      </c>
      <c r="B120" s="781" t="s">
        <v>1238</v>
      </c>
      <c r="C120" s="782" t="s">
        <v>1174</v>
      </c>
      <c r="D120" s="736">
        <v>200</v>
      </c>
      <c r="E120" s="736">
        <v>200</v>
      </c>
      <c r="F120" s="736">
        <v>0</v>
      </c>
      <c r="G120" s="736">
        <v>0</v>
      </c>
      <c r="H120" s="736">
        <v>10620</v>
      </c>
      <c r="I120" s="736">
        <f t="shared" si="22"/>
        <v>0</v>
      </c>
      <c r="J120" s="783">
        <v>6.5000000000000002E-2</v>
      </c>
      <c r="K120" s="672">
        <f t="shared" si="23"/>
        <v>0</v>
      </c>
      <c r="L120" s="736">
        <v>0</v>
      </c>
      <c r="M120" s="736">
        <v>0</v>
      </c>
      <c r="N120" s="736">
        <v>0</v>
      </c>
      <c r="O120" s="736">
        <v>0</v>
      </c>
      <c r="P120" s="736">
        <f t="shared" si="24"/>
        <v>0</v>
      </c>
      <c r="Q120" s="672">
        <f t="shared" si="25"/>
        <v>0</v>
      </c>
      <c r="R120" s="737" t="s">
        <v>1051</v>
      </c>
      <c r="S120" s="738" t="s">
        <v>1052</v>
      </c>
      <c r="T120" s="723" t="str">
        <f t="shared" si="21"/>
        <v>OK</v>
      </c>
      <c r="U120" s="739">
        <f t="shared" si="17"/>
        <v>0</v>
      </c>
      <c r="V120" s="739">
        <f t="shared" si="18"/>
        <v>0</v>
      </c>
      <c r="W120" s="739">
        <f t="shared" si="19"/>
        <v>0</v>
      </c>
      <c r="X120" s="739">
        <f t="shared" si="20"/>
        <v>0</v>
      </c>
      <c r="Y120" s="722">
        <f t="shared" si="15"/>
        <v>0</v>
      </c>
      <c r="Z120" s="740" t="str">
        <f t="shared" si="16"/>
        <v>OK</v>
      </c>
    </row>
    <row r="121" spans="1:26">
      <c r="A121" s="734">
        <v>80</v>
      </c>
      <c r="B121" s="781" t="s">
        <v>1239</v>
      </c>
      <c r="C121" s="782" t="s">
        <v>1174</v>
      </c>
      <c r="D121" s="736">
        <v>0</v>
      </c>
      <c r="E121" s="736">
        <v>5000</v>
      </c>
      <c r="F121" s="736">
        <f>10000+3000</f>
        <v>13000</v>
      </c>
      <c r="G121" s="736">
        <f>20000+3000</f>
        <v>23000</v>
      </c>
      <c r="H121" s="736">
        <v>2545</v>
      </c>
      <c r="I121" s="736">
        <f t="shared" si="22"/>
        <v>23000</v>
      </c>
      <c r="J121" s="783">
        <v>0.8</v>
      </c>
      <c r="K121" s="672">
        <f t="shared" si="23"/>
        <v>18400</v>
      </c>
      <c r="L121" s="736">
        <v>3000</v>
      </c>
      <c r="M121" s="736">
        <v>10000</v>
      </c>
      <c r="N121" s="736">
        <v>10000</v>
      </c>
      <c r="O121" s="736">
        <v>0</v>
      </c>
      <c r="P121" s="736">
        <f t="shared" si="24"/>
        <v>23000</v>
      </c>
      <c r="Q121" s="672">
        <f t="shared" si="25"/>
        <v>18400</v>
      </c>
      <c r="R121" s="737" t="s">
        <v>1051</v>
      </c>
      <c r="S121" s="738" t="s">
        <v>1183</v>
      </c>
      <c r="T121" s="723" t="str">
        <f t="shared" si="21"/>
        <v>OK</v>
      </c>
      <c r="U121" s="739">
        <f t="shared" si="17"/>
        <v>2400</v>
      </c>
      <c r="V121" s="739">
        <f t="shared" si="18"/>
        <v>8000</v>
      </c>
      <c r="W121" s="739">
        <f t="shared" si="19"/>
        <v>8000</v>
      </c>
      <c r="X121" s="739">
        <f t="shared" si="20"/>
        <v>0</v>
      </c>
      <c r="Y121" s="722">
        <f t="shared" si="15"/>
        <v>18400</v>
      </c>
      <c r="Z121" s="740" t="str">
        <f t="shared" si="16"/>
        <v>OK</v>
      </c>
    </row>
    <row r="122" spans="1:26" s="21" customFormat="1" ht="24.6">
      <c r="A122" s="746"/>
      <c r="B122" s="747" t="s">
        <v>6</v>
      </c>
      <c r="K122" s="748">
        <f>SUM(K101:K121)</f>
        <v>931598.6</v>
      </c>
      <c r="L122" s="778"/>
      <c r="M122" s="778"/>
      <c r="N122" s="778"/>
      <c r="O122" s="778"/>
      <c r="P122" s="778"/>
      <c r="Q122" s="748">
        <f>SUM(Q101:Q121)</f>
        <v>931598.6</v>
      </c>
      <c r="U122" s="739">
        <f t="shared" si="17"/>
        <v>0</v>
      </c>
      <c r="V122" s="739">
        <f t="shared" si="18"/>
        <v>0</v>
      </c>
      <c r="W122" s="739">
        <f t="shared" si="19"/>
        <v>0</v>
      </c>
      <c r="X122" s="739">
        <f t="shared" si="20"/>
        <v>0</v>
      </c>
      <c r="Y122" s="722">
        <f t="shared" si="15"/>
        <v>0</v>
      </c>
      <c r="Z122" s="740" t="b">
        <f t="shared" si="16"/>
        <v>0</v>
      </c>
    </row>
    <row r="123" spans="1:26" ht="22.5" customHeight="1">
      <c r="A123" s="1826" t="s">
        <v>1165</v>
      </c>
      <c r="B123" s="1826"/>
      <c r="C123" s="1826"/>
      <c r="D123" s="1826"/>
      <c r="E123" s="1826"/>
      <c r="F123" s="1826"/>
      <c r="G123" s="1826"/>
      <c r="H123" s="1826"/>
      <c r="I123" s="1826"/>
      <c r="J123" s="1826"/>
      <c r="K123" s="1826"/>
      <c r="L123" s="1826"/>
      <c r="M123" s="1826"/>
      <c r="N123" s="1826"/>
      <c r="O123" s="1826"/>
      <c r="P123" s="1826"/>
      <c r="Q123" s="1826"/>
      <c r="R123" s="1826"/>
      <c r="S123" s="1826"/>
      <c r="T123" s="568" t="s">
        <v>1028</v>
      </c>
      <c r="U123" s="739">
        <f t="shared" si="17"/>
        <v>0</v>
      </c>
      <c r="V123" s="739">
        <f t="shared" si="18"/>
        <v>0</v>
      </c>
      <c r="W123" s="739">
        <f t="shared" si="19"/>
        <v>0</v>
      </c>
      <c r="X123" s="739">
        <f t="shared" si="20"/>
        <v>0</v>
      </c>
      <c r="Y123" s="722">
        <f t="shared" si="15"/>
        <v>0</v>
      </c>
      <c r="Z123" s="740" t="str">
        <f t="shared" si="16"/>
        <v>OK</v>
      </c>
    </row>
    <row r="124" spans="1:26" ht="23.25" customHeight="1">
      <c r="A124" s="1870" t="s">
        <v>1141</v>
      </c>
      <c r="B124" s="1870"/>
      <c r="C124" s="1870"/>
      <c r="D124" s="1870"/>
      <c r="E124" s="1870"/>
      <c r="F124" s="1870"/>
      <c r="G124" s="1870"/>
      <c r="H124" s="1870"/>
      <c r="I124" s="1870"/>
      <c r="J124" s="1870"/>
      <c r="K124" s="1870"/>
      <c r="L124" s="1870"/>
      <c r="M124" s="1870"/>
      <c r="N124" s="1870"/>
      <c r="O124" s="1870"/>
      <c r="P124" s="1870"/>
      <c r="Q124" s="1870"/>
      <c r="R124" s="1870"/>
      <c r="S124" s="1870"/>
      <c r="T124" s="22"/>
      <c r="U124" s="739">
        <f t="shared" si="17"/>
        <v>0</v>
      </c>
      <c r="V124" s="739">
        <f t="shared" si="18"/>
        <v>0</v>
      </c>
      <c r="W124" s="739">
        <f t="shared" si="19"/>
        <v>0</v>
      </c>
      <c r="X124" s="739">
        <f t="shared" si="20"/>
        <v>0</v>
      </c>
      <c r="Y124" s="722">
        <f t="shared" si="15"/>
        <v>0</v>
      </c>
      <c r="Z124" s="740" t="str">
        <f t="shared" si="16"/>
        <v>OK</v>
      </c>
    </row>
    <row r="125" spans="1:26" ht="19.5" customHeight="1">
      <c r="A125" s="1871" t="s">
        <v>1030</v>
      </c>
      <c r="B125" s="1871"/>
      <c r="C125" s="1871"/>
      <c r="D125" s="1871"/>
      <c r="E125" s="1871"/>
      <c r="F125" s="1871"/>
      <c r="G125" s="1871"/>
      <c r="H125" s="1871"/>
      <c r="I125" s="1871"/>
      <c r="J125" s="1871"/>
      <c r="K125" s="1871"/>
      <c r="L125" s="1871"/>
      <c r="M125" s="1871"/>
      <c r="N125" s="1871"/>
      <c r="O125" s="1871"/>
      <c r="P125" s="1871"/>
      <c r="Q125" s="1871"/>
      <c r="R125" s="1871"/>
      <c r="S125" s="1871"/>
      <c r="T125" s="22"/>
      <c r="U125" s="739">
        <f t="shared" si="17"/>
        <v>0</v>
      </c>
      <c r="V125" s="739">
        <f t="shared" si="18"/>
        <v>0</v>
      </c>
      <c r="W125" s="739">
        <f t="shared" si="19"/>
        <v>0</v>
      </c>
      <c r="X125" s="739">
        <f t="shared" si="20"/>
        <v>0</v>
      </c>
      <c r="Y125" s="722">
        <f t="shared" si="15"/>
        <v>0</v>
      </c>
      <c r="Z125" s="740" t="str">
        <f t="shared" si="16"/>
        <v>OK</v>
      </c>
    </row>
    <row r="126" spans="1:26" s="730" customFormat="1" ht="22.5" customHeight="1">
      <c r="A126" s="1872" t="s">
        <v>1142</v>
      </c>
      <c r="B126" s="1873" t="s">
        <v>4</v>
      </c>
      <c r="C126" s="1872" t="s">
        <v>1031</v>
      </c>
      <c r="D126" s="1875" t="s">
        <v>1032</v>
      </c>
      <c r="E126" s="1875"/>
      <c r="F126" s="1875"/>
      <c r="G126" s="1876" t="s">
        <v>1033</v>
      </c>
      <c r="H126" s="1875" t="s">
        <v>1034</v>
      </c>
      <c r="I126" s="1875" t="s">
        <v>1035</v>
      </c>
      <c r="J126" s="1875" t="s">
        <v>1036</v>
      </c>
      <c r="K126" s="1881" t="s">
        <v>1037</v>
      </c>
      <c r="L126" s="1875" t="s">
        <v>1038</v>
      </c>
      <c r="M126" s="1875" t="s">
        <v>1143</v>
      </c>
      <c r="N126" s="1882" t="s">
        <v>1144</v>
      </c>
      <c r="O126" s="1882" t="s">
        <v>1145</v>
      </c>
      <c r="P126" s="1878" t="s">
        <v>1042</v>
      </c>
      <c r="Q126" s="1878"/>
      <c r="R126" s="1878" t="s">
        <v>1043</v>
      </c>
      <c r="S126" s="1872" t="s">
        <v>1146</v>
      </c>
      <c r="T126" s="727"/>
      <c r="U126" s="739"/>
      <c r="V126" s="739"/>
      <c r="W126" s="739"/>
      <c r="X126" s="739"/>
      <c r="Y126" s="722">
        <f t="shared" si="15"/>
        <v>0</v>
      </c>
      <c r="Z126" s="740"/>
    </row>
    <row r="127" spans="1:26" s="730" customFormat="1" ht="40.950000000000003" customHeight="1">
      <c r="A127" s="1872"/>
      <c r="B127" s="1874"/>
      <c r="C127" s="1872"/>
      <c r="D127" s="732" t="s">
        <v>1147</v>
      </c>
      <c r="E127" s="732" t="s">
        <v>1046</v>
      </c>
      <c r="F127" s="732" t="s">
        <v>1148</v>
      </c>
      <c r="G127" s="1877"/>
      <c r="H127" s="1875"/>
      <c r="I127" s="1875"/>
      <c r="J127" s="1875"/>
      <c r="K127" s="1881"/>
      <c r="L127" s="1875"/>
      <c r="M127" s="1875"/>
      <c r="N127" s="1882"/>
      <c r="O127" s="1882"/>
      <c r="P127" s="726" t="s">
        <v>1047</v>
      </c>
      <c r="Q127" s="725" t="s">
        <v>1048</v>
      </c>
      <c r="R127" s="1878"/>
      <c r="S127" s="1872"/>
      <c r="T127" s="727"/>
      <c r="U127" s="739">
        <f t="shared" si="17"/>
        <v>0</v>
      </c>
      <c r="V127" s="739">
        <f t="shared" si="18"/>
        <v>0</v>
      </c>
      <c r="W127" s="739">
        <f t="shared" si="19"/>
        <v>0</v>
      </c>
      <c r="X127" s="739">
        <f t="shared" si="20"/>
        <v>0</v>
      </c>
      <c r="Y127" s="722">
        <f t="shared" si="15"/>
        <v>0</v>
      </c>
      <c r="Z127" s="740" t="b">
        <f t="shared" si="16"/>
        <v>0</v>
      </c>
    </row>
    <row r="128" spans="1:26" s="730" customFormat="1" ht="22.2" customHeight="1">
      <c r="A128" s="731"/>
      <c r="B128" s="754" t="s">
        <v>1087</v>
      </c>
      <c r="C128" s="731"/>
      <c r="D128" s="780"/>
      <c r="E128" s="780"/>
      <c r="F128" s="780"/>
      <c r="G128" s="733"/>
      <c r="H128" s="756"/>
      <c r="I128" s="756"/>
      <c r="J128" s="756"/>
      <c r="K128" s="757">
        <f>+K122</f>
        <v>931598.6</v>
      </c>
      <c r="L128" s="756"/>
      <c r="M128" s="756"/>
      <c r="N128" s="733"/>
      <c r="O128" s="733"/>
      <c r="P128" s="758"/>
      <c r="Q128" s="759">
        <f>+Q122</f>
        <v>931598.6</v>
      </c>
      <c r="R128" s="760"/>
      <c r="S128" s="761"/>
      <c r="T128" s="727"/>
      <c r="U128" s="739">
        <f t="shared" si="17"/>
        <v>0</v>
      </c>
      <c r="V128" s="739">
        <f t="shared" si="18"/>
        <v>0</v>
      </c>
      <c r="W128" s="739">
        <f t="shared" si="19"/>
        <v>0</v>
      </c>
      <c r="X128" s="739">
        <f t="shared" si="20"/>
        <v>0</v>
      </c>
      <c r="Y128" s="722">
        <f t="shared" si="15"/>
        <v>0</v>
      </c>
      <c r="Z128" s="740" t="b">
        <f t="shared" si="16"/>
        <v>0</v>
      </c>
    </row>
    <row r="129" spans="1:26">
      <c r="A129" s="734">
        <v>81</v>
      </c>
      <c r="B129" s="781" t="s">
        <v>1240</v>
      </c>
      <c r="C129" s="782" t="s">
        <v>1174</v>
      </c>
      <c r="D129" s="736">
        <v>0</v>
      </c>
      <c r="E129" s="736">
        <v>5000</v>
      </c>
      <c r="F129" s="736">
        <f>8000+3000</f>
        <v>11000</v>
      </c>
      <c r="G129" s="736">
        <f>15000+3000</f>
        <v>18000</v>
      </c>
      <c r="H129" s="736">
        <v>2865</v>
      </c>
      <c r="I129" s="736">
        <f t="shared" si="22"/>
        <v>18000</v>
      </c>
      <c r="J129" s="783">
        <v>0.2</v>
      </c>
      <c r="K129" s="672">
        <f t="shared" si="23"/>
        <v>3600</v>
      </c>
      <c r="L129" s="736">
        <v>3000</v>
      </c>
      <c r="M129" s="736">
        <v>10000</v>
      </c>
      <c r="N129" s="736">
        <v>5000</v>
      </c>
      <c r="O129" s="736">
        <v>0</v>
      </c>
      <c r="P129" s="736">
        <f t="shared" si="24"/>
        <v>18000</v>
      </c>
      <c r="Q129" s="672">
        <f t="shared" si="25"/>
        <v>3600</v>
      </c>
      <c r="R129" s="737" t="s">
        <v>1051</v>
      </c>
      <c r="S129" s="738" t="s">
        <v>1183</v>
      </c>
      <c r="T129" s="723" t="str">
        <f t="shared" si="21"/>
        <v>OK</v>
      </c>
      <c r="U129" s="739">
        <f t="shared" si="17"/>
        <v>600</v>
      </c>
      <c r="V129" s="739">
        <f t="shared" si="18"/>
        <v>2000</v>
      </c>
      <c r="W129" s="739">
        <f t="shared" si="19"/>
        <v>1000</v>
      </c>
      <c r="X129" s="739">
        <f t="shared" si="20"/>
        <v>0</v>
      </c>
      <c r="Y129" s="722">
        <f t="shared" si="15"/>
        <v>3600</v>
      </c>
      <c r="Z129" s="740" t="str">
        <f t="shared" si="16"/>
        <v>OK</v>
      </c>
    </row>
    <row r="130" spans="1:26">
      <c r="A130" s="734">
        <v>82</v>
      </c>
      <c r="B130" s="781" t="s">
        <v>1241</v>
      </c>
      <c r="C130" s="782" t="s">
        <v>1174</v>
      </c>
      <c r="D130" s="736">
        <v>0</v>
      </c>
      <c r="E130" s="736">
        <v>5000</v>
      </c>
      <c r="F130" s="736">
        <v>12000</v>
      </c>
      <c r="G130" s="736">
        <v>30000</v>
      </c>
      <c r="H130" s="736">
        <v>5000</v>
      </c>
      <c r="I130" s="736">
        <f t="shared" si="22"/>
        <v>30000</v>
      </c>
      <c r="J130" s="783">
        <v>0.15</v>
      </c>
      <c r="K130" s="672">
        <f t="shared" si="23"/>
        <v>4500</v>
      </c>
      <c r="L130" s="736">
        <v>0</v>
      </c>
      <c r="M130" s="736">
        <v>15000</v>
      </c>
      <c r="N130" s="736">
        <v>15000</v>
      </c>
      <c r="O130" s="736">
        <v>0</v>
      </c>
      <c r="P130" s="736">
        <f t="shared" si="24"/>
        <v>30000</v>
      </c>
      <c r="Q130" s="672">
        <f t="shared" si="25"/>
        <v>4500</v>
      </c>
      <c r="R130" s="737" t="s">
        <v>1051</v>
      </c>
      <c r="S130" s="738" t="s">
        <v>1052</v>
      </c>
      <c r="T130" s="723" t="str">
        <f t="shared" si="21"/>
        <v>OK</v>
      </c>
      <c r="U130" s="739">
        <f t="shared" si="17"/>
        <v>0</v>
      </c>
      <c r="V130" s="739">
        <f t="shared" si="18"/>
        <v>2250</v>
      </c>
      <c r="W130" s="739">
        <f t="shared" si="19"/>
        <v>2250</v>
      </c>
      <c r="X130" s="739">
        <f t="shared" si="20"/>
        <v>0</v>
      </c>
      <c r="Y130" s="722">
        <f t="shared" si="15"/>
        <v>4500</v>
      </c>
      <c r="Z130" s="740" t="str">
        <f t="shared" si="16"/>
        <v>OK</v>
      </c>
    </row>
    <row r="131" spans="1:26">
      <c r="A131" s="734">
        <v>83</v>
      </c>
      <c r="B131" s="781" t="s">
        <v>1242</v>
      </c>
      <c r="C131" s="782" t="s">
        <v>1174</v>
      </c>
      <c r="D131" s="736">
        <v>0</v>
      </c>
      <c r="E131" s="736">
        <v>5000</v>
      </c>
      <c r="F131" s="736">
        <f>8000+3000</f>
        <v>11000</v>
      </c>
      <c r="G131" s="736">
        <f>15000+3000</f>
        <v>18000</v>
      </c>
      <c r="H131" s="736">
        <v>3030</v>
      </c>
      <c r="I131" s="736">
        <f t="shared" si="22"/>
        <v>18000</v>
      </c>
      <c r="J131" s="783">
        <v>0.3</v>
      </c>
      <c r="K131" s="672">
        <f t="shared" si="23"/>
        <v>5400</v>
      </c>
      <c r="L131" s="736">
        <v>3000</v>
      </c>
      <c r="M131" s="736">
        <v>10000</v>
      </c>
      <c r="N131" s="736">
        <v>5000</v>
      </c>
      <c r="O131" s="736">
        <v>0</v>
      </c>
      <c r="P131" s="736">
        <f t="shared" si="24"/>
        <v>18000</v>
      </c>
      <c r="Q131" s="672">
        <f t="shared" si="25"/>
        <v>5400</v>
      </c>
      <c r="R131" s="737" t="s">
        <v>1051</v>
      </c>
      <c r="S131" s="738" t="s">
        <v>1183</v>
      </c>
      <c r="T131" s="723" t="str">
        <f t="shared" si="21"/>
        <v>OK</v>
      </c>
      <c r="U131" s="739">
        <f t="shared" si="17"/>
        <v>900</v>
      </c>
      <c r="V131" s="739">
        <f t="shared" si="18"/>
        <v>3000</v>
      </c>
      <c r="W131" s="739">
        <f t="shared" si="19"/>
        <v>1500</v>
      </c>
      <c r="X131" s="739">
        <f t="shared" si="20"/>
        <v>0</v>
      </c>
      <c r="Y131" s="722">
        <f t="shared" si="15"/>
        <v>5400</v>
      </c>
      <c r="Z131" s="740" t="str">
        <f t="shared" si="16"/>
        <v>OK</v>
      </c>
    </row>
    <row r="132" spans="1:26">
      <c r="A132" s="734">
        <v>84</v>
      </c>
      <c r="B132" s="781" t="s">
        <v>1243</v>
      </c>
      <c r="C132" s="782" t="s">
        <v>1174</v>
      </c>
      <c r="D132" s="736">
        <v>0</v>
      </c>
      <c r="E132" s="736">
        <v>5000</v>
      </c>
      <c r="F132" s="736">
        <f>5000+3000</f>
        <v>8000</v>
      </c>
      <c r="G132" s="736">
        <f>10000+3000</f>
        <v>13000</v>
      </c>
      <c r="H132" s="736">
        <v>4445</v>
      </c>
      <c r="I132" s="736">
        <f t="shared" si="22"/>
        <v>13000</v>
      </c>
      <c r="J132" s="783">
        <v>0.2</v>
      </c>
      <c r="K132" s="672">
        <f t="shared" si="23"/>
        <v>2600</v>
      </c>
      <c r="L132" s="736">
        <v>3000</v>
      </c>
      <c r="M132" s="736">
        <v>5000</v>
      </c>
      <c r="N132" s="736">
        <v>5000</v>
      </c>
      <c r="O132" s="736">
        <v>0</v>
      </c>
      <c r="P132" s="736">
        <f t="shared" si="24"/>
        <v>13000</v>
      </c>
      <c r="Q132" s="672">
        <f t="shared" si="25"/>
        <v>2600</v>
      </c>
      <c r="R132" s="737" t="s">
        <v>1051</v>
      </c>
      <c r="S132" s="738" t="s">
        <v>1183</v>
      </c>
      <c r="T132" s="723" t="str">
        <f t="shared" si="21"/>
        <v>OK</v>
      </c>
      <c r="U132" s="739">
        <f t="shared" si="17"/>
        <v>600</v>
      </c>
      <c r="V132" s="739">
        <f t="shared" si="18"/>
        <v>1000</v>
      </c>
      <c r="W132" s="739">
        <f t="shared" si="19"/>
        <v>1000</v>
      </c>
      <c r="X132" s="739">
        <f t="shared" si="20"/>
        <v>0</v>
      </c>
      <c r="Y132" s="722">
        <f t="shared" si="15"/>
        <v>2600</v>
      </c>
      <c r="Z132" s="740" t="str">
        <f t="shared" si="16"/>
        <v>OK</v>
      </c>
    </row>
    <row r="133" spans="1:26">
      <c r="A133" s="734">
        <v>85</v>
      </c>
      <c r="B133" s="786" t="s">
        <v>1244</v>
      </c>
      <c r="C133" s="782" t="s">
        <v>1174</v>
      </c>
      <c r="D133" s="736">
        <v>0</v>
      </c>
      <c r="E133" s="736">
        <v>5000</v>
      </c>
      <c r="F133" s="736">
        <f>8000+3000</f>
        <v>11000</v>
      </c>
      <c r="G133" s="736">
        <f>15000+3000</f>
        <v>18000</v>
      </c>
      <c r="H133" s="736">
        <v>1850</v>
      </c>
      <c r="I133" s="736">
        <f t="shared" si="22"/>
        <v>18000</v>
      </c>
      <c r="J133" s="783">
        <v>0.4</v>
      </c>
      <c r="K133" s="672">
        <f t="shared" si="23"/>
        <v>7200</v>
      </c>
      <c r="L133" s="736">
        <v>3000</v>
      </c>
      <c r="M133" s="736">
        <v>10000</v>
      </c>
      <c r="N133" s="736">
        <v>5000</v>
      </c>
      <c r="O133" s="736">
        <v>0</v>
      </c>
      <c r="P133" s="736">
        <f t="shared" si="24"/>
        <v>18000</v>
      </c>
      <c r="Q133" s="672">
        <f t="shared" si="25"/>
        <v>7200</v>
      </c>
      <c r="R133" s="737" t="s">
        <v>1051</v>
      </c>
      <c r="S133" s="738" t="s">
        <v>1183</v>
      </c>
      <c r="T133" s="723" t="str">
        <f t="shared" si="21"/>
        <v>OK</v>
      </c>
      <c r="U133" s="739">
        <f t="shared" si="17"/>
        <v>1200</v>
      </c>
      <c r="V133" s="739">
        <f t="shared" si="18"/>
        <v>4000</v>
      </c>
      <c r="W133" s="739">
        <f t="shared" si="19"/>
        <v>2000</v>
      </c>
      <c r="X133" s="739">
        <f t="shared" si="20"/>
        <v>0</v>
      </c>
      <c r="Y133" s="722">
        <f t="shared" si="15"/>
        <v>7200</v>
      </c>
      <c r="Z133" s="740" t="str">
        <f t="shared" si="16"/>
        <v>OK</v>
      </c>
    </row>
    <row r="134" spans="1:26">
      <c r="A134" s="734">
        <v>86</v>
      </c>
      <c r="B134" s="786" t="s">
        <v>1245</v>
      </c>
      <c r="C134" s="782" t="s">
        <v>1174</v>
      </c>
      <c r="D134" s="736">
        <v>0</v>
      </c>
      <c r="E134" s="736">
        <v>0</v>
      </c>
      <c r="F134" s="736">
        <v>0</v>
      </c>
      <c r="G134" s="736">
        <v>0</v>
      </c>
      <c r="H134" s="736">
        <v>0</v>
      </c>
      <c r="I134" s="736">
        <f t="shared" si="22"/>
        <v>0</v>
      </c>
      <c r="J134" s="783">
        <v>2.5000000000000001E-2</v>
      </c>
      <c r="K134" s="672">
        <f t="shared" si="23"/>
        <v>0</v>
      </c>
      <c r="L134" s="736">
        <v>0</v>
      </c>
      <c r="M134" s="736">
        <v>0</v>
      </c>
      <c r="N134" s="736">
        <v>0</v>
      </c>
      <c r="O134" s="736">
        <v>0</v>
      </c>
      <c r="P134" s="736">
        <f t="shared" si="24"/>
        <v>0</v>
      </c>
      <c r="Q134" s="672">
        <f t="shared" si="25"/>
        <v>0</v>
      </c>
      <c r="R134" s="737" t="s">
        <v>1051</v>
      </c>
      <c r="S134" s="738" t="s">
        <v>1052</v>
      </c>
      <c r="T134" s="723" t="str">
        <f t="shared" si="21"/>
        <v>OK</v>
      </c>
      <c r="U134" s="739">
        <f t="shared" si="17"/>
        <v>0</v>
      </c>
      <c r="V134" s="739">
        <f t="shared" si="18"/>
        <v>0</v>
      </c>
      <c r="W134" s="739">
        <f t="shared" si="19"/>
        <v>0</v>
      </c>
      <c r="X134" s="739">
        <f t="shared" si="20"/>
        <v>0</v>
      </c>
      <c r="Y134" s="722">
        <f t="shared" si="15"/>
        <v>0</v>
      </c>
      <c r="Z134" s="740"/>
    </row>
    <row r="135" spans="1:26">
      <c r="A135" s="734">
        <v>87</v>
      </c>
      <c r="B135" s="786" t="s">
        <v>1246</v>
      </c>
      <c r="C135" s="787" t="s">
        <v>1247</v>
      </c>
      <c r="D135" s="736">
        <v>0</v>
      </c>
      <c r="E135" s="736">
        <v>0</v>
      </c>
      <c r="F135" s="736">
        <v>0</v>
      </c>
      <c r="G135" s="736">
        <v>0</v>
      </c>
      <c r="H135" s="736">
        <v>0</v>
      </c>
      <c r="I135" s="736">
        <f t="shared" si="22"/>
        <v>0</v>
      </c>
      <c r="J135" s="783">
        <v>550</v>
      </c>
      <c r="K135" s="672">
        <f t="shared" si="23"/>
        <v>0</v>
      </c>
      <c r="L135" s="736">
        <v>0</v>
      </c>
      <c r="M135" s="736">
        <v>0</v>
      </c>
      <c r="N135" s="736">
        <v>0</v>
      </c>
      <c r="O135" s="736">
        <v>0</v>
      </c>
      <c r="P135" s="736">
        <f t="shared" si="24"/>
        <v>0</v>
      </c>
      <c r="Q135" s="672">
        <f t="shared" si="25"/>
        <v>0</v>
      </c>
      <c r="R135" s="737" t="s">
        <v>1051</v>
      </c>
      <c r="S135" s="738" t="s">
        <v>1052</v>
      </c>
      <c r="T135" s="723" t="str">
        <f t="shared" si="21"/>
        <v>OK</v>
      </c>
      <c r="U135" s="739">
        <f t="shared" si="17"/>
        <v>0</v>
      </c>
      <c r="V135" s="739">
        <f t="shared" si="18"/>
        <v>0</v>
      </c>
      <c r="W135" s="739">
        <f t="shared" si="19"/>
        <v>0</v>
      </c>
      <c r="X135" s="739">
        <f t="shared" si="20"/>
        <v>0</v>
      </c>
      <c r="Y135" s="722">
        <f t="shared" ref="Y135:Y171" si="26">SUM(U135:X135)</f>
        <v>0</v>
      </c>
      <c r="Z135" s="740" t="str">
        <f t="shared" ref="Z135:Z171" si="27">IF(Q135=Y135,"OK")</f>
        <v>OK</v>
      </c>
    </row>
    <row r="136" spans="1:26">
      <c r="A136" s="734">
        <v>88</v>
      </c>
      <c r="B136" s="786" t="s">
        <v>1248</v>
      </c>
      <c r="C136" s="782" t="s">
        <v>1174</v>
      </c>
      <c r="D136" s="736">
        <v>0</v>
      </c>
      <c r="E136" s="736">
        <v>3000</v>
      </c>
      <c r="F136" s="736">
        <f>5000+2000</f>
        <v>7000</v>
      </c>
      <c r="G136" s="736">
        <f>8000+2000</f>
        <v>10000</v>
      </c>
      <c r="H136" s="736">
        <v>1610</v>
      </c>
      <c r="I136" s="736">
        <f t="shared" si="22"/>
        <v>10000</v>
      </c>
      <c r="J136" s="783">
        <v>0.15</v>
      </c>
      <c r="K136" s="672">
        <f t="shared" si="23"/>
        <v>1500</v>
      </c>
      <c r="L136" s="736">
        <v>2000</v>
      </c>
      <c r="M136" s="736">
        <v>0</v>
      </c>
      <c r="N136" s="736">
        <v>8000</v>
      </c>
      <c r="O136" s="736">
        <v>0</v>
      </c>
      <c r="P136" s="736">
        <f t="shared" si="24"/>
        <v>10000</v>
      </c>
      <c r="Q136" s="672">
        <f>J136*P136</f>
        <v>1500</v>
      </c>
      <c r="R136" s="737" t="s">
        <v>1051</v>
      </c>
      <c r="S136" s="738" t="s">
        <v>1179</v>
      </c>
      <c r="T136" s="723" t="str">
        <f>+IF(K136=Q136,("OK"))</f>
        <v>OK</v>
      </c>
      <c r="U136" s="739">
        <f t="shared" si="17"/>
        <v>300</v>
      </c>
      <c r="V136" s="739">
        <f t="shared" si="18"/>
        <v>0</v>
      </c>
      <c r="W136" s="739">
        <f t="shared" si="19"/>
        <v>1200</v>
      </c>
      <c r="X136" s="739">
        <f t="shared" si="20"/>
        <v>0</v>
      </c>
      <c r="Y136" s="722">
        <f t="shared" si="26"/>
        <v>1500</v>
      </c>
      <c r="Z136" s="740" t="str">
        <f t="shared" si="27"/>
        <v>OK</v>
      </c>
    </row>
    <row r="137" spans="1:26">
      <c r="A137" s="734">
        <v>89</v>
      </c>
      <c r="B137" s="786" t="s">
        <v>1249</v>
      </c>
      <c r="C137" s="782" t="s">
        <v>1174</v>
      </c>
      <c r="D137" s="736">
        <v>0</v>
      </c>
      <c r="E137" s="736">
        <v>3000</v>
      </c>
      <c r="F137" s="736">
        <f>5000+2000</f>
        <v>7000</v>
      </c>
      <c r="G137" s="736">
        <f>8000+2000</f>
        <v>10000</v>
      </c>
      <c r="H137" s="736">
        <v>1660</v>
      </c>
      <c r="I137" s="736">
        <f t="shared" si="22"/>
        <v>10000</v>
      </c>
      <c r="J137" s="783">
        <v>0.1</v>
      </c>
      <c r="K137" s="672">
        <f t="shared" si="23"/>
        <v>1000</v>
      </c>
      <c r="L137" s="736">
        <v>2000</v>
      </c>
      <c r="M137" s="736">
        <v>0</v>
      </c>
      <c r="N137" s="736">
        <v>8000</v>
      </c>
      <c r="O137" s="736">
        <v>0</v>
      </c>
      <c r="P137" s="736">
        <f t="shared" si="24"/>
        <v>10000</v>
      </c>
      <c r="Q137" s="672">
        <f t="shared" si="25"/>
        <v>1000</v>
      </c>
      <c r="R137" s="737" t="s">
        <v>1051</v>
      </c>
      <c r="S137" s="738" t="s">
        <v>1179</v>
      </c>
      <c r="T137" s="723" t="str">
        <f t="shared" si="21"/>
        <v>OK</v>
      </c>
      <c r="U137" s="739">
        <f t="shared" si="17"/>
        <v>200</v>
      </c>
      <c r="V137" s="739">
        <f t="shared" si="18"/>
        <v>0</v>
      </c>
      <c r="W137" s="739">
        <f t="shared" si="19"/>
        <v>800</v>
      </c>
      <c r="X137" s="739">
        <f t="shared" si="20"/>
        <v>0</v>
      </c>
      <c r="Y137" s="722">
        <f t="shared" si="26"/>
        <v>1000</v>
      </c>
      <c r="Z137" s="740" t="str">
        <f t="shared" si="27"/>
        <v>OK</v>
      </c>
    </row>
    <row r="138" spans="1:26">
      <c r="A138" s="734">
        <v>90</v>
      </c>
      <c r="B138" s="786" t="s">
        <v>1250</v>
      </c>
      <c r="C138" s="782" t="s">
        <v>1174</v>
      </c>
      <c r="D138" s="736">
        <v>0</v>
      </c>
      <c r="E138" s="736">
        <v>4000</v>
      </c>
      <c r="F138" s="736">
        <v>6000</v>
      </c>
      <c r="G138" s="736">
        <v>10000</v>
      </c>
      <c r="H138" s="736">
        <v>1895</v>
      </c>
      <c r="I138" s="736">
        <f t="shared" si="22"/>
        <v>10000</v>
      </c>
      <c r="J138" s="783">
        <v>0.6</v>
      </c>
      <c r="K138" s="672">
        <f t="shared" si="23"/>
        <v>6000</v>
      </c>
      <c r="L138" s="736">
        <v>0</v>
      </c>
      <c r="M138" s="736">
        <v>0</v>
      </c>
      <c r="N138" s="736">
        <v>10000</v>
      </c>
      <c r="O138" s="736">
        <v>0</v>
      </c>
      <c r="P138" s="736">
        <f t="shared" si="24"/>
        <v>10000</v>
      </c>
      <c r="Q138" s="672">
        <f t="shared" si="25"/>
        <v>6000</v>
      </c>
      <c r="R138" s="737" t="s">
        <v>1051</v>
      </c>
      <c r="S138" s="738" t="s">
        <v>1052</v>
      </c>
      <c r="T138" s="723" t="str">
        <f t="shared" si="21"/>
        <v>OK</v>
      </c>
      <c r="U138" s="739">
        <f t="shared" si="17"/>
        <v>0</v>
      </c>
      <c r="V138" s="739">
        <f t="shared" si="18"/>
        <v>0</v>
      </c>
      <c r="W138" s="739">
        <f t="shared" si="19"/>
        <v>6000</v>
      </c>
      <c r="X138" s="739">
        <f t="shared" si="20"/>
        <v>0</v>
      </c>
      <c r="Y138" s="722">
        <f t="shared" si="26"/>
        <v>6000</v>
      </c>
      <c r="Z138" s="740" t="str">
        <f t="shared" si="27"/>
        <v>OK</v>
      </c>
    </row>
    <row r="139" spans="1:26">
      <c r="A139" s="734">
        <v>91</v>
      </c>
      <c r="B139" s="786" t="s">
        <v>1251</v>
      </c>
      <c r="C139" s="782" t="s">
        <v>1174</v>
      </c>
      <c r="D139" s="736">
        <v>0</v>
      </c>
      <c r="E139" s="736">
        <v>3000</v>
      </c>
      <c r="F139" s="736">
        <f>5000+3000</f>
        <v>8000</v>
      </c>
      <c r="G139" s="736">
        <f>8000+2000</f>
        <v>10000</v>
      </c>
      <c r="H139" s="736">
        <v>2545</v>
      </c>
      <c r="I139" s="736">
        <f t="shared" si="22"/>
        <v>10000</v>
      </c>
      <c r="J139" s="783">
        <v>0.38</v>
      </c>
      <c r="K139" s="672">
        <f t="shared" si="23"/>
        <v>3800</v>
      </c>
      <c r="L139" s="736">
        <v>0</v>
      </c>
      <c r="M139" s="736">
        <v>2000</v>
      </c>
      <c r="N139" s="736">
        <v>8000</v>
      </c>
      <c r="O139" s="736">
        <v>0</v>
      </c>
      <c r="P139" s="736">
        <f t="shared" si="24"/>
        <v>10000</v>
      </c>
      <c r="Q139" s="672">
        <f t="shared" si="25"/>
        <v>3800</v>
      </c>
      <c r="R139" s="737" t="s">
        <v>1051</v>
      </c>
      <c r="S139" s="738" t="s">
        <v>1052</v>
      </c>
      <c r="T139" s="723" t="str">
        <f t="shared" si="21"/>
        <v>OK</v>
      </c>
      <c r="U139" s="739">
        <f t="shared" si="17"/>
        <v>0</v>
      </c>
      <c r="V139" s="739">
        <f t="shared" si="18"/>
        <v>760</v>
      </c>
      <c r="W139" s="739">
        <f t="shared" si="19"/>
        <v>3040</v>
      </c>
      <c r="X139" s="739">
        <f t="shared" si="20"/>
        <v>0</v>
      </c>
      <c r="Y139" s="722">
        <f t="shared" si="26"/>
        <v>3800</v>
      </c>
      <c r="Z139" s="740" t="str">
        <f t="shared" si="27"/>
        <v>OK</v>
      </c>
    </row>
    <row r="140" spans="1:26">
      <c r="A140" s="734">
        <v>92</v>
      </c>
      <c r="B140" s="786" t="s">
        <v>1252</v>
      </c>
      <c r="C140" s="782" t="s">
        <v>1174</v>
      </c>
      <c r="D140" s="736">
        <v>0</v>
      </c>
      <c r="E140" s="736">
        <v>4000</v>
      </c>
      <c r="F140" s="736">
        <f>6000+2000</f>
        <v>8000</v>
      </c>
      <c r="G140" s="736">
        <f>10000+2000</f>
        <v>12000</v>
      </c>
      <c r="H140" s="736">
        <v>1670</v>
      </c>
      <c r="I140" s="736">
        <f t="shared" si="22"/>
        <v>12000</v>
      </c>
      <c r="J140" s="783">
        <v>0.4</v>
      </c>
      <c r="K140" s="672">
        <f t="shared" si="23"/>
        <v>4800</v>
      </c>
      <c r="L140" s="736">
        <v>2000</v>
      </c>
      <c r="M140" s="736">
        <v>0</v>
      </c>
      <c r="N140" s="736">
        <v>10000</v>
      </c>
      <c r="O140" s="736">
        <v>0</v>
      </c>
      <c r="P140" s="736">
        <f t="shared" si="24"/>
        <v>12000</v>
      </c>
      <c r="Q140" s="672">
        <f t="shared" si="25"/>
        <v>4800</v>
      </c>
      <c r="R140" s="737" t="s">
        <v>1051</v>
      </c>
      <c r="S140" s="738" t="s">
        <v>1179</v>
      </c>
      <c r="T140" s="723" t="str">
        <f t="shared" si="21"/>
        <v>OK</v>
      </c>
      <c r="U140" s="739">
        <f t="shared" si="17"/>
        <v>800</v>
      </c>
      <c r="V140" s="739">
        <f t="shared" si="18"/>
        <v>0</v>
      </c>
      <c r="W140" s="739">
        <f t="shared" si="19"/>
        <v>4000</v>
      </c>
      <c r="X140" s="739">
        <f t="shared" si="20"/>
        <v>0</v>
      </c>
      <c r="Y140" s="722">
        <f t="shared" si="26"/>
        <v>4800</v>
      </c>
      <c r="Z140" s="740" t="str">
        <f t="shared" si="27"/>
        <v>OK</v>
      </c>
    </row>
    <row r="141" spans="1:26">
      <c r="A141" s="734">
        <v>93</v>
      </c>
      <c r="B141" s="786" t="s">
        <v>1253</v>
      </c>
      <c r="C141" s="782" t="s">
        <v>1174</v>
      </c>
      <c r="D141" s="736">
        <v>0</v>
      </c>
      <c r="E141" s="736">
        <v>4000</v>
      </c>
      <c r="F141" s="736">
        <v>6000</v>
      </c>
      <c r="G141" s="736">
        <v>10000</v>
      </c>
      <c r="H141" s="736">
        <v>1720</v>
      </c>
      <c r="I141" s="736">
        <f t="shared" si="22"/>
        <v>10000</v>
      </c>
      <c r="J141" s="783">
        <v>0.4</v>
      </c>
      <c r="K141" s="672">
        <f t="shared" si="23"/>
        <v>4000</v>
      </c>
      <c r="L141" s="736">
        <v>0</v>
      </c>
      <c r="M141" s="736">
        <v>0</v>
      </c>
      <c r="N141" s="736">
        <v>10000</v>
      </c>
      <c r="O141" s="736">
        <v>0</v>
      </c>
      <c r="P141" s="736">
        <f t="shared" si="24"/>
        <v>10000</v>
      </c>
      <c r="Q141" s="672">
        <f t="shared" si="25"/>
        <v>4000</v>
      </c>
      <c r="R141" s="737" t="s">
        <v>1051</v>
      </c>
      <c r="S141" s="738" t="s">
        <v>1052</v>
      </c>
      <c r="T141" s="723" t="str">
        <f t="shared" si="21"/>
        <v>OK</v>
      </c>
      <c r="U141" s="739">
        <f t="shared" si="17"/>
        <v>0</v>
      </c>
      <c r="V141" s="739">
        <f t="shared" si="18"/>
        <v>0</v>
      </c>
      <c r="W141" s="739">
        <f t="shared" si="19"/>
        <v>4000</v>
      </c>
      <c r="X141" s="739">
        <f t="shared" si="20"/>
        <v>0</v>
      </c>
      <c r="Y141" s="722">
        <f t="shared" si="26"/>
        <v>4000</v>
      </c>
      <c r="Z141" s="740" t="str">
        <f t="shared" si="27"/>
        <v>OK</v>
      </c>
    </row>
    <row r="142" spans="1:26">
      <c r="A142" s="734">
        <v>94</v>
      </c>
      <c r="B142" s="786" t="s">
        <v>1254</v>
      </c>
      <c r="C142" s="782" t="s">
        <v>1174</v>
      </c>
      <c r="D142" s="736">
        <v>0</v>
      </c>
      <c r="E142" s="736">
        <v>4000</v>
      </c>
      <c r="F142" s="736">
        <f>6000+2000</f>
        <v>8000</v>
      </c>
      <c r="G142" s="736">
        <f>10000+2000</f>
        <v>12000</v>
      </c>
      <c r="H142" s="736">
        <v>1725</v>
      </c>
      <c r="I142" s="736">
        <f t="shared" si="22"/>
        <v>12000</v>
      </c>
      <c r="J142" s="783">
        <v>0.1</v>
      </c>
      <c r="K142" s="672">
        <f t="shared" si="23"/>
        <v>1200</v>
      </c>
      <c r="L142" s="736">
        <v>2000</v>
      </c>
      <c r="M142" s="736">
        <v>0</v>
      </c>
      <c r="N142" s="736">
        <v>10000</v>
      </c>
      <c r="O142" s="736">
        <v>0</v>
      </c>
      <c r="P142" s="736">
        <f t="shared" si="24"/>
        <v>12000</v>
      </c>
      <c r="Q142" s="672">
        <f t="shared" si="25"/>
        <v>1200</v>
      </c>
      <c r="R142" s="737" t="s">
        <v>1051</v>
      </c>
      <c r="S142" s="738" t="s">
        <v>1179</v>
      </c>
      <c r="T142" s="723" t="str">
        <f t="shared" si="21"/>
        <v>OK</v>
      </c>
      <c r="U142" s="739">
        <f t="shared" si="17"/>
        <v>200</v>
      </c>
      <c r="V142" s="739">
        <f t="shared" si="18"/>
        <v>0</v>
      </c>
      <c r="W142" s="739">
        <f t="shared" si="19"/>
        <v>1000</v>
      </c>
      <c r="X142" s="739">
        <f t="shared" si="20"/>
        <v>0</v>
      </c>
      <c r="Y142" s="722">
        <f t="shared" si="26"/>
        <v>1200</v>
      </c>
      <c r="Z142" s="740" t="str">
        <f t="shared" si="27"/>
        <v>OK</v>
      </c>
    </row>
    <row r="143" spans="1:26">
      <c r="A143" s="734">
        <v>95</v>
      </c>
      <c r="B143" s="786" t="s">
        <v>1255</v>
      </c>
      <c r="C143" s="782" t="s">
        <v>1174</v>
      </c>
      <c r="D143" s="736">
        <v>0</v>
      </c>
      <c r="E143" s="736">
        <v>2000</v>
      </c>
      <c r="F143" s="736">
        <f>2000+2000</f>
        <v>4000</v>
      </c>
      <c r="G143" s="736">
        <f>3000+2000</f>
        <v>5000</v>
      </c>
      <c r="H143" s="736">
        <v>2370</v>
      </c>
      <c r="I143" s="736">
        <f t="shared" si="22"/>
        <v>5000</v>
      </c>
      <c r="J143" s="783">
        <v>0.35</v>
      </c>
      <c r="K143" s="672">
        <f t="shared" si="23"/>
        <v>1750</v>
      </c>
      <c r="L143" s="736">
        <v>2000</v>
      </c>
      <c r="M143" s="736">
        <v>0</v>
      </c>
      <c r="N143" s="736">
        <v>3000</v>
      </c>
      <c r="O143" s="736">
        <v>0</v>
      </c>
      <c r="P143" s="736">
        <f t="shared" si="24"/>
        <v>5000</v>
      </c>
      <c r="Q143" s="672">
        <f t="shared" si="25"/>
        <v>1750</v>
      </c>
      <c r="R143" s="737" t="s">
        <v>1051</v>
      </c>
      <c r="S143" s="738" t="s">
        <v>1179</v>
      </c>
      <c r="T143" s="723" t="str">
        <f t="shared" si="21"/>
        <v>OK</v>
      </c>
      <c r="U143" s="739">
        <f t="shared" si="17"/>
        <v>700</v>
      </c>
      <c r="V143" s="739">
        <f t="shared" si="18"/>
        <v>0</v>
      </c>
      <c r="W143" s="739">
        <f t="shared" si="19"/>
        <v>1050</v>
      </c>
      <c r="X143" s="739">
        <f t="shared" si="20"/>
        <v>0</v>
      </c>
      <c r="Y143" s="722">
        <f t="shared" si="26"/>
        <v>1750</v>
      </c>
      <c r="Z143" s="740" t="str">
        <f t="shared" si="27"/>
        <v>OK</v>
      </c>
    </row>
    <row r="144" spans="1:26">
      <c r="A144" s="734">
        <v>96</v>
      </c>
      <c r="B144" s="786" t="s">
        <v>1256</v>
      </c>
      <c r="C144" s="782" t="s">
        <v>1174</v>
      </c>
      <c r="D144" s="736">
        <v>0</v>
      </c>
      <c r="E144" s="736">
        <v>8000</v>
      </c>
      <c r="F144" s="736">
        <v>10000</v>
      </c>
      <c r="G144" s="736">
        <v>22000</v>
      </c>
      <c r="H144" s="736">
        <v>1750</v>
      </c>
      <c r="I144" s="736">
        <f t="shared" si="22"/>
        <v>22000</v>
      </c>
      <c r="J144" s="783">
        <v>0.9</v>
      </c>
      <c r="K144" s="672">
        <f t="shared" si="23"/>
        <v>19800</v>
      </c>
      <c r="L144" s="736">
        <v>0</v>
      </c>
      <c r="M144" s="736">
        <v>0</v>
      </c>
      <c r="N144" s="736">
        <v>22000</v>
      </c>
      <c r="O144" s="736">
        <v>0</v>
      </c>
      <c r="P144" s="736">
        <f t="shared" si="24"/>
        <v>22000</v>
      </c>
      <c r="Q144" s="672">
        <f t="shared" si="25"/>
        <v>19800</v>
      </c>
      <c r="R144" s="737" t="s">
        <v>1051</v>
      </c>
      <c r="S144" s="738" t="s">
        <v>1052</v>
      </c>
      <c r="T144" s="723" t="str">
        <f t="shared" si="21"/>
        <v>OK</v>
      </c>
      <c r="U144" s="739">
        <f t="shared" si="17"/>
        <v>0</v>
      </c>
      <c r="V144" s="739">
        <f t="shared" si="18"/>
        <v>0</v>
      </c>
      <c r="W144" s="739">
        <f t="shared" si="19"/>
        <v>19800</v>
      </c>
      <c r="X144" s="739">
        <f t="shared" si="20"/>
        <v>0</v>
      </c>
      <c r="Y144" s="722">
        <f t="shared" si="26"/>
        <v>19800</v>
      </c>
      <c r="Z144" s="740" t="str">
        <f t="shared" si="27"/>
        <v>OK</v>
      </c>
    </row>
    <row r="145" spans="1:26">
      <c r="A145" s="734">
        <v>97</v>
      </c>
      <c r="B145" s="786" t="s">
        <v>1257</v>
      </c>
      <c r="C145" s="782" t="s">
        <v>1174</v>
      </c>
      <c r="D145" s="736">
        <v>0</v>
      </c>
      <c r="E145" s="736">
        <v>3000</v>
      </c>
      <c r="F145" s="736">
        <f>5000+1000</f>
        <v>6000</v>
      </c>
      <c r="G145" s="736">
        <f>8000+1000</f>
        <v>9000</v>
      </c>
      <c r="H145" s="736">
        <f>1440+1000</f>
        <v>2440</v>
      </c>
      <c r="I145" s="736">
        <f t="shared" si="22"/>
        <v>9000</v>
      </c>
      <c r="J145" s="783">
        <v>0.15</v>
      </c>
      <c r="K145" s="672">
        <f t="shared" si="23"/>
        <v>1350</v>
      </c>
      <c r="L145" s="736">
        <v>1000</v>
      </c>
      <c r="M145" s="736">
        <v>0</v>
      </c>
      <c r="N145" s="736">
        <v>8000</v>
      </c>
      <c r="O145" s="736">
        <v>0</v>
      </c>
      <c r="P145" s="736">
        <f t="shared" si="24"/>
        <v>9000</v>
      </c>
      <c r="Q145" s="672">
        <f t="shared" si="25"/>
        <v>1350</v>
      </c>
      <c r="R145" s="737" t="s">
        <v>1051</v>
      </c>
      <c r="S145" s="738" t="s">
        <v>1258</v>
      </c>
      <c r="T145" s="723" t="str">
        <f t="shared" si="21"/>
        <v>OK</v>
      </c>
      <c r="U145" s="739">
        <f t="shared" si="17"/>
        <v>150</v>
      </c>
      <c r="V145" s="739">
        <f t="shared" si="18"/>
        <v>0</v>
      </c>
      <c r="W145" s="739">
        <f t="shared" si="19"/>
        <v>1200</v>
      </c>
      <c r="X145" s="739">
        <f t="shared" si="20"/>
        <v>0</v>
      </c>
      <c r="Y145" s="722">
        <f t="shared" si="26"/>
        <v>1350</v>
      </c>
      <c r="Z145" s="740" t="str">
        <f t="shared" si="27"/>
        <v>OK</v>
      </c>
    </row>
    <row r="146" spans="1:26">
      <c r="A146" s="734">
        <v>98</v>
      </c>
      <c r="B146" s="786" t="s">
        <v>1259</v>
      </c>
      <c r="C146" s="782" t="s">
        <v>1174</v>
      </c>
      <c r="D146" s="736">
        <v>0</v>
      </c>
      <c r="E146" s="736">
        <v>0</v>
      </c>
      <c r="F146" s="736">
        <v>5000</v>
      </c>
      <c r="G146" s="736">
        <v>5000</v>
      </c>
      <c r="H146" s="736">
        <v>0</v>
      </c>
      <c r="I146" s="736">
        <f t="shared" si="22"/>
        <v>5000</v>
      </c>
      <c r="J146" s="783">
        <v>0.25</v>
      </c>
      <c r="K146" s="672">
        <f t="shared" si="23"/>
        <v>1250</v>
      </c>
      <c r="L146" s="736">
        <v>0</v>
      </c>
      <c r="M146" s="736">
        <v>0</v>
      </c>
      <c r="N146" s="736">
        <v>5000</v>
      </c>
      <c r="O146" s="736">
        <v>0</v>
      </c>
      <c r="P146" s="736">
        <f t="shared" si="24"/>
        <v>5000</v>
      </c>
      <c r="Q146" s="672">
        <f t="shared" si="25"/>
        <v>1250</v>
      </c>
      <c r="R146" s="737" t="s">
        <v>1051</v>
      </c>
      <c r="S146" s="738" t="s">
        <v>1052</v>
      </c>
      <c r="T146" s="723" t="str">
        <f t="shared" si="21"/>
        <v>OK</v>
      </c>
      <c r="U146" s="739">
        <f t="shared" si="17"/>
        <v>0</v>
      </c>
      <c r="V146" s="739">
        <f t="shared" si="18"/>
        <v>0</v>
      </c>
      <c r="W146" s="739">
        <f t="shared" si="19"/>
        <v>1250</v>
      </c>
      <c r="X146" s="739">
        <f t="shared" si="20"/>
        <v>0</v>
      </c>
      <c r="Y146" s="722">
        <f t="shared" si="26"/>
        <v>1250</v>
      </c>
      <c r="Z146" s="740" t="str">
        <f t="shared" si="27"/>
        <v>OK</v>
      </c>
    </row>
    <row r="147" spans="1:26">
      <c r="A147" s="734">
        <v>99</v>
      </c>
      <c r="B147" s="786" t="s">
        <v>1260</v>
      </c>
      <c r="C147" s="782" t="s">
        <v>1174</v>
      </c>
      <c r="D147" s="736">
        <v>0</v>
      </c>
      <c r="E147" s="736">
        <v>4000</v>
      </c>
      <c r="F147" s="736">
        <v>6000</v>
      </c>
      <c r="G147" s="736">
        <v>10000</v>
      </c>
      <c r="H147" s="736">
        <v>1865</v>
      </c>
      <c r="I147" s="736">
        <f t="shared" si="22"/>
        <v>10000</v>
      </c>
      <c r="J147" s="783">
        <v>0.45</v>
      </c>
      <c r="K147" s="672">
        <f t="shared" si="23"/>
        <v>4500</v>
      </c>
      <c r="L147" s="736">
        <v>0</v>
      </c>
      <c r="M147" s="736">
        <v>0</v>
      </c>
      <c r="N147" s="736">
        <v>10000</v>
      </c>
      <c r="O147" s="736">
        <v>0</v>
      </c>
      <c r="P147" s="736">
        <f t="shared" si="24"/>
        <v>10000</v>
      </c>
      <c r="Q147" s="672">
        <f t="shared" si="25"/>
        <v>4500</v>
      </c>
      <c r="R147" s="737" t="s">
        <v>1051</v>
      </c>
      <c r="S147" s="738" t="s">
        <v>1052</v>
      </c>
      <c r="T147" s="723" t="str">
        <f t="shared" si="21"/>
        <v>OK</v>
      </c>
      <c r="U147" s="739">
        <f t="shared" si="17"/>
        <v>0</v>
      </c>
      <c r="V147" s="739">
        <f t="shared" si="18"/>
        <v>0</v>
      </c>
      <c r="W147" s="739">
        <f t="shared" si="19"/>
        <v>4500</v>
      </c>
      <c r="X147" s="739">
        <f t="shared" si="20"/>
        <v>0</v>
      </c>
      <c r="Y147" s="722">
        <f t="shared" si="26"/>
        <v>4500</v>
      </c>
      <c r="Z147" s="740" t="str">
        <f t="shared" si="27"/>
        <v>OK</v>
      </c>
    </row>
    <row r="148" spans="1:26">
      <c r="A148" s="734">
        <v>100</v>
      </c>
      <c r="B148" s="786" t="s">
        <v>1261</v>
      </c>
      <c r="C148" s="782" t="s">
        <v>1174</v>
      </c>
      <c r="D148" s="736">
        <v>0</v>
      </c>
      <c r="E148" s="736">
        <v>3000</v>
      </c>
      <c r="F148" s="736">
        <v>5000</v>
      </c>
      <c r="G148" s="736">
        <v>8000</v>
      </c>
      <c r="H148" s="736">
        <v>1645</v>
      </c>
      <c r="I148" s="736">
        <f t="shared" si="22"/>
        <v>8000</v>
      </c>
      <c r="J148" s="783">
        <v>0.12</v>
      </c>
      <c r="K148" s="672">
        <f t="shared" si="23"/>
        <v>960</v>
      </c>
      <c r="L148" s="736">
        <v>0</v>
      </c>
      <c r="M148" s="736">
        <v>0</v>
      </c>
      <c r="N148" s="736">
        <v>8000</v>
      </c>
      <c r="O148" s="736">
        <v>0</v>
      </c>
      <c r="P148" s="736">
        <f t="shared" si="24"/>
        <v>8000</v>
      </c>
      <c r="Q148" s="672">
        <f t="shared" si="25"/>
        <v>960</v>
      </c>
      <c r="R148" s="737" t="s">
        <v>1051</v>
      </c>
      <c r="S148" s="738" t="s">
        <v>1052</v>
      </c>
      <c r="T148" s="723" t="str">
        <f t="shared" si="21"/>
        <v>OK</v>
      </c>
      <c r="U148" s="739">
        <f t="shared" si="17"/>
        <v>0</v>
      </c>
      <c r="V148" s="739">
        <f t="shared" si="18"/>
        <v>0</v>
      </c>
      <c r="W148" s="739">
        <f t="shared" si="19"/>
        <v>960</v>
      </c>
      <c r="X148" s="739">
        <f t="shared" si="20"/>
        <v>0</v>
      </c>
      <c r="Y148" s="722">
        <f t="shared" si="26"/>
        <v>960</v>
      </c>
      <c r="Z148" s="740" t="str">
        <f t="shared" si="27"/>
        <v>OK</v>
      </c>
    </row>
    <row r="149" spans="1:26" s="21" customFormat="1" ht="24.6">
      <c r="A149" s="746"/>
      <c r="B149" s="747" t="s">
        <v>6</v>
      </c>
      <c r="K149" s="788">
        <f>SUM(K128:K148)</f>
        <v>1006808.6</v>
      </c>
      <c r="L149" s="789"/>
      <c r="M149" s="789"/>
      <c r="N149" s="789"/>
      <c r="O149" s="789"/>
      <c r="P149" s="789"/>
      <c r="Q149" s="788">
        <f>SUM(Q128:Q148)</f>
        <v>1006808.6</v>
      </c>
      <c r="U149" s="739">
        <f t="shared" si="17"/>
        <v>0</v>
      </c>
      <c r="V149" s="739">
        <f t="shared" si="18"/>
        <v>0</v>
      </c>
      <c r="W149" s="739">
        <f t="shared" si="19"/>
        <v>0</v>
      </c>
      <c r="X149" s="739">
        <f t="shared" si="20"/>
        <v>0</v>
      </c>
      <c r="Y149" s="722">
        <f t="shared" si="26"/>
        <v>0</v>
      </c>
      <c r="Z149" s="740" t="b">
        <f t="shared" si="27"/>
        <v>0</v>
      </c>
    </row>
    <row r="150" spans="1:26" ht="22.5" customHeight="1">
      <c r="A150" s="1826" t="s">
        <v>1165</v>
      </c>
      <c r="B150" s="1826"/>
      <c r="C150" s="1826"/>
      <c r="D150" s="1826"/>
      <c r="E150" s="1826"/>
      <c r="F150" s="1826"/>
      <c r="G150" s="1826"/>
      <c r="H150" s="1826"/>
      <c r="I150" s="1826"/>
      <c r="J150" s="1826"/>
      <c r="K150" s="1826"/>
      <c r="L150" s="1826"/>
      <c r="M150" s="1826"/>
      <c r="N150" s="1826"/>
      <c r="O150" s="1826"/>
      <c r="P150" s="1826"/>
      <c r="Q150" s="1826"/>
      <c r="R150" s="1826"/>
      <c r="S150" s="1826"/>
      <c r="T150" s="568" t="s">
        <v>1028</v>
      </c>
      <c r="U150" s="739">
        <f t="shared" si="17"/>
        <v>0</v>
      </c>
      <c r="V150" s="739">
        <f t="shared" si="18"/>
        <v>0</v>
      </c>
      <c r="W150" s="739">
        <f t="shared" si="19"/>
        <v>0</v>
      </c>
      <c r="X150" s="739">
        <f t="shared" si="20"/>
        <v>0</v>
      </c>
      <c r="Y150" s="722">
        <f t="shared" si="26"/>
        <v>0</v>
      </c>
      <c r="Z150" s="740" t="str">
        <f t="shared" si="27"/>
        <v>OK</v>
      </c>
    </row>
    <row r="151" spans="1:26" ht="23.25" customHeight="1">
      <c r="A151" s="1870" t="s">
        <v>1141</v>
      </c>
      <c r="B151" s="1870"/>
      <c r="C151" s="1870"/>
      <c r="D151" s="1870"/>
      <c r="E151" s="1870"/>
      <c r="F151" s="1870"/>
      <c r="G151" s="1870"/>
      <c r="H151" s="1870"/>
      <c r="I151" s="1870"/>
      <c r="J151" s="1870"/>
      <c r="K151" s="1870"/>
      <c r="L151" s="1870"/>
      <c r="M151" s="1870"/>
      <c r="N151" s="1870"/>
      <c r="O151" s="1870"/>
      <c r="P151" s="1870"/>
      <c r="Q151" s="1870"/>
      <c r="R151" s="1870"/>
      <c r="S151" s="1870"/>
      <c r="T151" s="22"/>
      <c r="U151" s="739">
        <f t="shared" si="17"/>
        <v>0</v>
      </c>
      <c r="V151" s="739">
        <f t="shared" si="18"/>
        <v>0</v>
      </c>
      <c r="W151" s="739">
        <f t="shared" si="19"/>
        <v>0</v>
      </c>
      <c r="X151" s="739">
        <f t="shared" si="20"/>
        <v>0</v>
      </c>
      <c r="Y151" s="722">
        <f t="shared" si="26"/>
        <v>0</v>
      </c>
      <c r="Z151" s="740" t="str">
        <f t="shared" si="27"/>
        <v>OK</v>
      </c>
    </row>
    <row r="152" spans="1:26" ht="19.5" customHeight="1">
      <c r="A152" s="1871" t="s">
        <v>1030</v>
      </c>
      <c r="B152" s="1871"/>
      <c r="C152" s="1871"/>
      <c r="D152" s="1871"/>
      <c r="E152" s="1871"/>
      <c r="F152" s="1871"/>
      <c r="G152" s="1871"/>
      <c r="H152" s="1871"/>
      <c r="I152" s="1871"/>
      <c r="J152" s="1871"/>
      <c r="K152" s="1871"/>
      <c r="L152" s="1871"/>
      <c r="M152" s="1871"/>
      <c r="N152" s="1871"/>
      <c r="O152" s="1871"/>
      <c r="P152" s="1871"/>
      <c r="Q152" s="1871"/>
      <c r="R152" s="1871"/>
      <c r="S152" s="1871"/>
      <c r="T152" s="22"/>
      <c r="U152" s="739">
        <f t="shared" si="17"/>
        <v>0</v>
      </c>
      <c r="V152" s="739">
        <f t="shared" si="18"/>
        <v>0</v>
      </c>
      <c r="W152" s="739">
        <f t="shared" si="19"/>
        <v>0</v>
      </c>
      <c r="X152" s="739">
        <f t="shared" si="20"/>
        <v>0</v>
      </c>
      <c r="Y152" s="722">
        <f t="shared" si="26"/>
        <v>0</v>
      </c>
      <c r="Z152" s="740" t="str">
        <f t="shared" si="27"/>
        <v>OK</v>
      </c>
    </row>
    <row r="153" spans="1:26" s="730" customFormat="1" ht="22.5" customHeight="1">
      <c r="A153" s="1872" t="s">
        <v>1142</v>
      </c>
      <c r="B153" s="1873" t="s">
        <v>4</v>
      </c>
      <c r="C153" s="1872" t="s">
        <v>1031</v>
      </c>
      <c r="D153" s="1875" t="s">
        <v>1032</v>
      </c>
      <c r="E153" s="1875"/>
      <c r="F153" s="1875"/>
      <c r="G153" s="1876" t="s">
        <v>1033</v>
      </c>
      <c r="H153" s="1875" t="s">
        <v>1034</v>
      </c>
      <c r="I153" s="1875" t="s">
        <v>1035</v>
      </c>
      <c r="J153" s="1875" t="s">
        <v>1036</v>
      </c>
      <c r="K153" s="1881" t="s">
        <v>1037</v>
      </c>
      <c r="L153" s="1875" t="s">
        <v>1038</v>
      </c>
      <c r="M153" s="1875" t="s">
        <v>1143</v>
      </c>
      <c r="N153" s="1882" t="s">
        <v>1144</v>
      </c>
      <c r="O153" s="1882" t="s">
        <v>1145</v>
      </c>
      <c r="P153" s="1878" t="s">
        <v>1042</v>
      </c>
      <c r="Q153" s="1878"/>
      <c r="R153" s="1878" t="s">
        <v>1043</v>
      </c>
      <c r="S153" s="1872" t="s">
        <v>1146</v>
      </c>
      <c r="T153" s="727"/>
      <c r="U153" s="739"/>
      <c r="V153" s="739"/>
      <c r="W153" s="739"/>
      <c r="X153" s="739"/>
      <c r="Y153" s="722">
        <f t="shared" si="26"/>
        <v>0</v>
      </c>
      <c r="Z153" s="740"/>
    </row>
    <row r="154" spans="1:26" s="730" customFormat="1" ht="40.950000000000003" customHeight="1">
      <c r="A154" s="1872"/>
      <c r="B154" s="1874"/>
      <c r="C154" s="1872"/>
      <c r="D154" s="732" t="s">
        <v>1147</v>
      </c>
      <c r="E154" s="732" t="s">
        <v>1046</v>
      </c>
      <c r="F154" s="732" t="s">
        <v>1148</v>
      </c>
      <c r="G154" s="1877"/>
      <c r="H154" s="1875"/>
      <c r="I154" s="1875"/>
      <c r="J154" s="1875"/>
      <c r="K154" s="1881"/>
      <c r="L154" s="1875"/>
      <c r="M154" s="1875"/>
      <c r="N154" s="1882"/>
      <c r="O154" s="1882"/>
      <c r="P154" s="726" t="s">
        <v>1047</v>
      </c>
      <c r="Q154" s="725" t="s">
        <v>1048</v>
      </c>
      <c r="R154" s="1878"/>
      <c r="S154" s="1872"/>
      <c r="T154" s="727"/>
      <c r="U154" s="739">
        <f t="shared" ref="U154:U171" si="28">+L154*J154</f>
        <v>0</v>
      </c>
      <c r="V154" s="739">
        <f t="shared" ref="V154:V171" si="29">+M154*J154</f>
        <v>0</v>
      </c>
      <c r="W154" s="739">
        <f t="shared" ref="W154:W171" si="30">+N154*J154</f>
        <v>0</v>
      </c>
      <c r="X154" s="739">
        <f t="shared" ref="X154:X171" si="31">+O154*J154</f>
        <v>0</v>
      </c>
      <c r="Y154" s="722">
        <f t="shared" si="26"/>
        <v>0</v>
      </c>
      <c r="Z154" s="740" t="b">
        <f t="shared" si="27"/>
        <v>0</v>
      </c>
    </row>
    <row r="155" spans="1:26" s="730" customFormat="1" ht="22.2" customHeight="1">
      <c r="A155" s="731"/>
      <c r="B155" s="754" t="s">
        <v>1087</v>
      </c>
      <c r="C155" s="731"/>
      <c r="D155" s="780"/>
      <c r="E155" s="780"/>
      <c r="F155" s="780"/>
      <c r="G155" s="733"/>
      <c r="H155" s="756"/>
      <c r="I155" s="756"/>
      <c r="J155" s="756"/>
      <c r="K155" s="790">
        <f>+K149</f>
        <v>1006808.6</v>
      </c>
      <c r="L155" s="791"/>
      <c r="M155" s="791"/>
      <c r="N155" s="792"/>
      <c r="O155" s="792"/>
      <c r="P155" s="793"/>
      <c r="Q155" s="790">
        <f>+Q149</f>
        <v>1006808.6</v>
      </c>
      <c r="R155" s="760"/>
      <c r="S155" s="761"/>
      <c r="T155" s="727"/>
      <c r="U155" s="739">
        <f t="shared" si="28"/>
        <v>0</v>
      </c>
      <c r="V155" s="739">
        <f t="shared" si="29"/>
        <v>0</v>
      </c>
      <c r="W155" s="739">
        <f t="shared" si="30"/>
        <v>0</v>
      </c>
      <c r="X155" s="739">
        <f t="shared" si="31"/>
        <v>0</v>
      </c>
      <c r="Y155" s="722">
        <f t="shared" si="26"/>
        <v>0</v>
      </c>
      <c r="Z155" s="740" t="b">
        <f t="shared" si="27"/>
        <v>0</v>
      </c>
    </row>
    <row r="156" spans="1:26">
      <c r="A156" s="734">
        <v>101</v>
      </c>
      <c r="B156" s="786" t="s">
        <v>1262</v>
      </c>
      <c r="C156" s="782" t="s">
        <v>1174</v>
      </c>
      <c r="D156" s="736">
        <v>0</v>
      </c>
      <c r="E156" s="736">
        <v>0</v>
      </c>
      <c r="F156" s="736">
        <v>4000</v>
      </c>
      <c r="G156" s="736">
        <v>2000</v>
      </c>
      <c r="H156" s="736">
        <v>12715</v>
      </c>
      <c r="I156" s="736">
        <f t="shared" si="22"/>
        <v>2000</v>
      </c>
      <c r="J156" s="783">
        <v>0.3</v>
      </c>
      <c r="K156" s="672">
        <f t="shared" si="23"/>
        <v>600</v>
      </c>
      <c r="L156" s="736">
        <v>0</v>
      </c>
      <c r="M156" s="736">
        <v>0</v>
      </c>
      <c r="N156" s="736">
        <v>2000</v>
      </c>
      <c r="O156" s="736">
        <v>0</v>
      </c>
      <c r="P156" s="736">
        <f t="shared" si="24"/>
        <v>2000</v>
      </c>
      <c r="Q156" s="672">
        <f t="shared" si="25"/>
        <v>600</v>
      </c>
      <c r="R156" s="737" t="s">
        <v>1051</v>
      </c>
      <c r="S156" s="738" t="s">
        <v>1052</v>
      </c>
      <c r="T156" s="723" t="str">
        <f t="shared" si="21"/>
        <v>OK</v>
      </c>
      <c r="U156" s="739">
        <f t="shared" si="28"/>
        <v>0</v>
      </c>
      <c r="V156" s="739">
        <f t="shared" si="29"/>
        <v>0</v>
      </c>
      <c r="W156" s="739">
        <f t="shared" si="30"/>
        <v>600</v>
      </c>
      <c r="X156" s="739">
        <f t="shared" si="31"/>
        <v>0</v>
      </c>
      <c r="Y156" s="722">
        <f t="shared" si="26"/>
        <v>600</v>
      </c>
      <c r="Z156" s="740" t="str">
        <f t="shared" si="27"/>
        <v>OK</v>
      </c>
    </row>
    <row r="157" spans="1:26">
      <c r="A157" s="734">
        <v>102</v>
      </c>
      <c r="B157" s="786" t="s">
        <v>1263</v>
      </c>
      <c r="C157" s="782" t="s">
        <v>1174</v>
      </c>
      <c r="D157" s="736">
        <v>0</v>
      </c>
      <c r="E157" s="736">
        <v>0</v>
      </c>
      <c r="F157" s="736">
        <v>4000</v>
      </c>
      <c r="G157" s="736">
        <v>5000</v>
      </c>
      <c r="H157" s="736">
        <v>4120</v>
      </c>
      <c r="I157" s="736">
        <f t="shared" si="22"/>
        <v>5000</v>
      </c>
      <c r="J157" s="783">
        <v>0.25</v>
      </c>
      <c r="K157" s="672">
        <f t="shared" si="23"/>
        <v>1250</v>
      </c>
      <c r="L157" s="736">
        <v>0</v>
      </c>
      <c r="M157" s="736">
        <v>0</v>
      </c>
      <c r="N157" s="736">
        <v>5000</v>
      </c>
      <c r="O157" s="736">
        <v>0</v>
      </c>
      <c r="P157" s="736">
        <f t="shared" si="24"/>
        <v>5000</v>
      </c>
      <c r="Q157" s="672">
        <f t="shared" si="25"/>
        <v>1250</v>
      </c>
      <c r="R157" s="737" t="s">
        <v>1051</v>
      </c>
      <c r="S157" s="738" t="s">
        <v>1052</v>
      </c>
      <c r="T157" s="723" t="str">
        <f t="shared" si="21"/>
        <v>OK</v>
      </c>
      <c r="U157" s="739">
        <f t="shared" si="28"/>
        <v>0</v>
      </c>
      <c r="V157" s="739">
        <f t="shared" si="29"/>
        <v>0</v>
      </c>
      <c r="W157" s="739">
        <f t="shared" si="30"/>
        <v>1250</v>
      </c>
      <c r="X157" s="739">
        <f t="shared" si="31"/>
        <v>0</v>
      </c>
      <c r="Y157" s="722">
        <f t="shared" si="26"/>
        <v>1250</v>
      </c>
      <c r="Z157" s="740" t="str">
        <f t="shared" si="27"/>
        <v>OK</v>
      </c>
    </row>
    <row r="158" spans="1:26">
      <c r="A158" s="734">
        <v>103</v>
      </c>
      <c r="B158" s="794" t="s">
        <v>1264</v>
      </c>
      <c r="C158" s="782" t="s">
        <v>1174</v>
      </c>
      <c r="D158" s="795">
        <v>3000</v>
      </c>
      <c r="E158" s="795">
        <v>3000</v>
      </c>
      <c r="F158" s="795">
        <v>3000</v>
      </c>
      <c r="G158" s="795">
        <v>3000</v>
      </c>
      <c r="H158" s="795">
        <v>0</v>
      </c>
      <c r="I158" s="795">
        <v>3000</v>
      </c>
      <c r="J158" s="794">
        <v>0.12</v>
      </c>
      <c r="K158" s="796">
        <f>Q158</f>
        <v>360</v>
      </c>
      <c r="L158" s="795">
        <v>1000</v>
      </c>
      <c r="M158" s="795">
        <v>1000</v>
      </c>
      <c r="N158" s="795">
        <v>1000</v>
      </c>
      <c r="O158" s="736">
        <v>0</v>
      </c>
      <c r="P158" s="736">
        <f t="shared" si="24"/>
        <v>3000</v>
      </c>
      <c r="Q158" s="672">
        <f>J158*P158</f>
        <v>360</v>
      </c>
      <c r="R158" s="737" t="s">
        <v>1051</v>
      </c>
      <c r="S158" s="738" t="s">
        <v>1183</v>
      </c>
      <c r="T158" s="723" t="str">
        <f t="shared" si="21"/>
        <v>OK</v>
      </c>
      <c r="U158" s="739">
        <f t="shared" si="28"/>
        <v>120</v>
      </c>
      <c r="V158" s="739">
        <f t="shared" si="29"/>
        <v>120</v>
      </c>
      <c r="W158" s="739">
        <f t="shared" si="30"/>
        <v>120</v>
      </c>
      <c r="X158" s="739">
        <f t="shared" si="31"/>
        <v>0</v>
      </c>
      <c r="Y158" s="722">
        <f t="shared" si="26"/>
        <v>360</v>
      </c>
      <c r="Z158" s="740" t="str">
        <f t="shared" si="27"/>
        <v>OK</v>
      </c>
    </row>
    <row r="159" spans="1:26">
      <c r="A159" s="734">
        <v>104</v>
      </c>
      <c r="B159" s="794" t="s">
        <v>1265</v>
      </c>
      <c r="C159" s="782" t="s">
        <v>1174</v>
      </c>
      <c r="D159" s="795">
        <v>3000</v>
      </c>
      <c r="E159" s="795">
        <v>3000</v>
      </c>
      <c r="F159" s="795">
        <v>3000</v>
      </c>
      <c r="G159" s="795">
        <v>3000</v>
      </c>
      <c r="H159" s="795">
        <v>0</v>
      </c>
      <c r="I159" s="795">
        <v>3000</v>
      </c>
      <c r="J159" s="794">
        <v>0.08</v>
      </c>
      <c r="K159" s="796">
        <f t="shared" ref="K159:K171" si="32">Q159</f>
        <v>240</v>
      </c>
      <c r="L159" s="795">
        <v>2000</v>
      </c>
      <c r="M159" s="795">
        <v>0</v>
      </c>
      <c r="N159" s="795">
        <v>1000</v>
      </c>
      <c r="O159" s="736">
        <v>0</v>
      </c>
      <c r="P159" s="736">
        <f t="shared" si="24"/>
        <v>3000</v>
      </c>
      <c r="Q159" s="672">
        <f t="shared" ref="Q159:Q171" si="33">J159*P159</f>
        <v>240</v>
      </c>
      <c r="R159" s="737" t="s">
        <v>1051</v>
      </c>
      <c r="S159" s="738" t="s">
        <v>1183</v>
      </c>
      <c r="T159" s="723" t="str">
        <f t="shared" si="21"/>
        <v>OK</v>
      </c>
      <c r="U159" s="739">
        <f t="shared" si="28"/>
        <v>160</v>
      </c>
      <c r="V159" s="739">
        <f t="shared" si="29"/>
        <v>0</v>
      </c>
      <c r="W159" s="739">
        <f t="shared" si="30"/>
        <v>80</v>
      </c>
      <c r="X159" s="739">
        <f t="shared" si="31"/>
        <v>0</v>
      </c>
      <c r="Y159" s="722">
        <f t="shared" si="26"/>
        <v>240</v>
      </c>
      <c r="Z159" s="740"/>
    </row>
    <row r="160" spans="1:26">
      <c r="A160" s="734">
        <v>105</v>
      </c>
      <c r="B160" s="794" t="s">
        <v>1266</v>
      </c>
      <c r="C160" s="782" t="s">
        <v>1174</v>
      </c>
      <c r="D160" s="795">
        <v>4000</v>
      </c>
      <c r="E160" s="795">
        <v>4000</v>
      </c>
      <c r="F160" s="795">
        <v>4000</v>
      </c>
      <c r="G160" s="795">
        <v>4000</v>
      </c>
      <c r="H160" s="795">
        <v>2000</v>
      </c>
      <c r="I160" s="795">
        <v>2000</v>
      </c>
      <c r="J160" s="794">
        <v>0.25</v>
      </c>
      <c r="K160" s="796">
        <f t="shared" si="32"/>
        <v>500</v>
      </c>
      <c r="L160" s="795">
        <v>2000</v>
      </c>
      <c r="M160" s="795">
        <v>0</v>
      </c>
      <c r="N160" s="795">
        <v>0</v>
      </c>
      <c r="O160" s="736">
        <v>0</v>
      </c>
      <c r="P160" s="736">
        <f t="shared" ref="P160:P171" si="34">SUM(L160:O160)</f>
        <v>2000</v>
      </c>
      <c r="Q160" s="672">
        <f t="shared" si="33"/>
        <v>500</v>
      </c>
      <c r="R160" s="737" t="s">
        <v>1051</v>
      </c>
      <c r="S160" s="738" t="s">
        <v>1179</v>
      </c>
      <c r="T160" s="723" t="str">
        <f t="shared" si="21"/>
        <v>OK</v>
      </c>
      <c r="U160" s="739">
        <f t="shared" si="28"/>
        <v>500</v>
      </c>
      <c r="V160" s="739">
        <f t="shared" si="29"/>
        <v>0</v>
      </c>
      <c r="W160" s="739">
        <f t="shared" si="30"/>
        <v>0</v>
      </c>
      <c r="X160" s="739">
        <f t="shared" si="31"/>
        <v>0</v>
      </c>
      <c r="Y160" s="722">
        <f t="shared" si="26"/>
        <v>500</v>
      </c>
      <c r="Z160" s="740"/>
    </row>
    <row r="161" spans="1:27">
      <c r="A161" s="734">
        <v>106</v>
      </c>
      <c r="B161" s="794" t="s">
        <v>1267</v>
      </c>
      <c r="C161" s="782" t="s">
        <v>1174</v>
      </c>
      <c r="D161" s="795">
        <v>2000</v>
      </c>
      <c r="E161" s="795">
        <v>2000</v>
      </c>
      <c r="F161" s="795">
        <v>2000</v>
      </c>
      <c r="G161" s="795">
        <v>2000</v>
      </c>
      <c r="H161" s="795">
        <v>0</v>
      </c>
      <c r="I161" s="795">
        <v>2000</v>
      </c>
      <c r="J161" s="794">
        <v>0.15</v>
      </c>
      <c r="K161" s="796">
        <f t="shared" si="32"/>
        <v>300</v>
      </c>
      <c r="L161" s="795">
        <v>1000</v>
      </c>
      <c r="M161" s="795">
        <v>0</v>
      </c>
      <c r="N161" s="795">
        <v>1000</v>
      </c>
      <c r="O161" s="736">
        <v>0</v>
      </c>
      <c r="P161" s="736">
        <f t="shared" si="34"/>
        <v>2000</v>
      </c>
      <c r="Q161" s="672">
        <f t="shared" si="33"/>
        <v>300</v>
      </c>
      <c r="R161" s="737" t="s">
        <v>1051</v>
      </c>
      <c r="S161" s="738" t="s">
        <v>1179</v>
      </c>
      <c r="T161" s="723" t="str">
        <f t="shared" si="21"/>
        <v>OK</v>
      </c>
      <c r="U161" s="739">
        <f t="shared" si="28"/>
        <v>150</v>
      </c>
      <c r="V161" s="739">
        <f t="shared" si="29"/>
        <v>0</v>
      </c>
      <c r="W161" s="739">
        <f t="shared" si="30"/>
        <v>150</v>
      </c>
      <c r="X161" s="739">
        <f t="shared" si="31"/>
        <v>0</v>
      </c>
      <c r="Y161" s="722">
        <f t="shared" si="26"/>
        <v>300</v>
      </c>
      <c r="Z161" s="740" t="str">
        <f t="shared" si="27"/>
        <v>OK</v>
      </c>
    </row>
    <row r="162" spans="1:27">
      <c r="A162" s="734">
        <v>107</v>
      </c>
      <c r="B162" s="794" t="s">
        <v>1268</v>
      </c>
      <c r="C162" s="782" t="s">
        <v>1174</v>
      </c>
      <c r="D162" s="795">
        <v>2000</v>
      </c>
      <c r="E162" s="795">
        <v>2000</v>
      </c>
      <c r="F162" s="795">
        <v>2000</v>
      </c>
      <c r="G162" s="795">
        <v>2000</v>
      </c>
      <c r="H162" s="795">
        <v>0</v>
      </c>
      <c r="I162" s="795">
        <v>2000</v>
      </c>
      <c r="J162" s="794">
        <v>0.15</v>
      </c>
      <c r="K162" s="796">
        <f t="shared" si="32"/>
        <v>300</v>
      </c>
      <c r="L162" s="795">
        <v>2000</v>
      </c>
      <c r="M162" s="795">
        <v>0</v>
      </c>
      <c r="N162" s="795">
        <v>0</v>
      </c>
      <c r="O162" s="736">
        <v>0</v>
      </c>
      <c r="P162" s="736">
        <f t="shared" si="34"/>
        <v>2000</v>
      </c>
      <c r="Q162" s="672">
        <f t="shared" si="33"/>
        <v>300</v>
      </c>
      <c r="R162" s="737" t="s">
        <v>1051</v>
      </c>
      <c r="S162" s="738" t="s">
        <v>1179</v>
      </c>
      <c r="T162" s="723" t="str">
        <f t="shared" si="21"/>
        <v>OK</v>
      </c>
      <c r="U162" s="739">
        <f t="shared" si="28"/>
        <v>300</v>
      </c>
      <c r="V162" s="739">
        <f t="shared" si="29"/>
        <v>0</v>
      </c>
      <c r="W162" s="739">
        <f t="shared" si="30"/>
        <v>0</v>
      </c>
      <c r="X162" s="739">
        <f t="shared" si="31"/>
        <v>0</v>
      </c>
      <c r="Y162" s="722">
        <f t="shared" si="26"/>
        <v>300</v>
      </c>
      <c r="Z162" s="740" t="str">
        <f t="shared" si="27"/>
        <v>OK</v>
      </c>
    </row>
    <row r="163" spans="1:27">
      <c r="A163" s="734">
        <v>108</v>
      </c>
      <c r="B163" s="794" t="s">
        <v>1269</v>
      </c>
      <c r="C163" s="782" t="s">
        <v>1174</v>
      </c>
      <c r="D163" s="795">
        <v>2000</v>
      </c>
      <c r="E163" s="795">
        <v>2000</v>
      </c>
      <c r="F163" s="795">
        <v>2000</v>
      </c>
      <c r="G163" s="795">
        <v>2000</v>
      </c>
      <c r="H163" s="795">
        <v>0</v>
      </c>
      <c r="I163" s="795">
        <v>2000</v>
      </c>
      <c r="J163" s="794">
        <v>0.06</v>
      </c>
      <c r="K163" s="796">
        <f t="shared" si="32"/>
        <v>120</v>
      </c>
      <c r="L163" s="795">
        <v>2000</v>
      </c>
      <c r="M163" s="795">
        <v>0</v>
      </c>
      <c r="N163" s="795">
        <v>0</v>
      </c>
      <c r="O163" s="736">
        <v>0</v>
      </c>
      <c r="P163" s="736">
        <f t="shared" si="34"/>
        <v>2000</v>
      </c>
      <c r="Q163" s="672">
        <f t="shared" si="33"/>
        <v>120</v>
      </c>
      <c r="R163" s="737" t="s">
        <v>1051</v>
      </c>
      <c r="S163" s="738" t="s">
        <v>1179</v>
      </c>
      <c r="T163" s="723" t="str">
        <f t="shared" si="21"/>
        <v>OK</v>
      </c>
      <c r="U163" s="739">
        <f t="shared" si="28"/>
        <v>120</v>
      </c>
      <c r="V163" s="739">
        <f t="shared" si="29"/>
        <v>0</v>
      </c>
      <c r="W163" s="739">
        <f t="shared" si="30"/>
        <v>0</v>
      </c>
      <c r="X163" s="739">
        <f t="shared" si="31"/>
        <v>0</v>
      </c>
      <c r="Y163" s="722">
        <f t="shared" si="26"/>
        <v>120</v>
      </c>
      <c r="Z163" s="740" t="str">
        <f t="shared" si="27"/>
        <v>OK</v>
      </c>
    </row>
    <row r="164" spans="1:27">
      <c r="A164" s="734">
        <v>109</v>
      </c>
      <c r="B164" s="794" t="s">
        <v>1270</v>
      </c>
      <c r="C164" s="782" t="s">
        <v>1174</v>
      </c>
      <c r="D164" s="795">
        <v>3000</v>
      </c>
      <c r="E164" s="795">
        <v>3000</v>
      </c>
      <c r="F164" s="795">
        <v>3000</v>
      </c>
      <c r="G164" s="795">
        <v>3000</v>
      </c>
      <c r="H164" s="795">
        <v>1000</v>
      </c>
      <c r="I164" s="795">
        <v>2000</v>
      </c>
      <c r="J164" s="794">
        <v>0.1</v>
      </c>
      <c r="K164" s="796">
        <f t="shared" si="32"/>
        <v>200</v>
      </c>
      <c r="L164" s="795">
        <v>2000</v>
      </c>
      <c r="M164" s="795">
        <v>0</v>
      </c>
      <c r="N164" s="795">
        <v>0</v>
      </c>
      <c r="O164" s="736">
        <v>0</v>
      </c>
      <c r="P164" s="736">
        <f t="shared" si="34"/>
        <v>2000</v>
      </c>
      <c r="Q164" s="672">
        <f t="shared" si="33"/>
        <v>200</v>
      </c>
      <c r="R164" s="737" t="s">
        <v>1051</v>
      </c>
      <c r="S164" s="738" t="s">
        <v>1179</v>
      </c>
      <c r="T164" s="723" t="str">
        <f t="shared" si="21"/>
        <v>OK</v>
      </c>
      <c r="U164" s="739">
        <f t="shared" si="28"/>
        <v>200</v>
      </c>
      <c r="V164" s="739">
        <f t="shared" si="29"/>
        <v>0</v>
      </c>
      <c r="W164" s="739">
        <f t="shared" si="30"/>
        <v>0</v>
      </c>
      <c r="X164" s="739">
        <f t="shared" si="31"/>
        <v>0</v>
      </c>
      <c r="Y164" s="722">
        <f t="shared" si="26"/>
        <v>200</v>
      </c>
      <c r="Z164" s="740" t="str">
        <f t="shared" si="27"/>
        <v>OK</v>
      </c>
    </row>
    <row r="165" spans="1:27">
      <c r="A165" s="734">
        <v>110</v>
      </c>
      <c r="B165" s="794" t="s">
        <v>1271</v>
      </c>
      <c r="C165" s="782" t="s">
        <v>1174</v>
      </c>
      <c r="D165" s="795">
        <v>4000</v>
      </c>
      <c r="E165" s="795">
        <v>4000</v>
      </c>
      <c r="F165" s="795">
        <v>4000</v>
      </c>
      <c r="G165" s="795">
        <v>4000</v>
      </c>
      <c r="H165" s="795">
        <v>0</v>
      </c>
      <c r="I165" s="795">
        <v>4000</v>
      </c>
      <c r="J165" s="794">
        <v>0.3</v>
      </c>
      <c r="K165" s="796">
        <f t="shared" si="32"/>
        <v>1200</v>
      </c>
      <c r="L165" s="795">
        <v>2000</v>
      </c>
      <c r="M165" s="795">
        <v>0</v>
      </c>
      <c r="N165" s="795">
        <v>2000</v>
      </c>
      <c r="O165" s="736">
        <v>0</v>
      </c>
      <c r="P165" s="736">
        <f t="shared" si="34"/>
        <v>4000</v>
      </c>
      <c r="Q165" s="672">
        <f t="shared" si="33"/>
        <v>1200</v>
      </c>
      <c r="R165" s="737" t="s">
        <v>1051</v>
      </c>
      <c r="S165" s="738" t="s">
        <v>1175</v>
      </c>
      <c r="T165" s="723" t="str">
        <f t="shared" si="21"/>
        <v>OK</v>
      </c>
      <c r="U165" s="739">
        <f t="shared" si="28"/>
        <v>600</v>
      </c>
      <c r="V165" s="739">
        <f t="shared" si="29"/>
        <v>0</v>
      </c>
      <c r="W165" s="739">
        <f t="shared" si="30"/>
        <v>600</v>
      </c>
      <c r="X165" s="739">
        <f t="shared" si="31"/>
        <v>0</v>
      </c>
      <c r="Y165" s="722">
        <f t="shared" si="26"/>
        <v>1200</v>
      </c>
      <c r="Z165" s="740" t="str">
        <f t="shared" si="27"/>
        <v>OK</v>
      </c>
    </row>
    <row r="166" spans="1:27">
      <c r="A166" s="734">
        <v>111</v>
      </c>
      <c r="B166" s="794" t="s">
        <v>1272</v>
      </c>
      <c r="C166" s="782" t="s">
        <v>1174</v>
      </c>
      <c r="D166" s="795">
        <v>4000</v>
      </c>
      <c r="E166" s="795">
        <v>4000</v>
      </c>
      <c r="F166" s="795">
        <v>4000</v>
      </c>
      <c r="G166" s="795">
        <v>4000</v>
      </c>
      <c r="H166" s="795">
        <v>0</v>
      </c>
      <c r="I166" s="795">
        <v>4000</v>
      </c>
      <c r="J166" s="794">
        <v>0.1</v>
      </c>
      <c r="K166" s="796">
        <f t="shared" si="32"/>
        <v>400</v>
      </c>
      <c r="L166" s="795">
        <v>2000</v>
      </c>
      <c r="M166" s="795">
        <v>0</v>
      </c>
      <c r="N166" s="795">
        <v>2000</v>
      </c>
      <c r="O166" s="736">
        <v>0</v>
      </c>
      <c r="P166" s="736">
        <f t="shared" si="34"/>
        <v>4000</v>
      </c>
      <c r="Q166" s="672">
        <f t="shared" si="33"/>
        <v>400</v>
      </c>
      <c r="R166" s="737" t="s">
        <v>1051</v>
      </c>
      <c r="S166" s="738" t="s">
        <v>1175</v>
      </c>
      <c r="T166" s="723" t="str">
        <f t="shared" si="21"/>
        <v>OK</v>
      </c>
      <c r="U166" s="739">
        <f t="shared" si="28"/>
        <v>200</v>
      </c>
      <c r="V166" s="739">
        <f t="shared" si="29"/>
        <v>0</v>
      </c>
      <c r="W166" s="739">
        <f t="shared" si="30"/>
        <v>200</v>
      </c>
      <c r="X166" s="739">
        <f t="shared" si="31"/>
        <v>0</v>
      </c>
      <c r="Y166" s="722">
        <f t="shared" si="26"/>
        <v>400</v>
      </c>
      <c r="Z166" s="740" t="str">
        <f t="shared" si="27"/>
        <v>OK</v>
      </c>
    </row>
    <row r="167" spans="1:27">
      <c r="A167" s="734">
        <v>112</v>
      </c>
      <c r="B167" s="794" t="s">
        <v>1273</v>
      </c>
      <c r="C167" s="782" t="s">
        <v>1174</v>
      </c>
      <c r="D167" s="795">
        <v>4000</v>
      </c>
      <c r="E167" s="795">
        <v>4000</v>
      </c>
      <c r="F167" s="795">
        <v>4000</v>
      </c>
      <c r="G167" s="795">
        <v>4000</v>
      </c>
      <c r="H167" s="795">
        <v>0</v>
      </c>
      <c r="I167" s="795">
        <v>4000</v>
      </c>
      <c r="J167" s="794">
        <v>0.9</v>
      </c>
      <c r="K167" s="796">
        <f t="shared" si="32"/>
        <v>3600</v>
      </c>
      <c r="L167" s="795">
        <v>2000</v>
      </c>
      <c r="M167" s="795">
        <v>0</v>
      </c>
      <c r="N167" s="795">
        <v>2000</v>
      </c>
      <c r="O167" s="736">
        <v>0</v>
      </c>
      <c r="P167" s="736">
        <f t="shared" si="34"/>
        <v>4000</v>
      </c>
      <c r="Q167" s="672">
        <f t="shared" si="33"/>
        <v>3600</v>
      </c>
      <c r="R167" s="737" t="s">
        <v>1051</v>
      </c>
      <c r="S167" s="738" t="s">
        <v>1175</v>
      </c>
      <c r="T167" s="723" t="str">
        <f t="shared" si="21"/>
        <v>OK</v>
      </c>
      <c r="U167" s="739">
        <f t="shared" si="28"/>
        <v>1800</v>
      </c>
      <c r="V167" s="739">
        <f t="shared" si="29"/>
        <v>0</v>
      </c>
      <c r="W167" s="739">
        <f t="shared" si="30"/>
        <v>1800</v>
      </c>
      <c r="X167" s="739">
        <f t="shared" si="31"/>
        <v>0</v>
      </c>
      <c r="Y167" s="722">
        <f t="shared" si="26"/>
        <v>3600</v>
      </c>
      <c r="Z167" s="740" t="str">
        <f t="shared" si="27"/>
        <v>OK</v>
      </c>
    </row>
    <row r="168" spans="1:27">
      <c r="A168" s="734">
        <v>113</v>
      </c>
      <c r="B168" s="794" t="s">
        <v>1274</v>
      </c>
      <c r="C168" s="681" t="s">
        <v>1151</v>
      </c>
      <c r="D168" s="795">
        <v>2000</v>
      </c>
      <c r="E168" s="795">
        <v>2000</v>
      </c>
      <c r="F168" s="795">
        <v>2000</v>
      </c>
      <c r="G168" s="795">
        <v>2000</v>
      </c>
      <c r="H168" s="795">
        <v>1000</v>
      </c>
      <c r="I168" s="795">
        <v>1000</v>
      </c>
      <c r="J168" s="794">
        <v>0.2</v>
      </c>
      <c r="K168" s="796">
        <f t="shared" si="32"/>
        <v>200</v>
      </c>
      <c r="L168" s="795">
        <v>1000</v>
      </c>
      <c r="M168" s="795">
        <v>0</v>
      </c>
      <c r="N168" s="795">
        <v>0</v>
      </c>
      <c r="O168" s="736">
        <v>0</v>
      </c>
      <c r="P168" s="736">
        <f t="shared" si="34"/>
        <v>1000</v>
      </c>
      <c r="Q168" s="672">
        <f t="shared" si="33"/>
        <v>200</v>
      </c>
      <c r="R168" s="737" t="s">
        <v>1051</v>
      </c>
      <c r="S168" s="738" t="s">
        <v>1258</v>
      </c>
      <c r="T168" s="723" t="str">
        <f t="shared" si="21"/>
        <v>OK</v>
      </c>
      <c r="U168" s="739">
        <f t="shared" si="28"/>
        <v>200</v>
      </c>
      <c r="V168" s="739">
        <f t="shared" si="29"/>
        <v>0</v>
      </c>
      <c r="W168" s="739">
        <f t="shared" si="30"/>
        <v>0</v>
      </c>
      <c r="X168" s="739">
        <f t="shared" si="31"/>
        <v>0</v>
      </c>
      <c r="Y168" s="722">
        <f t="shared" si="26"/>
        <v>200</v>
      </c>
      <c r="Z168" s="740" t="str">
        <f t="shared" si="27"/>
        <v>OK</v>
      </c>
    </row>
    <row r="169" spans="1:27">
      <c r="A169" s="734">
        <v>114</v>
      </c>
      <c r="B169" s="794" t="s">
        <v>1275</v>
      </c>
      <c r="C169" s="681" t="s">
        <v>1151</v>
      </c>
      <c r="D169" s="795">
        <v>3000</v>
      </c>
      <c r="E169" s="795">
        <v>3000</v>
      </c>
      <c r="F169" s="795">
        <v>3000</v>
      </c>
      <c r="G169" s="795">
        <v>3000</v>
      </c>
      <c r="H169" s="795">
        <v>0</v>
      </c>
      <c r="I169" s="795">
        <v>3000</v>
      </c>
      <c r="J169" s="794">
        <v>0.1</v>
      </c>
      <c r="K169" s="796">
        <f t="shared" si="32"/>
        <v>300</v>
      </c>
      <c r="L169" s="795">
        <v>3000</v>
      </c>
      <c r="M169" s="795">
        <v>0</v>
      </c>
      <c r="N169" s="795">
        <v>0</v>
      </c>
      <c r="O169" s="736">
        <v>0</v>
      </c>
      <c r="P169" s="736">
        <f t="shared" si="34"/>
        <v>3000</v>
      </c>
      <c r="Q169" s="672">
        <f t="shared" si="33"/>
        <v>300</v>
      </c>
      <c r="R169" s="737" t="s">
        <v>1051</v>
      </c>
      <c r="S169" s="738" t="s">
        <v>1183</v>
      </c>
      <c r="T169" s="723" t="str">
        <f t="shared" si="21"/>
        <v>OK</v>
      </c>
      <c r="U169" s="739">
        <f t="shared" si="28"/>
        <v>300</v>
      </c>
      <c r="V169" s="739">
        <f t="shared" si="29"/>
        <v>0</v>
      </c>
      <c r="W169" s="739">
        <f t="shared" si="30"/>
        <v>0</v>
      </c>
      <c r="X169" s="739">
        <f t="shared" si="31"/>
        <v>0</v>
      </c>
      <c r="Y169" s="722">
        <f t="shared" si="26"/>
        <v>300</v>
      </c>
      <c r="Z169" s="740" t="str">
        <f t="shared" si="27"/>
        <v>OK</v>
      </c>
    </row>
    <row r="170" spans="1:27">
      <c r="A170" s="734">
        <v>115</v>
      </c>
      <c r="B170" s="794" t="s">
        <v>1276</v>
      </c>
      <c r="C170" s="681" t="s">
        <v>1151</v>
      </c>
      <c r="D170" s="795">
        <v>3000</v>
      </c>
      <c r="E170" s="795">
        <v>3000</v>
      </c>
      <c r="F170" s="795">
        <v>3000</v>
      </c>
      <c r="G170" s="795">
        <v>3000</v>
      </c>
      <c r="H170" s="795">
        <v>1000</v>
      </c>
      <c r="I170" s="795">
        <v>2000</v>
      </c>
      <c r="J170" s="794">
        <v>0.1</v>
      </c>
      <c r="K170" s="796">
        <f t="shared" si="32"/>
        <v>200</v>
      </c>
      <c r="L170" s="795">
        <v>2000</v>
      </c>
      <c r="M170" s="795">
        <v>0</v>
      </c>
      <c r="N170" s="795">
        <v>0</v>
      </c>
      <c r="O170" s="736">
        <v>0</v>
      </c>
      <c r="P170" s="736">
        <f t="shared" si="34"/>
        <v>2000</v>
      </c>
      <c r="Q170" s="672">
        <f t="shared" si="33"/>
        <v>200</v>
      </c>
      <c r="R170" s="737" t="s">
        <v>1051</v>
      </c>
      <c r="S170" s="738" t="s">
        <v>1179</v>
      </c>
      <c r="T170" s="723" t="str">
        <f t="shared" si="21"/>
        <v>OK</v>
      </c>
      <c r="U170" s="739">
        <f t="shared" si="28"/>
        <v>200</v>
      </c>
      <c r="V170" s="739">
        <f t="shared" si="29"/>
        <v>0</v>
      </c>
      <c r="W170" s="739">
        <f t="shared" si="30"/>
        <v>0</v>
      </c>
      <c r="X170" s="739">
        <f t="shared" si="31"/>
        <v>0</v>
      </c>
      <c r="Y170" s="722">
        <f t="shared" si="26"/>
        <v>200</v>
      </c>
      <c r="Z170" s="740" t="str">
        <f t="shared" si="27"/>
        <v>OK</v>
      </c>
    </row>
    <row r="171" spans="1:27">
      <c r="A171" s="734">
        <v>116</v>
      </c>
      <c r="B171" s="794" t="s">
        <v>1277</v>
      </c>
      <c r="C171" s="681" t="s">
        <v>1151</v>
      </c>
      <c r="D171" s="795">
        <v>3000</v>
      </c>
      <c r="E171" s="795">
        <v>3000</v>
      </c>
      <c r="F171" s="795">
        <v>3000</v>
      </c>
      <c r="G171" s="795">
        <v>3000</v>
      </c>
      <c r="H171" s="795">
        <v>1000</v>
      </c>
      <c r="I171" s="795">
        <v>2000</v>
      </c>
      <c r="J171" s="794">
        <v>0.1</v>
      </c>
      <c r="K171" s="796">
        <f t="shared" si="32"/>
        <v>200</v>
      </c>
      <c r="L171" s="795">
        <v>2000</v>
      </c>
      <c r="M171" s="795">
        <v>0</v>
      </c>
      <c r="N171" s="795">
        <v>0</v>
      </c>
      <c r="O171" s="736">
        <v>0</v>
      </c>
      <c r="P171" s="736">
        <f t="shared" si="34"/>
        <v>2000</v>
      </c>
      <c r="Q171" s="672">
        <f t="shared" si="33"/>
        <v>200</v>
      </c>
      <c r="R171" s="737" t="s">
        <v>1051</v>
      </c>
      <c r="S171" s="738" t="s">
        <v>1179</v>
      </c>
      <c r="T171" s="723" t="str">
        <f t="shared" si="21"/>
        <v>OK</v>
      </c>
      <c r="U171" s="739">
        <f t="shared" si="28"/>
        <v>200</v>
      </c>
      <c r="V171" s="739">
        <f t="shared" si="29"/>
        <v>0</v>
      </c>
      <c r="W171" s="739">
        <f t="shared" si="30"/>
        <v>0</v>
      </c>
      <c r="X171" s="739">
        <f t="shared" si="31"/>
        <v>0</v>
      </c>
      <c r="Y171" s="722">
        <f t="shared" si="26"/>
        <v>200</v>
      </c>
      <c r="Z171" s="740" t="str">
        <f t="shared" si="27"/>
        <v>OK</v>
      </c>
    </row>
    <row r="172" spans="1:27" s="21" customFormat="1" ht="24.6">
      <c r="A172" s="746"/>
      <c r="B172" s="747" t="s">
        <v>6</v>
      </c>
      <c r="K172" s="797">
        <f>SUM(K155:K171)</f>
        <v>1016778.6</v>
      </c>
      <c r="L172" s="778"/>
      <c r="M172" s="778"/>
      <c r="N172" s="778"/>
      <c r="O172" s="778"/>
      <c r="P172" s="778"/>
      <c r="Q172" s="797">
        <f>SUM(Q151:Q171)</f>
        <v>1016778.6</v>
      </c>
      <c r="U172" s="739">
        <f>SUM(U6:U171)</f>
        <v>26950</v>
      </c>
      <c r="V172" s="739">
        <f t="shared" ref="V172:Y172" si="35">SUM(V6:V171)</f>
        <v>561226.30000000005</v>
      </c>
      <c r="W172" s="739">
        <f t="shared" si="35"/>
        <v>428602.3</v>
      </c>
      <c r="X172" s="739">
        <f t="shared" si="35"/>
        <v>0</v>
      </c>
      <c r="Y172" s="739">
        <f t="shared" si="35"/>
        <v>1016778.6</v>
      </c>
      <c r="Z172" s="740"/>
    </row>
    <row r="173" spans="1:27">
      <c r="U173" s="739"/>
      <c r="V173" s="739"/>
      <c r="W173" s="739"/>
      <c r="X173" s="739"/>
      <c r="Z173" s="740"/>
    </row>
    <row r="174" spans="1:27">
      <c r="U174" s="739"/>
      <c r="V174" s="739"/>
      <c r="W174" s="739"/>
      <c r="X174" s="739"/>
      <c r="Z174" s="740"/>
    </row>
    <row r="175" spans="1:27">
      <c r="U175" s="739"/>
      <c r="V175" s="739"/>
      <c r="W175" s="739"/>
      <c r="X175" s="739"/>
      <c r="Z175" s="740"/>
    </row>
    <row r="176" spans="1:27">
      <c r="Z176" s="739"/>
      <c r="AA176" s="739">
        <f t="shared" ref="AA176" si="36">SUM(AA6:AA175)</f>
        <v>0</v>
      </c>
    </row>
    <row r="177" spans="21:26">
      <c r="U177" s="739"/>
      <c r="V177" s="739"/>
      <c r="W177" s="739"/>
      <c r="X177" s="739"/>
      <c r="Z177" s="740"/>
    </row>
    <row r="178" spans="21:26">
      <c r="U178" s="739"/>
      <c r="V178" s="739"/>
      <c r="W178" s="739"/>
      <c r="X178" s="739"/>
      <c r="Z178" s="740"/>
    </row>
    <row r="179" spans="21:26">
      <c r="U179" s="739"/>
      <c r="V179" s="739"/>
      <c r="W179" s="739"/>
      <c r="X179" s="739"/>
      <c r="Z179" s="740">
        <f>+Q172+'5.1เวชภัณฑ์ยา'!Q619</f>
        <v>12450728.706359999</v>
      </c>
    </row>
    <row r="180" spans="21:26">
      <c r="U180" s="739"/>
      <c r="V180" s="739"/>
      <c r="W180" s="739"/>
      <c r="X180" s="739"/>
      <c r="Z180" s="740"/>
    </row>
    <row r="181" spans="21:26">
      <c r="U181" s="739"/>
      <c r="V181" s="739"/>
      <c r="W181" s="739"/>
      <c r="X181" s="739"/>
      <c r="Z181" s="740"/>
    </row>
    <row r="182" spans="21:26">
      <c r="U182" s="739"/>
      <c r="V182" s="739"/>
      <c r="W182" s="739"/>
      <c r="X182" s="739"/>
      <c r="Z182" s="740"/>
    </row>
    <row r="183" spans="21:26">
      <c r="U183" s="739"/>
      <c r="V183" s="739"/>
      <c r="W183" s="739"/>
      <c r="X183" s="739"/>
      <c r="Z183" s="740"/>
    </row>
    <row r="184" spans="21:26">
      <c r="U184" s="739"/>
      <c r="V184" s="739"/>
      <c r="W184" s="739"/>
      <c r="X184" s="739"/>
      <c r="Z184" s="740"/>
    </row>
    <row r="185" spans="21:26">
      <c r="U185" s="739"/>
      <c r="V185" s="739"/>
      <c r="W185" s="739"/>
      <c r="X185" s="739"/>
      <c r="Z185" s="740"/>
    </row>
    <row r="186" spans="21:26">
      <c r="U186" s="739"/>
      <c r="V186" s="739"/>
      <c r="W186" s="739"/>
      <c r="X186" s="739"/>
      <c r="Z186" s="740"/>
    </row>
    <row r="187" spans="21:26">
      <c r="U187" s="739"/>
      <c r="V187" s="739"/>
      <c r="W187" s="739"/>
      <c r="X187" s="739"/>
      <c r="Z187" s="740"/>
    </row>
    <row r="188" spans="21:26">
      <c r="U188" s="739"/>
      <c r="V188" s="739"/>
      <c r="W188" s="739"/>
      <c r="X188" s="739"/>
      <c r="Z188" s="740"/>
    </row>
    <row r="189" spans="21:26">
      <c r="U189" s="739"/>
      <c r="V189" s="739"/>
      <c r="W189" s="739"/>
      <c r="X189" s="739"/>
      <c r="Z189" s="740"/>
    </row>
    <row r="190" spans="21:26">
      <c r="U190" s="739"/>
      <c r="V190" s="739"/>
      <c r="W190" s="739"/>
      <c r="X190" s="739"/>
      <c r="Z190" s="740"/>
    </row>
    <row r="191" spans="21:26">
      <c r="U191" s="739"/>
      <c r="V191" s="739"/>
      <c r="W191" s="739"/>
      <c r="X191" s="739"/>
      <c r="Z191" s="740"/>
    </row>
    <row r="192" spans="21:26">
      <c r="U192" s="739"/>
      <c r="V192" s="739"/>
      <c r="W192" s="739"/>
      <c r="X192" s="739"/>
      <c r="Z192" s="740"/>
    </row>
    <row r="193" spans="21:26">
      <c r="U193" s="739"/>
      <c r="V193" s="739"/>
      <c r="W193" s="739"/>
      <c r="X193" s="739"/>
      <c r="Z193" s="740"/>
    </row>
    <row r="194" spans="21:26">
      <c r="U194" s="739"/>
      <c r="V194" s="739"/>
      <c r="W194" s="739"/>
      <c r="X194" s="739"/>
      <c r="Z194" s="740"/>
    </row>
    <row r="195" spans="21:26">
      <c r="U195" s="739"/>
      <c r="V195" s="739"/>
      <c r="W195" s="739"/>
      <c r="X195" s="739"/>
      <c r="Z195" s="740"/>
    </row>
    <row r="196" spans="21:26">
      <c r="U196" s="739"/>
      <c r="V196" s="739"/>
      <c r="W196" s="739"/>
      <c r="X196" s="739"/>
      <c r="Z196" s="740"/>
    </row>
    <row r="197" spans="21:26">
      <c r="U197" s="739"/>
      <c r="V197" s="739"/>
      <c r="W197" s="739"/>
      <c r="X197" s="739"/>
      <c r="Z197" s="740"/>
    </row>
    <row r="198" spans="21:26">
      <c r="U198" s="739"/>
      <c r="V198" s="739"/>
      <c r="W198" s="739"/>
      <c r="X198" s="739"/>
      <c r="Z198" s="740"/>
    </row>
    <row r="199" spans="21:26">
      <c r="U199" s="739"/>
      <c r="V199" s="739"/>
      <c r="W199" s="739"/>
      <c r="X199" s="739"/>
      <c r="Z199" s="740"/>
    </row>
    <row r="200" spans="21:26">
      <c r="U200" s="739"/>
      <c r="V200" s="739"/>
      <c r="W200" s="739"/>
      <c r="X200" s="739"/>
      <c r="Z200" s="740"/>
    </row>
    <row r="201" spans="21:26">
      <c r="U201" s="739"/>
      <c r="V201" s="739"/>
      <c r="W201" s="739"/>
      <c r="X201" s="739"/>
      <c r="Z201" s="740"/>
    </row>
    <row r="202" spans="21:26">
      <c r="U202" s="739"/>
      <c r="V202" s="739"/>
      <c r="W202" s="739"/>
      <c r="X202" s="739"/>
      <c r="Z202" s="740"/>
    </row>
    <row r="203" spans="21:26">
      <c r="U203" s="739"/>
      <c r="V203" s="739"/>
      <c r="W203" s="739"/>
      <c r="X203" s="739"/>
      <c r="Z203" s="740"/>
    </row>
    <row r="204" spans="21:26">
      <c r="U204" s="739"/>
      <c r="V204" s="739"/>
      <c r="W204" s="739"/>
      <c r="X204" s="739"/>
      <c r="Z204" s="740"/>
    </row>
    <row r="205" spans="21:26">
      <c r="U205" s="739"/>
      <c r="V205" s="739"/>
      <c r="W205" s="739"/>
      <c r="X205" s="739"/>
      <c r="Z205" s="740"/>
    </row>
    <row r="206" spans="21:26">
      <c r="U206" s="739"/>
      <c r="V206" s="739"/>
      <c r="W206" s="739"/>
      <c r="X206" s="739"/>
      <c r="Z206" s="740"/>
    </row>
    <row r="207" spans="21:26">
      <c r="U207" s="739"/>
      <c r="V207" s="739"/>
      <c r="W207" s="739"/>
      <c r="X207" s="739"/>
      <c r="Z207" s="740"/>
    </row>
    <row r="208" spans="21:26">
      <c r="U208" s="739"/>
      <c r="V208" s="739"/>
      <c r="W208" s="739"/>
      <c r="X208" s="739"/>
      <c r="Z208" s="740"/>
    </row>
    <row r="209" spans="21:26">
      <c r="U209" s="739"/>
      <c r="V209" s="739"/>
      <c r="W209" s="739"/>
      <c r="X209" s="739"/>
      <c r="Z209" s="740"/>
    </row>
    <row r="210" spans="21:26">
      <c r="U210" s="739"/>
      <c r="V210" s="739"/>
      <c r="W210" s="739"/>
      <c r="X210" s="739"/>
      <c r="Z210" s="740"/>
    </row>
    <row r="211" spans="21:26">
      <c r="U211" s="739"/>
      <c r="V211" s="739"/>
      <c r="W211" s="739"/>
      <c r="X211" s="739"/>
      <c r="Z211" s="740"/>
    </row>
    <row r="212" spans="21:26">
      <c r="U212" s="739"/>
      <c r="V212" s="739"/>
      <c r="W212" s="739"/>
      <c r="X212" s="739"/>
      <c r="Z212" s="740"/>
    </row>
    <row r="213" spans="21:26">
      <c r="U213" s="739"/>
      <c r="V213" s="739"/>
      <c r="W213" s="739"/>
      <c r="X213" s="739"/>
      <c r="Z213" s="740"/>
    </row>
    <row r="214" spans="21:26">
      <c r="U214" s="739"/>
      <c r="V214" s="739"/>
      <c r="W214" s="739"/>
      <c r="X214" s="739"/>
      <c r="Z214" s="740"/>
    </row>
    <row r="215" spans="21:26">
      <c r="U215" s="739"/>
      <c r="V215" s="739"/>
      <c r="W215" s="739"/>
      <c r="X215" s="739"/>
      <c r="Z215" s="740"/>
    </row>
    <row r="216" spans="21:26">
      <c r="U216" s="739"/>
      <c r="V216" s="739"/>
      <c r="W216" s="739"/>
      <c r="X216" s="739"/>
      <c r="Z216" s="740"/>
    </row>
    <row r="217" spans="21:26">
      <c r="U217" s="739"/>
      <c r="V217" s="739"/>
      <c r="W217" s="739"/>
      <c r="X217" s="739"/>
      <c r="Z217" s="740"/>
    </row>
    <row r="218" spans="21:26">
      <c r="U218" s="739"/>
      <c r="V218" s="739"/>
      <c r="W218" s="739"/>
      <c r="X218" s="739"/>
      <c r="Z218" s="740"/>
    </row>
    <row r="219" spans="21:26">
      <c r="U219" s="739"/>
      <c r="V219" s="739"/>
      <c r="W219" s="739"/>
      <c r="X219" s="739"/>
      <c r="Z219" s="740"/>
    </row>
    <row r="220" spans="21:26">
      <c r="U220" s="739"/>
      <c r="V220" s="739"/>
      <c r="W220" s="739"/>
      <c r="X220" s="739"/>
      <c r="Z220" s="740"/>
    </row>
    <row r="221" spans="21:26">
      <c r="U221" s="739"/>
      <c r="V221" s="739"/>
      <c r="W221" s="739"/>
      <c r="X221" s="739"/>
      <c r="Z221" s="740"/>
    </row>
    <row r="222" spans="21:26">
      <c r="U222" s="739"/>
      <c r="V222" s="739"/>
      <c r="W222" s="739"/>
      <c r="X222" s="739"/>
      <c r="Z222" s="740"/>
    </row>
    <row r="223" spans="21:26">
      <c r="U223" s="739"/>
      <c r="V223" s="739"/>
      <c r="W223" s="739"/>
      <c r="X223" s="739"/>
      <c r="Z223" s="740"/>
    </row>
    <row r="224" spans="21:26">
      <c r="U224" s="739"/>
      <c r="V224" s="739"/>
      <c r="W224" s="739"/>
      <c r="X224" s="739"/>
      <c r="Z224" s="740"/>
    </row>
    <row r="225" spans="21:26">
      <c r="U225" s="739"/>
      <c r="V225" s="739"/>
      <c r="W225" s="739"/>
      <c r="X225" s="739"/>
      <c r="Z225" s="740"/>
    </row>
    <row r="226" spans="21:26">
      <c r="U226" s="739"/>
      <c r="V226" s="739"/>
      <c r="W226" s="739"/>
      <c r="X226" s="739"/>
      <c r="Z226" s="740"/>
    </row>
    <row r="227" spans="21:26">
      <c r="U227" s="739"/>
      <c r="V227" s="739"/>
      <c r="W227" s="739"/>
      <c r="X227" s="739"/>
      <c r="Z227" s="740"/>
    </row>
    <row r="228" spans="21:26">
      <c r="U228" s="739"/>
      <c r="V228" s="739"/>
      <c r="W228" s="739"/>
      <c r="X228" s="739"/>
      <c r="Z228" s="740"/>
    </row>
    <row r="229" spans="21:26">
      <c r="U229" s="739"/>
      <c r="V229" s="739"/>
      <c r="W229" s="739"/>
      <c r="X229" s="739"/>
      <c r="Z229" s="740"/>
    </row>
    <row r="230" spans="21:26">
      <c r="U230" s="739"/>
      <c r="V230" s="739"/>
      <c r="W230" s="739"/>
      <c r="X230" s="739"/>
      <c r="Z230" s="740"/>
    </row>
    <row r="231" spans="21:26">
      <c r="U231" s="739"/>
      <c r="V231" s="739"/>
      <c r="W231" s="739"/>
      <c r="X231" s="739"/>
      <c r="Z231" s="740"/>
    </row>
    <row r="232" spans="21:26">
      <c r="U232" s="739"/>
      <c r="V232" s="739"/>
      <c r="W232" s="739"/>
      <c r="X232" s="739"/>
      <c r="Z232" s="740"/>
    </row>
    <row r="233" spans="21:26">
      <c r="U233" s="739"/>
      <c r="V233" s="739"/>
      <c r="W233" s="739"/>
      <c r="X233" s="739"/>
      <c r="Z233" s="740"/>
    </row>
    <row r="234" spans="21:26">
      <c r="U234" s="739"/>
      <c r="V234" s="739"/>
      <c r="W234" s="739"/>
      <c r="X234" s="739"/>
      <c r="Z234" s="740"/>
    </row>
    <row r="235" spans="21:26">
      <c r="U235" s="739"/>
      <c r="V235" s="739"/>
      <c r="W235" s="739"/>
      <c r="X235" s="739"/>
      <c r="Z235" s="740"/>
    </row>
    <row r="236" spans="21:26">
      <c r="U236" s="739"/>
      <c r="V236" s="739"/>
      <c r="W236" s="739"/>
      <c r="X236" s="739"/>
      <c r="Z236" s="740"/>
    </row>
    <row r="237" spans="21:26">
      <c r="U237" s="739"/>
      <c r="V237" s="739"/>
      <c r="W237" s="739"/>
      <c r="X237" s="739"/>
      <c r="Z237" s="740"/>
    </row>
    <row r="238" spans="21:26">
      <c r="U238" s="739"/>
      <c r="V238" s="739"/>
      <c r="W238" s="739"/>
      <c r="X238" s="739"/>
      <c r="Z238" s="740"/>
    </row>
    <row r="239" spans="21:26">
      <c r="U239" s="739"/>
      <c r="V239" s="739"/>
      <c r="W239" s="739"/>
      <c r="X239" s="739"/>
      <c r="Z239" s="740"/>
    </row>
    <row r="240" spans="21:26">
      <c r="U240" s="739"/>
      <c r="V240" s="739"/>
      <c r="W240" s="739"/>
      <c r="X240" s="739"/>
      <c r="Z240" s="740"/>
    </row>
    <row r="241" spans="21:26">
      <c r="U241" s="739"/>
      <c r="V241" s="739"/>
      <c r="W241" s="739"/>
      <c r="X241" s="739"/>
      <c r="Z241" s="740"/>
    </row>
    <row r="242" spans="21:26">
      <c r="U242" s="739"/>
      <c r="V242" s="739"/>
      <c r="W242" s="739"/>
      <c r="X242" s="739"/>
      <c r="Z242" s="740"/>
    </row>
    <row r="243" spans="21:26">
      <c r="U243" s="739"/>
      <c r="V243" s="739"/>
      <c r="W243" s="739"/>
      <c r="X243" s="739"/>
      <c r="Z243" s="740"/>
    </row>
    <row r="244" spans="21:26">
      <c r="U244" s="739"/>
      <c r="V244" s="739"/>
      <c r="W244" s="739"/>
      <c r="X244" s="739"/>
      <c r="Z244" s="740"/>
    </row>
    <row r="245" spans="21:26">
      <c r="U245" s="739"/>
      <c r="V245" s="739"/>
      <c r="W245" s="739"/>
      <c r="X245" s="739"/>
      <c r="Y245" s="739"/>
      <c r="Z245" s="740"/>
    </row>
    <row r="246" spans="21:26">
      <c r="U246" s="739"/>
      <c r="V246" s="739"/>
      <c r="W246" s="739"/>
      <c r="X246" s="739"/>
      <c r="Z246" s="740"/>
    </row>
    <row r="247" spans="21:26">
      <c r="U247" s="739"/>
      <c r="V247" s="739"/>
      <c r="W247" s="739"/>
      <c r="X247" s="739"/>
      <c r="Z247" s="740"/>
    </row>
    <row r="248" spans="21:26">
      <c r="U248" s="739"/>
      <c r="V248" s="739"/>
      <c r="W248" s="739"/>
      <c r="X248" s="739"/>
      <c r="Z248" s="740"/>
    </row>
    <row r="249" spans="21:26">
      <c r="U249" s="739"/>
      <c r="V249" s="739"/>
      <c r="W249" s="739"/>
      <c r="X249" s="739"/>
      <c r="Z249" s="740"/>
    </row>
    <row r="250" spans="21:26">
      <c r="U250" s="739"/>
      <c r="V250" s="739"/>
      <c r="W250" s="739"/>
      <c r="X250" s="739"/>
      <c r="Z250" s="740"/>
    </row>
    <row r="251" spans="21:26">
      <c r="U251" s="739"/>
      <c r="V251" s="739"/>
      <c r="W251" s="739"/>
      <c r="X251" s="739"/>
      <c r="Z251" s="740"/>
    </row>
    <row r="252" spans="21:26">
      <c r="U252" s="739"/>
      <c r="V252" s="739"/>
      <c r="W252" s="739"/>
      <c r="X252" s="739"/>
      <c r="Z252" s="740"/>
    </row>
    <row r="253" spans="21:26">
      <c r="U253" s="739"/>
      <c r="V253" s="739"/>
      <c r="W253" s="739"/>
      <c r="X253" s="739"/>
      <c r="Z253" s="740"/>
    </row>
    <row r="254" spans="21:26">
      <c r="U254" s="739"/>
      <c r="V254" s="739"/>
      <c r="W254" s="739"/>
      <c r="X254" s="739"/>
      <c r="Z254" s="740"/>
    </row>
    <row r="255" spans="21:26">
      <c r="U255" s="739"/>
      <c r="V255" s="739"/>
      <c r="W255" s="739"/>
      <c r="X255" s="739"/>
      <c r="Z255" s="740"/>
    </row>
    <row r="256" spans="2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Y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mergeCells count="133">
    <mergeCell ref="K153:K154"/>
    <mergeCell ref="A150:S150"/>
    <mergeCell ref="A151:S151"/>
    <mergeCell ref="I126:I127"/>
    <mergeCell ref="J126:J127"/>
    <mergeCell ref="K126:K127"/>
    <mergeCell ref="L126:L127"/>
    <mergeCell ref="M126:M127"/>
    <mergeCell ref="N126:N127"/>
    <mergeCell ref="S153:S154"/>
    <mergeCell ref="L153:L154"/>
    <mergeCell ref="M153:M154"/>
    <mergeCell ref="N153:N154"/>
    <mergeCell ref="O153:O154"/>
    <mergeCell ref="P153:Q153"/>
    <mergeCell ref="R153:R154"/>
    <mergeCell ref="A152:S152"/>
    <mergeCell ref="A153:A154"/>
    <mergeCell ref="B153:B154"/>
    <mergeCell ref="C153:C154"/>
    <mergeCell ref="D153:F153"/>
    <mergeCell ref="G153:G154"/>
    <mergeCell ref="H153:H154"/>
    <mergeCell ref="I153:I154"/>
    <mergeCell ref="J153:J154"/>
    <mergeCell ref="S99:S100"/>
    <mergeCell ref="A123:S123"/>
    <mergeCell ref="A124:S124"/>
    <mergeCell ref="A125:S125"/>
    <mergeCell ref="A126:A127"/>
    <mergeCell ref="B126:B127"/>
    <mergeCell ref="C126:C127"/>
    <mergeCell ref="D126:F126"/>
    <mergeCell ref="G126:G127"/>
    <mergeCell ref="H126:H127"/>
    <mergeCell ref="L99:L100"/>
    <mergeCell ref="M99:M100"/>
    <mergeCell ref="N99:N100"/>
    <mergeCell ref="O99:O100"/>
    <mergeCell ref="P99:Q99"/>
    <mergeCell ref="R99:R100"/>
    <mergeCell ref="O126:O127"/>
    <mergeCell ref="P126:Q126"/>
    <mergeCell ref="R126:R127"/>
    <mergeCell ref="S126:S127"/>
    <mergeCell ref="A99:A100"/>
    <mergeCell ref="B99:B100"/>
    <mergeCell ref="C99:C100"/>
    <mergeCell ref="D99:F99"/>
    <mergeCell ref="G99:G100"/>
    <mergeCell ref="H99:H100"/>
    <mergeCell ref="I99:I100"/>
    <mergeCell ref="J99:J100"/>
    <mergeCell ref="K99:K100"/>
    <mergeCell ref="A96:S96"/>
    <mergeCell ref="A97:S97"/>
    <mergeCell ref="I72:I73"/>
    <mergeCell ref="J72:J73"/>
    <mergeCell ref="K72:K73"/>
    <mergeCell ref="L72:L73"/>
    <mergeCell ref="M72:M73"/>
    <mergeCell ref="N72:N73"/>
    <mergeCell ref="A98:S98"/>
    <mergeCell ref="A69:S69"/>
    <mergeCell ref="A70:S70"/>
    <mergeCell ref="A71:S71"/>
    <mergeCell ref="A72:A73"/>
    <mergeCell ref="B72:B73"/>
    <mergeCell ref="C72:C73"/>
    <mergeCell ref="D72:F72"/>
    <mergeCell ref="G72:G73"/>
    <mergeCell ref="H72:H73"/>
    <mergeCell ref="O72:O73"/>
    <mergeCell ref="P72:Q72"/>
    <mergeCell ref="R72:R73"/>
    <mergeCell ref="S72:S73"/>
    <mergeCell ref="A44:S44"/>
    <mergeCell ref="A45:A46"/>
    <mergeCell ref="B45:B46"/>
    <mergeCell ref="C45:C46"/>
    <mergeCell ref="D45:F45"/>
    <mergeCell ref="G45:G46"/>
    <mergeCell ref="H45:H46"/>
    <mergeCell ref="I45:I46"/>
    <mergeCell ref="J45:J46"/>
    <mergeCell ref="K45:K46"/>
    <mergeCell ref="S45:S46"/>
    <mergeCell ref="L45:L46"/>
    <mergeCell ref="M45:M46"/>
    <mergeCell ref="N45:N46"/>
    <mergeCell ref="O45:O46"/>
    <mergeCell ref="P45:Q45"/>
    <mergeCell ref="R45:R46"/>
    <mergeCell ref="O24:O25"/>
    <mergeCell ref="P24:Q24"/>
    <mergeCell ref="R24:R25"/>
    <mergeCell ref="S24:S25"/>
    <mergeCell ref="A42:S42"/>
    <mergeCell ref="A43:S43"/>
    <mergeCell ref="I24:I25"/>
    <mergeCell ref="J24:J25"/>
    <mergeCell ref="K24:K25"/>
    <mergeCell ref="L24:L25"/>
    <mergeCell ref="M24:M25"/>
    <mergeCell ref="N24:N25"/>
    <mergeCell ref="A24:A25"/>
    <mergeCell ref="B24:B25"/>
    <mergeCell ref="C24:C25"/>
    <mergeCell ref="D24:F24"/>
    <mergeCell ref="G24:G25"/>
    <mergeCell ref="H24:H25"/>
    <mergeCell ref="A21:S21"/>
    <mergeCell ref="A22:S22"/>
    <mergeCell ref="A23:S23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'รวมงบ 2565'!A1" display="กลับ" xr:uid="{5397F253-9B27-42B5-ABFA-138863527E5B}"/>
    <hyperlink ref="T21" location="'รวมงบ 2565'!A1" display="กลับ" xr:uid="{F8281C87-89A9-4526-9D15-F890A4061B07}"/>
    <hyperlink ref="T42" location="'รวมงบ 2565'!A1" display="กลับ" xr:uid="{96DFC9BC-A1B6-4A60-A36D-9F8E13D25A74}"/>
    <hyperlink ref="T69" location="'รวมงบ 2565'!A1" display="กลับ" xr:uid="{6C96E579-4F3A-49F2-8BF6-376E9A783F8A}"/>
    <hyperlink ref="T96" location="'รวมงบ 2565'!A1" display="กลับ" xr:uid="{F458AF03-FCF5-4E74-962C-AD97DB327F37}"/>
    <hyperlink ref="T123" location="'รวมงบ 2565'!A1" display="กลับ" xr:uid="{204D1D9E-C2C7-465D-8CBB-2314304B24D8}"/>
    <hyperlink ref="T150" location="'รวมงบ 2565'!A1" display="กลับ" xr:uid="{372BC867-0537-43D4-9988-84103891DBE6}"/>
  </hyperlinks>
  <pageMargins left="0.39370078740157483" right="0" top="0.19685039370078741" bottom="0" header="0" footer="0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C7C94-8222-455F-9CE0-015E42040658}">
  <sheetPr>
    <tabColor rgb="FF008000"/>
  </sheetPr>
  <dimension ref="A1:Y11"/>
  <sheetViews>
    <sheetView zoomScale="88" zoomScaleNormal="88" workbookViewId="0">
      <selection activeCell="C4" sqref="C4:C5"/>
    </sheetView>
  </sheetViews>
  <sheetFormatPr defaultColWidth="8.69921875" defaultRowHeight="16.8"/>
  <cols>
    <col min="1" max="1" width="4.3984375" style="21" customWidth="1"/>
    <col min="2" max="2" width="14.398437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6.09765625" style="21" customWidth="1"/>
    <col min="10" max="10" width="7.3984375" style="21" customWidth="1"/>
    <col min="11" max="11" width="9.0976562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5.59765625" style="21" customWidth="1"/>
    <col min="17" max="17" width="8.69921875" style="21" customWidth="1"/>
    <col min="18" max="19" width="10.296875" style="21" customWidth="1"/>
    <col min="20" max="16384" width="8.69921875" style="21"/>
  </cols>
  <sheetData>
    <row r="1" spans="1:25" s="26" customFormat="1" ht="22.5" customHeight="1">
      <c r="A1" s="1826" t="s">
        <v>1278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  <c r="U1" s="517"/>
      <c r="V1" s="517"/>
      <c r="W1" s="517"/>
      <c r="X1" s="517"/>
      <c r="Y1" s="722"/>
    </row>
    <row r="2" spans="1:25" s="26" customFormat="1" ht="23.25" customHeight="1">
      <c r="A2" s="1826" t="s">
        <v>1279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U2" s="517"/>
      <c r="V2" s="517"/>
      <c r="W2" s="517"/>
      <c r="X2" s="517"/>
      <c r="Y2" s="722"/>
    </row>
    <row r="3" spans="1:25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U3" s="517"/>
      <c r="V3" s="517"/>
      <c r="W3" s="517"/>
      <c r="X3" s="517"/>
      <c r="Y3" s="722"/>
    </row>
    <row r="4" spans="1:25" ht="18.600000000000001" customHeight="1">
      <c r="A4" s="1834" t="s">
        <v>789</v>
      </c>
      <c r="B4" s="1835" t="s">
        <v>4</v>
      </c>
      <c r="C4" s="1834" t="s">
        <v>1031</v>
      </c>
      <c r="D4" s="1837" t="s">
        <v>1032</v>
      </c>
      <c r="E4" s="1837"/>
      <c r="F4" s="1837"/>
      <c r="G4" s="1838" t="s">
        <v>1033</v>
      </c>
      <c r="H4" s="1838" t="s">
        <v>1034</v>
      </c>
      <c r="I4" s="1838" t="s">
        <v>1035</v>
      </c>
      <c r="J4" s="1841" t="s">
        <v>1036</v>
      </c>
      <c r="K4" s="1841" t="s">
        <v>1037</v>
      </c>
      <c r="L4" s="1838" t="s">
        <v>1038</v>
      </c>
      <c r="M4" s="1838" t="s">
        <v>1039</v>
      </c>
      <c r="N4" s="1838" t="s">
        <v>1040</v>
      </c>
      <c r="O4" s="1838" t="s">
        <v>1041</v>
      </c>
      <c r="P4" s="1834" t="s">
        <v>1042</v>
      </c>
      <c r="Q4" s="1834"/>
      <c r="R4" s="1883" t="s">
        <v>1043</v>
      </c>
      <c r="S4" s="1883" t="s">
        <v>1146</v>
      </c>
      <c r="T4" s="801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</row>
    <row r="5" spans="1:25" ht="60" customHeight="1">
      <c r="A5" s="1834"/>
      <c r="B5" s="1836"/>
      <c r="C5" s="1834"/>
      <c r="D5" s="505" t="s">
        <v>1045</v>
      </c>
      <c r="E5" s="505" t="s">
        <v>1046</v>
      </c>
      <c r="F5" s="505" t="s">
        <v>224</v>
      </c>
      <c r="G5" s="1838"/>
      <c r="H5" s="1838"/>
      <c r="I5" s="1838"/>
      <c r="J5" s="1841"/>
      <c r="K5" s="1841"/>
      <c r="L5" s="1838"/>
      <c r="M5" s="1838"/>
      <c r="N5" s="1838"/>
      <c r="O5" s="1838"/>
      <c r="P5" s="551" t="s">
        <v>1047</v>
      </c>
      <c r="Q5" s="552" t="s">
        <v>1048</v>
      </c>
      <c r="R5" s="1883"/>
      <c r="S5" s="1883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</row>
    <row r="6" spans="1:25" s="810" customFormat="1" ht="22.2" customHeight="1">
      <c r="A6" s="802">
        <v>1</v>
      </c>
      <c r="B6" s="803" t="s">
        <v>1280</v>
      </c>
      <c r="C6" s="802" t="s">
        <v>1281</v>
      </c>
      <c r="D6" s="803">
        <v>25</v>
      </c>
      <c r="E6" s="803">
        <v>30</v>
      </c>
      <c r="F6" s="803">
        <v>50</v>
      </c>
      <c r="G6" s="803">
        <v>60</v>
      </c>
      <c r="H6" s="803">
        <v>0</v>
      </c>
      <c r="I6" s="804">
        <v>60</v>
      </c>
      <c r="J6" s="804">
        <v>1050</v>
      </c>
      <c r="K6" s="805">
        <f>I6*J6</f>
        <v>63000</v>
      </c>
      <c r="L6" s="803">
        <v>15</v>
      </c>
      <c r="M6" s="803">
        <v>15</v>
      </c>
      <c r="N6" s="803">
        <v>15</v>
      </c>
      <c r="O6" s="803">
        <v>15</v>
      </c>
      <c r="P6" s="804">
        <v>60</v>
      </c>
      <c r="Q6" s="806">
        <v>63000</v>
      </c>
      <c r="R6" s="807" t="s">
        <v>1282</v>
      </c>
      <c r="S6" s="808" t="s">
        <v>296</v>
      </c>
      <c r="T6" s="809"/>
      <c r="U6" s="739">
        <f>+L6*J6</f>
        <v>15750</v>
      </c>
      <c r="V6" s="739">
        <f>+M6*J6</f>
        <v>15750</v>
      </c>
      <c r="W6" s="739">
        <f>+N6*J6</f>
        <v>15750</v>
      </c>
      <c r="X6" s="739">
        <f>+O6*J6</f>
        <v>15750</v>
      </c>
      <c r="Y6" s="722">
        <f>SUM(U6:X6)</f>
        <v>63000</v>
      </c>
    </row>
    <row r="7" spans="1:25" ht="24.6">
      <c r="A7" s="746"/>
      <c r="B7" s="747" t="s">
        <v>6</v>
      </c>
      <c r="K7" s="797">
        <f>SUM(K6)</f>
        <v>63000</v>
      </c>
      <c r="L7" s="778"/>
      <c r="M7" s="778"/>
      <c r="N7" s="778"/>
      <c r="O7" s="778"/>
      <c r="P7" s="778"/>
      <c r="Q7" s="797">
        <f>SUM(Q6)</f>
        <v>63000</v>
      </c>
      <c r="U7" s="739">
        <f t="shared" ref="U7" si="0">+L7*J7</f>
        <v>0</v>
      </c>
      <c r="V7" s="739">
        <f t="shared" ref="V7" si="1">+M7*J7</f>
        <v>0</v>
      </c>
      <c r="W7" s="739">
        <f t="shared" ref="W7" si="2">+N7*J7</f>
        <v>0</v>
      </c>
      <c r="X7" s="739">
        <f t="shared" ref="X7" si="3">+O7*J7</f>
        <v>0</v>
      </c>
      <c r="Y7" s="722">
        <f t="shared" ref="Y7" si="4">SUM(U7:X7)</f>
        <v>0</v>
      </c>
    </row>
    <row r="8" spans="1:25">
      <c r="T8" s="811"/>
    </row>
    <row r="9" spans="1:25" ht="18.600000000000001">
      <c r="M9" s="567"/>
      <c r="T9" s="811"/>
    </row>
    <row r="10" spans="1:25">
      <c r="T10" s="811"/>
    </row>
    <row r="11" spans="1:25">
      <c r="T11" s="811"/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344F1ECC-682D-4786-8031-72C1AFBE297E}"/>
  </hyperlinks>
  <pageMargins left="0.39370078740157483" right="0" top="0.19685039370078741" bottom="0" header="0" footer="0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63263-4251-4E25-BEF0-261CE4D9F4C8}">
  <sheetPr>
    <tabColor rgb="FF008000"/>
  </sheetPr>
  <dimension ref="A1:Z349"/>
  <sheetViews>
    <sheetView topLeftCell="C1" zoomScale="94" zoomScaleNormal="94" workbookViewId="0">
      <selection activeCell="C4" sqref="C4:C5"/>
    </sheetView>
  </sheetViews>
  <sheetFormatPr defaultColWidth="8.69921875" defaultRowHeight="24.6"/>
  <cols>
    <col min="1" max="1" width="4.3984375" style="26" customWidth="1"/>
    <col min="2" max="2" width="10.3984375" style="26" customWidth="1"/>
    <col min="3" max="3" width="5.09765625" style="26" customWidth="1"/>
    <col min="4" max="4" width="5.3984375" style="26" customWidth="1"/>
    <col min="5" max="5" width="5.09765625" style="26" customWidth="1"/>
    <col min="6" max="6" width="6.3984375" style="26" customWidth="1"/>
    <col min="7" max="7" width="7" style="26" customWidth="1"/>
    <col min="8" max="8" width="4.69921875" style="26" customWidth="1"/>
    <col min="9" max="9" width="8.09765625" style="26" customWidth="1"/>
    <col min="10" max="10" width="7.3984375" style="26" customWidth="1"/>
    <col min="11" max="11" width="10.69921875" style="26" customWidth="1"/>
    <col min="12" max="15" width="7.09765625" style="26" customWidth="1"/>
    <col min="16" max="16" width="7.69921875" style="26" customWidth="1"/>
    <col min="17" max="17" width="10.3984375" style="26" customWidth="1"/>
    <col min="18" max="18" width="7.3984375" style="26" customWidth="1"/>
    <col min="19" max="19" width="6.8984375" style="26" customWidth="1"/>
    <col min="20" max="20" width="8.69921875" style="26"/>
    <col min="21" max="21" width="10.59765625" style="517" customWidth="1"/>
    <col min="22" max="22" width="12.3984375" style="517" customWidth="1"/>
    <col min="23" max="23" width="10.59765625" style="517" customWidth="1"/>
    <col min="24" max="24" width="9.8984375" style="517" customWidth="1"/>
    <col min="25" max="25" width="11" style="722" customWidth="1"/>
    <col min="26" max="26" width="8.69921875" style="722"/>
    <col min="27" max="16384" width="8.69921875" style="26"/>
  </cols>
  <sheetData>
    <row r="1" spans="1:26" ht="22.5" customHeight="1">
      <c r="A1" s="1826" t="s">
        <v>1283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812" t="s">
        <v>1028</v>
      </c>
    </row>
    <row r="2" spans="1:26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</row>
    <row r="3" spans="1:26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6" ht="18.600000000000001" customHeight="1">
      <c r="A4" s="1828" t="s">
        <v>789</v>
      </c>
      <c r="B4" s="1829" t="s">
        <v>4</v>
      </c>
      <c r="C4" s="1828" t="s">
        <v>1031</v>
      </c>
      <c r="D4" s="1831" t="s">
        <v>1032</v>
      </c>
      <c r="E4" s="1831"/>
      <c r="F4" s="1831"/>
      <c r="G4" s="1831" t="s">
        <v>1033</v>
      </c>
      <c r="H4" s="1831" t="s">
        <v>1034</v>
      </c>
      <c r="I4" s="1831" t="s">
        <v>1035</v>
      </c>
      <c r="J4" s="1833" t="s">
        <v>1036</v>
      </c>
      <c r="K4" s="1833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32" t="s">
        <v>1042</v>
      </c>
      <c r="Q4" s="1832"/>
      <c r="R4" s="1832" t="s">
        <v>1043</v>
      </c>
      <c r="S4" s="1839" t="s">
        <v>1044</v>
      </c>
      <c r="T4" s="813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92.4" customHeight="1">
      <c r="A5" s="1828"/>
      <c r="B5" s="1830"/>
      <c r="C5" s="1828"/>
      <c r="D5" s="499" t="s">
        <v>1045</v>
      </c>
      <c r="E5" s="499" t="s">
        <v>1046</v>
      </c>
      <c r="F5" s="499" t="s">
        <v>224</v>
      </c>
      <c r="G5" s="1831"/>
      <c r="H5" s="1831"/>
      <c r="I5" s="1831"/>
      <c r="J5" s="1833"/>
      <c r="K5" s="1833"/>
      <c r="L5" s="1831"/>
      <c r="M5" s="1831"/>
      <c r="N5" s="1831"/>
      <c r="O5" s="1831"/>
      <c r="P5" s="501" t="s">
        <v>1047</v>
      </c>
      <c r="Q5" s="506" t="s">
        <v>1048</v>
      </c>
      <c r="R5" s="1832"/>
      <c r="S5" s="1839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>
      <c r="A6" s="577">
        <v>1</v>
      </c>
      <c r="B6" s="814" t="s">
        <v>1284</v>
      </c>
      <c r="C6" s="578" t="s">
        <v>1161</v>
      </c>
      <c r="D6" s="815" t="s">
        <v>1117</v>
      </c>
      <c r="E6" s="591">
        <v>42000</v>
      </c>
      <c r="F6" s="591">
        <v>42000</v>
      </c>
      <c r="G6" s="716">
        <v>31250</v>
      </c>
      <c r="H6" s="719">
        <v>0</v>
      </c>
      <c r="I6" s="591">
        <f>G6-H6</f>
        <v>31250</v>
      </c>
      <c r="J6" s="816">
        <v>35.200000000000003</v>
      </c>
      <c r="K6" s="716">
        <f>+I6*J6</f>
        <v>1100000</v>
      </c>
      <c r="L6" s="817">
        <v>7812.5</v>
      </c>
      <c r="M6" s="817">
        <v>7812.5</v>
      </c>
      <c r="N6" s="817">
        <v>7812.5</v>
      </c>
      <c r="O6" s="817">
        <v>7812.5</v>
      </c>
      <c r="P6" s="817">
        <f>SUM(I6)</f>
        <v>31250</v>
      </c>
      <c r="Q6" s="817">
        <f>+P6*J6</f>
        <v>1100000</v>
      </c>
      <c r="R6" s="818" t="s">
        <v>1051</v>
      </c>
      <c r="S6" s="819" t="s">
        <v>974</v>
      </c>
      <c r="T6" s="820" t="str">
        <f>+IF(K6=Q6,("OK"))</f>
        <v>OK</v>
      </c>
      <c r="U6" s="739">
        <f>+L6*J6</f>
        <v>275000</v>
      </c>
      <c r="V6" s="739">
        <f>+M6*J6</f>
        <v>275000</v>
      </c>
      <c r="W6" s="739">
        <f>+N6*J6</f>
        <v>275000</v>
      </c>
      <c r="X6" s="739">
        <f>+O6*J6</f>
        <v>275000</v>
      </c>
      <c r="Y6" s="722">
        <f>SUM(U6:X6)</f>
        <v>1100000</v>
      </c>
      <c r="Z6" s="740" t="str">
        <f>IF(Q6=Y6,"OK")</f>
        <v>OK</v>
      </c>
    </row>
    <row r="7" spans="1:26">
      <c r="A7" s="577">
        <v>2</v>
      </c>
      <c r="B7" s="814" t="s">
        <v>1285</v>
      </c>
      <c r="C7" s="578" t="s">
        <v>1161</v>
      </c>
      <c r="D7" s="815" t="s">
        <v>1117</v>
      </c>
      <c r="E7" s="591">
        <v>160</v>
      </c>
      <c r="F7" s="591">
        <v>160</v>
      </c>
      <c r="G7" s="716">
        <v>160</v>
      </c>
      <c r="H7" s="719">
        <v>0</v>
      </c>
      <c r="I7" s="591">
        <f t="shared" ref="I7:I8" si="0">G7-H7</f>
        <v>160</v>
      </c>
      <c r="J7" s="821">
        <v>41</v>
      </c>
      <c r="K7" s="716">
        <f t="shared" ref="K7:K8" si="1">+I7*J7</f>
        <v>6560</v>
      </c>
      <c r="L7" s="817">
        <v>40</v>
      </c>
      <c r="M7" s="817">
        <v>40</v>
      </c>
      <c r="N7" s="817">
        <v>40</v>
      </c>
      <c r="O7" s="817">
        <v>40</v>
      </c>
      <c r="P7" s="817">
        <f t="shared" ref="P7:P8" si="2">SUM(I7)</f>
        <v>160</v>
      </c>
      <c r="Q7" s="817">
        <f>+P7*J7</f>
        <v>6560</v>
      </c>
      <c r="R7" s="818" t="s">
        <v>1051</v>
      </c>
      <c r="S7" s="819" t="s">
        <v>974</v>
      </c>
      <c r="T7" s="820" t="str">
        <f t="shared" ref="T7:T8" si="3">+IF(K7=Q7,("OK"))</f>
        <v>OK</v>
      </c>
      <c r="U7" s="739">
        <f t="shared" ref="U7:U40" si="4">+L7*J7</f>
        <v>1640</v>
      </c>
      <c r="V7" s="739">
        <f t="shared" ref="V7:V40" si="5">+M7*J7</f>
        <v>1640</v>
      </c>
      <c r="W7" s="739">
        <f t="shared" ref="W7:W40" si="6">+N7*J7</f>
        <v>1640</v>
      </c>
      <c r="X7" s="739">
        <f t="shared" ref="X7:X40" si="7">+O7*J7</f>
        <v>1640</v>
      </c>
      <c r="Y7" s="722">
        <f t="shared" ref="Y7:Y40" si="8">SUM(U7:X7)</f>
        <v>6560</v>
      </c>
      <c r="Z7" s="740" t="str">
        <f t="shared" ref="Z7:Z40" si="9">IF(Q7=Y7,"OK")</f>
        <v>OK</v>
      </c>
    </row>
    <row r="8" spans="1:26" ht="42">
      <c r="A8" s="577">
        <v>3</v>
      </c>
      <c r="B8" s="814" t="s">
        <v>1286</v>
      </c>
      <c r="C8" s="578" t="s">
        <v>1151</v>
      </c>
      <c r="D8" s="815" t="s">
        <v>1117</v>
      </c>
      <c r="E8" s="591">
        <v>540</v>
      </c>
      <c r="F8" s="591">
        <v>540</v>
      </c>
      <c r="G8" s="716">
        <v>1152</v>
      </c>
      <c r="H8" s="719">
        <v>0</v>
      </c>
      <c r="I8" s="591">
        <f t="shared" si="0"/>
        <v>1152</v>
      </c>
      <c r="J8" s="821">
        <v>31.25</v>
      </c>
      <c r="K8" s="716">
        <f t="shared" si="1"/>
        <v>36000</v>
      </c>
      <c r="L8" s="817">
        <v>288</v>
      </c>
      <c r="M8" s="817">
        <v>288</v>
      </c>
      <c r="N8" s="817">
        <v>288</v>
      </c>
      <c r="O8" s="817">
        <v>288</v>
      </c>
      <c r="P8" s="817">
        <f t="shared" si="2"/>
        <v>1152</v>
      </c>
      <c r="Q8" s="817">
        <f>+P8*J8</f>
        <v>36000</v>
      </c>
      <c r="R8" s="818" t="s">
        <v>1051</v>
      </c>
      <c r="S8" s="819" t="s">
        <v>974</v>
      </c>
      <c r="T8" s="820" t="str">
        <f t="shared" si="3"/>
        <v>OK</v>
      </c>
      <c r="U8" s="739">
        <f t="shared" si="4"/>
        <v>9000</v>
      </c>
      <c r="V8" s="739">
        <f t="shared" si="5"/>
        <v>9000</v>
      </c>
      <c r="W8" s="739">
        <f t="shared" si="6"/>
        <v>9000</v>
      </c>
      <c r="X8" s="739">
        <f t="shared" si="7"/>
        <v>9000</v>
      </c>
      <c r="Y8" s="722">
        <f t="shared" si="8"/>
        <v>36000</v>
      </c>
      <c r="Z8" s="740" t="str">
        <f t="shared" si="9"/>
        <v>OK</v>
      </c>
    </row>
    <row r="9" spans="1:26" s="21" customFormat="1" ht="21">
      <c r="A9" s="746"/>
      <c r="B9" s="76" t="s">
        <v>6</v>
      </c>
      <c r="C9" s="22"/>
      <c r="D9" s="22"/>
      <c r="E9" s="22"/>
      <c r="F9" s="22"/>
      <c r="G9" s="22"/>
      <c r="H9" s="22"/>
      <c r="I9" s="22"/>
      <c r="J9" s="22"/>
      <c r="K9" s="788">
        <f>SUM(K6:K8)</f>
        <v>1142560</v>
      </c>
      <c r="L9" s="789"/>
      <c r="M9" s="789"/>
      <c r="N9" s="789"/>
      <c r="O9" s="789"/>
      <c r="P9" s="789"/>
      <c r="Q9" s="788">
        <f>SUM(Q6:Q8)</f>
        <v>1142560</v>
      </c>
      <c r="U9" s="739">
        <f>SUM(U6:U8)</f>
        <v>285640</v>
      </c>
      <c r="V9" s="739">
        <f t="shared" ref="V9:X9" si="10">SUM(V6:V8)</f>
        <v>285640</v>
      </c>
      <c r="W9" s="739">
        <f t="shared" si="10"/>
        <v>285640</v>
      </c>
      <c r="X9" s="739">
        <f t="shared" si="10"/>
        <v>285640</v>
      </c>
      <c r="Y9" s="722">
        <f>SUM(Y6:Y8)</f>
        <v>1142560</v>
      </c>
      <c r="Z9" s="740"/>
    </row>
    <row r="10" spans="1:26">
      <c r="U10" s="739">
        <f t="shared" si="4"/>
        <v>0</v>
      </c>
      <c r="V10" s="739">
        <f t="shared" si="5"/>
        <v>0</v>
      </c>
      <c r="W10" s="739">
        <f t="shared" si="6"/>
        <v>0</v>
      </c>
      <c r="X10" s="739">
        <f t="shared" si="7"/>
        <v>0</v>
      </c>
      <c r="Z10" s="740"/>
    </row>
    <row r="11" spans="1:26">
      <c r="U11" s="739">
        <f t="shared" si="4"/>
        <v>0</v>
      </c>
      <c r="V11" s="739">
        <f t="shared" si="5"/>
        <v>0</v>
      </c>
      <c r="W11" s="739">
        <f t="shared" si="6"/>
        <v>0</v>
      </c>
      <c r="X11" s="739">
        <f t="shared" si="7"/>
        <v>0</v>
      </c>
      <c r="Z11" s="740"/>
    </row>
    <row r="12" spans="1:26">
      <c r="U12" s="739">
        <f t="shared" si="4"/>
        <v>0</v>
      </c>
      <c r="V12" s="739">
        <f t="shared" si="5"/>
        <v>0</v>
      </c>
      <c r="W12" s="739">
        <f t="shared" si="6"/>
        <v>0</v>
      </c>
      <c r="X12" s="739">
        <f t="shared" si="7"/>
        <v>0</v>
      </c>
      <c r="Z12" s="740"/>
    </row>
    <row r="13" spans="1:26">
      <c r="U13" s="739">
        <f t="shared" si="4"/>
        <v>0</v>
      </c>
      <c r="V13" s="739">
        <f t="shared" si="5"/>
        <v>0</v>
      </c>
      <c r="W13" s="739">
        <f t="shared" si="6"/>
        <v>0</v>
      </c>
      <c r="X13" s="739">
        <f t="shared" si="7"/>
        <v>0</v>
      </c>
      <c r="Z13" s="740"/>
    </row>
    <row r="14" spans="1:26">
      <c r="U14" s="739">
        <f t="shared" si="4"/>
        <v>0</v>
      </c>
      <c r="V14" s="739">
        <f t="shared" si="5"/>
        <v>0</v>
      </c>
      <c r="W14" s="739">
        <f t="shared" si="6"/>
        <v>0</v>
      </c>
      <c r="X14" s="739">
        <f t="shared" si="7"/>
        <v>0</v>
      </c>
      <c r="Z14" s="740"/>
    </row>
    <row r="15" spans="1:26">
      <c r="U15" s="739">
        <f t="shared" si="4"/>
        <v>0</v>
      </c>
      <c r="V15" s="739">
        <f t="shared" si="5"/>
        <v>0</v>
      </c>
      <c r="W15" s="739">
        <f t="shared" si="6"/>
        <v>0</v>
      </c>
      <c r="X15" s="739">
        <f t="shared" si="7"/>
        <v>0</v>
      </c>
      <c r="Z15" s="740"/>
    </row>
    <row r="16" spans="1:26">
      <c r="U16" s="739">
        <f t="shared" si="4"/>
        <v>0</v>
      </c>
      <c r="V16" s="739">
        <f t="shared" si="5"/>
        <v>0</v>
      </c>
      <c r="W16" s="739">
        <f t="shared" si="6"/>
        <v>0</v>
      </c>
      <c r="X16" s="739">
        <f t="shared" si="7"/>
        <v>0</v>
      </c>
      <c r="Z16" s="740"/>
    </row>
    <row r="17" spans="21:26">
      <c r="U17" s="739">
        <f t="shared" si="4"/>
        <v>0</v>
      </c>
      <c r="V17" s="739">
        <f t="shared" si="5"/>
        <v>0</v>
      </c>
      <c r="W17" s="739">
        <f t="shared" si="6"/>
        <v>0</v>
      </c>
      <c r="X17" s="739">
        <f t="shared" si="7"/>
        <v>0</v>
      </c>
      <c r="Z17" s="740"/>
    </row>
    <row r="18" spans="21:26">
      <c r="U18" s="739">
        <f t="shared" si="4"/>
        <v>0</v>
      </c>
      <c r="V18" s="739">
        <f t="shared" si="5"/>
        <v>0</v>
      </c>
      <c r="W18" s="739">
        <f t="shared" si="6"/>
        <v>0</v>
      </c>
      <c r="X18" s="739">
        <f t="shared" si="7"/>
        <v>0</v>
      </c>
      <c r="Z18" s="740"/>
    </row>
    <row r="19" spans="21:26">
      <c r="U19" s="739">
        <f t="shared" si="4"/>
        <v>0</v>
      </c>
      <c r="V19" s="739">
        <f t="shared" si="5"/>
        <v>0</v>
      </c>
      <c r="W19" s="739">
        <f t="shared" si="6"/>
        <v>0</v>
      </c>
      <c r="X19" s="739">
        <f t="shared" si="7"/>
        <v>0</v>
      </c>
      <c r="Z19" s="740"/>
    </row>
    <row r="20" spans="21:26">
      <c r="U20" s="739">
        <f t="shared" si="4"/>
        <v>0</v>
      </c>
      <c r="V20" s="739">
        <f t="shared" si="5"/>
        <v>0</v>
      </c>
      <c r="W20" s="739">
        <f t="shared" si="6"/>
        <v>0</v>
      </c>
      <c r="X20" s="739">
        <f t="shared" si="7"/>
        <v>0</v>
      </c>
      <c r="Z20" s="740"/>
    </row>
    <row r="21" spans="21:26">
      <c r="U21" s="739">
        <f t="shared" si="4"/>
        <v>0</v>
      </c>
      <c r="V21" s="739">
        <f t="shared" si="5"/>
        <v>0</v>
      </c>
      <c r="W21" s="739">
        <f t="shared" si="6"/>
        <v>0</v>
      </c>
      <c r="X21" s="739">
        <f t="shared" si="7"/>
        <v>0</v>
      </c>
      <c r="Z21" s="740"/>
    </row>
    <row r="22" spans="21:26">
      <c r="U22" s="739">
        <f t="shared" si="4"/>
        <v>0</v>
      </c>
      <c r="V22" s="739">
        <f t="shared" si="5"/>
        <v>0</v>
      </c>
      <c r="W22" s="739">
        <f t="shared" si="6"/>
        <v>0</v>
      </c>
      <c r="X22" s="739">
        <f t="shared" si="7"/>
        <v>0</v>
      </c>
      <c r="Z22" s="740"/>
    </row>
    <row r="23" spans="21:26">
      <c r="U23" s="739">
        <f t="shared" si="4"/>
        <v>0</v>
      </c>
      <c r="V23" s="739">
        <f t="shared" si="5"/>
        <v>0</v>
      </c>
      <c r="W23" s="739">
        <f t="shared" si="6"/>
        <v>0</v>
      </c>
      <c r="X23" s="739">
        <f t="shared" si="7"/>
        <v>0</v>
      </c>
      <c r="Y23" s="722">
        <f t="shared" si="8"/>
        <v>0</v>
      </c>
      <c r="Z23" s="740" t="str">
        <f t="shared" si="9"/>
        <v>OK</v>
      </c>
    </row>
    <row r="24" spans="21:26">
      <c r="U24" s="739">
        <f t="shared" si="4"/>
        <v>0</v>
      </c>
      <c r="V24" s="739">
        <f t="shared" si="5"/>
        <v>0</v>
      </c>
      <c r="W24" s="739">
        <f t="shared" si="6"/>
        <v>0</v>
      </c>
      <c r="X24" s="739">
        <f t="shared" si="7"/>
        <v>0</v>
      </c>
      <c r="Y24" s="722">
        <f t="shared" si="8"/>
        <v>0</v>
      </c>
      <c r="Z24" s="740" t="str">
        <f t="shared" si="9"/>
        <v>OK</v>
      </c>
    </row>
    <row r="25" spans="21:26">
      <c r="U25" s="739">
        <f t="shared" si="4"/>
        <v>0</v>
      </c>
      <c r="V25" s="739">
        <f t="shared" si="5"/>
        <v>0</v>
      </c>
      <c r="W25" s="739">
        <f t="shared" si="6"/>
        <v>0</v>
      </c>
      <c r="X25" s="739">
        <f t="shared" si="7"/>
        <v>0</v>
      </c>
      <c r="Y25" s="722">
        <f t="shared" si="8"/>
        <v>0</v>
      </c>
      <c r="Z25" s="740" t="str">
        <f t="shared" si="9"/>
        <v>OK</v>
      </c>
    </row>
    <row r="26" spans="21:26">
      <c r="U26" s="739">
        <f t="shared" si="4"/>
        <v>0</v>
      </c>
      <c r="V26" s="739">
        <f t="shared" si="5"/>
        <v>0</v>
      </c>
      <c r="W26" s="739">
        <f t="shared" si="6"/>
        <v>0</v>
      </c>
      <c r="X26" s="739">
        <f t="shared" si="7"/>
        <v>0</v>
      </c>
      <c r="Y26" s="722">
        <f t="shared" si="8"/>
        <v>0</v>
      </c>
      <c r="Z26" s="740" t="str">
        <f t="shared" si="9"/>
        <v>OK</v>
      </c>
    </row>
    <row r="27" spans="21:26">
      <c r="U27" s="739">
        <f t="shared" si="4"/>
        <v>0</v>
      </c>
      <c r="V27" s="739">
        <f t="shared" si="5"/>
        <v>0</v>
      </c>
      <c r="W27" s="739">
        <f t="shared" si="6"/>
        <v>0</v>
      </c>
      <c r="X27" s="739">
        <f t="shared" si="7"/>
        <v>0</v>
      </c>
      <c r="Y27" s="722">
        <f t="shared" si="8"/>
        <v>0</v>
      </c>
      <c r="Z27" s="740" t="str">
        <f t="shared" si="9"/>
        <v>OK</v>
      </c>
    </row>
    <row r="28" spans="21:26">
      <c r="U28" s="739">
        <f t="shared" si="4"/>
        <v>0</v>
      </c>
      <c r="V28" s="739">
        <f t="shared" si="5"/>
        <v>0</v>
      </c>
      <c r="W28" s="739">
        <f t="shared" si="6"/>
        <v>0</v>
      </c>
      <c r="X28" s="739">
        <f t="shared" si="7"/>
        <v>0</v>
      </c>
      <c r="Y28" s="722">
        <f t="shared" si="8"/>
        <v>0</v>
      </c>
      <c r="Z28" s="740" t="str">
        <f t="shared" si="9"/>
        <v>OK</v>
      </c>
    </row>
    <row r="29" spans="21:26">
      <c r="U29" s="739">
        <f>SUM(U6:U9)</f>
        <v>571280</v>
      </c>
      <c r="V29" s="739"/>
      <c r="W29" s="739"/>
      <c r="X29" s="739"/>
      <c r="Z29" s="740"/>
    </row>
    <row r="30" spans="21:26">
      <c r="U30" s="739">
        <f t="shared" si="4"/>
        <v>0</v>
      </c>
      <c r="V30" s="739">
        <f t="shared" si="5"/>
        <v>0</v>
      </c>
      <c r="W30" s="739">
        <f t="shared" si="6"/>
        <v>0</v>
      </c>
      <c r="X30" s="739">
        <f t="shared" si="7"/>
        <v>0</v>
      </c>
      <c r="Y30" s="722">
        <f t="shared" si="8"/>
        <v>0</v>
      </c>
      <c r="Z30" s="740" t="str">
        <f t="shared" si="9"/>
        <v>OK</v>
      </c>
    </row>
    <row r="31" spans="21:26">
      <c r="U31" s="739">
        <f t="shared" si="4"/>
        <v>0</v>
      </c>
      <c r="V31" s="739">
        <f t="shared" si="5"/>
        <v>0</v>
      </c>
      <c r="W31" s="739">
        <f t="shared" si="6"/>
        <v>0</v>
      </c>
      <c r="X31" s="739">
        <f t="shared" si="7"/>
        <v>0</v>
      </c>
      <c r="Y31" s="722">
        <f t="shared" si="8"/>
        <v>0</v>
      </c>
      <c r="Z31" s="740" t="str">
        <f t="shared" si="9"/>
        <v>OK</v>
      </c>
    </row>
    <row r="32" spans="21:26">
      <c r="U32" s="739">
        <f t="shared" si="4"/>
        <v>0</v>
      </c>
      <c r="V32" s="739">
        <f t="shared" si="5"/>
        <v>0</v>
      </c>
      <c r="W32" s="739">
        <f t="shared" si="6"/>
        <v>0</v>
      </c>
      <c r="X32" s="739">
        <f t="shared" si="7"/>
        <v>0</v>
      </c>
      <c r="Y32" s="722">
        <f t="shared" si="8"/>
        <v>0</v>
      </c>
      <c r="Z32" s="740" t="str">
        <f t="shared" si="9"/>
        <v>OK</v>
      </c>
    </row>
    <row r="33" spans="21:26">
      <c r="U33" s="739">
        <f t="shared" si="4"/>
        <v>0</v>
      </c>
      <c r="V33" s="739">
        <f t="shared" si="5"/>
        <v>0</v>
      </c>
      <c r="W33" s="739">
        <f t="shared" si="6"/>
        <v>0</v>
      </c>
      <c r="X33" s="739">
        <f t="shared" si="7"/>
        <v>0</v>
      </c>
      <c r="Y33" s="722">
        <f t="shared" si="8"/>
        <v>0</v>
      </c>
      <c r="Z33" s="740" t="str">
        <f t="shared" si="9"/>
        <v>OK</v>
      </c>
    </row>
    <row r="34" spans="21:26">
      <c r="U34" s="739">
        <f t="shared" si="4"/>
        <v>0</v>
      </c>
      <c r="V34" s="739">
        <f t="shared" si="5"/>
        <v>0</v>
      </c>
      <c r="W34" s="739">
        <f t="shared" si="6"/>
        <v>0</v>
      </c>
      <c r="X34" s="739">
        <f t="shared" si="7"/>
        <v>0</v>
      </c>
      <c r="Y34" s="722">
        <f t="shared" si="8"/>
        <v>0</v>
      </c>
      <c r="Z34" s="740" t="str">
        <f t="shared" si="9"/>
        <v>OK</v>
      </c>
    </row>
    <row r="35" spans="21:26">
      <c r="U35" s="739">
        <f t="shared" si="4"/>
        <v>0</v>
      </c>
      <c r="V35" s="739">
        <f t="shared" si="5"/>
        <v>0</v>
      </c>
      <c r="W35" s="739">
        <f t="shared" si="6"/>
        <v>0</v>
      </c>
      <c r="X35" s="739">
        <f t="shared" si="7"/>
        <v>0</v>
      </c>
      <c r="Y35" s="722">
        <f t="shared" si="8"/>
        <v>0</v>
      </c>
      <c r="Z35" s="740" t="str">
        <f t="shared" si="9"/>
        <v>OK</v>
      </c>
    </row>
    <row r="36" spans="21:26">
      <c r="U36" s="739">
        <f t="shared" si="4"/>
        <v>0</v>
      </c>
      <c r="V36" s="739">
        <f t="shared" si="5"/>
        <v>0</v>
      </c>
      <c r="W36" s="739">
        <f t="shared" si="6"/>
        <v>0</v>
      </c>
      <c r="X36" s="739">
        <f t="shared" si="7"/>
        <v>0</v>
      </c>
      <c r="Y36" s="722">
        <f t="shared" si="8"/>
        <v>0</v>
      </c>
      <c r="Z36" s="740" t="str">
        <f t="shared" si="9"/>
        <v>OK</v>
      </c>
    </row>
    <row r="37" spans="21:26">
      <c r="U37" s="739">
        <f t="shared" si="4"/>
        <v>0</v>
      </c>
      <c r="V37" s="739">
        <f t="shared" si="5"/>
        <v>0</v>
      </c>
      <c r="W37" s="739">
        <f t="shared" si="6"/>
        <v>0</v>
      </c>
      <c r="X37" s="739">
        <f t="shared" si="7"/>
        <v>0</v>
      </c>
      <c r="Y37" s="722">
        <f t="shared" si="8"/>
        <v>0</v>
      </c>
      <c r="Z37" s="740" t="str">
        <f t="shared" si="9"/>
        <v>OK</v>
      </c>
    </row>
    <row r="38" spans="21:26">
      <c r="U38" s="739">
        <f t="shared" si="4"/>
        <v>0</v>
      </c>
      <c r="V38" s="739">
        <f t="shared" si="5"/>
        <v>0</v>
      </c>
      <c r="W38" s="739">
        <f t="shared" si="6"/>
        <v>0</v>
      </c>
      <c r="X38" s="739">
        <f t="shared" si="7"/>
        <v>0</v>
      </c>
      <c r="Y38" s="722">
        <f t="shared" si="8"/>
        <v>0</v>
      </c>
      <c r="Z38" s="740" t="str">
        <f t="shared" si="9"/>
        <v>OK</v>
      </c>
    </row>
    <row r="39" spans="21:26">
      <c r="U39" s="739">
        <f t="shared" si="4"/>
        <v>0</v>
      </c>
      <c r="V39" s="739">
        <f t="shared" si="5"/>
        <v>0</v>
      </c>
      <c r="W39" s="739">
        <f t="shared" si="6"/>
        <v>0</v>
      </c>
      <c r="X39" s="739">
        <f t="shared" si="7"/>
        <v>0</v>
      </c>
      <c r="Y39" s="722">
        <f t="shared" si="8"/>
        <v>0</v>
      </c>
      <c r="Z39" s="740" t="str">
        <f t="shared" si="9"/>
        <v>OK</v>
      </c>
    </row>
    <row r="40" spans="21:26">
      <c r="U40" s="739">
        <f t="shared" si="4"/>
        <v>0</v>
      </c>
      <c r="V40" s="739">
        <f t="shared" si="5"/>
        <v>0</v>
      </c>
      <c r="W40" s="739">
        <f t="shared" si="6"/>
        <v>0</v>
      </c>
      <c r="X40" s="739">
        <f t="shared" si="7"/>
        <v>0</v>
      </c>
      <c r="Y40" s="722">
        <f t="shared" si="8"/>
        <v>0</v>
      </c>
      <c r="Z40" s="740" t="str">
        <f t="shared" si="9"/>
        <v>OK</v>
      </c>
    </row>
    <row r="41" spans="21:26">
      <c r="U41" s="739">
        <f>SUM(U6:U40)</f>
        <v>1142560</v>
      </c>
      <c r="V41" s="739">
        <f t="shared" ref="V41:Y41" si="11">SUM(V6:V40)</f>
        <v>571280</v>
      </c>
      <c r="W41" s="739">
        <f t="shared" si="11"/>
        <v>571280</v>
      </c>
      <c r="X41" s="739">
        <f t="shared" si="11"/>
        <v>571280</v>
      </c>
      <c r="Y41" s="739">
        <f t="shared" si="11"/>
        <v>2285120</v>
      </c>
      <c r="Z41" s="740"/>
    </row>
    <row r="42" spans="21:26">
      <c r="U42" s="739"/>
      <c r="V42" s="739"/>
      <c r="W42" s="739"/>
      <c r="X42" s="739"/>
      <c r="Z42" s="740"/>
    </row>
    <row r="43" spans="21:26">
      <c r="U43" s="739"/>
      <c r="V43" s="739"/>
      <c r="W43" s="739"/>
      <c r="X43" s="739"/>
      <c r="Z43" s="740"/>
    </row>
    <row r="44" spans="21:26">
      <c r="U44" s="739"/>
      <c r="V44" s="739"/>
      <c r="W44" s="739"/>
      <c r="X44" s="739"/>
      <c r="Z44" s="740"/>
    </row>
    <row r="45" spans="21:26">
      <c r="U45" s="739"/>
      <c r="V45" s="739"/>
      <c r="W45" s="739"/>
      <c r="X45" s="739"/>
      <c r="Z45" s="740"/>
    </row>
    <row r="46" spans="21:26">
      <c r="U46" s="739"/>
      <c r="V46" s="739"/>
      <c r="W46" s="739"/>
      <c r="X46" s="739"/>
      <c r="Z46" s="740"/>
    </row>
    <row r="47" spans="21:26">
      <c r="U47" s="739"/>
      <c r="V47" s="739"/>
      <c r="W47" s="739"/>
      <c r="X47" s="739"/>
      <c r="Z47" s="740"/>
    </row>
    <row r="48" spans="21:26">
      <c r="U48" s="739"/>
      <c r="V48" s="739"/>
      <c r="W48" s="739"/>
      <c r="X48" s="739"/>
      <c r="Z48" s="740"/>
    </row>
    <row r="49" spans="21:26">
      <c r="U49" s="739"/>
      <c r="V49" s="739"/>
      <c r="W49" s="739"/>
      <c r="X49" s="739"/>
      <c r="Z49" s="740"/>
    </row>
    <row r="50" spans="21:26">
      <c r="U50" s="739"/>
      <c r="V50" s="739"/>
      <c r="W50" s="739"/>
      <c r="X50" s="739"/>
      <c r="Z50" s="740"/>
    </row>
    <row r="51" spans="21:26">
      <c r="U51" s="739"/>
      <c r="V51" s="739"/>
      <c r="W51" s="739"/>
      <c r="X51" s="739"/>
      <c r="Z51" s="740"/>
    </row>
    <row r="52" spans="21:26">
      <c r="U52" s="739"/>
      <c r="V52" s="739"/>
      <c r="W52" s="739"/>
      <c r="X52" s="739"/>
      <c r="Z52" s="740"/>
    </row>
    <row r="53" spans="21:26">
      <c r="U53" s="739"/>
      <c r="V53" s="739"/>
      <c r="W53" s="739"/>
      <c r="X53" s="739"/>
      <c r="Z53" s="740"/>
    </row>
    <row r="54" spans="21:26">
      <c r="U54" s="739"/>
      <c r="V54" s="739"/>
      <c r="W54" s="739"/>
      <c r="X54" s="739"/>
      <c r="Z54" s="740"/>
    </row>
    <row r="55" spans="21:26">
      <c r="U55" s="739"/>
      <c r="V55" s="739"/>
      <c r="W55" s="739"/>
      <c r="X55" s="739"/>
      <c r="Z55" s="740"/>
    </row>
    <row r="56" spans="21:26">
      <c r="U56" s="739"/>
      <c r="V56" s="739"/>
      <c r="W56" s="739"/>
      <c r="X56" s="739"/>
      <c r="Z56" s="740"/>
    </row>
    <row r="57" spans="21:26">
      <c r="U57" s="739"/>
      <c r="V57" s="739"/>
      <c r="W57" s="739"/>
      <c r="X57" s="739"/>
      <c r="Z57" s="740"/>
    </row>
    <row r="58" spans="21:26">
      <c r="U58" s="739"/>
      <c r="V58" s="739"/>
      <c r="W58" s="739"/>
      <c r="X58" s="739"/>
      <c r="Z58" s="740"/>
    </row>
    <row r="59" spans="21:26">
      <c r="U59" s="739"/>
      <c r="V59" s="739"/>
      <c r="W59" s="739"/>
      <c r="X59" s="739"/>
      <c r="Z59" s="740"/>
    </row>
    <row r="60" spans="21:26">
      <c r="U60" s="739"/>
      <c r="V60" s="739"/>
      <c r="W60" s="739"/>
      <c r="X60" s="739"/>
      <c r="Z60" s="740"/>
    </row>
    <row r="61" spans="21:26">
      <c r="U61" s="739"/>
      <c r="V61" s="739"/>
      <c r="W61" s="739"/>
      <c r="X61" s="739"/>
      <c r="Z61" s="740"/>
    </row>
    <row r="62" spans="21:26">
      <c r="U62" s="739"/>
      <c r="V62" s="739"/>
      <c r="W62" s="739"/>
      <c r="X62" s="739"/>
      <c r="Z62" s="740"/>
    </row>
    <row r="63" spans="21:26">
      <c r="U63" s="739"/>
      <c r="V63" s="739"/>
      <c r="W63" s="739"/>
      <c r="X63" s="739"/>
      <c r="Z63" s="740"/>
    </row>
    <row r="64" spans="21:26">
      <c r="U64" s="739"/>
      <c r="V64" s="739"/>
      <c r="W64" s="739"/>
      <c r="X64" s="739"/>
      <c r="Z64" s="740"/>
    </row>
    <row r="65" spans="21:26">
      <c r="U65" s="739"/>
      <c r="V65" s="739"/>
      <c r="W65" s="739"/>
      <c r="X65" s="739"/>
      <c r="Z65" s="740"/>
    </row>
    <row r="66" spans="21:26">
      <c r="U66" s="739"/>
      <c r="V66" s="739"/>
      <c r="W66" s="739"/>
      <c r="X66" s="739"/>
      <c r="Z66" s="740"/>
    </row>
    <row r="67" spans="21:26">
      <c r="U67" s="739"/>
      <c r="V67" s="739"/>
      <c r="W67" s="739"/>
      <c r="X67" s="739"/>
      <c r="Z67" s="740"/>
    </row>
    <row r="68" spans="21:26">
      <c r="U68" s="739"/>
      <c r="V68" s="739"/>
      <c r="W68" s="739"/>
      <c r="X68" s="739"/>
      <c r="Z68" s="740"/>
    </row>
    <row r="69" spans="21:26">
      <c r="U69" s="739"/>
      <c r="V69" s="739"/>
      <c r="W69" s="739"/>
      <c r="X69" s="739"/>
      <c r="Z69" s="740"/>
    </row>
    <row r="70" spans="21:26">
      <c r="U70" s="739"/>
      <c r="V70" s="739"/>
      <c r="W70" s="739"/>
      <c r="X70" s="739"/>
      <c r="Z70" s="740"/>
    </row>
    <row r="71" spans="21:26">
      <c r="U71" s="739"/>
      <c r="V71" s="739"/>
      <c r="W71" s="739"/>
      <c r="X71" s="739"/>
      <c r="Z71" s="740"/>
    </row>
    <row r="72" spans="21:26">
      <c r="U72" s="739"/>
      <c r="V72" s="739"/>
      <c r="W72" s="739"/>
      <c r="X72" s="739"/>
      <c r="Z72" s="740"/>
    </row>
    <row r="73" spans="21:26">
      <c r="U73" s="739"/>
      <c r="V73" s="739"/>
      <c r="W73" s="739"/>
      <c r="X73" s="739"/>
      <c r="Z73" s="740"/>
    </row>
    <row r="74" spans="21:26">
      <c r="U74" s="739"/>
      <c r="V74" s="739"/>
      <c r="W74" s="739"/>
      <c r="X74" s="739"/>
      <c r="Z74" s="740"/>
    </row>
    <row r="75" spans="21:26">
      <c r="U75" s="739"/>
      <c r="V75" s="739"/>
      <c r="W75" s="739"/>
      <c r="X75" s="739"/>
      <c r="Z75" s="740"/>
    </row>
    <row r="76" spans="21:26">
      <c r="U76" s="739"/>
      <c r="V76" s="739"/>
      <c r="W76" s="739"/>
      <c r="X76" s="739"/>
      <c r="Z76" s="740"/>
    </row>
    <row r="77" spans="21:26">
      <c r="U77" s="739"/>
      <c r="V77" s="739"/>
      <c r="W77" s="739"/>
      <c r="X77" s="739"/>
      <c r="Z77" s="740"/>
    </row>
    <row r="78" spans="21:26">
      <c r="U78" s="739"/>
      <c r="V78" s="739"/>
      <c r="W78" s="739"/>
      <c r="X78" s="739"/>
      <c r="Z78" s="740"/>
    </row>
    <row r="79" spans="21:26">
      <c r="U79" s="739"/>
      <c r="V79" s="739"/>
      <c r="W79" s="739"/>
      <c r="X79" s="739"/>
      <c r="Z79" s="740"/>
    </row>
    <row r="80" spans="21:26">
      <c r="U80" s="739"/>
      <c r="V80" s="739"/>
      <c r="W80" s="739"/>
      <c r="X80" s="739"/>
      <c r="Z80" s="740"/>
    </row>
    <row r="81" spans="21:26">
      <c r="U81" s="739"/>
      <c r="V81" s="739"/>
      <c r="W81" s="739"/>
      <c r="X81" s="739"/>
      <c r="Z81" s="740"/>
    </row>
    <row r="82" spans="21:26">
      <c r="U82" s="739"/>
      <c r="V82" s="739"/>
      <c r="W82" s="739"/>
      <c r="X82" s="739"/>
      <c r="Z82" s="740"/>
    </row>
    <row r="83" spans="21:26">
      <c r="U83" s="739"/>
      <c r="V83" s="739"/>
      <c r="W83" s="739"/>
      <c r="X83" s="739"/>
      <c r="Z83" s="740"/>
    </row>
    <row r="84" spans="21:26">
      <c r="U84" s="739"/>
      <c r="V84" s="739"/>
      <c r="W84" s="739"/>
      <c r="X84" s="739"/>
      <c r="Z84" s="740"/>
    </row>
    <row r="85" spans="21:26">
      <c r="U85" s="739"/>
      <c r="V85" s="739"/>
      <c r="W85" s="739"/>
      <c r="X85" s="739"/>
      <c r="Z85" s="740"/>
    </row>
    <row r="86" spans="21:26">
      <c r="U86" s="739"/>
      <c r="V86" s="739"/>
      <c r="W86" s="739"/>
      <c r="X86" s="739"/>
      <c r="Z86" s="740"/>
    </row>
    <row r="87" spans="21:26">
      <c r="U87" s="739"/>
      <c r="V87" s="739"/>
      <c r="W87" s="739"/>
      <c r="X87" s="739"/>
      <c r="Z87" s="740"/>
    </row>
    <row r="88" spans="21:26">
      <c r="U88" s="739"/>
      <c r="V88" s="739"/>
      <c r="W88" s="739"/>
      <c r="X88" s="739"/>
      <c r="Z88" s="740"/>
    </row>
    <row r="89" spans="21:26">
      <c r="U89" s="739"/>
      <c r="V89" s="739"/>
      <c r="W89" s="739"/>
      <c r="X89" s="739"/>
      <c r="Z89" s="740"/>
    </row>
    <row r="90" spans="21:26">
      <c r="U90" s="739"/>
      <c r="V90" s="739"/>
      <c r="W90" s="739"/>
      <c r="X90" s="739"/>
      <c r="Z90" s="740"/>
    </row>
    <row r="91" spans="21:26">
      <c r="U91" s="739"/>
      <c r="V91" s="739"/>
      <c r="W91" s="739"/>
      <c r="X91" s="739"/>
      <c r="Z91" s="740"/>
    </row>
    <row r="92" spans="21:26">
      <c r="U92" s="739"/>
      <c r="V92" s="739"/>
      <c r="W92" s="739"/>
      <c r="X92" s="739"/>
      <c r="Z92" s="740"/>
    </row>
    <row r="93" spans="21:26">
      <c r="U93" s="739"/>
      <c r="V93" s="739"/>
      <c r="W93" s="739"/>
      <c r="X93" s="739"/>
      <c r="Z93" s="740"/>
    </row>
    <row r="94" spans="21:26">
      <c r="U94" s="739"/>
      <c r="V94" s="739"/>
      <c r="W94" s="739"/>
      <c r="X94" s="739"/>
      <c r="Z94" s="740"/>
    </row>
    <row r="95" spans="21:26">
      <c r="U95" s="739"/>
      <c r="V95" s="739"/>
      <c r="W95" s="739"/>
      <c r="X95" s="739"/>
      <c r="Z95" s="740"/>
    </row>
    <row r="96" spans="21:26">
      <c r="U96" s="739"/>
      <c r="V96" s="739"/>
      <c r="W96" s="739"/>
      <c r="X96" s="739"/>
      <c r="Z96" s="740"/>
    </row>
    <row r="97" spans="21:26">
      <c r="U97" s="739"/>
      <c r="V97" s="739"/>
      <c r="W97" s="739"/>
      <c r="X97" s="739"/>
      <c r="Z97" s="740"/>
    </row>
    <row r="98" spans="21:26">
      <c r="U98" s="739"/>
      <c r="V98" s="739"/>
      <c r="W98" s="739"/>
      <c r="X98" s="739"/>
      <c r="Z98" s="740"/>
    </row>
    <row r="99" spans="21:26">
      <c r="U99" s="739"/>
      <c r="V99" s="739"/>
      <c r="W99" s="739"/>
      <c r="X99" s="739"/>
      <c r="Z99" s="740"/>
    </row>
    <row r="100" spans="21:26">
      <c r="U100" s="739"/>
      <c r="V100" s="739"/>
      <c r="W100" s="739"/>
      <c r="X100" s="739"/>
      <c r="Z100" s="740"/>
    </row>
    <row r="101" spans="21:26">
      <c r="U101" s="739"/>
      <c r="V101" s="739"/>
      <c r="W101" s="739"/>
      <c r="X101" s="739"/>
      <c r="Z101" s="740"/>
    </row>
    <row r="102" spans="21:26">
      <c r="U102" s="739"/>
      <c r="V102" s="739"/>
      <c r="W102" s="739"/>
      <c r="X102" s="739"/>
      <c r="Z102" s="740"/>
    </row>
    <row r="103" spans="21:26">
      <c r="U103" s="739"/>
      <c r="V103" s="739"/>
      <c r="W103" s="739"/>
      <c r="X103" s="739"/>
      <c r="Z103" s="740"/>
    </row>
    <row r="104" spans="21:26">
      <c r="U104" s="739"/>
      <c r="V104" s="739"/>
      <c r="W104" s="739"/>
      <c r="X104" s="739"/>
      <c r="Z104" s="740"/>
    </row>
    <row r="105" spans="21:26">
      <c r="U105" s="739"/>
      <c r="V105" s="739"/>
      <c r="W105" s="739"/>
      <c r="X105" s="739"/>
      <c r="Z105" s="740"/>
    </row>
    <row r="106" spans="21:26">
      <c r="U106" s="739"/>
      <c r="V106" s="739"/>
      <c r="W106" s="739"/>
      <c r="X106" s="739"/>
      <c r="Z106" s="740"/>
    </row>
    <row r="107" spans="21:26">
      <c r="U107" s="739"/>
      <c r="V107" s="739"/>
      <c r="W107" s="739"/>
      <c r="X107" s="739"/>
      <c r="Z107" s="740"/>
    </row>
    <row r="108" spans="21:26">
      <c r="U108" s="739"/>
      <c r="V108" s="739"/>
      <c r="W108" s="739"/>
      <c r="X108" s="739"/>
      <c r="Z108" s="740"/>
    </row>
    <row r="109" spans="21:26">
      <c r="U109" s="739"/>
      <c r="V109" s="739"/>
      <c r="W109" s="739"/>
      <c r="X109" s="739"/>
      <c r="Z109" s="740"/>
    </row>
    <row r="110" spans="21:26">
      <c r="U110" s="739"/>
      <c r="V110" s="739"/>
      <c r="W110" s="739"/>
      <c r="X110" s="739"/>
      <c r="Z110" s="740"/>
    </row>
    <row r="111" spans="21:26">
      <c r="U111" s="739"/>
      <c r="V111" s="739"/>
      <c r="W111" s="739"/>
      <c r="X111" s="739"/>
      <c r="Z111" s="740"/>
    </row>
    <row r="112" spans="21:26">
      <c r="U112" s="739"/>
      <c r="V112" s="739"/>
      <c r="W112" s="739"/>
      <c r="X112" s="739"/>
      <c r="Z112" s="740"/>
    </row>
    <row r="113" spans="21:26">
      <c r="U113" s="739"/>
      <c r="V113" s="739"/>
      <c r="W113" s="739"/>
      <c r="X113" s="739"/>
      <c r="Z113" s="740"/>
    </row>
    <row r="114" spans="21:26">
      <c r="U114" s="739"/>
      <c r="V114" s="739"/>
      <c r="W114" s="739"/>
      <c r="X114" s="739"/>
      <c r="Z114" s="740"/>
    </row>
    <row r="115" spans="21:26">
      <c r="U115" s="739"/>
      <c r="V115" s="739"/>
      <c r="W115" s="739"/>
      <c r="X115" s="739"/>
      <c r="Z115" s="740"/>
    </row>
    <row r="116" spans="21:26">
      <c r="U116" s="739"/>
      <c r="V116" s="739"/>
      <c r="W116" s="739"/>
      <c r="X116" s="739"/>
      <c r="Z116" s="740"/>
    </row>
    <row r="117" spans="21:26">
      <c r="U117" s="739"/>
      <c r="V117" s="739"/>
      <c r="W117" s="739"/>
      <c r="X117" s="739"/>
      <c r="Z117" s="740"/>
    </row>
    <row r="118" spans="21:26">
      <c r="U118" s="739"/>
      <c r="V118" s="739"/>
      <c r="W118" s="739"/>
      <c r="X118" s="739"/>
      <c r="Z118" s="740"/>
    </row>
    <row r="119" spans="21:26">
      <c r="U119" s="739"/>
      <c r="V119" s="739"/>
      <c r="W119" s="739"/>
      <c r="X119" s="739"/>
      <c r="Z119" s="740"/>
    </row>
    <row r="120" spans="21:26">
      <c r="U120" s="739"/>
      <c r="V120" s="739"/>
      <c r="W120" s="739"/>
      <c r="X120" s="739"/>
      <c r="Z120" s="740"/>
    </row>
    <row r="121" spans="21:26">
      <c r="U121" s="739"/>
      <c r="V121" s="739"/>
      <c r="W121" s="739"/>
      <c r="X121" s="739"/>
      <c r="Z121" s="740"/>
    </row>
    <row r="122" spans="21:26">
      <c r="U122" s="739"/>
      <c r="V122" s="739"/>
      <c r="W122" s="739"/>
      <c r="X122" s="739"/>
      <c r="Z122" s="740"/>
    </row>
    <row r="123" spans="21:26">
      <c r="U123" s="739"/>
      <c r="V123" s="739"/>
      <c r="W123" s="739"/>
      <c r="X123" s="739"/>
      <c r="Z123" s="740"/>
    </row>
    <row r="124" spans="21:26">
      <c r="U124" s="739"/>
      <c r="V124" s="739"/>
      <c r="W124" s="739"/>
      <c r="X124" s="739"/>
      <c r="Z124" s="740"/>
    </row>
    <row r="125" spans="21:26">
      <c r="U125" s="739"/>
      <c r="V125" s="739"/>
      <c r="W125" s="739"/>
      <c r="X125" s="739"/>
      <c r="Z125" s="740"/>
    </row>
    <row r="126" spans="21:26">
      <c r="U126" s="739"/>
      <c r="V126" s="739"/>
      <c r="W126" s="739"/>
      <c r="X126" s="739"/>
      <c r="Z126" s="740"/>
    </row>
    <row r="127" spans="21:26">
      <c r="U127" s="739"/>
      <c r="V127" s="739"/>
      <c r="W127" s="739"/>
      <c r="X127" s="739"/>
      <c r="Z127" s="740"/>
    </row>
    <row r="128" spans="21:26">
      <c r="U128" s="739"/>
      <c r="V128" s="739"/>
      <c r="W128" s="739"/>
      <c r="X128" s="739"/>
      <c r="Z128" s="740"/>
    </row>
    <row r="129" spans="21:26">
      <c r="U129" s="739"/>
      <c r="V129" s="739"/>
      <c r="W129" s="739"/>
      <c r="X129" s="739"/>
      <c r="Z129" s="740"/>
    </row>
    <row r="130" spans="21:26">
      <c r="U130" s="739"/>
      <c r="V130" s="739"/>
      <c r="W130" s="739"/>
      <c r="X130" s="739"/>
      <c r="Z130" s="740"/>
    </row>
    <row r="131" spans="21:26">
      <c r="U131" s="739"/>
      <c r="V131" s="739"/>
      <c r="W131" s="739"/>
      <c r="X131" s="739"/>
      <c r="Z131" s="740"/>
    </row>
    <row r="132" spans="21:26">
      <c r="U132" s="739"/>
      <c r="V132" s="739"/>
      <c r="W132" s="739"/>
      <c r="X132" s="739"/>
      <c r="Z132" s="740"/>
    </row>
    <row r="133" spans="21:26">
      <c r="U133" s="739"/>
      <c r="V133" s="739"/>
      <c r="W133" s="739"/>
      <c r="X133" s="739"/>
      <c r="Z133" s="740"/>
    </row>
    <row r="134" spans="21:26">
      <c r="U134" s="739"/>
      <c r="V134" s="739"/>
      <c r="W134" s="739"/>
      <c r="X134" s="739"/>
      <c r="Z134" s="740"/>
    </row>
    <row r="135" spans="21:26">
      <c r="U135" s="739"/>
      <c r="V135" s="739"/>
      <c r="W135" s="739"/>
      <c r="X135" s="739"/>
      <c r="Z135" s="740"/>
    </row>
    <row r="136" spans="21:26">
      <c r="U136" s="739"/>
      <c r="V136" s="739"/>
      <c r="W136" s="739"/>
      <c r="X136" s="739"/>
      <c r="Z136" s="740"/>
    </row>
    <row r="137" spans="21:26">
      <c r="U137" s="739"/>
      <c r="V137" s="739"/>
      <c r="W137" s="739"/>
      <c r="X137" s="739"/>
      <c r="Z137" s="740"/>
    </row>
    <row r="138" spans="21:26">
      <c r="U138" s="739"/>
      <c r="V138" s="739"/>
      <c r="W138" s="739"/>
      <c r="X138" s="739"/>
      <c r="Z138" s="740"/>
    </row>
    <row r="139" spans="21:26">
      <c r="U139" s="739"/>
      <c r="V139" s="739"/>
      <c r="W139" s="739"/>
      <c r="X139" s="739"/>
      <c r="Z139" s="740"/>
    </row>
    <row r="140" spans="21:26">
      <c r="U140" s="739"/>
      <c r="V140" s="739"/>
      <c r="W140" s="739"/>
      <c r="X140" s="739"/>
      <c r="Z140" s="740"/>
    </row>
    <row r="141" spans="21:26">
      <c r="U141" s="739"/>
      <c r="V141" s="739"/>
      <c r="W141" s="739"/>
      <c r="X141" s="739"/>
      <c r="Z141" s="740"/>
    </row>
    <row r="142" spans="21:26">
      <c r="U142" s="739"/>
      <c r="V142" s="739"/>
      <c r="W142" s="739"/>
      <c r="X142" s="739"/>
      <c r="Z142" s="740"/>
    </row>
    <row r="143" spans="21:26">
      <c r="U143" s="739"/>
      <c r="V143" s="739"/>
      <c r="W143" s="739"/>
      <c r="X143" s="739"/>
      <c r="Z143" s="740"/>
    </row>
    <row r="144" spans="21:26">
      <c r="U144" s="739"/>
      <c r="V144" s="739"/>
      <c r="W144" s="739"/>
      <c r="X144" s="739"/>
      <c r="Z144" s="740"/>
    </row>
    <row r="145" spans="21:26">
      <c r="U145" s="739"/>
      <c r="V145" s="739"/>
      <c r="W145" s="739"/>
      <c r="X145" s="739"/>
      <c r="Z145" s="740"/>
    </row>
    <row r="146" spans="21:26">
      <c r="U146" s="739"/>
      <c r="V146" s="739"/>
      <c r="W146" s="739"/>
      <c r="X146" s="739"/>
      <c r="Z146" s="740"/>
    </row>
    <row r="147" spans="21:26">
      <c r="U147" s="739"/>
      <c r="V147" s="739"/>
      <c r="W147" s="739"/>
      <c r="X147" s="739"/>
      <c r="Z147" s="740"/>
    </row>
    <row r="148" spans="21:26">
      <c r="U148" s="739"/>
      <c r="V148" s="739"/>
      <c r="W148" s="739"/>
      <c r="X148" s="739"/>
      <c r="Z148" s="740"/>
    </row>
    <row r="149" spans="21:26">
      <c r="U149" s="739"/>
      <c r="V149" s="739"/>
      <c r="W149" s="739"/>
      <c r="X149" s="739"/>
      <c r="Z149" s="740"/>
    </row>
    <row r="150" spans="21:26">
      <c r="U150" s="739"/>
      <c r="V150" s="739"/>
      <c r="W150" s="739"/>
      <c r="X150" s="739"/>
      <c r="Z150" s="740"/>
    </row>
    <row r="151" spans="21:26">
      <c r="U151" s="739"/>
      <c r="V151" s="739"/>
      <c r="W151" s="739"/>
      <c r="X151" s="739"/>
      <c r="Z151" s="740"/>
    </row>
    <row r="152" spans="21:26">
      <c r="U152" s="739"/>
      <c r="V152" s="739"/>
      <c r="W152" s="739"/>
      <c r="X152" s="739"/>
      <c r="Z152" s="740"/>
    </row>
    <row r="153" spans="21:26">
      <c r="U153" s="739"/>
      <c r="V153" s="739"/>
      <c r="W153" s="739"/>
      <c r="X153" s="739"/>
      <c r="Z153" s="740"/>
    </row>
    <row r="154" spans="21:26">
      <c r="U154" s="739"/>
      <c r="V154" s="739"/>
      <c r="W154" s="739"/>
      <c r="X154" s="739"/>
      <c r="Z154" s="740"/>
    </row>
    <row r="155" spans="21:26">
      <c r="U155" s="739"/>
      <c r="V155" s="739"/>
      <c r="W155" s="739"/>
      <c r="X155" s="739"/>
      <c r="Z155" s="740"/>
    </row>
    <row r="156" spans="21:26">
      <c r="U156" s="739"/>
      <c r="V156" s="739"/>
      <c r="W156" s="739"/>
      <c r="X156" s="739"/>
      <c r="Z156" s="740"/>
    </row>
    <row r="157" spans="21:26">
      <c r="U157" s="739"/>
      <c r="V157" s="739"/>
      <c r="W157" s="739"/>
      <c r="X157" s="739"/>
      <c r="Z157" s="740"/>
    </row>
    <row r="158" spans="21:26">
      <c r="U158" s="739"/>
      <c r="V158" s="739"/>
      <c r="W158" s="739"/>
      <c r="X158" s="739"/>
      <c r="Z158" s="740"/>
    </row>
    <row r="159" spans="21:26">
      <c r="U159" s="739"/>
      <c r="V159" s="739"/>
      <c r="W159" s="739"/>
      <c r="X159" s="739"/>
      <c r="Z159" s="740"/>
    </row>
    <row r="160" spans="21:26">
      <c r="U160" s="739"/>
      <c r="V160" s="739"/>
      <c r="W160" s="739"/>
      <c r="X160" s="739"/>
      <c r="Z160" s="740"/>
    </row>
    <row r="161" spans="21:26">
      <c r="U161" s="739"/>
      <c r="V161" s="739"/>
      <c r="W161" s="739"/>
      <c r="X161" s="739"/>
      <c r="Z161" s="740"/>
    </row>
    <row r="162" spans="21:26">
      <c r="U162" s="739"/>
      <c r="V162" s="739"/>
      <c r="W162" s="739"/>
      <c r="X162" s="739"/>
      <c r="Z162" s="740"/>
    </row>
    <row r="163" spans="21:26">
      <c r="U163" s="739"/>
      <c r="V163" s="739"/>
      <c r="W163" s="739"/>
      <c r="X163" s="739"/>
      <c r="Z163" s="740"/>
    </row>
    <row r="164" spans="21:26">
      <c r="U164" s="739"/>
      <c r="V164" s="739"/>
      <c r="W164" s="739"/>
      <c r="X164" s="739"/>
      <c r="Z164" s="740"/>
    </row>
    <row r="165" spans="21:26">
      <c r="U165" s="739"/>
      <c r="V165" s="739"/>
      <c r="W165" s="739"/>
      <c r="X165" s="739"/>
      <c r="Z165" s="740"/>
    </row>
    <row r="166" spans="21:26">
      <c r="U166" s="739"/>
      <c r="V166" s="739"/>
      <c r="W166" s="739"/>
      <c r="X166" s="739"/>
      <c r="Z166" s="740"/>
    </row>
    <row r="167" spans="21:26">
      <c r="U167" s="739"/>
      <c r="V167" s="739"/>
      <c r="W167" s="739"/>
      <c r="X167" s="739"/>
      <c r="Z167" s="740"/>
    </row>
    <row r="168" spans="21:26">
      <c r="U168" s="739"/>
      <c r="V168" s="739"/>
      <c r="W168" s="739"/>
      <c r="X168" s="739"/>
      <c r="Z168" s="740"/>
    </row>
    <row r="169" spans="21:26">
      <c r="U169" s="739"/>
      <c r="V169" s="739"/>
      <c r="W169" s="739"/>
      <c r="X169" s="739"/>
      <c r="Z169" s="740"/>
    </row>
    <row r="170" spans="21:26">
      <c r="U170" s="739"/>
      <c r="V170" s="739"/>
      <c r="W170" s="739"/>
      <c r="X170" s="739"/>
      <c r="Z170" s="740"/>
    </row>
    <row r="171" spans="21:26">
      <c r="U171" s="739"/>
      <c r="V171" s="739"/>
      <c r="W171" s="739"/>
      <c r="X171" s="739"/>
      <c r="Z171" s="740"/>
    </row>
    <row r="172" spans="21:26">
      <c r="U172" s="739"/>
      <c r="V172" s="739"/>
      <c r="W172" s="739"/>
      <c r="X172" s="739"/>
      <c r="Z172" s="740"/>
    </row>
    <row r="173" spans="21:26">
      <c r="U173" s="739"/>
      <c r="V173" s="739"/>
      <c r="W173" s="739"/>
      <c r="X173" s="739"/>
      <c r="Z173" s="740"/>
    </row>
    <row r="174" spans="21:26">
      <c r="U174" s="739"/>
      <c r="V174" s="739"/>
      <c r="W174" s="739"/>
      <c r="X174" s="739"/>
      <c r="Z174" s="740"/>
    </row>
    <row r="175" spans="21:26">
      <c r="U175" s="739"/>
      <c r="V175" s="739"/>
      <c r="W175" s="739"/>
      <c r="X175" s="739"/>
      <c r="Z175" s="740"/>
    </row>
    <row r="176" spans="21:26">
      <c r="U176" s="739"/>
      <c r="V176" s="739"/>
      <c r="W176" s="739"/>
      <c r="X176" s="739"/>
      <c r="Z176" s="740"/>
    </row>
    <row r="177" spans="21:26">
      <c r="U177" s="739"/>
      <c r="V177" s="739"/>
      <c r="W177" s="739"/>
      <c r="X177" s="739"/>
      <c r="Z177" s="740"/>
    </row>
    <row r="178" spans="21:26">
      <c r="U178" s="739"/>
      <c r="V178" s="739"/>
      <c r="W178" s="739"/>
      <c r="X178" s="739"/>
      <c r="Z178" s="740"/>
    </row>
    <row r="179" spans="21:26">
      <c r="U179" s="739"/>
      <c r="V179" s="739"/>
      <c r="W179" s="739"/>
      <c r="X179" s="739"/>
      <c r="Z179" s="740"/>
    </row>
    <row r="180" spans="21:26">
      <c r="U180" s="739"/>
      <c r="V180" s="739"/>
      <c r="W180" s="739"/>
      <c r="X180" s="739"/>
      <c r="Z180" s="740"/>
    </row>
    <row r="181" spans="21:26">
      <c r="U181" s="739"/>
      <c r="V181" s="739"/>
      <c r="W181" s="739"/>
      <c r="X181" s="739"/>
      <c r="Z181" s="740"/>
    </row>
    <row r="182" spans="21:26">
      <c r="U182" s="739"/>
      <c r="V182" s="739"/>
      <c r="W182" s="739"/>
      <c r="X182" s="739"/>
      <c r="Z182" s="740"/>
    </row>
    <row r="183" spans="21:26">
      <c r="U183" s="739"/>
      <c r="V183" s="739"/>
      <c r="W183" s="739"/>
      <c r="X183" s="739"/>
      <c r="Z183" s="740"/>
    </row>
    <row r="184" spans="21:26">
      <c r="U184" s="739"/>
      <c r="V184" s="739"/>
      <c r="W184" s="739"/>
      <c r="X184" s="739"/>
      <c r="Z184" s="740"/>
    </row>
    <row r="185" spans="21:26">
      <c r="U185" s="739"/>
      <c r="V185" s="739"/>
      <c r="W185" s="739"/>
      <c r="X185" s="739"/>
      <c r="Z185" s="740"/>
    </row>
    <row r="186" spans="21:26">
      <c r="U186" s="739"/>
      <c r="V186" s="739"/>
      <c r="W186" s="739"/>
      <c r="X186" s="739"/>
      <c r="Z186" s="740"/>
    </row>
    <row r="187" spans="21:26">
      <c r="U187" s="739"/>
      <c r="V187" s="739"/>
      <c r="W187" s="739"/>
      <c r="X187" s="739"/>
      <c r="Z187" s="740"/>
    </row>
    <row r="188" spans="21:26">
      <c r="U188" s="739"/>
      <c r="V188" s="739"/>
      <c r="W188" s="739"/>
      <c r="X188" s="739"/>
      <c r="Z188" s="740"/>
    </row>
    <row r="189" spans="21:26">
      <c r="U189" s="739"/>
      <c r="V189" s="739"/>
      <c r="W189" s="739"/>
      <c r="X189" s="739"/>
      <c r="Z189" s="740"/>
    </row>
    <row r="190" spans="21:26">
      <c r="U190" s="739"/>
      <c r="V190" s="739"/>
      <c r="W190" s="739"/>
      <c r="X190" s="739"/>
      <c r="Z190" s="740"/>
    </row>
    <row r="191" spans="21:26">
      <c r="U191" s="739"/>
      <c r="V191" s="739"/>
      <c r="W191" s="739"/>
      <c r="X191" s="739"/>
      <c r="Z191" s="740"/>
    </row>
    <row r="192" spans="21:26">
      <c r="U192" s="739"/>
      <c r="V192" s="739"/>
      <c r="W192" s="739"/>
      <c r="X192" s="739"/>
      <c r="Z192" s="740"/>
    </row>
    <row r="193" spans="21:26">
      <c r="U193" s="739"/>
      <c r="V193" s="739"/>
      <c r="W193" s="739"/>
      <c r="X193" s="739"/>
      <c r="Z193" s="740"/>
    </row>
    <row r="194" spans="21:26">
      <c r="U194" s="739"/>
      <c r="V194" s="739"/>
      <c r="W194" s="739"/>
      <c r="X194" s="739"/>
      <c r="Z194" s="740"/>
    </row>
    <row r="195" spans="21:26">
      <c r="U195" s="739"/>
      <c r="V195" s="739"/>
      <c r="W195" s="739"/>
      <c r="X195" s="739"/>
      <c r="Z195" s="740"/>
    </row>
    <row r="196" spans="21:26">
      <c r="U196" s="739"/>
      <c r="V196" s="739"/>
      <c r="W196" s="739"/>
      <c r="X196" s="739"/>
      <c r="Z196" s="740"/>
    </row>
    <row r="197" spans="21:26">
      <c r="U197" s="739"/>
      <c r="V197" s="739"/>
      <c r="W197" s="739"/>
      <c r="X197" s="739"/>
      <c r="Z197" s="740"/>
    </row>
    <row r="198" spans="21:26">
      <c r="U198" s="739"/>
      <c r="V198" s="739"/>
      <c r="W198" s="739"/>
      <c r="X198" s="739"/>
      <c r="Z198" s="740"/>
    </row>
    <row r="199" spans="21:26">
      <c r="U199" s="739"/>
      <c r="V199" s="739"/>
      <c r="W199" s="739"/>
      <c r="X199" s="739"/>
      <c r="Z199" s="740"/>
    </row>
    <row r="200" spans="21:26">
      <c r="U200" s="739"/>
      <c r="V200" s="739"/>
      <c r="W200" s="739"/>
      <c r="X200" s="739"/>
      <c r="Z200" s="740"/>
    </row>
    <row r="201" spans="21:26">
      <c r="U201" s="739"/>
      <c r="V201" s="739"/>
      <c r="W201" s="739"/>
      <c r="X201" s="739"/>
      <c r="Z201" s="740"/>
    </row>
    <row r="202" spans="21:26">
      <c r="U202" s="739"/>
      <c r="V202" s="739"/>
      <c r="W202" s="739"/>
      <c r="X202" s="739"/>
      <c r="Z202" s="740"/>
    </row>
    <row r="203" spans="21:26">
      <c r="U203" s="739"/>
      <c r="V203" s="739"/>
      <c r="W203" s="739"/>
      <c r="X203" s="739"/>
      <c r="Z203" s="740"/>
    </row>
    <row r="204" spans="21:26">
      <c r="U204" s="739"/>
      <c r="V204" s="739"/>
      <c r="W204" s="739"/>
      <c r="X204" s="739"/>
      <c r="Z204" s="740"/>
    </row>
    <row r="205" spans="21:26">
      <c r="U205" s="739"/>
      <c r="V205" s="739"/>
      <c r="W205" s="739"/>
      <c r="X205" s="739"/>
      <c r="Z205" s="740"/>
    </row>
    <row r="206" spans="21:26">
      <c r="U206" s="739"/>
      <c r="V206" s="739"/>
      <c r="W206" s="739"/>
      <c r="X206" s="739"/>
      <c r="Z206" s="740"/>
    </row>
    <row r="207" spans="21:26">
      <c r="U207" s="739"/>
      <c r="V207" s="739"/>
      <c r="W207" s="739"/>
      <c r="X207" s="739"/>
      <c r="Z207" s="740"/>
    </row>
    <row r="208" spans="21:26">
      <c r="U208" s="739"/>
      <c r="V208" s="739"/>
      <c r="W208" s="739"/>
      <c r="X208" s="739"/>
      <c r="Z208" s="740"/>
    </row>
    <row r="209" spans="21:26">
      <c r="U209" s="739"/>
      <c r="V209" s="739"/>
      <c r="W209" s="739"/>
      <c r="X209" s="739"/>
      <c r="Z209" s="740"/>
    </row>
    <row r="210" spans="21:26">
      <c r="U210" s="739"/>
      <c r="V210" s="739"/>
      <c r="W210" s="739"/>
      <c r="X210" s="739"/>
      <c r="Z210" s="740"/>
    </row>
    <row r="211" spans="21:26">
      <c r="U211" s="739"/>
      <c r="V211" s="739"/>
      <c r="W211" s="739"/>
      <c r="X211" s="739"/>
      <c r="Z211" s="740"/>
    </row>
    <row r="212" spans="21:26">
      <c r="U212" s="739"/>
      <c r="V212" s="739"/>
      <c r="W212" s="739"/>
      <c r="X212" s="739"/>
      <c r="Z212" s="740"/>
    </row>
    <row r="213" spans="21:26">
      <c r="U213" s="739"/>
      <c r="V213" s="739"/>
      <c r="W213" s="739"/>
      <c r="X213" s="739"/>
      <c r="Z213" s="740"/>
    </row>
    <row r="214" spans="21:26">
      <c r="U214" s="739"/>
      <c r="V214" s="739"/>
      <c r="W214" s="739"/>
      <c r="X214" s="739"/>
      <c r="Z214" s="740"/>
    </row>
    <row r="215" spans="21:26">
      <c r="U215" s="739"/>
      <c r="V215" s="739"/>
      <c r="W215" s="739"/>
      <c r="X215" s="739"/>
      <c r="Z215" s="740"/>
    </row>
    <row r="216" spans="21:26">
      <c r="U216" s="739"/>
      <c r="V216" s="739"/>
      <c r="W216" s="739"/>
      <c r="X216" s="739"/>
      <c r="Z216" s="740"/>
    </row>
    <row r="217" spans="21:26">
      <c r="U217" s="739"/>
      <c r="V217" s="739"/>
      <c r="W217" s="739"/>
      <c r="X217" s="739"/>
      <c r="Z217" s="740"/>
    </row>
    <row r="218" spans="21:26">
      <c r="U218" s="739"/>
      <c r="V218" s="739"/>
      <c r="W218" s="739"/>
      <c r="X218" s="739"/>
      <c r="Z218" s="740"/>
    </row>
    <row r="219" spans="21:26">
      <c r="U219" s="739"/>
      <c r="V219" s="739"/>
      <c r="W219" s="739"/>
      <c r="X219" s="739"/>
      <c r="Z219" s="740"/>
    </row>
    <row r="220" spans="21:26">
      <c r="U220" s="739"/>
      <c r="V220" s="739"/>
      <c r="W220" s="739"/>
      <c r="X220" s="739"/>
      <c r="Z220" s="740"/>
    </row>
    <row r="221" spans="21:26">
      <c r="U221" s="739"/>
      <c r="V221" s="739"/>
      <c r="W221" s="739"/>
      <c r="X221" s="739"/>
      <c r="Z221" s="740"/>
    </row>
    <row r="222" spans="21:26">
      <c r="U222" s="739"/>
      <c r="V222" s="739"/>
      <c r="W222" s="739"/>
      <c r="X222" s="739"/>
      <c r="Z222" s="740"/>
    </row>
    <row r="223" spans="21:26">
      <c r="U223" s="739"/>
      <c r="V223" s="739"/>
      <c r="W223" s="739"/>
      <c r="X223" s="739"/>
      <c r="Z223" s="740"/>
    </row>
    <row r="224" spans="21:26">
      <c r="U224" s="739"/>
      <c r="V224" s="739"/>
      <c r="W224" s="739"/>
      <c r="X224" s="739"/>
      <c r="Z224" s="740"/>
    </row>
    <row r="225" spans="21:26">
      <c r="U225" s="739"/>
      <c r="V225" s="739"/>
      <c r="W225" s="739"/>
      <c r="X225" s="739"/>
      <c r="Z225" s="740"/>
    </row>
    <row r="226" spans="21:26">
      <c r="U226" s="739"/>
      <c r="V226" s="739"/>
      <c r="W226" s="739"/>
      <c r="X226" s="739"/>
      <c r="Z226" s="740"/>
    </row>
    <row r="227" spans="21:26">
      <c r="U227" s="739"/>
      <c r="V227" s="739"/>
      <c r="W227" s="739"/>
      <c r="X227" s="739"/>
      <c r="Z227" s="740"/>
    </row>
    <row r="228" spans="21:26">
      <c r="U228" s="739"/>
      <c r="V228" s="739"/>
      <c r="W228" s="739"/>
      <c r="X228" s="739"/>
      <c r="Z228" s="740"/>
    </row>
    <row r="229" spans="21:26">
      <c r="U229" s="739"/>
      <c r="V229" s="739"/>
      <c r="W229" s="739"/>
      <c r="X229" s="739"/>
      <c r="Z229" s="740"/>
    </row>
    <row r="230" spans="21:26">
      <c r="U230" s="739"/>
      <c r="V230" s="739"/>
      <c r="W230" s="739"/>
      <c r="X230" s="739"/>
      <c r="Z230" s="740"/>
    </row>
    <row r="231" spans="21:26">
      <c r="U231" s="739"/>
      <c r="V231" s="739"/>
      <c r="W231" s="739"/>
      <c r="X231" s="739"/>
      <c r="Z231" s="740"/>
    </row>
    <row r="232" spans="21:26">
      <c r="U232" s="739"/>
      <c r="V232" s="739"/>
      <c r="W232" s="739"/>
      <c r="X232" s="739"/>
      <c r="Z232" s="740"/>
    </row>
    <row r="233" spans="21:26">
      <c r="U233" s="739"/>
      <c r="V233" s="739"/>
      <c r="W233" s="739"/>
      <c r="X233" s="739"/>
      <c r="Z233" s="740"/>
    </row>
    <row r="234" spans="21:26">
      <c r="U234" s="739"/>
      <c r="V234" s="739"/>
      <c r="W234" s="739"/>
      <c r="X234" s="739"/>
      <c r="Z234" s="740"/>
    </row>
    <row r="235" spans="21:26">
      <c r="U235" s="739"/>
      <c r="V235" s="739"/>
      <c r="W235" s="739"/>
      <c r="X235" s="739"/>
      <c r="Z235" s="740"/>
    </row>
    <row r="236" spans="21:26">
      <c r="U236" s="739"/>
      <c r="V236" s="739"/>
      <c r="W236" s="739"/>
      <c r="X236" s="739"/>
      <c r="Z236" s="740"/>
    </row>
    <row r="237" spans="21:26">
      <c r="U237" s="739"/>
      <c r="V237" s="739"/>
      <c r="W237" s="739"/>
      <c r="X237" s="739"/>
      <c r="Z237" s="740"/>
    </row>
    <row r="238" spans="21:26">
      <c r="U238" s="739"/>
      <c r="V238" s="739"/>
      <c r="W238" s="739"/>
      <c r="X238" s="739"/>
      <c r="Z238" s="740"/>
    </row>
    <row r="239" spans="21:26">
      <c r="U239" s="739"/>
      <c r="V239" s="739"/>
      <c r="W239" s="739"/>
      <c r="X239" s="739"/>
      <c r="Z239" s="740"/>
    </row>
    <row r="240" spans="21:26">
      <c r="U240" s="739"/>
      <c r="V240" s="739"/>
      <c r="W240" s="739"/>
      <c r="X240" s="739"/>
      <c r="Z240" s="740"/>
    </row>
    <row r="241" spans="21:26">
      <c r="U241" s="739"/>
      <c r="V241" s="739"/>
      <c r="W241" s="739"/>
      <c r="X241" s="739"/>
      <c r="Z241" s="740"/>
    </row>
    <row r="242" spans="21:26">
      <c r="U242" s="739"/>
      <c r="V242" s="739"/>
      <c r="W242" s="739"/>
      <c r="X242" s="739"/>
      <c r="Z242" s="740"/>
    </row>
    <row r="243" spans="21:26">
      <c r="U243" s="739"/>
      <c r="V243" s="739"/>
      <c r="W243" s="739"/>
      <c r="X243" s="739"/>
      <c r="Z243" s="740"/>
    </row>
    <row r="244" spans="21:26">
      <c r="U244" s="739"/>
      <c r="V244" s="739"/>
      <c r="W244" s="739"/>
      <c r="X244" s="739"/>
      <c r="Z244" s="740"/>
    </row>
    <row r="245" spans="21:26">
      <c r="U245" s="739"/>
      <c r="V245" s="739"/>
      <c r="W245" s="739"/>
      <c r="X245" s="739"/>
      <c r="Z245" s="740"/>
    </row>
    <row r="246" spans="21:26">
      <c r="U246" s="739"/>
      <c r="V246" s="739"/>
      <c r="W246" s="739"/>
      <c r="X246" s="739"/>
      <c r="Z246" s="740"/>
    </row>
    <row r="247" spans="21:26">
      <c r="U247" s="739"/>
      <c r="V247" s="739"/>
      <c r="W247" s="739"/>
      <c r="X247" s="739"/>
      <c r="Z247" s="740"/>
    </row>
    <row r="248" spans="21:26">
      <c r="U248" s="739"/>
      <c r="V248" s="739"/>
      <c r="W248" s="739"/>
      <c r="X248" s="739"/>
      <c r="Z248" s="740"/>
    </row>
    <row r="249" spans="21:26">
      <c r="U249" s="739"/>
      <c r="V249" s="739"/>
      <c r="W249" s="739"/>
      <c r="X249" s="739"/>
      <c r="Z249" s="740"/>
    </row>
    <row r="250" spans="21:26">
      <c r="U250" s="739"/>
      <c r="V250" s="739"/>
      <c r="W250" s="739"/>
      <c r="X250" s="739"/>
      <c r="Z250" s="740"/>
    </row>
    <row r="251" spans="21:26">
      <c r="U251" s="739"/>
      <c r="V251" s="739"/>
      <c r="W251" s="739"/>
      <c r="X251" s="739"/>
      <c r="Z251" s="740"/>
    </row>
    <row r="252" spans="21:26">
      <c r="U252" s="739"/>
      <c r="V252" s="739"/>
      <c r="W252" s="739"/>
      <c r="X252" s="739"/>
      <c r="Z252" s="740"/>
    </row>
    <row r="253" spans="21:26">
      <c r="U253" s="739"/>
      <c r="V253" s="739"/>
      <c r="W253" s="739"/>
      <c r="X253" s="739"/>
      <c r="Z253" s="740"/>
    </row>
    <row r="254" spans="21:26">
      <c r="U254" s="739"/>
      <c r="V254" s="739"/>
      <c r="W254" s="739"/>
      <c r="X254" s="739"/>
      <c r="Z254" s="740"/>
    </row>
    <row r="255" spans="21:26">
      <c r="U255" s="739"/>
      <c r="V255" s="739"/>
      <c r="W255" s="739"/>
      <c r="X255" s="739"/>
      <c r="Z255" s="740"/>
    </row>
    <row r="256" spans="2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Y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D3AD6BBD-75C1-42AE-9777-7CD17D3C5426}"/>
  </hyperlinks>
  <pageMargins left="0.19" right="0" top="0.19685039370078741" bottom="0" header="0" footer="0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27849-967F-49E6-A2EE-82DBA16F9F27}">
  <sheetPr>
    <tabColor rgb="FF008000"/>
  </sheetPr>
  <dimension ref="A1:AF349"/>
  <sheetViews>
    <sheetView topLeftCell="A236" zoomScale="82" zoomScaleNormal="82" zoomScaleSheetLayoutView="102" workbookViewId="0">
      <selection activeCell="C4" sqref="C4:C5"/>
    </sheetView>
  </sheetViews>
  <sheetFormatPr defaultColWidth="8.69921875" defaultRowHeight="21"/>
  <cols>
    <col min="1" max="1" width="4.3984375" style="126" customWidth="1"/>
    <col min="2" max="2" width="25.3984375" style="22" customWidth="1"/>
    <col min="3" max="3" width="5.296875" style="22" customWidth="1"/>
    <col min="4" max="4" width="4.69921875" style="22" customWidth="1"/>
    <col min="5" max="5" width="5.09765625" style="22" customWidth="1"/>
    <col min="6" max="6" width="5.296875" style="22" customWidth="1"/>
    <col min="7" max="7" width="5.59765625" style="22" customWidth="1"/>
    <col min="8" max="8" width="6" style="22" customWidth="1"/>
    <col min="9" max="9" width="7.3984375" style="22" customWidth="1"/>
    <col min="10" max="10" width="7.69921875" style="22" customWidth="1"/>
    <col min="11" max="11" width="8.296875" style="22" customWidth="1"/>
    <col min="12" max="15" width="5" style="22" customWidth="1"/>
    <col min="16" max="16" width="4.8984375" style="22" customWidth="1"/>
    <col min="17" max="17" width="8.69921875" style="22" customWidth="1"/>
    <col min="18" max="18" width="9" style="22" customWidth="1"/>
    <col min="19" max="19" width="7.69921875" style="22" customWidth="1"/>
    <col min="20" max="20" width="10.69921875" style="22" customWidth="1"/>
    <col min="21" max="21" width="10.59765625" style="517" customWidth="1"/>
    <col min="22" max="22" width="12.3984375" style="517" customWidth="1"/>
    <col min="23" max="23" width="10.59765625" style="517" customWidth="1"/>
    <col min="24" max="24" width="9.8984375" style="517" customWidth="1"/>
    <col min="25" max="25" width="10" style="722" customWidth="1"/>
    <col min="26" max="26" width="8.69921875" style="722"/>
    <col min="27" max="16384" width="8.69921875" style="22"/>
  </cols>
  <sheetData>
    <row r="1" spans="1:26" ht="22.5" customHeight="1">
      <c r="A1" s="1884" t="s">
        <v>1287</v>
      </c>
      <c r="B1" s="1884"/>
      <c r="C1" s="1884"/>
      <c r="D1" s="1884"/>
      <c r="E1" s="1884"/>
      <c r="F1" s="1884"/>
      <c r="G1" s="1884"/>
      <c r="H1" s="1884"/>
      <c r="I1" s="1884"/>
      <c r="J1" s="1884"/>
      <c r="K1" s="1884"/>
      <c r="L1" s="1884"/>
      <c r="M1" s="1884"/>
      <c r="N1" s="1884"/>
      <c r="O1" s="1884"/>
      <c r="P1" s="1884"/>
      <c r="Q1" s="1884"/>
      <c r="R1" s="1884"/>
      <c r="S1" s="1884"/>
      <c r="T1" s="496" t="s">
        <v>1028</v>
      </c>
    </row>
    <row r="2" spans="1:26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T2" s="743"/>
    </row>
    <row r="3" spans="1:26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T3" s="743"/>
    </row>
    <row r="4" spans="1:26" ht="18.600000000000001" customHeight="1">
      <c r="A4" s="1828" t="s">
        <v>789</v>
      </c>
      <c r="B4" s="1829" t="s">
        <v>4</v>
      </c>
      <c r="C4" s="1828" t="s">
        <v>1031</v>
      </c>
      <c r="D4" s="1831" t="s">
        <v>1032</v>
      </c>
      <c r="E4" s="1831"/>
      <c r="F4" s="1831"/>
      <c r="G4" s="1831" t="s">
        <v>1033</v>
      </c>
      <c r="H4" s="1831" t="s">
        <v>1034</v>
      </c>
      <c r="I4" s="1831" t="s">
        <v>1035</v>
      </c>
      <c r="J4" s="1833" t="s">
        <v>1036</v>
      </c>
      <c r="K4" s="1833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28" t="s">
        <v>1042</v>
      </c>
      <c r="Q4" s="1828"/>
      <c r="R4" s="1828" t="s">
        <v>1043</v>
      </c>
      <c r="S4" s="1828" t="s">
        <v>1044</v>
      </c>
      <c r="T4" s="823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73.95" customHeight="1">
      <c r="A5" s="1828"/>
      <c r="B5" s="1830"/>
      <c r="C5" s="1828"/>
      <c r="D5" s="570" t="s">
        <v>1045</v>
      </c>
      <c r="E5" s="570" t="s">
        <v>1046</v>
      </c>
      <c r="F5" s="570" t="s">
        <v>224</v>
      </c>
      <c r="G5" s="1831"/>
      <c r="H5" s="1831"/>
      <c r="I5" s="1831"/>
      <c r="J5" s="1833"/>
      <c r="K5" s="1833"/>
      <c r="L5" s="1831"/>
      <c r="M5" s="1831"/>
      <c r="N5" s="1831"/>
      <c r="O5" s="1831"/>
      <c r="P5" s="498" t="s">
        <v>1288</v>
      </c>
      <c r="Q5" s="500" t="s">
        <v>1048</v>
      </c>
      <c r="R5" s="1828"/>
      <c r="S5" s="1828"/>
      <c r="T5" s="743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>
      <c r="A6" s="575">
        <v>1</v>
      </c>
      <c r="B6" s="824" t="s">
        <v>1289</v>
      </c>
      <c r="C6" s="575" t="s">
        <v>1290</v>
      </c>
      <c r="D6" s="825">
        <v>0</v>
      </c>
      <c r="E6" s="825">
        <v>1</v>
      </c>
      <c r="F6" s="825">
        <v>0</v>
      </c>
      <c r="G6" s="825">
        <v>1</v>
      </c>
      <c r="H6" s="825">
        <v>1</v>
      </c>
      <c r="I6" s="825">
        <f>G6</f>
        <v>1</v>
      </c>
      <c r="J6" s="826">
        <v>3000</v>
      </c>
      <c r="K6" s="816">
        <f>Q6</f>
        <v>3000</v>
      </c>
      <c r="L6" s="578">
        <v>0</v>
      </c>
      <c r="M6" s="578">
        <v>1</v>
      </c>
      <c r="N6" s="578">
        <v>0</v>
      </c>
      <c r="O6" s="578">
        <v>0</v>
      </c>
      <c r="P6" s="825">
        <f>SUM(L6:O6)</f>
        <v>1</v>
      </c>
      <c r="Q6" s="827">
        <f>+P6*J6</f>
        <v>3000</v>
      </c>
      <c r="R6" s="828" t="s">
        <v>1051</v>
      </c>
      <c r="S6" s="829" t="s">
        <v>1052</v>
      </c>
      <c r="T6" s="22" t="str">
        <f>+IF(K6=Q6,("OK"))</f>
        <v>OK</v>
      </c>
      <c r="U6" s="739">
        <f>+L6*J6</f>
        <v>0</v>
      </c>
      <c r="V6" s="739">
        <f>+M6*J6</f>
        <v>3000</v>
      </c>
      <c r="W6" s="739">
        <f>+N6*J6</f>
        <v>0</v>
      </c>
      <c r="X6" s="739">
        <f>+O6*J6</f>
        <v>0</v>
      </c>
      <c r="Y6" s="722">
        <f>SUM(U6:X6)</f>
        <v>3000</v>
      </c>
      <c r="Z6" s="740" t="str">
        <f>IF(Q6=Y6,"OK")</f>
        <v>OK</v>
      </c>
    </row>
    <row r="7" spans="1:26" s="837" customFormat="1">
      <c r="A7" s="575">
        <v>2</v>
      </c>
      <c r="B7" s="830" t="s">
        <v>1291</v>
      </c>
      <c r="C7" s="831" t="s">
        <v>1292</v>
      </c>
      <c r="D7" s="832">
        <v>100</v>
      </c>
      <c r="E7" s="832">
        <v>120</v>
      </c>
      <c r="F7" s="832">
        <v>120</v>
      </c>
      <c r="G7" s="833">
        <v>130</v>
      </c>
      <c r="H7" s="832">
        <v>0</v>
      </c>
      <c r="I7" s="834">
        <f>+G7-H7</f>
        <v>130</v>
      </c>
      <c r="J7" s="834">
        <v>100</v>
      </c>
      <c r="K7" s="835">
        <f>+I7*J7</f>
        <v>13000</v>
      </c>
      <c r="L7" s="832">
        <v>30</v>
      </c>
      <c r="M7" s="832">
        <v>30</v>
      </c>
      <c r="N7" s="832">
        <v>30</v>
      </c>
      <c r="O7" s="832">
        <v>40</v>
      </c>
      <c r="P7" s="833">
        <f t="shared" ref="P7:P97" si="0">SUM(L7:O7)</f>
        <v>130</v>
      </c>
      <c r="Q7" s="827">
        <f t="shared" ref="Q7:Q24" si="1">+P7*J7</f>
        <v>13000</v>
      </c>
      <c r="R7" s="836" t="s">
        <v>1051</v>
      </c>
      <c r="S7" s="836" t="s">
        <v>974</v>
      </c>
      <c r="T7" s="22" t="str">
        <f t="shared" ref="T7:T24" si="2">+IF(K7=Q7,("OK"))</f>
        <v>OK</v>
      </c>
      <c r="U7" s="739">
        <f t="shared" ref="U7:U70" si="3">+L7*J7</f>
        <v>3000</v>
      </c>
      <c r="V7" s="739">
        <f t="shared" ref="V7:V70" si="4">+M7*J7</f>
        <v>3000</v>
      </c>
      <c r="W7" s="739">
        <f t="shared" ref="W7:W70" si="5">+N7*J7</f>
        <v>3000</v>
      </c>
      <c r="X7" s="739">
        <f t="shared" ref="X7:X70" si="6">+O7*J7</f>
        <v>4000</v>
      </c>
      <c r="Y7" s="722">
        <f t="shared" ref="Y7:Y70" si="7">SUM(U7:X7)</f>
        <v>13000</v>
      </c>
      <c r="Z7" s="740" t="str">
        <f t="shared" ref="Z7:Z70" si="8">IF(Q7=Y7,"OK")</f>
        <v>OK</v>
      </c>
    </row>
    <row r="8" spans="1:26" s="837" customFormat="1">
      <c r="A8" s="575">
        <v>3</v>
      </c>
      <c r="B8" s="838" t="s">
        <v>1293</v>
      </c>
      <c r="C8" s="831" t="s">
        <v>1292</v>
      </c>
      <c r="D8" s="839">
        <v>50</v>
      </c>
      <c r="E8" s="839">
        <v>50</v>
      </c>
      <c r="F8" s="839">
        <v>50</v>
      </c>
      <c r="G8" s="833">
        <v>40</v>
      </c>
      <c r="H8" s="839">
        <v>40</v>
      </c>
      <c r="I8" s="834">
        <v>0</v>
      </c>
      <c r="J8" s="834">
        <v>100</v>
      </c>
      <c r="K8" s="835">
        <f>+I8*J8</f>
        <v>0</v>
      </c>
      <c r="L8" s="839"/>
      <c r="M8" s="839"/>
      <c r="N8" s="839"/>
      <c r="O8" s="839"/>
      <c r="P8" s="839">
        <v>0</v>
      </c>
      <c r="Q8" s="827">
        <f t="shared" si="1"/>
        <v>0</v>
      </c>
      <c r="R8" s="836" t="s">
        <v>1051</v>
      </c>
      <c r="S8" s="836" t="s">
        <v>974</v>
      </c>
      <c r="T8" s="22" t="str">
        <f t="shared" si="2"/>
        <v>OK</v>
      </c>
      <c r="U8" s="739">
        <f t="shared" si="3"/>
        <v>0</v>
      </c>
      <c r="V8" s="739">
        <f t="shared" si="4"/>
        <v>0</v>
      </c>
      <c r="W8" s="739">
        <f t="shared" si="5"/>
        <v>0</v>
      </c>
      <c r="X8" s="739">
        <f t="shared" si="6"/>
        <v>0</v>
      </c>
      <c r="Y8" s="722">
        <f t="shared" si="7"/>
        <v>0</v>
      </c>
      <c r="Z8" s="740" t="str">
        <f t="shared" si="8"/>
        <v>OK</v>
      </c>
    </row>
    <row r="9" spans="1:26" s="837" customFormat="1">
      <c r="A9" s="575">
        <v>5</v>
      </c>
      <c r="B9" s="838" t="s">
        <v>1294</v>
      </c>
      <c r="C9" s="831" t="s">
        <v>1292</v>
      </c>
      <c r="D9" s="839">
        <v>50</v>
      </c>
      <c r="E9" s="839">
        <v>50</v>
      </c>
      <c r="F9" s="839">
        <v>60</v>
      </c>
      <c r="G9" s="833">
        <v>70</v>
      </c>
      <c r="H9" s="839">
        <v>10</v>
      </c>
      <c r="I9" s="834">
        <f t="shared" ref="I9:I111" si="9">+G9-H9</f>
        <v>60</v>
      </c>
      <c r="J9" s="834">
        <v>120</v>
      </c>
      <c r="K9" s="835">
        <f t="shared" ref="K9:K97" si="10">+I9*J9</f>
        <v>7200</v>
      </c>
      <c r="L9" s="839">
        <v>15</v>
      </c>
      <c r="M9" s="839">
        <v>15</v>
      </c>
      <c r="N9" s="839">
        <v>15</v>
      </c>
      <c r="O9" s="839">
        <v>15</v>
      </c>
      <c r="P9" s="833">
        <f t="shared" si="0"/>
        <v>60</v>
      </c>
      <c r="Q9" s="827">
        <f t="shared" si="1"/>
        <v>7200</v>
      </c>
      <c r="R9" s="836" t="s">
        <v>1051</v>
      </c>
      <c r="S9" s="836" t="s">
        <v>974</v>
      </c>
      <c r="T9" s="22" t="str">
        <f t="shared" si="2"/>
        <v>OK</v>
      </c>
      <c r="U9" s="739">
        <f t="shared" si="3"/>
        <v>1800</v>
      </c>
      <c r="V9" s="739">
        <f t="shared" si="4"/>
        <v>1800</v>
      </c>
      <c r="W9" s="739">
        <f t="shared" si="5"/>
        <v>1800</v>
      </c>
      <c r="X9" s="739">
        <f t="shared" si="6"/>
        <v>1800</v>
      </c>
      <c r="Y9" s="722">
        <f t="shared" si="7"/>
        <v>7200</v>
      </c>
      <c r="Z9" s="740" t="str">
        <f t="shared" si="8"/>
        <v>OK</v>
      </c>
    </row>
    <row r="10" spans="1:26" s="837" customFormat="1">
      <c r="A10" s="575">
        <v>6</v>
      </c>
      <c r="B10" s="840" t="s">
        <v>1295</v>
      </c>
      <c r="C10" s="831" t="s">
        <v>1292</v>
      </c>
      <c r="D10" s="833">
        <v>12</v>
      </c>
      <c r="E10" s="833">
        <v>12</v>
      </c>
      <c r="F10" s="833">
        <v>12</v>
      </c>
      <c r="G10" s="833">
        <v>20</v>
      </c>
      <c r="H10" s="839">
        <v>0</v>
      </c>
      <c r="I10" s="834">
        <v>20</v>
      </c>
      <c r="J10" s="834">
        <v>90</v>
      </c>
      <c r="K10" s="835">
        <f t="shared" si="10"/>
        <v>1800</v>
      </c>
      <c r="L10" s="839">
        <v>5</v>
      </c>
      <c r="M10" s="839">
        <v>5</v>
      </c>
      <c r="N10" s="839">
        <v>5</v>
      </c>
      <c r="O10" s="839">
        <v>5</v>
      </c>
      <c r="P10" s="833">
        <f t="shared" si="0"/>
        <v>20</v>
      </c>
      <c r="Q10" s="827">
        <f t="shared" si="1"/>
        <v>1800</v>
      </c>
      <c r="R10" s="836" t="s">
        <v>1051</v>
      </c>
      <c r="S10" s="836" t="s">
        <v>974</v>
      </c>
      <c r="T10" s="22" t="str">
        <f t="shared" si="2"/>
        <v>OK</v>
      </c>
      <c r="U10" s="739">
        <f t="shared" si="3"/>
        <v>450</v>
      </c>
      <c r="V10" s="739">
        <f t="shared" si="4"/>
        <v>450</v>
      </c>
      <c r="W10" s="739">
        <f t="shared" si="5"/>
        <v>450</v>
      </c>
      <c r="X10" s="739">
        <f t="shared" si="6"/>
        <v>450</v>
      </c>
      <c r="Y10" s="722">
        <f t="shared" si="7"/>
        <v>1800</v>
      </c>
      <c r="Z10" s="740" t="str">
        <f t="shared" si="8"/>
        <v>OK</v>
      </c>
    </row>
    <row r="11" spans="1:26" s="743" customFormat="1" ht="18" customHeight="1">
      <c r="A11" s="575">
        <v>7</v>
      </c>
      <c r="B11" s="840" t="s">
        <v>1296</v>
      </c>
      <c r="C11" s="831" t="s">
        <v>1292</v>
      </c>
      <c r="D11" s="839">
        <v>10</v>
      </c>
      <c r="E11" s="839">
        <v>10</v>
      </c>
      <c r="F11" s="839">
        <v>10</v>
      </c>
      <c r="G11" s="833">
        <v>10</v>
      </c>
      <c r="H11" s="839">
        <v>2</v>
      </c>
      <c r="I11" s="834">
        <f t="shared" si="9"/>
        <v>8</v>
      </c>
      <c r="J11" s="834">
        <v>90</v>
      </c>
      <c r="K11" s="835">
        <f t="shared" si="10"/>
        <v>720</v>
      </c>
      <c r="L11" s="839">
        <v>4</v>
      </c>
      <c r="M11" s="839"/>
      <c r="N11" s="839">
        <v>4</v>
      </c>
      <c r="O11" s="839"/>
      <c r="P11" s="833">
        <f t="shared" si="0"/>
        <v>8</v>
      </c>
      <c r="Q11" s="827">
        <f t="shared" si="1"/>
        <v>720</v>
      </c>
      <c r="R11" s="836" t="s">
        <v>1051</v>
      </c>
      <c r="S11" s="836" t="s">
        <v>974</v>
      </c>
      <c r="T11" s="22" t="str">
        <f t="shared" si="2"/>
        <v>OK</v>
      </c>
      <c r="U11" s="739">
        <f t="shared" si="3"/>
        <v>360</v>
      </c>
      <c r="V11" s="739">
        <f t="shared" si="4"/>
        <v>0</v>
      </c>
      <c r="W11" s="739">
        <f t="shared" si="5"/>
        <v>360</v>
      </c>
      <c r="X11" s="739">
        <f t="shared" si="6"/>
        <v>0</v>
      </c>
      <c r="Y11" s="722">
        <f t="shared" si="7"/>
        <v>720</v>
      </c>
      <c r="Z11" s="740" t="str">
        <f t="shared" si="8"/>
        <v>OK</v>
      </c>
    </row>
    <row r="12" spans="1:26">
      <c r="A12" s="575">
        <v>8</v>
      </c>
      <c r="B12" s="840" t="s">
        <v>1297</v>
      </c>
      <c r="C12" s="831" t="s">
        <v>1292</v>
      </c>
      <c r="D12" s="839">
        <v>60</v>
      </c>
      <c r="E12" s="839">
        <v>60</v>
      </c>
      <c r="F12" s="839">
        <v>60</v>
      </c>
      <c r="G12" s="833">
        <v>60</v>
      </c>
      <c r="H12" s="839">
        <v>0</v>
      </c>
      <c r="I12" s="834">
        <f t="shared" si="9"/>
        <v>60</v>
      </c>
      <c r="J12" s="834">
        <v>150</v>
      </c>
      <c r="K12" s="835">
        <f t="shared" si="10"/>
        <v>9000</v>
      </c>
      <c r="L12" s="839">
        <v>15</v>
      </c>
      <c r="M12" s="839">
        <v>15</v>
      </c>
      <c r="N12" s="839">
        <v>15</v>
      </c>
      <c r="O12" s="839">
        <v>15</v>
      </c>
      <c r="P12" s="833">
        <f t="shared" si="0"/>
        <v>60</v>
      </c>
      <c r="Q12" s="827">
        <f t="shared" si="1"/>
        <v>9000</v>
      </c>
      <c r="R12" s="836" t="s">
        <v>1051</v>
      </c>
      <c r="S12" s="836" t="s">
        <v>974</v>
      </c>
      <c r="T12" s="22" t="str">
        <f t="shared" si="2"/>
        <v>OK</v>
      </c>
      <c r="U12" s="739">
        <f t="shared" si="3"/>
        <v>2250</v>
      </c>
      <c r="V12" s="739">
        <f t="shared" si="4"/>
        <v>2250</v>
      </c>
      <c r="W12" s="739">
        <f t="shared" si="5"/>
        <v>2250</v>
      </c>
      <c r="X12" s="739">
        <f t="shared" si="6"/>
        <v>2250</v>
      </c>
      <c r="Y12" s="722">
        <f t="shared" si="7"/>
        <v>9000</v>
      </c>
      <c r="Z12" s="740" t="str">
        <f t="shared" si="8"/>
        <v>OK</v>
      </c>
    </row>
    <row r="13" spans="1:26">
      <c r="A13" s="575">
        <v>9</v>
      </c>
      <c r="B13" s="840" t="s">
        <v>1298</v>
      </c>
      <c r="C13" s="831" t="s">
        <v>1292</v>
      </c>
      <c r="D13" s="839">
        <v>30</v>
      </c>
      <c r="E13" s="839">
        <v>30</v>
      </c>
      <c r="F13" s="839">
        <v>30</v>
      </c>
      <c r="G13" s="833">
        <v>30</v>
      </c>
      <c r="H13" s="839">
        <v>6</v>
      </c>
      <c r="I13" s="834">
        <f t="shared" si="9"/>
        <v>24</v>
      </c>
      <c r="J13" s="834">
        <v>150</v>
      </c>
      <c r="K13" s="835">
        <f t="shared" si="10"/>
        <v>3600</v>
      </c>
      <c r="L13" s="839">
        <v>6</v>
      </c>
      <c r="M13" s="839">
        <v>6</v>
      </c>
      <c r="N13" s="839">
        <v>6</v>
      </c>
      <c r="O13" s="839">
        <v>6</v>
      </c>
      <c r="P13" s="833">
        <f t="shared" si="0"/>
        <v>24</v>
      </c>
      <c r="Q13" s="827">
        <f t="shared" si="1"/>
        <v>3600</v>
      </c>
      <c r="R13" s="836" t="s">
        <v>1051</v>
      </c>
      <c r="S13" s="836" t="s">
        <v>974</v>
      </c>
      <c r="T13" s="22" t="str">
        <f t="shared" si="2"/>
        <v>OK</v>
      </c>
      <c r="U13" s="739">
        <f t="shared" si="3"/>
        <v>900</v>
      </c>
      <c r="V13" s="739">
        <f t="shared" si="4"/>
        <v>900</v>
      </c>
      <c r="W13" s="739">
        <f t="shared" si="5"/>
        <v>900</v>
      </c>
      <c r="X13" s="739">
        <f t="shared" si="6"/>
        <v>900</v>
      </c>
      <c r="Y13" s="722">
        <f t="shared" si="7"/>
        <v>3600</v>
      </c>
      <c r="Z13" s="740" t="str">
        <f t="shared" si="8"/>
        <v>OK</v>
      </c>
    </row>
    <row r="14" spans="1:26">
      <c r="A14" s="575">
        <v>10</v>
      </c>
      <c r="B14" s="838" t="s">
        <v>1299</v>
      </c>
      <c r="C14" s="831" t="s">
        <v>1290</v>
      </c>
      <c r="D14" s="832">
        <v>24</v>
      </c>
      <c r="E14" s="832">
        <v>20</v>
      </c>
      <c r="F14" s="833">
        <v>20</v>
      </c>
      <c r="G14" s="833">
        <v>20</v>
      </c>
      <c r="H14" s="832">
        <v>5</v>
      </c>
      <c r="I14" s="834">
        <f t="shared" si="9"/>
        <v>15</v>
      </c>
      <c r="J14" s="834">
        <v>20</v>
      </c>
      <c r="K14" s="835">
        <f t="shared" si="10"/>
        <v>300</v>
      </c>
      <c r="L14" s="832">
        <v>5</v>
      </c>
      <c r="M14" s="832">
        <v>0</v>
      </c>
      <c r="N14" s="832">
        <v>5</v>
      </c>
      <c r="O14" s="832">
        <v>5</v>
      </c>
      <c r="P14" s="833">
        <f t="shared" si="0"/>
        <v>15</v>
      </c>
      <c r="Q14" s="827">
        <f t="shared" si="1"/>
        <v>300</v>
      </c>
      <c r="R14" s="836" t="s">
        <v>1051</v>
      </c>
      <c r="S14" s="836" t="s">
        <v>974</v>
      </c>
      <c r="T14" s="22" t="str">
        <f t="shared" si="2"/>
        <v>OK</v>
      </c>
      <c r="U14" s="739">
        <f t="shared" si="3"/>
        <v>100</v>
      </c>
      <c r="V14" s="739">
        <f t="shared" si="4"/>
        <v>0</v>
      </c>
      <c r="W14" s="739">
        <f t="shared" si="5"/>
        <v>100</v>
      </c>
      <c r="X14" s="739">
        <f t="shared" si="6"/>
        <v>100</v>
      </c>
      <c r="Y14" s="722">
        <f t="shared" si="7"/>
        <v>300</v>
      </c>
      <c r="Z14" s="740" t="str">
        <f t="shared" si="8"/>
        <v>OK</v>
      </c>
    </row>
    <row r="15" spans="1:26" s="21" customFormat="1">
      <c r="A15" s="575">
        <v>11</v>
      </c>
      <c r="B15" s="838" t="s">
        <v>1300</v>
      </c>
      <c r="C15" s="831" t="s">
        <v>1290</v>
      </c>
      <c r="D15" s="832">
        <v>24</v>
      </c>
      <c r="E15" s="832">
        <v>20</v>
      </c>
      <c r="F15" s="833">
        <v>20</v>
      </c>
      <c r="G15" s="833">
        <v>10</v>
      </c>
      <c r="H15" s="832">
        <v>5</v>
      </c>
      <c r="I15" s="834">
        <f t="shared" si="9"/>
        <v>5</v>
      </c>
      <c r="J15" s="834">
        <v>40</v>
      </c>
      <c r="K15" s="835">
        <f t="shared" si="10"/>
        <v>200</v>
      </c>
      <c r="L15" s="832"/>
      <c r="M15" s="832">
        <v>0</v>
      </c>
      <c r="N15" s="832">
        <v>5</v>
      </c>
      <c r="O15" s="832"/>
      <c r="P15" s="833">
        <v>5</v>
      </c>
      <c r="Q15" s="827">
        <f t="shared" si="1"/>
        <v>200</v>
      </c>
      <c r="R15" s="836" t="s">
        <v>1051</v>
      </c>
      <c r="S15" s="836" t="s">
        <v>974</v>
      </c>
      <c r="T15" s="22" t="str">
        <f>+IF(K15=Q15,("OK"))</f>
        <v>OK</v>
      </c>
      <c r="U15" s="739">
        <f t="shared" si="3"/>
        <v>0</v>
      </c>
      <c r="V15" s="739">
        <f t="shared" si="4"/>
        <v>0</v>
      </c>
      <c r="W15" s="739">
        <f t="shared" si="5"/>
        <v>200</v>
      </c>
      <c r="X15" s="739">
        <f t="shared" si="6"/>
        <v>0</v>
      </c>
      <c r="Y15" s="722">
        <f t="shared" si="7"/>
        <v>200</v>
      </c>
      <c r="Z15" s="740" t="str">
        <f t="shared" si="8"/>
        <v>OK</v>
      </c>
    </row>
    <row r="16" spans="1:26" s="21" customFormat="1">
      <c r="A16" s="575">
        <v>12</v>
      </c>
      <c r="B16" s="838" t="s">
        <v>1301</v>
      </c>
      <c r="C16" s="831" t="s">
        <v>1302</v>
      </c>
      <c r="D16" s="832">
        <v>24</v>
      </c>
      <c r="E16" s="832">
        <v>20</v>
      </c>
      <c r="F16" s="833">
        <v>20</v>
      </c>
      <c r="G16" s="833">
        <v>20</v>
      </c>
      <c r="H16" s="832">
        <v>5</v>
      </c>
      <c r="I16" s="834">
        <f t="shared" si="9"/>
        <v>15</v>
      </c>
      <c r="J16" s="834">
        <v>150</v>
      </c>
      <c r="K16" s="835">
        <f t="shared" si="10"/>
        <v>2250</v>
      </c>
      <c r="L16" s="832">
        <v>5</v>
      </c>
      <c r="M16" s="832">
        <v>0</v>
      </c>
      <c r="N16" s="832">
        <v>5</v>
      </c>
      <c r="O16" s="832">
        <v>5</v>
      </c>
      <c r="P16" s="833">
        <f t="shared" si="0"/>
        <v>15</v>
      </c>
      <c r="Q16" s="827">
        <f t="shared" si="1"/>
        <v>2250</v>
      </c>
      <c r="R16" s="836" t="s">
        <v>1051</v>
      </c>
      <c r="S16" s="836" t="s">
        <v>974</v>
      </c>
      <c r="T16" s="22" t="str">
        <f t="shared" si="2"/>
        <v>OK</v>
      </c>
      <c r="U16" s="739">
        <f t="shared" si="3"/>
        <v>750</v>
      </c>
      <c r="V16" s="739">
        <f t="shared" si="4"/>
        <v>0</v>
      </c>
      <c r="W16" s="739">
        <f t="shared" si="5"/>
        <v>750</v>
      </c>
      <c r="X16" s="739">
        <f t="shared" si="6"/>
        <v>750</v>
      </c>
      <c r="Y16" s="722">
        <f t="shared" si="7"/>
        <v>2250</v>
      </c>
      <c r="Z16" s="740" t="str">
        <f t="shared" si="8"/>
        <v>OK</v>
      </c>
    </row>
    <row r="17" spans="1:32" s="21" customFormat="1">
      <c r="A17" s="575">
        <v>13</v>
      </c>
      <c r="B17" s="838" t="s">
        <v>1303</v>
      </c>
      <c r="C17" s="831" t="s">
        <v>1302</v>
      </c>
      <c r="D17" s="832">
        <v>24</v>
      </c>
      <c r="E17" s="832">
        <v>20</v>
      </c>
      <c r="F17" s="833">
        <v>20</v>
      </c>
      <c r="G17" s="833">
        <v>15</v>
      </c>
      <c r="H17" s="832">
        <v>5</v>
      </c>
      <c r="I17" s="834">
        <f t="shared" si="9"/>
        <v>10</v>
      </c>
      <c r="J17" s="834">
        <v>130</v>
      </c>
      <c r="K17" s="835">
        <f t="shared" si="10"/>
        <v>1300</v>
      </c>
      <c r="L17" s="832"/>
      <c r="M17" s="832">
        <v>0</v>
      </c>
      <c r="N17" s="832">
        <v>5</v>
      </c>
      <c r="O17" s="832">
        <v>5</v>
      </c>
      <c r="P17" s="833">
        <v>10</v>
      </c>
      <c r="Q17" s="827">
        <f t="shared" si="1"/>
        <v>1300</v>
      </c>
      <c r="R17" s="836" t="s">
        <v>1051</v>
      </c>
      <c r="S17" s="836" t="s">
        <v>974</v>
      </c>
      <c r="T17" s="22" t="str">
        <f>+IF(K17=Q17,("OK"))</f>
        <v>OK</v>
      </c>
      <c r="U17" s="739">
        <f t="shared" si="3"/>
        <v>0</v>
      </c>
      <c r="V17" s="739">
        <f t="shared" si="4"/>
        <v>0</v>
      </c>
      <c r="W17" s="739">
        <f t="shared" si="5"/>
        <v>650</v>
      </c>
      <c r="X17" s="739">
        <f t="shared" si="6"/>
        <v>650</v>
      </c>
      <c r="Y17" s="722">
        <f t="shared" si="7"/>
        <v>1300</v>
      </c>
      <c r="Z17" s="740" t="str">
        <f t="shared" si="8"/>
        <v>OK</v>
      </c>
    </row>
    <row r="18" spans="1:32" s="842" customFormat="1">
      <c r="A18" s="575">
        <v>19</v>
      </c>
      <c r="B18" s="841" t="s">
        <v>1304</v>
      </c>
      <c r="C18" s="831" t="s">
        <v>1290</v>
      </c>
      <c r="D18" s="832">
        <v>8</v>
      </c>
      <c r="E18" s="832">
        <v>8</v>
      </c>
      <c r="F18" s="833">
        <v>8</v>
      </c>
      <c r="G18" s="833">
        <v>8</v>
      </c>
      <c r="H18" s="832">
        <v>0</v>
      </c>
      <c r="I18" s="834">
        <f>+G18-H18</f>
        <v>8</v>
      </c>
      <c r="J18" s="834">
        <v>180</v>
      </c>
      <c r="K18" s="835">
        <f>+I18*J18</f>
        <v>1440</v>
      </c>
      <c r="L18" s="832">
        <v>2</v>
      </c>
      <c r="M18" s="832">
        <v>2</v>
      </c>
      <c r="N18" s="832">
        <v>2</v>
      </c>
      <c r="O18" s="832">
        <v>2</v>
      </c>
      <c r="P18" s="833">
        <f>SUM(L18:O18)</f>
        <v>8</v>
      </c>
      <c r="Q18" s="827">
        <f t="shared" si="1"/>
        <v>1440</v>
      </c>
      <c r="R18" s="836" t="s">
        <v>1051</v>
      </c>
      <c r="S18" s="836" t="s">
        <v>974</v>
      </c>
      <c r="T18" s="22" t="str">
        <f t="shared" si="2"/>
        <v>OK</v>
      </c>
      <c r="U18" s="739">
        <f t="shared" si="3"/>
        <v>360</v>
      </c>
      <c r="V18" s="739">
        <f t="shared" si="4"/>
        <v>360</v>
      </c>
      <c r="W18" s="739">
        <f t="shared" si="5"/>
        <v>360</v>
      </c>
      <c r="X18" s="739">
        <f t="shared" si="6"/>
        <v>360</v>
      </c>
      <c r="Y18" s="722">
        <f t="shared" si="7"/>
        <v>1440</v>
      </c>
      <c r="Z18" s="740" t="str">
        <f t="shared" si="8"/>
        <v>OK</v>
      </c>
    </row>
    <row r="19" spans="1:32" s="21" customFormat="1">
      <c r="A19" s="575">
        <v>14</v>
      </c>
      <c r="B19" s="841" t="s">
        <v>1305</v>
      </c>
      <c r="C19" s="831" t="s">
        <v>1290</v>
      </c>
      <c r="D19" s="832">
        <v>32</v>
      </c>
      <c r="E19" s="832">
        <v>40</v>
      </c>
      <c r="F19" s="833">
        <v>40</v>
      </c>
      <c r="G19" s="833">
        <v>20</v>
      </c>
      <c r="H19" s="832">
        <v>0</v>
      </c>
      <c r="I19" s="834">
        <f t="shared" si="9"/>
        <v>20</v>
      </c>
      <c r="J19" s="834">
        <v>30</v>
      </c>
      <c r="K19" s="835">
        <f t="shared" si="10"/>
        <v>600</v>
      </c>
      <c r="L19" s="832">
        <v>5</v>
      </c>
      <c r="M19" s="832">
        <v>5</v>
      </c>
      <c r="N19" s="832">
        <v>5</v>
      </c>
      <c r="O19" s="832">
        <v>5</v>
      </c>
      <c r="P19" s="833">
        <v>20</v>
      </c>
      <c r="Q19" s="827">
        <f t="shared" si="1"/>
        <v>600</v>
      </c>
      <c r="R19" s="836" t="s">
        <v>1051</v>
      </c>
      <c r="S19" s="836" t="s">
        <v>974</v>
      </c>
      <c r="T19" s="22" t="str">
        <f t="shared" si="2"/>
        <v>OK</v>
      </c>
      <c r="U19" s="739">
        <f t="shared" si="3"/>
        <v>150</v>
      </c>
      <c r="V19" s="739">
        <f t="shared" si="4"/>
        <v>150</v>
      </c>
      <c r="W19" s="739">
        <f t="shared" si="5"/>
        <v>150</v>
      </c>
      <c r="X19" s="739">
        <f t="shared" si="6"/>
        <v>150</v>
      </c>
      <c r="Y19" s="722">
        <f t="shared" si="7"/>
        <v>600</v>
      </c>
      <c r="Z19" s="740" t="str">
        <f t="shared" si="8"/>
        <v>OK</v>
      </c>
    </row>
    <row r="20" spans="1:32" s="21" customFormat="1" ht="17.25" customHeight="1">
      <c r="A20" s="575">
        <v>15</v>
      </c>
      <c r="B20" s="841" t="s">
        <v>1306</v>
      </c>
      <c r="C20" s="831" t="s">
        <v>1290</v>
      </c>
      <c r="D20" s="832">
        <v>100</v>
      </c>
      <c r="E20" s="832">
        <v>100</v>
      </c>
      <c r="F20" s="833">
        <v>120</v>
      </c>
      <c r="G20" s="833">
        <v>20</v>
      </c>
      <c r="H20" s="832">
        <v>0</v>
      </c>
      <c r="I20" s="834">
        <f t="shared" si="9"/>
        <v>20</v>
      </c>
      <c r="J20" s="834">
        <v>15</v>
      </c>
      <c r="K20" s="835">
        <f t="shared" si="10"/>
        <v>300</v>
      </c>
      <c r="L20" s="832">
        <v>5</v>
      </c>
      <c r="M20" s="832">
        <v>5</v>
      </c>
      <c r="N20" s="832">
        <v>5</v>
      </c>
      <c r="O20" s="832">
        <v>5</v>
      </c>
      <c r="P20" s="833">
        <v>20</v>
      </c>
      <c r="Q20" s="827">
        <f t="shared" si="1"/>
        <v>300</v>
      </c>
      <c r="R20" s="836" t="s">
        <v>1051</v>
      </c>
      <c r="S20" s="836" t="s">
        <v>974</v>
      </c>
      <c r="T20" s="22" t="str">
        <f t="shared" si="2"/>
        <v>OK</v>
      </c>
      <c r="U20" s="739">
        <f t="shared" si="3"/>
        <v>75</v>
      </c>
      <c r="V20" s="739">
        <f t="shared" si="4"/>
        <v>75</v>
      </c>
      <c r="W20" s="739">
        <f t="shared" si="5"/>
        <v>75</v>
      </c>
      <c r="X20" s="739">
        <f t="shared" si="6"/>
        <v>75</v>
      </c>
      <c r="Y20" s="722">
        <f t="shared" si="7"/>
        <v>300</v>
      </c>
      <c r="Z20" s="740" t="str">
        <f t="shared" si="8"/>
        <v>OK</v>
      </c>
      <c r="AA20" s="843"/>
      <c r="AB20" s="843"/>
      <c r="AC20" s="844"/>
      <c r="AD20" s="844"/>
      <c r="AE20" s="845"/>
      <c r="AF20" s="845"/>
    </row>
    <row r="21" spans="1:32" s="21" customFormat="1">
      <c r="A21" s="575">
        <v>16</v>
      </c>
      <c r="B21" s="841" t="s">
        <v>1307</v>
      </c>
      <c r="C21" s="831" t="s">
        <v>1290</v>
      </c>
      <c r="D21" s="832">
        <v>40</v>
      </c>
      <c r="E21" s="832">
        <v>80</v>
      </c>
      <c r="F21" s="833">
        <v>80</v>
      </c>
      <c r="G21" s="833">
        <v>20</v>
      </c>
      <c r="H21" s="832">
        <v>0</v>
      </c>
      <c r="I21" s="834">
        <f t="shared" si="9"/>
        <v>20</v>
      </c>
      <c r="J21" s="834">
        <v>15</v>
      </c>
      <c r="K21" s="835">
        <f t="shared" si="10"/>
        <v>300</v>
      </c>
      <c r="L21" s="832">
        <v>5</v>
      </c>
      <c r="M21" s="832">
        <v>5</v>
      </c>
      <c r="N21" s="832">
        <v>5</v>
      </c>
      <c r="O21" s="832">
        <v>5</v>
      </c>
      <c r="P21" s="833">
        <v>20</v>
      </c>
      <c r="Q21" s="827">
        <f t="shared" si="1"/>
        <v>300</v>
      </c>
      <c r="R21" s="836" t="s">
        <v>1051</v>
      </c>
      <c r="S21" s="836" t="s">
        <v>974</v>
      </c>
      <c r="T21" s="22" t="str">
        <f t="shared" si="2"/>
        <v>OK</v>
      </c>
      <c r="U21" s="739">
        <f t="shared" si="3"/>
        <v>75</v>
      </c>
      <c r="V21" s="739">
        <f t="shared" si="4"/>
        <v>75</v>
      </c>
      <c r="W21" s="739">
        <f t="shared" si="5"/>
        <v>75</v>
      </c>
      <c r="X21" s="739">
        <f t="shared" si="6"/>
        <v>75</v>
      </c>
      <c r="Y21" s="722">
        <f t="shared" si="7"/>
        <v>300</v>
      </c>
      <c r="Z21" s="740" t="str">
        <f t="shared" si="8"/>
        <v>OK</v>
      </c>
    </row>
    <row r="22" spans="1:32" s="21" customFormat="1">
      <c r="A22" s="575">
        <v>17</v>
      </c>
      <c r="B22" s="841" t="s">
        <v>1308</v>
      </c>
      <c r="C22" s="831" t="s">
        <v>1302</v>
      </c>
      <c r="D22" s="832">
        <v>4</v>
      </c>
      <c r="E22" s="832">
        <v>4</v>
      </c>
      <c r="F22" s="833">
        <v>4</v>
      </c>
      <c r="G22" s="833">
        <v>2</v>
      </c>
      <c r="H22" s="832">
        <v>0</v>
      </c>
      <c r="I22" s="834">
        <f t="shared" si="9"/>
        <v>2</v>
      </c>
      <c r="J22" s="834">
        <v>850</v>
      </c>
      <c r="K22" s="835">
        <f t="shared" si="10"/>
        <v>1700</v>
      </c>
      <c r="L22" s="832">
        <v>1</v>
      </c>
      <c r="M22" s="832">
        <v>0</v>
      </c>
      <c r="N22" s="832">
        <v>1</v>
      </c>
      <c r="O22" s="832">
        <v>0</v>
      </c>
      <c r="P22" s="833">
        <f t="shared" si="0"/>
        <v>2</v>
      </c>
      <c r="Q22" s="827">
        <f t="shared" si="1"/>
        <v>1700</v>
      </c>
      <c r="R22" s="836" t="s">
        <v>1051</v>
      </c>
      <c r="S22" s="836" t="s">
        <v>974</v>
      </c>
      <c r="T22" s="22" t="str">
        <f t="shared" si="2"/>
        <v>OK</v>
      </c>
      <c r="U22" s="739">
        <f t="shared" si="3"/>
        <v>850</v>
      </c>
      <c r="V22" s="739">
        <f t="shared" si="4"/>
        <v>0</v>
      </c>
      <c r="W22" s="739">
        <f t="shared" si="5"/>
        <v>850</v>
      </c>
      <c r="X22" s="739">
        <f t="shared" si="6"/>
        <v>0</v>
      </c>
      <c r="Y22" s="722">
        <f t="shared" si="7"/>
        <v>1700</v>
      </c>
      <c r="Z22" s="740" t="str">
        <f t="shared" si="8"/>
        <v>OK</v>
      </c>
    </row>
    <row r="23" spans="1:32" s="842" customFormat="1">
      <c r="A23" s="575">
        <v>18</v>
      </c>
      <c r="B23" s="841" t="s">
        <v>1309</v>
      </c>
      <c r="C23" s="831" t="s">
        <v>1302</v>
      </c>
      <c r="D23" s="832">
        <v>8</v>
      </c>
      <c r="E23" s="832">
        <v>8</v>
      </c>
      <c r="F23" s="833">
        <v>8</v>
      </c>
      <c r="G23" s="833">
        <v>4</v>
      </c>
      <c r="H23" s="832">
        <v>0</v>
      </c>
      <c r="I23" s="834">
        <f t="shared" si="9"/>
        <v>4</v>
      </c>
      <c r="J23" s="834">
        <v>360</v>
      </c>
      <c r="K23" s="835">
        <f t="shared" si="10"/>
        <v>1440</v>
      </c>
      <c r="L23" s="832">
        <v>1</v>
      </c>
      <c r="M23" s="832">
        <v>1</v>
      </c>
      <c r="N23" s="832">
        <v>1</v>
      </c>
      <c r="O23" s="832">
        <v>1</v>
      </c>
      <c r="P23" s="833">
        <f t="shared" si="0"/>
        <v>4</v>
      </c>
      <c r="Q23" s="827">
        <f t="shared" si="1"/>
        <v>1440</v>
      </c>
      <c r="R23" s="836" t="s">
        <v>1051</v>
      </c>
      <c r="S23" s="836" t="s">
        <v>974</v>
      </c>
      <c r="T23" s="22" t="str">
        <f t="shared" si="2"/>
        <v>OK</v>
      </c>
      <c r="U23" s="739">
        <f t="shared" si="3"/>
        <v>360</v>
      </c>
      <c r="V23" s="739">
        <f t="shared" si="4"/>
        <v>360</v>
      </c>
      <c r="W23" s="739">
        <f t="shared" si="5"/>
        <v>360</v>
      </c>
      <c r="X23" s="739">
        <f t="shared" si="6"/>
        <v>360</v>
      </c>
      <c r="Y23" s="722">
        <f t="shared" si="7"/>
        <v>1440</v>
      </c>
      <c r="Z23" s="740" t="str">
        <f t="shared" si="8"/>
        <v>OK</v>
      </c>
    </row>
    <row r="24" spans="1:32" s="842" customFormat="1">
      <c r="A24" s="575">
        <v>20</v>
      </c>
      <c r="B24" s="841" t="s">
        <v>1310</v>
      </c>
      <c r="C24" s="831" t="s">
        <v>1290</v>
      </c>
      <c r="D24" s="832">
        <v>8</v>
      </c>
      <c r="E24" s="832">
        <v>8</v>
      </c>
      <c r="F24" s="833">
        <v>8</v>
      </c>
      <c r="G24" s="833">
        <v>2</v>
      </c>
      <c r="H24" s="832">
        <v>0</v>
      </c>
      <c r="I24" s="834">
        <f t="shared" si="9"/>
        <v>2</v>
      </c>
      <c r="J24" s="834">
        <v>250</v>
      </c>
      <c r="K24" s="835">
        <f t="shared" si="10"/>
        <v>500</v>
      </c>
      <c r="L24" s="832">
        <v>1</v>
      </c>
      <c r="M24" s="832">
        <v>0</v>
      </c>
      <c r="N24" s="832">
        <v>1</v>
      </c>
      <c r="O24" s="832">
        <v>0</v>
      </c>
      <c r="P24" s="833">
        <f t="shared" si="0"/>
        <v>2</v>
      </c>
      <c r="Q24" s="827">
        <f t="shared" si="1"/>
        <v>500</v>
      </c>
      <c r="R24" s="836" t="s">
        <v>1051</v>
      </c>
      <c r="S24" s="836" t="s">
        <v>974</v>
      </c>
      <c r="T24" s="22" t="str">
        <f t="shared" si="2"/>
        <v>OK</v>
      </c>
      <c r="U24" s="739">
        <f t="shared" si="3"/>
        <v>250</v>
      </c>
      <c r="V24" s="739">
        <f t="shared" si="4"/>
        <v>0</v>
      </c>
      <c r="W24" s="739">
        <f t="shared" si="5"/>
        <v>250</v>
      </c>
      <c r="X24" s="739">
        <f t="shared" si="6"/>
        <v>0</v>
      </c>
      <c r="Y24" s="722">
        <f t="shared" si="7"/>
        <v>500</v>
      </c>
      <c r="Z24" s="740" t="str">
        <f t="shared" si="8"/>
        <v>OK</v>
      </c>
    </row>
    <row r="25" spans="1:32" s="21" customFormat="1">
      <c r="A25" s="746"/>
      <c r="B25" s="76" t="s">
        <v>6</v>
      </c>
      <c r="C25" s="22"/>
      <c r="D25" s="22"/>
      <c r="E25" s="22"/>
      <c r="F25" s="22"/>
      <c r="G25" s="22"/>
      <c r="H25" s="22"/>
      <c r="I25" s="22"/>
      <c r="J25" s="22"/>
      <c r="K25" s="788">
        <f>SUM(K6:K24)</f>
        <v>48650</v>
      </c>
      <c r="L25" s="789"/>
      <c r="M25" s="789"/>
      <c r="N25" s="789"/>
      <c r="O25" s="789"/>
      <c r="P25" s="789"/>
      <c r="Q25" s="827">
        <f>SUM(Q6:Q24)</f>
        <v>48650</v>
      </c>
      <c r="U25" s="739">
        <f t="shared" si="3"/>
        <v>0</v>
      </c>
      <c r="V25" s="739">
        <f t="shared" si="4"/>
        <v>0</v>
      </c>
      <c r="W25" s="739">
        <f t="shared" si="5"/>
        <v>0</v>
      </c>
      <c r="X25" s="739">
        <f t="shared" si="6"/>
        <v>0</v>
      </c>
      <c r="Y25" s="722">
        <f t="shared" si="7"/>
        <v>0</v>
      </c>
      <c r="Z25" s="740" t="b">
        <f t="shared" si="8"/>
        <v>0</v>
      </c>
    </row>
    <row r="26" spans="1:32" s="21" customFormat="1">
      <c r="A26" s="746"/>
      <c r="B26" s="73"/>
      <c r="C26" s="22"/>
      <c r="D26" s="22"/>
      <c r="E26" s="22"/>
      <c r="F26" s="22"/>
      <c r="G26" s="22"/>
      <c r="H26" s="22"/>
      <c r="I26" s="22"/>
      <c r="J26" s="22"/>
      <c r="K26" s="846"/>
      <c r="L26" s="789"/>
      <c r="M26" s="789"/>
      <c r="N26" s="789"/>
      <c r="O26" s="789"/>
      <c r="P26" s="789"/>
      <c r="Q26" s="846"/>
      <c r="U26" s="739">
        <f t="shared" si="3"/>
        <v>0</v>
      </c>
      <c r="V26" s="739">
        <f t="shared" si="4"/>
        <v>0</v>
      </c>
      <c r="W26" s="739">
        <f t="shared" si="5"/>
        <v>0</v>
      </c>
      <c r="X26" s="739">
        <f t="shared" si="6"/>
        <v>0</v>
      </c>
      <c r="Y26" s="722">
        <f t="shared" si="7"/>
        <v>0</v>
      </c>
      <c r="Z26" s="740" t="str">
        <f t="shared" si="8"/>
        <v>OK</v>
      </c>
    </row>
    <row r="27" spans="1:32" ht="22.5" customHeight="1">
      <c r="A27" s="1884" t="s">
        <v>1311</v>
      </c>
      <c r="B27" s="1884"/>
      <c r="C27" s="1884"/>
      <c r="D27" s="1884"/>
      <c r="E27" s="1884"/>
      <c r="F27" s="1884"/>
      <c r="G27" s="1884"/>
      <c r="H27" s="1884"/>
      <c r="I27" s="1884"/>
      <c r="J27" s="1884"/>
      <c r="K27" s="1884"/>
      <c r="L27" s="1884"/>
      <c r="M27" s="1884"/>
      <c r="N27" s="1884"/>
      <c r="O27" s="1884"/>
      <c r="P27" s="1884"/>
      <c r="Q27" s="1884"/>
      <c r="R27" s="1884"/>
      <c r="S27" s="1884"/>
      <c r="T27" s="496" t="s">
        <v>1028</v>
      </c>
      <c r="U27" s="739">
        <f t="shared" si="3"/>
        <v>0</v>
      </c>
      <c r="V27" s="739">
        <f t="shared" si="4"/>
        <v>0</v>
      </c>
      <c r="W27" s="739">
        <f t="shared" si="5"/>
        <v>0</v>
      </c>
      <c r="X27" s="739">
        <f t="shared" si="6"/>
        <v>0</v>
      </c>
      <c r="Y27" s="722">
        <f t="shared" si="7"/>
        <v>0</v>
      </c>
      <c r="Z27" s="740" t="str">
        <f t="shared" si="8"/>
        <v>OK</v>
      </c>
    </row>
    <row r="28" spans="1:32" ht="23.25" customHeight="1">
      <c r="A28" s="1826" t="s">
        <v>1029</v>
      </c>
      <c r="B28" s="1826"/>
      <c r="C28" s="1826"/>
      <c r="D28" s="1826"/>
      <c r="E28" s="1826"/>
      <c r="F28" s="1826"/>
      <c r="G28" s="1826"/>
      <c r="H28" s="1826"/>
      <c r="I28" s="1826"/>
      <c r="J28" s="1826"/>
      <c r="K28" s="1826"/>
      <c r="L28" s="1826"/>
      <c r="M28" s="1826"/>
      <c r="N28" s="1826"/>
      <c r="O28" s="1826"/>
      <c r="P28" s="1826"/>
      <c r="Q28" s="1826"/>
      <c r="R28" s="1826"/>
      <c r="S28" s="1826"/>
      <c r="T28" s="743"/>
      <c r="U28" s="739">
        <f t="shared" si="3"/>
        <v>0</v>
      </c>
      <c r="V28" s="739">
        <f t="shared" si="4"/>
        <v>0</v>
      </c>
      <c r="W28" s="739">
        <f t="shared" si="5"/>
        <v>0</v>
      </c>
      <c r="X28" s="739">
        <f t="shared" si="6"/>
        <v>0</v>
      </c>
      <c r="Y28" s="722">
        <f t="shared" si="7"/>
        <v>0</v>
      </c>
      <c r="Z28" s="740" t="str">
        <f t="shared" si="8"/>
        <v>OK</v>
      </c>
    </row>
    <row r="29" spans="1:32" ht="19.5" customHeight="1">
      <c r="A29" s="1827" t="s">
        <v>1030</v>
      </c>
      <c r="B29" s="1827"/>
      <c r="C29" s="1827"/>
      <c r="D29" s="1827"/>
      <c r="E29" s="1827"/>
      <c r="F29" s="1827"/>
      <c r="G29" s="1827"/>
      <c r="H29" s="1827"/>
      <c r="I29" s="1827"/>
      <c r="J29" s="1827"/>
      <c r="K29" s="1827"/>
      <c r="L29" s="1827"/>
      <c r="M29" s="1827"/>
      <c r="N29" s="1827"/>
      <c r="O29" s="1827"/>
      <c r="P29" s="1827"/>
      <c r="Q29" s="1827"/>
      <c r="R29" s="1827"/>
      <c r="S29" s="1827"/>
      <c r="T29" s="743"/>
      <c r="U29" s="739">
        <f t="shared" si="3"/>
        <v>0</v>
      </c>
      <c r="V29" s="739">
        <f t="shared" si="4"/>
        <v>0</v>
      </c>
      <c r="W29" s="739">
        <f t="shared" si="5"/>
        <v>0</v>
      </c>
      <c r="X29" s="739">
        <f t="shared" si="6"/>
        <v>0</v>
      </c>
      <c r="Y29" s="722">
        <f t="shared" si="7"/>
        <v>0</v>
      </c>
      <c r="Z29" s="740" t="str">
        <f t="shared" si="8"/>
        <v>OK</v>
      </c>
    </row>
    <row r="30" spans="1:32" ht="18.600000000000001" customHeight="1">
      <c r="A30" s="1828" t="s">
        <v>789</v>
      </c>
      <c r="B30" s="1829" t="s">
        <v>4</v>
      </c>
      <c r="C30" s="1828" t="s">
        <v>1031</v>
      </c>
      <c r="D30" s="1831" t="s">
        <v>1032</v>
      </c>
      <c r="E30" s="1831"/>
      <c r="F30" s="1831"/>
      <c r="G30" s="1831" t="s">
        <v>1033</v>
      </c>
      <c r="H30" s="1831" t="s">
        <v>1034</v>
      </c>
      <c r="I30" s="1831" t="s">
        <v>1035</v>
      </c>
      <c r="J30" s="1833" t="s">
        <v>1036</v>
      </c>
      <c r="K30" s="1833" t="s">
        <v>1037</v>
      </c>
      <c r="L30" s="1831" t="s">
        <v>1038</v>
      </c>
      <c r="M30" s="1831" t="s">
        <v>1039</v>
      </c>
      <c r="N30" s="1831" t="s">
        <v>1040</v>
      </c>
      <c r="O30" s="1831" t="s">
        <v>1041</v>
      </c>
      <c r="P30" s="1828" t="s">
        <v>1042</v>
      </c>
      <c r="Q30" s="1828"/>
      <c r="R30" s="1828" t="s">
        <v>1043</v>
      </c>
      <c r="S30" s="1828" t="s">
        <v>1044</v>
      </c>
      <c r="T30" s="823"/>
      <c r="U30" s="739"/>
      <c r="V30" s="739"/>
      <c r="W30" s="739"/>
      <c r="X30" s="739"/>
      <c r="Z30" s="740"/>
    </row>
    <row r="31" spans="1:32" ht="70.2" customHeight="1">
      <c r="A31" s="1828"/>
      <c r="B31" s="1830"/>
      <c r="C31" s="1828"/>
      <c r="D31" s="570" t="s">
        <v>1045</v>
      </c>
      <c r="E31" s="570" t="s">
        <v>1046</v>
      </c>
      <c r="F31" s="570" t="s">
        <v>224</v>
      </c>
      <c r="G31" s="1831"/>
      <c r="H31" s="1831"/>
      <c r="I31" s="1831"/>
      <c r="J31" s="1833"/>
      <c r="K31" s="1833"/>
      <c r="L31" s="1831"/>
      <c r="M31" s="1831"/>
      <c r="N31" s="1831"/>
      <c r="O31" s="1831"/>
      <c r="P31" s="498" t="s">
        <v>1288</v>
      </c>
      <c r="Q31" s="500" t="s">
        <v>1048</v>
      </c>
      <c r="R31" s="1828"/>
      <c r="S31" s="1828"/>
      <c r="T31" s="743"/>
      <c r="U31" s="739">
        <f t="shared" si="3"/>
        <v>0</v>
      </c>
      <c r="V31" s="739">
        <f t="shared" si="4"/>
        <v>0</v>
      </c>
      <c r="W31" s="739">
        <f t="shared" si="5"/>
        <v>0</v>
      </c>
      <c r="X31" s="739">
        <f t="shared" si="6"/>
        <v>0</v>
      </c>
      <c r="Y31" s="722">
        <f t="shared" si="7"/>
        <v>0</v>
      </c>
      <c r="Z31" s="740" t="b">
        <f t="shared" si="8"/>
        <v>0</v>
      </c>
    </row>
    <row r="32" spans="1:32" ht="18.600000000000001" customHeight="1">
      <c r="A32" s="498"/>
      <c r="B32" s="504" t="s">
        <v>1087</v>
      </c>
      <c r="C32" s="498"/>
      <c r="D32" s="570"/>
      <c r="E32" s="570"/>
      <c r="F32" s="570"/>
      <c r="G32" s="499"/>
      <c r="H32" s="847"/>
      <c r="I32" s="847"/>
      <c r="J32" s="848"/>
      <c r="K32" s="848">
        <f>+K25</f>
        <v>48650</v>
      </c>
      <c r="L32" s="847"/>
      <c r="M32" s="847"/>
      <c r="N32" s="847"/>
      <c r="O32" s="847"/>
      <c r="P32" s="849"/>
      <c r="Q32" s="848">
        <f>+Q25</f>
        <v>48650</v>
      </c>
      <c r="R32" s="498"/>
      <c r="S32" s="498"/>
      <c r="T32" s="743"/>
      <c r="U32" s="739">
        <f t="shared" si="3"/>
        <v>0</v>
      </c>
      <c r="V32" s="739">
        <f t="shared" si="4"/>
        <v>0</v>
      </c>
      <c r="W32" s="739">
        <f t="shared" si="5"/>
        <v>0</v>
      </c>
      <c r="X32" s="739">
        <f t="shared" si="6"/>
        <v>0</v>
      </c>
      <c r="Y32" s="722">
        <f t="shared" si="7"/>
        <v>0</v>
      </c>
      <c r="Z32" s="740" t="b">
        <f t="shared" si="8"/>
        <v>0</v>
      </c>
    </row>
    <row r="33" spans="1:26" s="842" customFormat="1">
      <c r="A33" s="575">
        <v>21</v>
      </c>
      <c r="B33" s="841" t="s">
        <v>1312</v>
      </c>
      <c r="C33" s="831" t="s">
        <v>1290</v>
      </c>
      <c r="D33" s="832">
        <v>8</v>
      </c>
      <c r="E33" s="832">
        <v>8</v>
      </c>
      <c r="F33" s="833">
        <v>8</v>
      </c>
      <c r="G33" s="833">
        <v>8</v>
      </c>
      <c r="H33" s="832">
        <v>0</v>
      </c>
      <c r="I33" s="834">
        <f t="shared" si="9"/>
        <v>8</v>
      </c>
      <c r="J33" s="834">
        <v>100</v>
      </c>
      <c r="K33" s="835">
        <f t="shared" si="10"/>
        <v>800</v>
      </c>
      <c r="L33" s="832">
        <v>2</v>
      </c>
      <c r="M33" s="832">
        <v>2</v>
      </c>
      <c r="N33" s="832">
        <v>2</v>
      </c>
      <c r="O33" s="832">
        <v>2</v>
      </c>
      <c r="P33" s="833">
        <f t="shared" si="0"/>
        <v>8</v>
      </c>
      <c r="Q33" s="835">
        <f t="shared" ref="Q33:Q97" si="11">+P33*J33</f>
        <v>800</v>
      </c>
      <c r="R33" s="836" t="s">
        <v>1051</v>
      </c>
      <c r="S33" s="836" t="s">
        <v>974</v>
      </c>
      <c r="T33" s="850" t="str">
        <f t="shared" ref="T33:T74" si="12">+IF(K33=Q33,("OK"))</f>
        <v>OK</v>
      </c>
      <c r="U33" s="739">
        <f t="shared" si="3"/>
        <v>200</v>
      </c>
      <c r="V33" s="739">
        <f t="shared" si="4"/>
        <v>200</v>
      </c>
      <c r="W33" s="739">
        <f t="shared" si="5"/>
        <v>200</v>
      </c>
      <c r="X33" s="739">
        <f t="shared" si="6"/>
        <v>200</v>
      </c>
      <c r="Y33" s="722">
        <f t="shared" si="7"/>
        <v>800</v>
      </c>
      <c r="Z33" s="740" t="str">
        <f t="shared" si="8"/>
        <v>OK</v>
      </c>
    </row>
    <row r="34" spans="1:26" s="842" customFormat="1">
      <c r="A34" s="575">
        <v>22</v>
      </c>
      <c r="B34" s="841" t="s">
        <v>1313</v>
      </c>
      <c r="C34" s="831" t="s">
        <v>1290</v>
      </c>
      <c r="D34" s="832">
        <v>32</v>
      </c>
      <c r="E34" s="832">
        <v>24</v>
      </c>
      <c r="F34" s="833">
        <v>24</v>
      </c>
      <c r="G34" s="833">
        <v>24</v>
      </c>
      <c r="H34" s="832">
        <v>0</v>
      </c>
      <c r="I34" s="834">
        <f t="shared" si="9"/>
        <v>24</v>
      </c>
      <c r="J34" s="834">
        <v>120</v>
      </c>
      <c r="K34" s="835">
        <f t="shared" si="10"/>
        <v>2880</v>
      </c>
      <c r="L34" s="832">
        <v>6</v>
      </c>
      <c r="M34" s="832">
        <v>6</v>
      </c>
      <c r="N34" s="832">
        <v>6</v>
      </c>
      <c r="O34" s="832">
        <v>6</v>
      </c>
      <c r="P34" s="833">
        <f t="shared" si="0"/>
        <v>24</v>
      </c>
      <c r="Q34" s="835">
        <f t="shared" si="11"/>
        <v>2880</v>
      </c>
      <c r="R34" s="836" t="s">
        <v>1051</v>
      </c>
      <c r="S34" s="836" t="s">
        <v>974</v>
      </c>
      <c r="T34" s="850" t="str">
        <f t="shared" si="12"/>
        <v>OK</v>
      </c>
      <c r="U34" s="739">
        <f t="shared" si="3"/>
        <v>720</v>
      </c>
      <c r="V34" s="739">
        <f t="shared" si="4"/>
        <v>720</v>
      </c>
      <c r="W34" s="739">
        <f t="shared" si="5"/>
        <v>720</v>
      </c>
      <c r="X34" s="739">
        <f t="shared" si="6"/>
        <v>720</v>
      </c>
      <c r="Y34" s="722">
        <f t="shared" si="7"/>
        <v>2880</v>
      </c>
      <c r="Z34" s="740" t="str">
        <f t="shared" si="8"/>
        <v>OK</v>
      </c>
    </row>
    <row r="35" spans="1:26" s="842" customFormat="1">
      <c r="A35" s="575">
        <v>23</v>
      </c>
      <c r="B35" s="841" t="s">
        <v>1314</v>
      </c>
      <c r="C35" s="831" t="s">
        <v>1290</v>
      </c>
      <c r="D35" s="832">
        <v>24</v>
      </c>
      <c r="E35" s="832">
        <v>20</v>
      </c>
      <c r="F35" s="833">
        <v>20</v>
      </c>
      <c r="G35" s="833">
        <v>20</v>
      </c>
      <c r="H35" s="832">
        <v>0</v>
      </c>
      <c r="I35" s="834">
        <f t="shared" si="9"/>
        <v>20</v>
      </c>
      <c r="J35" s="834">
        <v>35</v>
      </c>
      <c r="K35" s="835">
        <f t="shared" si="10"/>
        <v>700</v>
      </c>
      <c r="L35" s="832">
        <v>5</v>
      </c>
      <c r="M35" s="832">
        <v>5</v>
      </c>
      <c r="N35" s="832">
        <v>5</v>
      </c>
      <c r="O35" s="832">
        <v>5</v>
      </c>
      <c r="P35" s="833">
        <f t="shared" si="0"/>
        <v>20</v>
      </c>
      <c r="Q35" s="835">
        <f t="shared" si="11"/>
        <v>700</v>
      </c>
      <c r="R35" s="836" t="s">
        <v>1051</v>
      </c>
      <c r="S35" s="836" t="s">
        <v>974</v>
      </c>
      <c r="T35" s="850" t="str">
        <f t="shared" si="12"/>
        <v>OK</v>
      </c>
      <c r="U35" s="739">
        <f t="shared" si="3"/>
        <v>175</v>
      </c>
      <c r="V35" s="739">
        <f t="shared" si="4"/>
        <v>175</v>
      </c>
      <c r="W35" s="739">
        <f t="shared" si="5"/>
        <v>175</v>
      </c>
      <c r="X35" s="739">
        <f t="shared" si="6"/>
        <v>175</v>
      </c>
      <c r="Y35" s="722">
        <f t="shared" si="7"/>
        <v>700</v>
      </c>
      <c r="Z35" s="740" t="str">
        <f t="shared" si="8"/>
        <v>OK</v>
      </c>
    </row>
    <row r="36" spans="1:26" s="842" customFormat="1">
      <c r="A36" s="575">
        <v>24</v>
      </c>
      <c r="B36" s="841" t="s">
        <v>1315</v>
      </c>
      <c r="C36" s="831" t="s">
        <v>1290</v>
      </c>
      <c r="D36" s="832">
        <v>8</v>
      </c>
      <c r="E36" s="832">
        <v>8</v>
      </c>
      <c r="F36" s="833">
        <v>8</v>
      </c>
      <c r="G36" s="833">
        <v>8</v>
      </c>
      <c r="H36" s="832">
        <v>0</v>
      </c>
      <c r="I36" s="834">
        <f t="shared" si="9"/>
        <v>8</v>
      </c>
      <c r="J36" s="834">
        <v>65</v>
      </c>
      <c r="K36" s="835">
        <f t="shared" si="10"/>
        <v>520</v>
      </c>
      <c r="L36" s="832">
        <v>2</v>
      </c>
      <c r="M36" s="832">
        <v>2</v>
      </c>
      <c r="N36" s="832">
        <v>2</v>
      </c>
      <c r="O36" s="832">
        <v>2</v>
      </c>
      <c r="P36" s="833">
        <f t="shared" si="0"/>
        <v>8</v>
      </c>
      <c r="Q36" s="835">
        <f t="shared" si="11"/>
        <v>520</v>
      </c>
      <c r="R36" s="836" t="s">
        <v>1051</v>
      </c>
      <c r="S36" s="836" t="s">
        <v>974</v>
      </c>
      <c r="T36" s="850" t="str">
        <f t="shared" si="12"/>
        <v>OK</v>
      </c>
      <c r="U36" s="739">
        <f t="shared" si="3"/>
        <v>130</v>
      </c>
      <c r="V36" s="739">
        <f t="shared" si="4"/>
        <v>130</v>
      </c>
      <c r="W36" s="739">
        <f t="shared" si="5"/>
        <v>130</v>
      </c>
      <c r="X36" s="739">
        <f t="shared" si="6"/>
        <v>130</v>
      </c>
      <c r="Y36" s="722">
        <f t="shared" si="7"/>
        <v>520</v>
      </c>
      <c r="Z36" s="740" t="str">
        <f t="shared" si="8"/>
        <v>OK</v>
      </c>
    </row>
    <row r="37" spans="1:26" s="842" customFormat="1">
      <c r="A37" s="575">
        <v>25</v>
      </c>
      <c r="B37" s="841" t="s">
        <v>1316</v>
      </c>
      <c r="C37" s="831" t="s">
        <v>1290</v>
      </c>
      <c r="D37" s="832">
        <v>40</v>
      </c>
      <c r="E37" s="832">
        <v>40</v>
      </c>
      <c r="F37" s="833">
        <v>40</v>
      </c>
      <c r="G37" s="833">
        <v>40</v>
      </c>
      <c r="H37" s="832">
        <v>0</v>
      </c>
      <c r="I37" s="834">
        <f t="shared" si="9"/>
        <v>40</v>
      </c>
      <c r="J37" s="834">
        <v>30</v>
      </c>
      <c r="K37" s="835">
        <f t="shared" si="10"/>
        <v>1200</v>
      </c>
      <c r="L37" s="832">
        <v>10</v>
      </c>
      <c r="M37" s="832">
        <v>10</v>
      </c>
      <c r="N37" s="832">
        <v>10</v>
      </c>
      <c r="O37" s="832">
        <v>10</v>
      </c>
      <c r="P37" s="833">
        <f t="shared" si="0"/>
        <v>40</v>
      </c>
      <c r="Q37" s="835">
        <f t="shared" si="11"/>
        <v>1200</v>
      </c>
      <c r="R37" s="836" t="s">
        <v>1051</v>
      </c>
      <c r="S37" s="836" t="s">
        <v>974</v>
      </c>
      <c r="T37" s="850" t="str">
        <f t="shared" si="12"/>
        <v>OK</v>
      </c>
      <c r="U37" s="739">
        <f t="shared" si="3"/>
        <v>300</v>
      </c>
      <c r="V37" s="739">
        <f t="shared" si="4"/>
        <v>300</v>
      </c>
      <c r="W37" s="739">
        <f t="shared" si="5"/>
        <v>300</v>
      </c>
      <c r="X37" s="739">
        <f t="shared" si="6"/>
        <v>300</v>
      </c>
      <c r="Y37" s="722">
        <f t="shared" si="7"/>
        <v>1200</v>
      </c>
      <c r="Z37" s="740" t="str">
        <f t="shared" si="8"/>
        <v>OK</v>
      </c>
    </row>
    <row r="38" spans="1:26" s="842" customFormat="1">
      <c r="A38" s="575">
        <v>26</v>
      </c>
      <c r="B38" s="841" t="s">
        <v>1317</v>
      </c>
      <c r="C38" s="831" t="s">
        <v>1290</v>
      </c>
      <c r="D38" s="832">
        <v>20</v>
      </c>
      <c r="E38" s="832">
        <v>20</v>
      </c>
      <c r="F38" s="833">
        <v>20</v>
      </c>
      <c r="G38" s="833">
        <v>20</v>
      </c>
      <c r="H38" s="832">
        <v>0</v>
      </c>
      <c r="I38" s="834">
        <f t="shared" si="9"/>
        <v>20</v>
      </c>
      <c r="J38" s="834">
        <v>30</v>
      </c>
      <c r="K38" s="835">
        <f t="shared" si="10"/>
        <v>600</v>
      </c>
      <c r="L38" s="832">
        <v>5</v>
      </c>
      <c r="M38" s="832">
        <v>5</v>
      </c>
      <c r="N38" s="832">
        <v>5</v>
      </c>
      <c r="O38" s="832">
        <v>5</v>
      </c>
      <c r="P38" s="833">
        <f t="shared" si="0"/>
        <v>20</v>
      </c>
      <c r="Q38" s="835">
        <f t="shared" si="11"/>
        <v>600</v>
      </c>
      <c r="R38" s="836" t="s">
        <v>1051</v>
      </c>
      <c r="S38" s="836" t="s">
        <v>974</v>
      </c>
      <c r="T38" s="850" t="str">
        <f t="shared" si="12"/>
        <v>OK</v>
      </c>
      <c r="U38" s="739">
        <f t="shared" si="3"/>
        <v>150</v>
      </c>
      <c r="V38" s="739">
        <f t="shared" si="4"/>
        <v>150</v>
      </c>
      <c r="W38" s="739">
        <f t="shared" si="5"/>
        <v>150</v>
      </c>
      <c r="X38" s="739">
        <f t="shared" si="6"/>
        <v>150</v>
      </c>
      <c r="Y38" s="722">
        <f t="shared" si="7"/>
        <v>600</v>
      </c>
      <c r="Z38" s="740" t="str">
        <f t="shared" si="8"/>
        <v>OK</v>
      </c>
    </row>
    <row r="39" spans="1:26" s="842" customFormat="1">
      <c r="A39" s="575">
        <v>27</v>
      </c>
      <c r="B39" s="841" t="s">
        <v>1318</v>
      </c>
      <c r="C39" s="831" t="s">
        <v>1290</v>
      </c>
      <c r="D39" s="832">
        <v>40</v>
      </c>
      <c r="E39" s="832">
        <v>40</v>
      </c>
      <c r="F39" s="833">
        <v>40</v>
      </c>
      <c r="G39" s="833">
        <v>40</v>
      </c>
      <c r="H39" s="832">
        <v>0</v>
      </c>
      <c r="I39" s="834">
        <f t="shared" si="9"/>
        <v>40</v>
      </c>
      <c r="J39" s="834">
        <v>30</v>
      </c>
      <c r="K39" s="835">
        <f t="shared" si="10"/>
        <v>1200</v>
      </c>
      <c r="L39" s="832">
        <v>10</v>
      </c>
      <c r="M39" s="832">
        <v>10</v>
      </c>
      <c r="N39" s="832">
        <v>10</v>
      </c>
      <c r="O39" s="832">
        <v>10</v>
      </c>
      <c r="P39" s="833">
        <f t="shared" si="0"/>
        <v>40</v>
      </c>
      <c r="Q39" s="835">
        <f t="shared" si="11"/>
        <v>1200</v>
      </c>
      <c r="R39" s="836" t="s">
        <v>1051</v>
      </c>
      <c r="S39" s="836" t="s">
        <v>974</v>
      </c>
      <c r="T39" s="850" t="str">
        <f t="shared" si="12"/>
        <v>OK</v>
      </c>
      <c r="U39" s="739">
        <f t="shared" si="3"/>
        <v>300</v>
      </c>
      <c r="V39" s="739">
        <f t="shared" si="4"/>
        <v>300</v>
      </c>
      <c r="W39" s="739">
        <f t="shared" si="5"/>
        <v>300</v>
      </c>
      <c r="X39" s="739">
        <f t="shared" si="6"/>
        <v>300</v>
      </c>
      <c r="Y39" s="722">
        <f t="shared" si="7"/>
        <v>1200</v>
      </c>
      <c r="Z39" s="740" t="str">
        <f t="shared" si="8"/>
        <v>OK</v>
      </c>
    </row>
    <row r="40" spans="1:26">
      <c r="A40" s="575">
        <v>28</v>
      </c>
      <c r="B40" s="841" t="s">
        <v>1319</v>
      </c>
      <c r="C40" s="831" t="s">
        <v>1290</v>
      </c>
      <c r="D40" s="832">
        <v>8</v>
      </c>
      <c r="E40" s="832">
        <v>8</v>
      </c>
      <c r="F40" s="833">
        <v>8</v>
      </c>
      <c r="G40" s="833">
        <v>8</v>
      </c>
      <c r="H40" s="832">
        <v>0</v>
      </c>
      <c r="I40" s="834">
        <f t="shared" si="9"/>
        <v>8</v>
      </c>
      <c r="J40" s="834">
        <v>85</v>
      </c>
      <c r="K40" s="835">
        <f t="shared" si="10"/>
        <v>680</v>
      </c>
      <c r="L40" s="832">
        <v>2</v>
      </c>
      <c r="M40" s="832">
        <v>2</v>
      </c>
      <c r="N40" s="832">
        <v>2</v>
      </c>
      <c r="O40" s="832">
        <v>2</v>
      </c>
      <c r="P40" s="833">
        <f t="shared" si="0"/>
        <v>8</v>
      </c>
      <c r="Q40" s="835">
        <f t="shared" si="11"/>
        <v>680</v>
      </c>
      <c r="R40" s="836" t="s">
        <v>1051</v>
      </c>
      <c r="S40" s="836" t="s">
        <v>974</v>
      </c>
      <c r="T40" s="850" t="str">
        <f t="shared" si="12"/>
        <v>OK</v>
      </c>
      <c r="U40" s="739">
        <f t="shared" si="3"/>
        <v>170</v>
      </c>
      <c r="V40" s="739">
        <f t="shared" si="4"/>
        <v>170</v>
      </c>
      <c r="W40" s="739">
        <f t="shared" si="5"/>
        <v>170</v>
      </c>
      <c r="X40" s="739">
        <f t="shared" si="6"/>
        <v>170</v>
      </c>
      <c r="Y40" s="722">
        <f t="shared" si="7"/>
        <v>680</v>
      </c>
      <c r="Z40" s="740" t="str">
        <f t="shared" si="8"/>
        <v>OK</v>
      </c>
    </row>
    <row r="41" spans="1:26">
      <c r="A41" s="575">
        <v>29</v>
      </c>
      <c r="B41" s="841" t="s">
        <v>1320</v>
      </c>
      <c r="C41" s="831" t="s">
        <v>1290</v>
      </c>
      <c r="D41" s="832">
        <v>40</v>
      </c>
      <c r="E41" s="832">
        <v>40</v>
      </c>
      <c r="F41" s="833">
        <v>40</v>
      </c>
      <c r="G41" s="833">
        <v>40</v>
      </c>
      <c r="H41" s="832">
        <v>0</v>
      </c>
      <c r="I41" s="834">
        <f t="shared" si="9"/>
        <v>40</v>
      </c>
      <c r="J41" s="834">
        <v>85</v>
      </c>
      <c r="K41" s="835">
        <f t="shared" si="10"/>
        <v>3400</v>
      </c>
      <c r="L41" s="832">
        <v>10</v>
      </c>
      <c r="M41" s="832">
        <v>10</v>
      </c>
      <c r="N41" s="832">
        <v>10</v>
      </c>
      <c r="O41" s="832">
        <v>10</v>
      </c>
      <c r="P41" s="833">
        <f t="shared" si="0"/>
        <v>40</v>
      </c>
      <c r="Q41" s="835">
        <f t="shared" si="11"/>
        <v>3400</v>
      </c>
      <c r="R41" s="836" t="s">
        <v>1051</v>
      </c>
      <c r="S41" s="836" t="s">
        <v>974</v>
      </c>
      <c r="T41" s="850" t="str">
        <f t="shared" si="12"/>
        <v>OK</v>
      </c>
      <c r="U41" s="739">
        <f t="shared" si="3"/>
        <v>850</v>
      </c>
      <c r="V41" s="739">
        <f t="shared" si="4"/>
        <v>850</v>
      </c>
      <c r="W41" s="739">
        <f t="shared" si="5"/>
        <v>850</v>
      </c>
      <c r="X41" s="739">
        <f t="shared" si="6"/>
        <v>850</v>
      </c>
      <c r="Y41" s="722">
        <f t="shared" si="7"/>
        <v>3400</v>
      </c>
      <c r="Z41" s="740" t="str">
        <f t="shared" si="8"/>
        <v>OK</v>
      </c>
    </row>
    <row r="42" spans="1:26">
      <c r="A42" s="575">
        <v>30</v>
      </c>
      <c r="B42" s="841" t="s">
        <v>1321</v>
      </c>
      <c r="C42" s="831" t="s">
        <v>1290</v>
      </c>
      <c r="D42" s="832">
        <v>25</v>
      </c>
      <c r="E42" s="832">
        <v>25</v>
      </c>
      <c r="F42" s="833">
        <v>24</v>
      </c>
      <c r="G42" s="833">
        <v>10</v>
      </c>
      <c r="H42" s="832">
        <v>0</v>
      </c>
      <c r="I42" s="834">
        <f t="shared" si="9"/>
        <v>10</v>
      </c>
      <c r="J42" s="834">
        <v>30</v>
      </c>
      <c r="K42" s="835">
        <f t="shared" si="10"/>
        <v>300</v>
      </c>
      <c r="L42" s="832">
        <v>5</v>
      </c>
      <c r="M42" s="832">
        <v>0</v>
      </c>
      <c r="N42" s="832">
        <v>5</v>
      </c>
      <c r="O42" s="832">
        <v>0</v>
      </c>
      <c r="P42" s="833">
        <f t="shared" si="0"/>
        <v>10</v>
      </c>
      <c r="Q42" s="835">
        <f t="shared" si="11"/>
        <v>300</v>
      </c>
      <c r="R42" s="836" t="s">
        <v>1051</v>
      </c>
      <c r="S42" s="836" t="s">
        <v>974</v>
      </c>
      <c r="T42" s="850" t="str">
        <f t="shared" si="12"/>
        <v>OK</v>
      </c>
      <c r="U42" s="739">
        <f t="shared" si="3"/>
        <v>150</v>
      </c>
      <c r="V42" s="739">
        <f t="shared" si="4"/>
        <v>0</v>
      </c>
      <c r="W42" s="739">
        <f t="shared" si="5"/>
        <v>150</v>
      </c>
      <c r="X42" s="739">
        <f t="shared" si="6"/>
        <v>0</v>
      </c>
      <c r="Y42" s="722">
        <f t="shared" si="7"/>
        <v>300</v>
      </c>
      <c r="Z42" s="740" t="str">
        <f t="shared" si="8"/>
        <v>OK</v>
      </c>
    </row>
    <row r="43" spans="1:26">
      <c r="A43" s="575">
        <v>31</v>
      </c>
      <c r="B43" s="841" t="s">
        <v>1322</v>
      </c>
      <c r="C43" s="831" t="s">
        <v>1290</v>
      </c>
      <c r="D43" s="832">
        <v>40</v>
      </c>
      <c r="E43" s="832">
        <v>40</v>
      </c>
      <c r="F43" s="833">
        <v>40</v>
      </c>
      <c r="G43" s="833">
        <v>40</v>
      </c>
      <c r="H43" s="832">
        <v>0</v>
      </c>
      <c r="I43" s="834">
        <f t="shared" si="9"/>
        <v>40</v>
      </c>
      <c r="J43" s="834">
        <v>15</v>
      </c>
      <c r="K43" s="835">
        <f t="shared" si="10"/>
        <v>600</v>
      </c>
      <c r="L43" s="832">
        <v>10</v>
      </c>
      <c r="M43" s="832">
        <v>10</v>
      </c>
      <c r="N43" s="832">
        <v>10</v>
      </c>
      <c r="O43" s="832">
        <v>10</v>
      </c>
      <c r="P43" s="833">
        <f t="shared" si="0"/>
        <v>40</v>
      </c>
      <c r="Q43" s="835">
        <f t="shared" si="11"/>
        <v>600</v>
      </c>
      <c r="R43" s="836" t="s">
        <v>1051</v>
      </c>
      <c r="S43" s="836" t="s">
        <v>974</v>
      </c>
      <c r="T43" s="850" t="str">
        <f t="shared" si="12"/>
        <v>OK</v>
      </c>
      <c r="U43" s="739">
        <f t="shared" si="3"/>
        <v>150</v>
      </c>
      <c r="V43" s="739">
        <f t="shared" si="4"/>
        <v>150</v>
      </c>
      <c r="W43" s="739">
        <f t="shared" si="5"/>
        <v>150</v>
      </c>
      <c r="X43" s="739">
        <f t="shared" si="6"/>
        <v>150</v>
      </c>
      <c r="Y43" s="722">
        <f t="shared" si="7"/>
        <v>600</v>
      </c>
      <c r="Z43" s="740" t="str">
        <f t="shared" si="8"/>
        <v>OK</v>
      </c>
    </row>
    <row r="44" spans="1:26">
      <c r="A44" s="575">
        <v>32</v>
      </c>
      <c r="B44" s="841" t="s">
        <v>1323</v>
      </c>
      <c r="C44" s="831" t="s">
        <v>1290</v>
      </c>
      <c r="D44" s="832">
        <v>40</v>
      </c>
      <c r="E44" s="832">
        <v>40</v>
      </c>
      <c r="F44" s="833">
        <v>40</v>
      </c>
      <c r="G44" s="833">
        <v>40</v>
      </c>
      <c r="H44" s="832">
        <v>0</v>
      </c>
      <c r="I44" s="834">
        <f t="shared" si="9"/>
        <v>40</v>
      </c>
      <c r="J44" s="834">
        <v>25</v>
      </c>
      <c r="K44" s="835">
        <f t="shared" si="10"/>
        <v>1000</v>
      </c>
      <c r="L44" s="832">
        <v>10</v>
      </c>
      <c r="M44" s="832">
        <v>10</v>
      </c>
      <c r="N44" s="832">
        <v>10</v>
      </c>
      <c r="O44" s="832">
        <v>10</v>
      </c>
      <c r="P44" s="833">
        <f t="shared" si="0"/>
        <v>40</v>
      </c>
      <c r="Q44" s="835">
        <f t="shared" si="11"/>
        <v>1000</v>
      </c>
      <c r="R44" s="836" t="s">
        <v>1051</v>
      </c>
      <c r="S44" s="836" t="s">
        <v>974</v>
      </c>
      <c r="T44" s="850" t="str">
        <f t="shared" si="12"/>
        <v>OK</v>
      </c>
      <c r="U44" s="739">
        <f t="shared" si="3"/>
        <v>250</v>
      </c>
      <c r="V44" s="739">
        <f t="shared" si="4"/>
        <v>250</v>
      </c>
      <c r="W44" s="739">
        <f t="shared" si="5"/>
        <v>250</v>
      </c>
      <c r="X44" s="739">
        <f t="shared" si="6"/>
        <v>250</v>
      </c>
      <c r="Y44" s="722">
        <f t="shared" si="7"/>
        <v>1000</v>
      </c>
      <c r="Z44" s="740" t="str">
        <f t="shared" si="8"/>
        <v>OK</v>
      </c>
    </row>
    <row r="45" spans="1:26">
      <c r="A45" s="575">
        <v>33</v>
      </c>
      <c r="B45" s="841" t="s">
        <v>1324</v>
      </c>
      <c r="C45" s="831" t="s">
        <v>1290</v>
      </c>
      <c r="D45" s="832">
        <v>8</v>
      </c>
      <c r="E45" s="832">
        <v>8</v>
      </c>
      <c r="F45" s="833">
        <v>8</v>
      </c>
      <c r="G45" s="833">
        <v>8</v>
      </c>
      <c r="H45" s="832">
        <v>0</v>
      </c>
      <c r="I45" s="834">
        <f t="shared" si="9"/>
        <v>8</v>
      </c>
      <c r="J45" s="834">
        <v>20</v>
      </c>
      <c r="K45" s="835">
        <f t="shared" si="10"/>
        <v>160</v>
      </c>
      <c r="L45" s="832">
        <v>2</v>
      </c>
      <c r="M45" s="832">
        <v>2</v>
      </c>
      <c r="N45" s="832">
        <v>2</v>
      </c>
      <c r="O45" s="832">
        <v>2</v>
      </c>
      <c r="P45" s="833">
        <f t="shared" si="0"/>
        <v>8</v>
      </c>
      <c r="Q45" s="835">
        <f t="shared" si="11"/>
        <v>160</v>
      </c>
      <c r="R45" s="836" t="s">
        <v>1051</v>
      </c>
      <c r="S45" s="836" t="s">
        <v>974</v>
      </c>
      <c r="T45" s="850" t="str">
        <f t="shared" si="12"/>
        <v>OK</v>
      </c>
      <c r="U45" s="739">
        <f t="shared" si="3"/>
        <v>40</v>
      </c>
      <c r="V45" s="739">
        <f t="shared" si="4"/>
        <v>40</v>
      </c>
      <c r="W45" s="739">
        <f t="shared" si="5"/>
        <v>40</v>
      </c>
      <c r="X45" s="739">
        <f t="shared" si="6"/>
        <v>40</v>
      </c>
      <c r="Y45" s="722">
        <f t="shared" si="7"/>
        <v>160</v>
      </c>
      <c r="Z45" s="740" t="str">
        <f t="shared" si="8"/>
        <v>OK</v>
      </c>
    </row>
    <row r="46" spans="1:26">
      <c r="A46" s="575">
        <v>34</v>
      </c>
      <c r="B46" s="841" t="s">
        <v>1325</v>
      </c>
      <c r="C46" s="831" t="s">
        <v>1290</v>
      </c>
      <c r="D46" s="832">
        <v>4</v>
      </c>
      <c r="E46" s="832">
        <v>8</v>
      </c>
      <c r="F46" s="833">
        <v>8</v>
      </c>
      <c r="G46" s="833">
        <v>2</v>
      </c>
      <c r="H46" s="832">
        <v>0</v>
      </c>
      <c r="I46" s="834">
        <f t="shared" si="9"/>
        <v>2</v>
      </c>
      <c r="J46" s="834">
        <v>140</v>
      </c>
      <c r="K46" s="835">
        <f t="shared" si="10"/>
        <v>280</v>
      </c>
      <c r="L46" s="832">
        <v>1</v>
      </c>
      <c r="M46" s="832">
        <v>0</v>
      </c>
      <c r="N46" s="832">
        <v>1</v>
      </c>
      <c r="O46" s="832">
        <v>0</v>
      </c>
      <c r="P46" s="833">
        <f t="shared" si="0"/>
        <v>2</v>
      </c>
      <c r="Q46" s="835">
        <f t="shared" si="11"/>
        <v>280</v>
      </c>
      <c r="R46" s="836" t="s">
        <v>1051</v>
      </c>
      <c r="S46" s="836" t="s">
        <v>974</v>
      </c>
      <c r="T46" s="850" t="str">
        <f t="shared" si="12"/>
        <v>OK</v>
      </c>
      <c r="U46" s="739">
        <f t="shared" si="3"/>
        <v>140</v>
      </c>
      <c r="V46" s="739">
        <f t="shared" si="4"/>
        <v>0</v>
      </c>
      <c r="W46" s="739">
        <f t="shared" si="5"/>
        <v>140</v>
      </c>
      <c r="X46" s="739">
        <f t="shared" si="6"/>
        <v>0</v>
      </c>
      <c r="Y46" s="722">
        <f t="shared" si="7"/>
        <v>280</v>
      </c>
      <c r="Z46" s="740" t="str">
        <f t="shared" si="8"/>
        <v>OK</v>
      </c>
    </row>
    <row r="47" spans="1:26">
      <c r="A47" s="575">
        <v>35</v>
      </c>
      <c r="B47" s="841" t="s">
        <v>1326</v>
      </c>
      <c r="C47" s="831" t="s">
        <v>1327</v>
      </c>
      <c r="D47" s="832">
        <v>40</v>
      </c>
      <c r="E47" s="832">
        <v>40</v>
      </c>
      <c r="F47" s="833">
        <v>40</v>
      </c>
      <c r="G47" s="833">
        <v>40</v>
      </c>
      <c r="H47" s="832">
        <v>0</v>
      </c>
      <c r="I47" s="834">
        <f t="shared" si="9"/>
        <v>40</v>
      </c>
      <c r="J47" s="834">
        <v>25</v>
      </c>
      <c r="K47" s="835">
        <f t="shared" si="10"/>
        <v>1000</v>
      </c>
      <c r="L47" s="832">
        <v>10</v>
      </c>
      <c r="M47" s="832">
        <v>10</v>
      </c>
      <c r="N47" s="832">
        <v>10</v>
      </c>
      <c r="O47" s="832">
        <v>10</v>
      </c>
      <c r="P47" s="833">
        <f t="shared" si="0"/>
        <v>40</v>
      </c>
      <c r="Q47" s="835">
        <f t="shared" si="11"/>
        <v>1000</v>
      </c>
      <c r="R47" s="836" t="s">
        <v>1051</v>
      </c>
      <c r="S47" s="836" t="s">
        <v>974</v>
      </c>
      <c r="T47" s="850" t="str">
        <f t="shared" si="12"/>
        <v>OK</v>
      </c>
      <c r="U47" s="739">
        <f t="shared" si="3"/>
        <v>250</v>
      </c>
      <c r="V47" s="739">
        <f t="shared" si="4"/>
        <v>250</v>
      </c>
      <c r="W47" s="739">
        <f t="shared" si="5"/>
        <v>250</v>
      </c>
      <c r="X47" s="739">
        <f t="shared" si="6"/>
        <v>250</v>
      </c>
      <c r="Y47" s="722">
        <f t="shared" si="7"/>
        <v>1000</v>
      </c>
      <c r="Z47" s="740" t="str">
        <f t="shared" si="8"/>
        <v>OK</v>
      </c>
    </row>
    <row r="48" spans="1:26">
      <c r="A48" s="575">
        <v>36</v>
      </c>
      <c r="B48" s="841" t="s">
        <v>1328</v>
      </c>
      <c r="C48" s="831" t="s">
        <v>1329</v>
      </c>
      <c r="D48" s="832">
        <v>2</v>
      </c>
      <c r="E48" s="832">
        <v>2</v>
      </c>
      <c r="F48" s="833">
        <v>2</v>
      </c>
      <c r="G48" s="833">
        <v>2</v>
      </c>
      <c r="H48" s="832">
        <v>0</v>
      </c>
      <c r="I48" s="834">
        <f t="shared" si="9"/>
        <v>2</v>
      </c>
      <c r="J48" s="834">
        <v>3000</v>
      </c>
      <c r="K48" s="835">
        <f t="shared" si="10"/>
        <v>6000</v>
      </c>
      <c r="L48" s="832">
        <v>1</v>
      </c>
      <c r="M48" s="832">
        <v>0</v>
      </c>
      <c r="N48" s="832">
        <v>1</v>
      </c>
      <c r="O48" s="832">
        <v>0</v>
      </c>
      <c r="P48" s="833">
        <f t="shared" si="0"/>
        <v>2</v>
      </c>
      <c r="Q48" s="835">
        <f t="shared" si="11"/>
        <v>6000</v>
      </c>
      <c r="R48" s="836" t="s">
        <v>1057</v>
      </c>
      <c r="S48" s="836" t="s">
        <v>974</v>
      </c>
      <c r="T48" s="850" t="str">
        <f t="shared" si="12"/>
        <v>OK</v>
      </c>
      <c r="U48" s="739">
        <f t="shared" si="3"/>
        <v>3000</v>
      </c>
      <c r="V48" s="739">
        <f t="shared" si="4"/>
        <v>0</v>
      </c>
      <c r="W48" s="739">
        <f t="shared" si="5"/>
        <v>3000</v>
      </c>
      <c r="X48" s="739">
        <f t="shared" si="6"/>
        <v>0</v>
      </c>
      <c r="Y48" s="722">
        <f t="shared" si="7"/>
        <v>6000</v>
      </c>
      <c r="Z48" s="740" t="str">
        <f t="shared" si="8"/>
        <v>OK</v>
      </c>
    </row>
    <row r="49" spans="1:26">
      <c r="A49" s="575">
        <v>37</v>
      </c>
      <c r="B49" s="841" t="s">
        <v>1330</v>
      </c>
      <c r="C49" s="831" t="s">
        <v>1329</v>
      </c>
      <c r="D49" s="832">
        <v>2</v>
      </c>
      <c r="E49" s="832">
        <v>5</v>
      </c>
      <c r="F49" s="833">
        <v>2</v>
      </c>
      <c r="G49" s="833">
        <v>2</v>
      </c>
      <c r="H49" s="832">
        <v>0</v>
      </c>
      <c r="I49" s="834">
        <f t="shared" si="9"/>
        <v>2</v>
      </c>
      <c r="J49" s="834">
        <v>1170</v>
      </c>
      <c r="K49" s="835">
        <f t="shared" si="10"/>
        <v>2340</v>
      </c>
      <c r="L49" s="832">
        <v>1</v>
      </c>
      <c r="M49" s="832">
        <v>0</v>
      </c>
      <c r="N49" s="832">
        <v>1</v>
      </c>
      <c r="O49" s="832">
        <v>0</v>
      </c>
      <c r="P49" s="833">
        <f t="shared" si="0"/>
        <v>2</v>
      </c>
      <c r="Q49" s="835">
        <f t="shared" si="11"/>
        <v>2340</v>
      </c>
      <c r="R49" s="836" t="s">
        <v>1051</v>
      </c>
      <c r="S49" s="836" t="s">
        <v>974</v>
      </c>
      <c r="T49" s="850" t="str">
        <f t="shared" si="12"/>
        <v>OK</v>
      </c>
      <c r="U49" s="739">
        <f t="shared" si="3"/>
        <v>1170</v>
      </c>
      <c r="V49" s="739">
        <f t="shared" si="4"/>
        <v>0</v>
      </c>
      <c r="W49" s="739">
        <f t="shared" si="5"/>
        <v>1170</v>
      </c>
      <c r="X49" s="739">
        <f t="shared" si="6"/>
        <v>0</v>
      </c>
      <c r="Y49" s="722">
        <f t="shared" si="7"/>
        <v>2340</v>
      </c>
      <c r="Z49" s="740" t="str">
        <f t="shared" si="8"/>
        <v>OK</v>
      </c>
    </row>
    <row r="50" spans="1:26">
      <c r="A50" s="575">
        <v>38</v>
      </c>
      <c r="B50" s="841" t="s">
        <v>1331</v>
      </c>
      <c r="C50" s="831" t="s">
        <v>1332</v>
      </c>
      <c r="D50" s="832">
        <v>100</v>
      </c>
      <c r="E50" s="832">
        <v>120</v>
      </c>
      <c r="F50" s="833">
        <v>120</v>
      </c>
      <c r="G50" s="833">
        <v>50</v>
      </c>
      <c r="H50" s="832">
        <v>0</v>
      </c>
      <c r="I50" s="834">
        <f t="shared" si="9"/>
        <v>50</v>
      </c>
      <c r="J50" s="834">
        <v>30</v>
      </c>
      <c r="K50" s="835">
        <f t="shared" si="10"/>
        <v>1500</v>
      </c>
      <c r="L50" s="832">
        <v>20</v>
      </c>
      <c r="M50" s="832">
        <v>10</v>
      </c>
      <c r="N50" s="832">
        <v>10</v>
      </c>
      <c r="O50" s="832">
        <v>10</v>
      </c>
      <c r="P50" s="833">
        <f t="shared" si="0"/>
        <v>50</v>
      </c>
      <c r="Q50" s="835">
        <f t="shared" si="11"/>
        <v>1500</v>
      </c>
      <c r="R50" s="836" t="s">
        <v>1051</v>
      </c>
      <c r="S50" s="836" t="s">
        <v>974</v>
      </c>
      <c r="T50" s="850" t="str">
        <f t="shared" si="12"/>
        <v>OK</v>
      </c>
      <c r="U50" s="739">
        <f t="shared" si="3"/>
        <v>600</v>
      </c>
      <c r="V50" s="739">
        <f t="shared" si="4"/>
        <v>300</v>
      </c>
      <c r="W50" s="739">
        <f t="shared" si="5"/>
        <v>300</v>
      </c>
      <c r="X50" s="739">
        <f t="shared" si="6"/>
        <v>300</v>
      </c>
      <c r="Y50" s="722">
        <f t="shared" si="7"/>
        <v>1500</v>
      </c>
      <c r="Z50" s="740" t="str">
        <f t="shared" si="8"/>
        <v>OK</v>
      </c>
    </row>
    <row r="51" spans="1:26">
      <c r="A51" s="575">
        <v>39</v>
      </c>
      <c r="B51" s="841" t="s">
        <v>1333</v>
      </c>
      <c r="C51" s="831" t="s">
        <v>1332</v>
      </c>
      <c r="D51" s="832">
        <v>40</v>
      </c>
      <c r="E51" s="832">
        <v>80</v>
      </c>
      <c r="F51" s="833">
        <v>80</v>
      </c>
      <c r="G51" s="833">
        <v>100</v>
      </c>
      <c r="H51" s="832">
        <v>0</v>
      </c>
      <c r="I51" s="834">
        <f t="shared" si="9"/>
        <v>100</v>
      </c>
      <c r="J51" s="834">
        <v>35</v>
      </c>
      <c r="K51" s="835">
        <f t="shared" si="10"/>
        <v>3500</v>
      </c>
      <c r="L51" s="832">
        <v>40</v>
      </c>
      <c r="M51" s="832">
        <v>20</v>
      </c>
      <c r="N51" s="832">
        <v>20</v>
      </c>
      <c r="O51" s="832">
        <v>20</v>
      </c>
      <c r="P51" s="833">
        <f t="shared" si="0"/>
        <v>100</v>
      </c>
      <c r="Q51" s="835">
        <f t="shared" si="11"/>
        <v>3500</v>
      </c>
      <c r="R51" s="836" t="s">
        <v>1051</v>
      </c>
      <c r="S51" s="836" t="s">
        <v>974</v>
      </c>
      <c r="T51" s="850" t="str">
        <f t="shared" si="12"/>
        <v>OK</v>
      </c>
      <c r="U51" s="739">
        <f t="shared" si="3"/>
        <v>1400</v>
      </c>
      <c r="V51" s="739">
        <f t="shared" si="4"/>
        <v>700</v>
      </c>
      <c r="W51" s="739">
        <f t="shared" si="5"/>
        <v>700</v>
      </c>
      <c r="X51" s="739">
        <f t="shared" si="6"/>
        <v>700</v>
      </c>
      <c r="Y51" s="722">
        <f t="shared" si="7"/>
        <v>3500</v>
      </c>
      <c r="Z51" s="740" t="str">
        <f t="shared" si="8"/>
        <v>OK</v>
      </c>
    </row>
    <row r="52" spans="1:26" s="21" customFormat="1">
      <c r="A52" s="746"/>
      <c r="B52" s="76" t="s">
        <v>6</v>
      </c>
      <c r="C52" s="22"/>
      <c r="D52" s="22"/>
      <c r="E52" s="22"/>
      <c r="F52" s="22"/>
      <c r="G52" s="22"/>
      <c r="H52" s="22"/>
      <c r="I52" s="22"/>
      <c r="J52" s="22"/>
      <c r="K52" s="788">
        <f>SUM(K32:K51)</f>
        <v>77310</v>
      </c>
      <c r="L52" s="789"/>
      <c r="M52" s="789"/>
      <c r="N52" s="789"/>
      <c r="O52" s="789"/>
      <c r="P52" s="789"/>
      <c r="Q52" s="788">
        <f>SUM(Q32:Q51)</f>
        <v>77310</v>
      </c>
      <c r="U52" s="739">
        <f t="shared" si="3"/>
        <v>0</v>
      </c>
      <c r="V52" s="739">
        <f t="shared" si="4"/>
        <v>0</v>
      </c>
      <c r="W52" s="739">
        <f t="shared" si="5"/>
        <v>0</v>
      </c>
      <c r="X52" s="739">
        <f t="shared" si="6"/>
        <v>0</v>
      </c>
      <c r="Y52" s="722">
        <f t="shared" si="7"/>
        <v>0</v>
      </c>
      <c r="Z52" s="740" t="b">
        <f t="shared" si="8"/>
        <v>0</v>
      </c>
    </row>
    <row r="53" spans="1:26" ht="22.5" customHeight="1">
      <c r="A53" s="1884" t="s">
        <v>1311</v>
      </c>
      <c r="B53" s="1884"/>
      <c r="C53" s="1884"/>
      <c r="D53" s="1884"/>
      <c r="E53" s="1884"/>
      <c r="F53" s="1884"/>
      <c r="G53" s="1884"/>
      <c r="H53" s="1884"/>
      <c r="I53" s="1884"/>
      <c r="J53" s="1884"/>
      <c r="K53" s="1884"/>
      <c r="L53" s="1884"/>
      <c r="M53" s="1884"/>
      <c r="N53" s="1884"/>
      <c r="O53" s="1884"/>
      <c r="P53" s="1884"/>
      <c r="Q53" s="1884"/>
      <c r="R53" s="1884"/>
      <c r="S53" s="1884"/>
      <c r="T53" s="496" t="s">
        <v>1028</v>
      </c>
      <c r="U53" s="739">
        <f t="shared" si="3"/>
        <v>0</v>
      </c>
      <c r="V53" s="739">
        <f t="shared" si="4"/>
        <v>0</v>
      </c>
      <c r="W53" s="739">
        <f t="shared" si="5"/>
        <v>0</v>
      </c>
      <c r="X53" s="739">
        <f t="shared" si="6"/>
        <v>0</v>
      </c>
      <c r="Y53" s="722">
        <f t="shared" si="7"/>
        <v>0</v>
      </c>
      <c r="Z53" s="740" t="str">
        <f t="shared" si="8"/>
        <v>OK</v>
      </c>
    </row>
    <row r="54" spans="1:26" ht="23.25" customHeight="1">
      <c r="A54" s="1826" t="s">
        <v>1029</v>
      </c>
      <c r="B54" s="1826"/>
      <c r="C54" s="1826"/>
      <c r="D54" s="1826"/>
      <c r="E54" s="1826"/>
      <c r="F54" s="1826"/>
      <c r="G54" s="1826"/>
      <c r="H54" s="1826"/>
      <c r="I54" s="1826"/>
      <c r="J54" s="1826"/>
      <c r="K54" s="1826"/>
      <c r="L54" s="1826"/>
      <c r="M54" s="1826"/>
      <c r="N54" s="1826"/>
      <c r="O54" s="1826"/>
      <c r="P54" s="1826"/>
      <c r="Q54" s="1826"/>
      <c r="R54" s="1826"/>
      <c r="S54" s="1826"/>
      <c r="T54" s="743"/>
      <c r="U54" s="739">
        <f t="shared" si="3"/>
        <v>0</v>
      </c>
      <c r="V54" s="739">
        <f t="shared" si="4"/>
        <v>0</v>
      </c>
      <c r="W54" s="739">
        <f t="shared" si="5"/>
        <v>0</v>
      </c>
      <c r="X54" s="739">
        <f t="shared" si="6"/>
        <v>0</v>
      </c>
      <c r="Y54" s="722">
        <f t="shared" si="7"/>
        <v>0</v>
      </c>
      <c r="Z54" s="740" t="str">
        <f t="shared" si="8"/>
        <v>OK</v>
      </c>
    </row>
    <row r="55" spans="1:26" ht="19.5" customHeight="1">
      <c r="A55" s="1827" t="s">
        <v>1030</v>
      </c>
      <c r="B55" s="1827"/>
      <c r="C55" s="1827"/>
      <c r="D55" s="1827"/>
      <c r="E55" s="1827"/>
      <c r="F55" s="1827"/>
      <c r="G55" s="1827"/>
      <c r="H55" s="1827"/>
      <c r="I55" s="1827"/>
      <c r="J55" s="1827"/>
      <c r="K55" s="1827"/>
      <c r="L55" s="1827"/>
      <c r="M55" s="1827"/>
      <c r="N55" s="1827"/>
      <c r="O55" s="1827"/>
      <c r="P55" s="1827"/>
      <c r="Q55" s="1827"/>
      <c r="R55" s="1827"/>
      <c r="S55" s="1827"/>
      <c r="T55" s="743"/>
      <c r="U55" s="739">
        <f t="shared" si="3"/>
        <v>0</v>
      </c>
      <c r="V55" s="739">
        <f t="shared" si="4"/>
        <v>0</v>
      </c>
      <c r="W55" s="739">
        <f t="shared" si="5"/>
        <v>0</v>
      </c>
      <c r="X55" s="739">
        <f t="shared" si="6"/>
        <v>0</v>
      </c>
      <c r="Y55" s="722">
        <f t="shared" si="7"/>
        <v>0</v>
      </c>
      <c r="Z55" s="740" t="str">
        <f t="shared" si="8"/>
        <v>OK</v>
      </c>
    </row>
    <row r="56" spans="1:26" ht="18.600000000000001" customHeight="1">
      <c r="A56" s="1828" t="s">
        <v>789</v>
      </c>
      <c r="B56" s="1829" t="s">
        <v>4</v>
      </c>
      <c r="C56" s="1828" t="s">
        <v>1031</v>
      </c>
      <c r="D56" s="1831" t="s">
        <v>1032</v>
      </c>
      <c r="E56" s="1831"/>
      <c r="F56" s="1831"/>
      <c r="G56" s="1831" t="s">
        <v>1033</v>
      </c>
      <c r="H56" s="1831" t="s">
        <v>1034</v>
      </c>
      <c r="I56" s="1831" t="s">
        <v>1035</v>
      </c>
      <c r="J56" s="1833" t="s">
        <v>1036</v>
      </c>
      <c r="K56" s="1833" t="s">
        <v>1037</v>
      </c>
      <c r="L56" s="1831" t="s">
        <v>1038</v>
      </c>
      <c r="M56" s="1831" t="s">
        <v>1039</v>
      </c>
      <c r="N56" s="1831" t="s">
        <v>1040</v>
      </c>
      <c r="O56" s="1831" t="s">
        <v>1041</v>
      </c>
      <c r="P56" s="1828" t="s">
        <v>1042</v>
      </c>
      <c r="Q56" s="1828"/>
      <c r="R56" s="1828" t="s">
        <v>1043</v>
      </c>
      <c r="S56" s="1828" t="s">
        <v>1044</v>
      </c>
      <c r="T56" s="823"/>
      <c r="U56" s="739"/>
      <c r="V56" s="739"/>
      <c r="W56" s="739"/>
      <c r="X56" s="739"/>
      <c r="Z56" s="740"/>
    </row>
    <row r="57" spans="1:26" ht="73.95" customHeight="1">
      <c r="A57" s="1828"/>
      <c r="B57" s="1830"/>
      <c r="C57" s="1828"/>
      <c r="D57" s="570" t="s">
        <v>1045</v>
      </c>
      <c r="E57" s="570" t="s">
        <v>1046</v>
      </c>
      <c r="F57" s="570" t="s">
        <v>224</v>
      </c>
      <c r="G57" s="1831"/>
      <c r="H57" s="1831"/>
      <c r="I57" s="1831"/>
      <c r="J57" s="1833"/>
      <c r="K57" s="1833"/>
      <c r="L57" s="1831"/>
      <c r="M57" s="1831"/>
      <c r="N57" s="1831"/>
      <c r="O57" s="1831"/>
      <c r="P57" s="498" t="s">
        <v>1288</v>
      </c>
      <c r="Q57" s="500" t="s">
        <v>1048</v>
      </c>
      <c r="R57" s="1828"/>
      <c r="S57" s="1828"/>
      <c r="T57" s="743"/>
      <c r="U57" s="739">
        <f t="shared" si="3"/>
        <v>0</v>
      </c>
      <c r="V57" s="739">
        <f t="shared" si="4"/>
        <v>0</v>
      </c>
      <c r="W57" s="739">
        <f t="shared" si="5"/>
        <v>0</v>
      </c>
      <c r="X57" s="739">
        <f t="shared" si="6"/>
        <v>0</v>
      </c>
      <c r="Y57" s="722">
        <f t="shared" si="7"/>
        <v>0</v>
      </c>
      <c r="Z57" s="740" t="b">
        <f t="shared" si="8"/>
        <v>0</v>
      </c>
    </row>
    <row r="58" spans="1:26" ht="18.600000000000001" customHeight="1">
      <c r="A58" s="498"/>
      <c r="B58" s="504" t="s">
        <v>1087</v>
      </c>
      <c r="C58" s="498"/>
      <c r="D58" s="570"/>
      <c r="E58" s="570"/>
      <c r="F58" s="570"/>
      <c r="G58" s="499"/>
      <c r="H58" s="847"/>
      <c r="I58" s="847"/>
      <c r="J58" s="848"/>
      <c r="K58" s="848">
        <f>+K52</f>
        <v>77310</v>
      </c>
      <c r="L58" s="847"/>
      <c r="M58" s="847"/>
      <c r="N58" s="847"/>
      <c r="O58" s="847"/>
      <c r="P58" s="849"/>
      <c r="Q58" s="848">
        <f>+Q52</f>
        <v>77310</v>
      </c>
      <c r="R58" s="498"/>
      <c r="S58" s="498"/>
      <c r="T58" s="743"/>
      <c r="U58" s="739">
        <f t="shared" si="3"/>
        <v>0</v>
      </c>
      <c r="V58" s="739">
        <f t="shared" si="4"/>
        <v>0</v>
      </c>
      <c r="W58" s="739">
        <f t="shared" si="5"/>
        <v>0</v>
      </c>
      <c r="X58" s="739">
        <f t="shared" si="6"/>
        <v>0</v>
      </c>
      <c r="Y58" s="722">
        <f t="shared" si="7"/>
        <v>0</v>
      </c>
      <c r="Z58" s="740" t="b">
        <f t="shared" si="8"/>
        <v>0</v>
      </c>
    </row>
    <row r="59" spans="1:26">
      <c r="A59" s="575">
        <v>40</v>
      </c>
      <c r="B59" s="841" t="s">
        <v>1334</v>
      </c>
      <c r="C59" s="831" t="s">
        <v>1332</v>
      </c>
      <c r="D59" s="832">
        <v>40</v>
      </c>
      <c r="E59" s="832">
        <v>80</v>
      </c>
      <c r="F59" s="833">
        <v>80</v>
      </c>
      <c r="G59" s="833">
        <v>100</v>
      </c>
      <c r="H59" s="832">
        <v>0</v>
      </c>
      <c r="I59" s="834">
        <f t="shared" si="9"/>
        <v>100</v>
      </c>
      <c r="J59" s="834">
        <v>25</v>
      </c>
      <c r="K59" s="835">
        <f t="shared" si="10"/>
        <v>2500</v>
      </c>
      <c r="L59" s="832">
        <v>40</v>
      </c>
      <c r="M59" s="832">
        <v>20</v>
      </c>
      <c r="N59" s="832">
        <v>20</v>
      </c>
      <c r="O59" s="832">
        <v>20</v>
      </c>
      <c r="P59" s="833">
        <f t="shared" si="0"/>
        <v>100</v>
      </c>
      <c r="Q59" s="835">
        <f t="shared" si="11"/>
        <v>2500</v>
      </c>
      <c r="R59" s="836" t="s">
        <v>1051</v>
      </c>
      <c r="S59" s="836" t="s">
        <v>974</v>
      </c>
      <c r="T59" s="850" t="str">
        <f t="shared" si="12"/>
        <v>OK</v>
      </c>
      <c r="U59" s="739">
        <f t="shared" si="3"/>
        <v>1000</v>
      </c>
      <c r="V59" s="739">
        <f t="shared" si="4"/>
        <v>500</v>
      </c>
      <c r="W59" s="739">
        <f t="shared" si="5"/>
        <v>500</v>
      </c>
      <c r="X59" s="739">
        <f t="shared" si="6"/>
        <v>500</v>
      </c>
      <c r="Y59" s="722">
        <f t="shared" si="7"/>
        <v>2500</v>
      </c>
      <c r="Z59" s="740" t="str">
        <f t="shared" si="8"/>
        <v>OK</v>
      </c>
    </row>
    <row r="60" spans="1:26">
      <c r="A60" s="575">
        <v>41</v>
      </c>
      <c r="B60" s="841" t="s">
        <v>1335</v>
      </c>
      <c r="C60" s="831" t="s">
        <v>1332</v>
      </c>
      <c r="D60" s="832">
        <v>40</v>
      </c>
      <c r="E60" s="832">
        <v>80</v>
      </c>
      <c r="F60" s="833">
        <v>80</v>
      </c>
      <c r="G60" s="833">
        <v>50</v>
      </c>
      <c r="H60" s="832">
        <v>0</v>
      </c>
      <c r="I60" s="834">
        <f t="shared" si="9"/>
        <v>50</v>
      </c>
      <c r="J60" s="834">
        <v>35</v>
      </c>
      <c r="K60" s="835">
        <f t="shared" si="10"/>
        <v>1750</v>
      </c>
      <c r="L60" s="832">
        <v>20</v>
      </c>
      <c r="M60" s="832">
        <v>10</v>
      </c>
      <c r="N60" s="832">
        <v>10</v>
      </c>
      <c r="O60" s="832">
        <v>10</v>
      </c>
      <c r="P60" s="833">
        <f t="shared" si="0"/>
        <v>50</v>
      </c>
      <c r="Q60" s="835">
        <f t="shared" si="11"/>
        <v>1750</v>
      </c>
      <c r="R60" s="836" t="s">
        <v>1051</v>
      </c>
      <c r="S60" s="836" t="s">
        <v>974</v>
      </c>
      <c r="T60" s="850" t="str">
        <f t="shared" si="12"/>
        <v>OK</v>
      </c>
      <c r="U60" s="739">
        <f t="shared" si="3"/>
        <v>700</v>
      </c>
      <c r="V60" s="739">
        <f t="shared" si="4"/>
        <v>350</v>
      </c>
      <c r="W60" s="739">
        <f t="shared" si="5"/>
        <v>350</v>
      </c>
      <c r="X60" s="739">
        <f t="shared" si="6"/>
        <v>350</v>
      </c>
      <c r="Y60" s="722">
        <f t="shared" si="7"/>
        <v>1750</v>
      </c>
      <c r="Z60" s="740" t="str">
        <f t="shared" si="8"/>
        <v>OK</v>
      </c>
    </row>
    <row r="61" spans="1:26">
      <c r="A61" s="575">
        <v>42</v>
      </c>
      <c r="B61" s="841" t="s">
        <v>1336</v>
      </c>
      <c r="C61" s="831" t="s">
        <v>1332</v>
      </c>
      <c r="D61" s="832">
        <v>80</v>
      </c>
      <c r="E61" s="832">
        <v>120</v>
      </c>
      <c r="F61" s="833">
        <v>120</v>
      </c>
      <c r="G61" s="833">
        <v>50</v>
      </c>
      <c r="H61" s="832">
        <v>0</v>
      </c>
      <c r="I61" s="834">
        <f t="shared" si="9"/>
        <v>50</v>
      </c>
      <c r="J61" s="834">
        <v>12</v>
      </c>
      <c r="K61" s="835">
        <f t="shared" si="10"/>
        <v>600</v>
      </c>
      <c r="L61" s="832">
        <v>20</v>
      </c>
      <c r="M61" s="832">
        <v>10</v>
      </c>
      <c r="N61" s="832">
        <v>10</v>
      </c>
      <c r="O61" s="832">
        <v>10</v>
      </c>
      <c r="P61" s="833">
        <f t="shared" si="0"/>
        <v>50</v>
      </c>
      <c r="Q61" s="835">
        <f t="shared" si="11"/>
        <v>600</v>
      </c>
      <c r="R61" s="836" t="s">
        <v>1051</v>
      </c>
      <c r="S61" s="836" t="s">
        <v>974</v>
      </c>
      <c r="T61" s="850" t="str">
        <f t="shared" si="12"/>
        <v>OK</v>
      </c>
      <c r="U61" s="739">
        <f t="shared" si="3"/>
        <v>240</v>
      </c>
      <c r="V61" s="739">
        <f t="shared" si="4"/>
        <v>120</v>
      </c>
      <c r="W61" s="739">
        <f t="shared" si="5"/>
        <v>120</v>
      </c>
      <c r="X61" s="739">
        <f t="shared" si="6"/>
        <v>120</v>
      </c>
      <c r="Y61" s="722">
        <f t="shared" si="7"/>
        <v>600</v>
      </c>
      <c r="Z61" s="740" t="str">
        <f t="shared" si="8"/>
        <v>OK</v>
      </c>
    </row>
    <row r="62" spans="1:26">
      <c r="A62" s="575">
        <v>43</v>
      </c>
      <c r="B62" s="841" t="s">
        <v>1337</v>
      </c>
      <c r="C62" s="831" t="s">
        <v>1332</v>
      </c>
      <c r="D62" s="832">
        <v>80</v>
      </c>
      <c r="E62" s="832">
        <v>40</v>
      </c>
      <c r="F62" s="833">
        <v>40</v>
      </c>
      <c r="G62" s="833">
        <v>50</v>
      </c>
      <c r="H62" s="832">
        <v>0</v>
      </c>
      <c r="I62" s="834">
        <f t="shared" si="9"/>
        <v>50</v>
      </c>
      <c r="J62" s="834">
        <v>6</v>
      </c>
      <c r="K62" s="835">
        <f t="shared" si="10"/>
        <v>300</v>
      </c>
      <c r="L62" s="832">
        <v>20</v>
      </c>
      <c r="M62" s="832">
        <v>10</v>
      </c>
      <c r="N62" s="832">
        <v>10</v>
      </c>
      <c r="O62" s="832">
        <v>10</v>
      </c>
      <c r="P62" s="833">
        <f t="shared" si="0"/>
        <v>50</v>
      </c>
      <c r="Q62" s="835">
        <f t="shared" si="11"/>
        <v>300</v>
      </c>
      <c r="R62" s="836" t="s">
        <v>1051</v>
      </c>
      <c r="S62" s="836" t="s">
        <v>974</v>
      </c>
      <c r="T62" s="850" t="str">
        <f t="shared" si="12"/>
        <v>OK</v>
      </c>
      <c r="U62" s="739">
        <f t="shared" si="3"/>
        <v>120</v>
      </c>
      <c r="V62" s="739">
        <f t="shared" si="4"/>
        <v>60</v>
      </c>
      <c r="W62" s="739">
        <f t="shared" si="5"/>
        <v>60</v>
      </c>
      <c r="X62" s="739">
        <f t="shared" si="6"/>
        <v>60</v>
      </c>
      <c r="Y62" s="722">
        <f t="shared" si="7"/>
        <v>300</v>
      </c>
      <c r="Z62" s="740" t="str">
        <f t="shared" si="8"/>
        <v>OK</v>
      </c>
    </row>
    <row r="63" spans="1:26">
      <c r="A63" s="575">
        <v>44</v>
      </c>
      <c r="B63" s="830" t="s">
        <v>1338</v>
      </c>
      <c r="C63" s="831" t="s">
        <v>1329</v>
      </c>
      <c r="D63" s="832">
        <v>0</v>
      </c>
      <c r="E63" s="832">
        <v>0</v>
      </c>
      <c r="F63" s="832">
        <v>0</v>
      </c>
      <c r="G63" s="832">
        <v>1</v>
      </c>
      <c r="H63" s="832">
        <v>0</v>
      </c>
      <c r="I63" s="839">
        <f t="shared" si="9"/>
        <v>1</v>
      </c>
      <c r="J63" s="839">
        <v>4300</v>
      </c>
      <c r="K63" s="835">
        <f t="shared" si="10"/>
        <v>4300</v>
      </c>
      <c r="L63" s="832">
        <v>1</v>
      </c>
      <c r="M63" s="832">
        <v>0</v>
      </c>
      <c r="N63" s="832">
        <v>0</v>
      </c>
      <c r="O63" s="832">
        <v>0</v>
      </c>
      <c r="P63" s="839">
        <v>1</v>
      </c>
      <c r="Q63" s="839">
        <v>4300</v>
      </c>
      <c r="R63" s="836" t="s">
        <v>1051</v>
      </c>
      <c r="S63" s="836" t="s">
        <v>974</v>
      </c>
      <c r="T63" s="850" t="str">
        <f t="shared" si="12"/>
        <v>OK</v>
      </c>
      <c r="U63" s="739">
        <f t="shared" si="3"/>
        <v>4300</v>
      </c>
      <c r="V63" s="739">
        <f t="shared" si="4"/>
        <v>0</v>
      </c>
      <c r="W63" s="739">
        <f t="shared" si="5"/>
        <v>0</v>
      </c>
      <c r="X63" s="739">
        <f t="shared" si="6"/>
        <v>0</v>
      </c>
      <c r="Y63" s="722">
        <f t="shared" si="7"/>
        <v>4300</v>
      </c>
      <c r="Z63" s="740" t="str">
        <f t="shared" si="8"/>
        <v>OK</v>
      </c>
    </row>
    <row r="64" spans="1:26">
      <c r="A64" s="575">
        <v>45</v>
      </c>
      <c r="B64" s="838" t="s">
        <v>1339</v>
      </c>
      <c r="C64" s="831" t="s">
        <v>1332</v>
      </c>
      <c r="D64" s="832">
        <v>0</v>
      </c>
      <c r="E64" s="832">
        <v>0</v>
      </c>
      <c r="F64" s="832">
        <v>0</v>
      </c>
      <c r="G64" s="832">
        <v>40</v>
      </c>
      <c r="H64" s="832">
        <v>0</v>
      </c>
      <c r="I64" s="835">
        <v>40</v>
      </c>
      <c r="J64" s="839">
        <v>30</v>
      </c>
      <c r="K64" s="835">
        <f t="shared" si="10"/>
        <v>1200</v>
      </c>
      <c r="L64" s="832">
        <v>10</v>
      </c>
      <c r="M64" s="832">
        <v>10</v>
      </c>
      <c r="N64" s="832">
        <v>10</v>
      </c>
      <c r="O64" s="832">
        <v>10</v>
      </c>
      <c r="P64" s="839">
        <v>40</v>
      </c>
      <c r="Q64" s="839">
        <v>1200</v>
      </c>
      <c r="R64" s="836" t="s">
        <v>1051</v>
      </c>
      <c r="S64" s="836" t="s">
        <v>974</v>
      </c>
      <c r="T64" s="850" t="str">
        <f t="shared" si="12"/>
        <v>OK</v>
      </c>
      <c r="U64" s="739">
        <f t="shared" si="3"/>
        <v>300</v>
      </c>
      <c r="V64" s="739">
        <f t="shared" si="4"/>
        <v>300</v>
      </c>
      <c r="W64" s="739">
        <f t="shared" si="5"/>
        <v>300</v>
      </c>
      <c r="X64" s="739">
        <f t="shared" si="6"/>
        <v>300</v>
      </c>
      <c r="Y64" s="722">
        <f t="shared" si="7"/>
        <v>1200</v>
      </c>
      <c r="Z64" s="740" t="str">
        <f t="shared" si="8"/>
        <v>OK</v>
      </c>
    </row>
    <row r="65" spans="1:26">
      <c r="A65" s="575">
        <v>46</v>
      </c>
      <c r="B65" s="838" t="s">
        <v>1340</v>
      </c>
      <c r="C65" s="831" t="s">
        <v>1341</v>
      </c>
      <c r="D65" s="832">
        <v>0</v>
      </c>
      <c r="E65" s="832">
        <v>0</v>
      </c>
      <c r="F65" s="832">
        <v>0</v>
      </c>
      <c r="G65" s="832">
        <v>1</v>
      </c>
      <c r="H65" s="832">
        <v>0</v>
      </c>
      <c r="I65" s="839">
        <v>1</v>
      </c>
      <c r="J65" s="839">
        <v>1700</v>
      </c>
      <c r="K65" s="835">
        <f t="shared" si="10"/>
        <v>1700</v>
      </c>
      <c r="L65" s="832">
        <v>1</v>
      </c>
      <c r="M65" s="832">
        <v>0</v>
      </c>
      <c r="N65" s="832">
        <v>0</v>
      </c>
      <c r="O65" s="832">
        <v>0</v>
      </c>
      <c r="P65" s="839">
        <v>1</v>
      </c>
      <c r="Q65" s="839">
        <v>1700</v>
      </c>
      <c r="R65" s="836" t="s">
        <v>1051</v>
      </c>
      <c r="S65" s="836" t="s">
        <v>974</v>
      </c>
      <c r="T65" s="850" t="str">
        <f t="shared" si="12"/>
        <v>OK</v>
      </c>
      <c r="U65" s="739">
        <f t="shared" si="3"/>
        <v>1700</v>
      </c>
      <c r="V65" s="739">
        <f t="shared" si="4"/>
        <v>0</v>
      </c>
      <c r="W65" s="739">
        <f t="shared" si="5"/>
        <v>0</v>
      </c>
      <c r="X65" s="739">
        <f t="shared" si="6"/>
        <v>0</v>
      </c>
      <c r="Y65" s="722">
        <f t="shared" si="7"/>
        <v>1700</v>
      </c>
      <c r="Z65" s="740" t="str">
        <f t="shared" si="8"/>
        <v>OK</v>
      </c>
    </row>
    <row r="66" spans="1:26">
      <c r="A66" s="575">
        <v>47</v>
      </c>
      <c r="B66" s="851" t="s">
        <v>1342</v>
      </c>
      <c r="C66" s="852" t="s">
        <v>1343</v>
      </c>
      <c r="D66" s="832">
        <v>0</v>
      </c>
      <c r="E66" s="832">
        <v>0</v>
      </c>
      <c r="F66" s="832">
        <v>0</v>
      </c>
      <c r="G66" s="832">
        <v>4</v>
      </c>
      <c r="H66" s="832">
        <v>0</v>
      </c>
      <c r="I66" s="839">
        <v>4</v>
      </c>
      <c r="J66" s="839">
        <v>10</v>
      </c>
      <c r="K66" s="835">
        <f t="shared" si="10"/>
        <v>40</v>
      </c>
      <c r="L66" s="832">
        <v>1</v>
      </c>
      <c r="M66" s="832">
        <v>1</v>
      </c>
      <c r="N66" s="832">
        <v>1</v>
      </c>
      <c r="O66" s="832">
        <v>1</v>
      </c>
      <c r="P66" s="839">
        <v>4</v>
      </c>
      <c r="Q66" s="839">
        <v>40</v>
      </c>
      <c r="R66" s="836" t="s">
        <v>1051</v>
      </c>
      <c r="S66" s="836" t="s">
        <v>974</v>
      </c>
      <c r="T66" s="850" t="str">
        <f t="shared" si="12"/>
        <v>OK</v>
      </c>
      <c r="U66" s="739">
        <f t="shared" si="3"/>
        <v>10</v>
      </c>
      <c r="V66" s="739">
        <f t="shared" si="4"/>
        <v>10</v>
      </c>
      <c r="W66" s="739">
        <f t="shared" si="5"/>
        <v>10</v>
      </c>
      <c r="X66" s="739">
        <f t="shared" si="6"/>
        <v>10</v>
      </c>
      <c r="Y66" s="722">
        <f t="shared" si="7"/>
        <v>40</v>
      </c>
      <c r="Z66" s="740" t="str">
        <f t="shared" si="8"/>
        <v>OK</v>
      </c>
    </row>
    <row r="67" spans="1:26">
      <c r="A67" s="575">
        <v>48</v>
      </c>
      <c r="B67" s="853" t="s">
        <v>1344</v>
      </c>
      <c r="C67" s="852" t="s">
        <v>1343</v>
      </c>
      <c r="D67" s="832">
        <v>0</v>
      </c>
      <c r="E67" s="832">
        <v>0</v>
      </c>
      <c r="F67" s="832">
        <v>0</v>
      </c>
      <c r="G67" s="832">
        <v>4</v>
      </c>
      <c r="H67" s="832">
        <v>0</v>
      </c>
      <c r="I67" s="839">
        <v>4</v>
      </c>
      <c r="J67" s="839">
        <v>10</v>
      </c>
      <c r="K67" s="835">
        <f t="shared" si="10"/>
        <v>40</v>
      </c>
      <c r="L67" s="854">
        <v>1</v>
      </c>
      <c r="M67" s="854">
        <v>1</v>
      </c>
      <c r="N67" s="854">
        <v>1</v>
      </c>
      <c r="O67" s="854">
        <v>1</v>
      </c>
      <c r="P67" s="839">
        <v>4</v>
      </c>
      <c r="Q67" s="839">
        <v>40</v>
      </c>
      <c r="R67" s="836" t="s">
        <v>1051</v>
      </c>
      <c r="S67" s="836" t="s">
        <v>974</v>
      </c>
      <c r="T67" s="850" t="str">
        <f t="shared" si="12"/>
        <v>OK</v>
      </c>
      <c r="U67" s="739">
        <f t="shared" si="3"/>
        <v>10</v>
      </c>
      <c r="V67" s="739">
        <f t="shared" si="4"/>
        <v>10</v>
      </c>
      <c r="W67" s="739">
        <f t="shared" si="5"/>
        <v>10</v>
      </c>
      <c r="X67" s="739">
        <f t="shared" si="6"/>
        <v>10</v>
      </c>
      <c r="Y67" s="722">
        <f t="shared" si="7"/>
        <v>40</v>
      </c>
      <c r="Z67" s="740" t="str">
        <f t="shared" si="8"/>
        <v>OK</v>
      </c>
    </row>
    <row r="68" spans="1:26">
      <c r="A68" s="575">
        <v>49</v>
      </c>
      <c r="B68" s="851" t="s">
        <v>1345</v>
      </c>
      <c r="C68" s="852" t="s">
        <v>1290</v>
      </c>
      <c r="D68" s="832">
        <v>0</v>
      </c>
      <c r="E68" s="832">
        <v>0</v>
      </c>
      <c r="F68" s="832">
        <v>0</v>
      </c>
      <c r="G68" s="832">
        <v>4</v>
      </c>
      <c r="H68" s="832">
        <v>0</v>
      </c>
      <c r="I68" s="839">
        <v>4</v>
      </c>
      <c r="J68" s="839">
        <v>25</v>
      </c>
      <c r="K68" s="835">
        <f t="shared" si="10"/>
        <v>100</v>
      </c>
      <c r="L68" s="832">
        <v>1</v>
      </c>
      <c r="M68" s="832">
        <v>1</v>
      </c>
      <c r="N68" s="832">
        <v>1</v>
      </c>
      <c r="O68" s="832">
        <v>1</v>
      </c>
      <c r="P68" s="839">
        <v>4</v>
      </c>
      <c r="Q68" s="839">
        <v>100</v>
      </c>
      <c r="R68" s="836" t="s">
        <v>1051</v>
      </c>
      <c r="S68" s="836" t="s">
        <v>974</v>
      </c>
      <c r="T68" s="850" t="str">
        <f t="shared" si="12"/>
        <v>OK</v>
      </c>
      <c r="U68" s="739">
        <f t="shared" si="3"/>
        <v>25</v>
      </c>
      <c r="V68" s="739">
        <f t="shared" si="4"/>
        <v>25</v>
      </c>
      <c r="W68" s="739">
        <f t="shared" si="5"/>
        <v>25</v>
      </c>
      <c r="X68" s="739">
        <f t="shared" si="6"/>
        <v>25</v>
      </c>
      <c r="Y68" s="722">
        <f t="shared" si="7"/>
        <v>100</v>
      </c>
      <c r="Z68" s="740" t="str">
        <f t="shared" si="8"/>
        <v>OK</v>
      </c>
    </row>
    <row r="69" spans="1:26">
      <c r="A69" s="575">
        <v>50</v>
      </c>
      <c r="B69" s="851" t="s">
        <v>1346</v>
      </c>
      <c r="C69" s="852" t="s">
        <v>1290</v>
      </c>
      <c r="D69" s="832">
        <v>0</v>
      </c>
      <c r="E69" s="832">
        <v>0</v>
      </c>
      <c r="F69" s="832">
        <v>0</v>
      </c>
      <c r="G69" s="832">
        <v>4</v>
      </c>
      <c r="H69" s="832">
        <v>0</v>
      </c>
      <c r="I69" s="839">
        <v>4</v>
      </c>
      <c r="J69" s="839">
        <v>30</v>
      </c>
      <c r="K69" s="835">
        <f t="shared" si="10"/>
        <v>120</v>
      </c>
      <c r="L69" s="832">
        <v>1</v>
      </c>
      <c r="M69" s="832">
        <v>1</v>
      </c>
      <c r="N69" s="832">
        <v>1</v>
      </c>
      <c r="O69" s="832">
        <v>1</v>
      </c>
      <c r="P69" s="839">
        <v>4</v>
      </c>
      <c r="Q69" s="839">
        <v>120</v>
      </c>
      <c r="R69" s="836" t="s">
        <v>1051</v>
      </c>
      <c r="S69" s="836" t="s">
        <v>974</v>
      </c>
      <c r="T69" s="850" t="str">
        <f t="shared" si="12"/>
        <v>OK</v>
      </c>
      <c r="U69" s="739">
        <f t="shared" si="3"/>
        <v>30</v>
      </c>
      <c r="V69" s="739">
        <f t="shared" si="4"/>
        <v>30</v>
      </c>
      <c r="W69" s="739">
        <f t="shared" si="5"/>
        <v>30</v>
      </c>
      <c r="X69" s="739">
        <f t="shared" si="6"/>
        <v>30</v>
      </c>
      <c r="Y69" s="722">
        <f t="shared" si="7"/>
        <v>120</v>
      </c>
      <c r="Z69" s="740" t="str">
        <f t="shared" si="8"/>
        <v>OK</v>
      </c>
    </row>
    <row r="70" spans="1:26">
      <c r="A70" s="575">
        <v>51</v>
      </c>
      <c r="B70" s="855" t="s">
        <v>1347</v>
      </c>
      <c r="C70" s="852" t="s">
        <v>1343</v>
      </c>
      <c r="D70" s="832">
        <v>0</v>
      </c>
      <c r="E70" s="832">
        <v>0</v>
      </c>
      <c r="F70" s="832">
        <v>0</v>
      </c>
      <c r="G70" s="832">
        <v>4</v>
      </c>
      <c r="H70" s="832">
        <v>0</v>
      </c>
      <c r="I70" s="839">
        <v>4</v>
      </c>
      <c r="J70" s="839">
        <v>40</v>
      </c>
      <c r="K70" s="835">
        <f t="shared" si="10"/>
        <v>160</v>
      </c>
      <c r="L70" s="832">
        <v>1</v>
      </c>
      <c r="M70" s="832">
        <v>1</v>
      </c>
      <c r="N70" s="832">
        <v>1</v>
      </c>
      <c r="O70" s="832">
        <v>1</v>
      </c>
      <c r="P70" s="839">
        <v>4</v>
      </c>
      <c r="Q70" s="839">
        <v>160</v>
      </c>
      <c r="R70" s="836" t="s">
        <v>1051</v>
      </c>
      <c r="S70" s="836" t="s">
        <v>974</v>
      </c>
      <c r="T70" s="850" t="str">
        <f t="shared" si="12"/>
        <v>OK</v>
      </c>
      <c r="U70" s="739">
        <f t="shared" si="3"/>
        <v>40</v>
      </c>
      <c r="V70" s="739">
        <f t="shared" si="4"/>
        <v>40</v>
      </c>
      <c r="W70" s="739">
        <f t="shared" si="5"/>
        <v>40</v>
      </c>
      <c r="X70" s="739">
        <f t="shared" si="6"/>
        <v>40</v>
      </c>
      <c r="Y70" s="722">
        <f t="shared" si="7"/>
        <v>160</v>
      </c>
      <c r="Z70" s="740" t="str">
        <f t="shared" si="8"/>
        <v>OK</v>
      </c>
    </row>
    <row r="71" spans="1:26">
      <c r="A71" s="575">
        <v>52</v>
      </c>
      <c r="B71" s="856" t="s">
        <v>1348</v>
      </c>
      <c r="C71" s="857" t="s">
        <v>1343</v>
      </c>
      <c r="D71" s="832">
        <v>0</v>
      </c>
      <c r="E71" s="832">
        <v>0</v>
      </c>
      <c r="F71" s="832">
        <v>0</v>
      </c>
      <c r="G71" s="832">
        <v>4</v>
      </c>
      <c r="H71" s="832">
        <v>0</v>
      </c>
      <c r="I71" s="832">
        <v>4</v>
      </c>
      <c r="J71" s="832">
        <v>60</v>
      </c>
      <c r="K71" s="835">
        <f t="shared" si="10"/>
        <v>240</v>
      </c>
      <c r="L71" s="832">
        <v>1</v>
      </c>
      <c r="M71" s="832">
        <v>1</v>
      </c>
      <c r="N71" s="832">
        <v>1</v>
      </c>
      <c r="O71" s="832">
        <v>1</v>
      </c>
      <c r="P71" s="832">
        <v>4</v>
      </c>
      <c r="Q71" s="835">
        <v>240</v>
      </c>
      <c r="R71" s="836" t="s">
        <v>1051</v>
      </c>
      <c r="S71" s="836" t="s">
        <v>974</v>
      </c>
      <c r="T71" s="850" t="str">
        <f t="shared" si="12"/>
        <v>OK</v>
      </c>
      <c r="U71" s="739">
        <f t="shared" ref="U71:U133" si="13">+L71*J71</f>
        <v>60</v>
      </c>
      <c r="V71" s="739">
        <f t="shared" ref="V71:V133" si="14">+M71*J71</f>
        <v>60</v>
      </c>
      <c r="W71" s="739">
        <f t="shared" ref="W71:W133" si="15">+N71*J71</f>
        <v>60</v>
      </c>
      <c r="X71" s="739">
        <f t="shared" ref="X71:X133" si="16">+O71*J71</f>
        <v>60</v>
      </c>
      <c r="Y71" s="722">
        <f t="shared" ref="Y71:Y133" si="17">SUM(U71:X71)</f>
        <v>240</v>
      </c>
      <c r="Z71" s="740" t="str">
        <f t="shared" ref="Z71:Z133" si="18">IF(Q71=Y71,"OK")</f>
        <v>OK</v>
      </c>
    </row>
    <row r="72" spans="1:26">
      <c r="A72" s="575">
        <v>53</v>
      </c>
      <c r="B72" s="858" t="s">
        <v>1349</v>
      </c>
      <c r="C72" s="858" t="s">
        <v>1343</v>
      </c>
      <c r="D72" s="832">
        <v>0</v>
      </c>
      <c r="E72" s="832">
        <v>0</v>
      </c>
      <c r="F72" s="832">
        <v>0</v>
      </c>
      <c r="G72" s="859">
        <v>4</v>
      </c>
      <c r="H72" s="859">
        <v>0</v>
      </c>
      <c r="I72" s="860">
        <v>4</v>
      </c>
      <c r="J72" s="860">
        <v>80</v>
      </c>
      <c r="K72" s="835">
        <f t="shared" si="10"/>
        <v>320</v>
      </c>
      <c r="L72" s="832">
        <v>1</v>
      </c>
      <c r="M72" s="832">
        <v>1</v>
      </c>
      <c r="N72" s="832">
        <v>1</v>
      </c>
      <c r="O72" s="832">
        <v>1</v>
      </c>
      <c r="P72" s="860">
        <v>4</v>
      </c>
      <c r="Q72" s="860">
        <v>320</v>
      </c>
      <c r="R72" s="836" t="s">
        <v>1051</v>
      </c>
      <c r="S72" s="836" t="s">
        <v>974</v>
      </c>
      <c r="T72" s="850" t="str">
        <f t="shared" si="12"/>
        <v>OK</v>
      </c>
      <c r="U72" s="739">
        <f t="shared" si="13"/>
        <v>80</v>
      </c>
      <c r="V72" s="739">
        <f t="shared" si="14"/>
        <v>80</v>
      </c>
      <c r="W72" s="739">
        <f t="shared" si="15"/>
        <v>80</v>
      </c>
      <c r="X72" s="739">
        <f t="shared" si="16"/>
        <v>80</v>
      </c>
      <c r="Y72" s="722">
        <f t="shared" si="17"/>
        <v>320</v>
      </c>
      <c r="Z72" s="740" t="str">
        <f t="shared" si="18"/>
        <v>OK</v>
      </c>
    </row>
    <row r="73" spans="1:26">
      <c r="A73" s="575">
        <v>54</v>
      </c>
      <c r="B73" s="841" t="s">
        <v>1350</v>
      </c>
      <c r="C73" s="831" t="s">
        <v>1351</v>
      </c>
      <c r="D73" s="832">
        <v>80</v>
      </c>
      <c r="E73" s="832">
        <v>80</v>
      </c>
      <c r="F73" s="833">
        <v>80</v>
      </c>
      <c r="G73" s="833">
        <v>50</v>
      </c>
      <c r="H73" s="832">
        <v>0</v>
      </c>
      <c r="I73" s="834">
        <f t="shared" si="9"/>
        <v>50</v>
      </c>
      <c r="J73" s="834">
        <v>50</v>
      </c>
      <c r="K73" s="835">
        <f t="shared" si="10"/>
        <v>2500</v>
      </c>
      <c r="L73" s="832">
        <v>20</v>
      </c>
      <c r="M73" s="832">
        <v>10</v>
      </c>
      <c r="N73" s="832">
        <v>10</v>
      </c>
      <c r="O73" s="832">
        <v>10</v>
      </c>
      <c r="P73" s="833">
        <f t="shared" si="0"/>
        <v>50</v>
      </c>
      <c r="Q73" s="835">
        <f t="shared" si="11"/>
        <v>2500</v>
      </c>
      <c r="R73" s="836" t="s">
        <v>1051</v>
      </c>
      <c r="S73" s="836" t="s">
        <v>974</v>
      </c>
      <c r="T73" s="850" t="str">
        <f t="shared" si="12"/>
        <v>OK</v>
      </c>
      <c r="U73" s="739">
        <f t="shared" si="13"/>
        <v>1000</v>
      </c>
      <c r="V73" s="739">
        <f t="shared" si="14"/>
        <v>500</v>
      </c>
      <c r="W73" s="739">
        <f t="shared" si="15"/>
        <v>500</v>
      </c>
      <c r="X73" s="739">
        <f t="shared" si="16"/>
        <v>500</v>
      </c>
      <c r="Y73" s="722">
        <f t="shared" si="17"/>
        <v>2500</v>
      </c>
      <c r="Z73" s="740" t="str">
        <f t="shared" si="18"/>
        <v>OK</v>
      </c>
    </row>
    <row r="74" spans="1:26">
      <c r="A74" s="575">
        <v>55</v>
      </c>
      <c r="B74" s="841" t="s">
        <v>1352</v>
      </c>
      <c r="C74" s="831" t="s">
        <v>1351</v>
      </c>
      <c r="D74" s="832">
        <v>40</v>
      </c>
      <c r="E74" s="832">
        <v>40</v>
      </c>
      <c r="F74" s="833">
        <v>40</v>
      </c>
      <c r="G74" s="833">
        <v>40</v>
      </c>
      <c r="H74" s="832">
        <v>0</v>
      </c>
      <c r="I74" s="834">
        <f t="shared" si="9"/>
        <v>40</v>
      </c>
      <c r="J74" s="834">
        <v>75</v>
      </c>
      <c r="K74" s="835">
        <f t="shared" si="10"/>
        <v>3000</v>
      </c>
      <c r="L74" s="832">
        <v>10</v>
      </c>
      <c r="M74" s="832">
        <v>10</v>
      </c>
      <c r="N74" s="832">
        <v>10</v>
      </c>
      <c r="O74" s="832">
        <v>10</v>
      </c>
      <c r="P74" s="833">
        <f t="shared" si="0"/>
        <v>40</v>
      </c>
      <c r="Q74" s="835">
        <f t="shared" si="11"/>
        <v>3000</v>
      </c>
      <c r="R74" s="836" t="s">
        <v>1051</v>
      </c>
      <c r="S74" s="836" t="s">
        <v>974</v>
      </c>
      <c r="T74" s="850" t="str">
        <f t="shared" si="12"/>
        <v>OK</v>
      </c>
      <c r="U74" s="739">
        <f t="shared" si="13"/>
        <v>750</v>
      </c>
      <c r="V74" s="739">
        <f t="shared" si="14"/>
        <v>750</v>
      </c>
      <c r="W74" s="739">
        <f t="shared" si="15"/>
        <v>750</v>
      </c>
      <c r="X74" s="739">
        <f t="shared" si="16"/>
        <v>750</v>
      </c>
      <c r="Y74" s="722">
        <f t="shared" si="17"/>
        <v>3000</v>
      </c>
      <c r="Z74" s="740" t="str">
        <f t="shared" si="18"/>
        <v>OK</v>
      </c>
    </row>
    <row r="75" spans="1:26">
      <c r="A75" s="575">
        <v>56</v>
      </c>
      <c r="B75" s="841" t="s">
        <v>1353</v>
      </c>
      <c r="C75" s="831" t="s">
        <v>1351</v>
      </c>
      <c r="D75" s="832">
        <v>60</v>
      </c>
      <c r="E75" s="832">
        <v>60</v>
      </c>
      <c r="F75" s="833">
        <v>60</v>
      </c>
      <c r="G75" s="833">
        <v>50</v>
      </c>
      <c r="H75" s="832">
        <v>0</v>
      </c>
      <c r="I75" s="834">
        <f>+G75-H75</f>
        <v>50</v>
      </c>
      <c r="J75" s="834">
        <v>45</v>
      </c>
      <c r="K75" s="835">
        <f>+I75*J75</f>
        <v>2250</v>
      </c>
      <c r="L75" s="832">
        <v>20</v>
      </c>
      <c r="M75" s="832">
        <v>10</v>
      </c>
      <c r="N75" s="832">
        <v>10</v>
      </c>
      <c r="O75" s="832">
        <v>10</v>
      </c>
      <c r="P75" s="833">
        <f>SUM(L75:O75)</f>
        <v>50</v>
      </c>
      <c r="Q75" s="835">
        <f>+P75*J75</f>
        <v>2250</v>
      </c>
      <c r="R75" s="836" t="s">
        <v>1051</v>
      </c>
      <c r="S75" s="836" t="s">
        <v>974</v>
      </c>
      <c r="T75" s="850" t="str">
        <f>+IF(K90=Q90,("OK"))</f>
        <v>OK</v>
      </c>
      <c r="U75" s="739">
        <f t="shared" si="13"/>
        <v>900</v>
      </c>
      <c r="V75" s="739">
        <f t="shared" si="14"/>
        <v>450</v>
      </c>
      <c r="W75" s="739">
        <f t="shared" si="15"/>
        <v>450</v>
      </c>
      <c r="X75" s="739">
        <f t="shared" si="16"/>
        <v>450</v>
      </c>
      <c r="Y75" s="722">
        <f t="shared" si="17"/>
        <v>2250</v>
      </c>
      <c r="Z75" s="740" t="str">
        <f t="shared" si="18"/>
        <v>OK</v>
      </c>
    </row>
    <row r="76" spans="1:26">
      <c r="A76" s="575">
        <v>57</v>
      </c>
      <c r="B76" s="841" t="s">
        <v>1354</v>
      </c>
      <c r="C76" s="831" t="s">
        <v>1290</v>
      </c>
      <c r="D76" s="832">
        <v>240</v>
      </c>
      <c r="E76" s="832">
        <v>240</v>
      </c>
      <c r="F76" s="833">
        <v>240</v>
      </c>
      <c r="G76" s="833">
        <v>200</v>
      </c>
      <c r="H76" s="832">
        <v>0</v>
      </c>
      <c r="I76" s="834">
        <f>+G76-H76</f>
        <v>200</v>
      </c>
      <c r="J76" s="834">
        <v>5</v>
      </c>
      <c r="K76" s="835">
        <f>+I76*J76</f>
        <v>1000</v>
      </c>
      <c r="L76" s="832">
        <v>50</v>
      </c>
      <c r="M76" s="832">
        <v>50</v>
      </c>
      <c r="N76" s="832">
        <v>50</v>
      </c>
      <c r="O76" s="832">
        <v>50</v>
      </c>
      <c r="P76" s="833">
        <f>SUM(L76:O76)</f>
        <v>200</v>
      </c>
      <c r="Q76" s="835">
        <f>+P76*J76</f>
        <v>1000</v>
      </c>
      <c r="R76" s="836" t="s">
        <v>1051</v>
      </c>
      <c r="S76" s="836" t="s">
        <v>974</v>
      </c>
      <c r="T76" s="850" t="str">
        <f>+IF(K91=Q91,("OK"))</f>
        <v>OK</v>
      </c>
      <c r="U76" s="739">
        <f t="shared" si="13"/>
        <v>250</v>
      </c>
      <c r="V76" s="739">
        <f t="shared" si="14"/>
        <v>250</v>
      </c>
      <c r="W76" s="739">
        <f t="shared" si="15"/>
        <v>250</v>
      </c>
      <c r="X76" s="739">
        <f t="shared" si="16"/>
        <v>250</v>
      </c>
      <c r="Y76" s="722">
        <f t="shared" si="17"/>
        <v>1000</v>
      </c>
      <c r="Z76" s="740" t="str">
        <f t="shared" si="18"/>
        <v>OK</v>
      </c>
    </row>
    <row r="77" spans="1:26">
      <c r="A77" s="746"/>
      <c r="B77" s="76" t="s">
        <v>6</v>
      </c>
      <c r="K77" s="788">
        <f>SUM(K58:K76)</f>
        <v>99430</v>
      </c>
      <c r="L77" s="789"/>
      <c r="M77" s="789"/>
      <c r="N77" s="789"/>
      <c r="O77" s="789"/>
      <c r="P77" s="789"/>
      <c r="Q77" s="788">
        <f>SUM(Q58:Q76)</f>
        <v>99430</v>
      </c>
      <c r="R77" s="21"/>
      <c r="S77" s="21"/>
      <c r="T77" s="850" t="str">
        <f>+IF(K75=Q75,("OK"))</f>
        <v>OK</v>
      </c>
      <c r="U77" s="739">
        <f t="shared" si="13"/>
        <v>0</v>
      </c>
      <c r="V77" s="739">
        <f t="shared" si="14"/>
        <v>0</v>
      </c>
      <c r="W77" s="739">
        <f t="shared" si="15"/>
        <v>0</v>
      </c>
      <c r="X77" s="739">
        <f t="shared" si="16"/>
        <v>0</v>
      </c>
      <c r="Y77" s="722">
        <f t="shared" si="17"/>
        <v>0</v>
      </c>
      <c r="Z77" s="740" t="b">
        <f t="shared" si="18"/>
        <v>0</v>
      </c>
    </row>
    <row r="78" spans="1:26">
      <c r="A78" s="746"/>
      <c r="B78" s="73"/>
      <c r="K78" s="846"/>
      <c r="L78" s="789"/>
      <c r="M78" s="789"/>
      <c r="N78" s="789"/>
      <c r="O78" s="789"/>
      <c r="P78" s="789"/>
      <c r="Q78" s="846"/>
      <c r="R78" s="21"/>
      <c r="S78" s="21"/>
      <c r="T78" s="850"/>
      <c r="U78" s="739">
        <f t="shared" si="13"/>
        <v>0</v>
      </c>
      <c r="V78" s="739">
        <f t="shared" si="14"/>
        <v>0</v>
      </c>
      <c r="W78" s="739">
        <f t="shared" si="15"/>
        <v>0</v>
      </c>
      <c r="X78" s="739">
        <f t="shared" si="16"/>
        <v>0</v>
      </c>
      <c r="Y78" s="722">
        <f t="shared" si="17"/>
        <v>0</v>
      </c>
      <c r="Z78" s="740" t="str">
        <f t="shared" si="18"/>
        <v>OK</v>
      </c>
    </row>
    <row r="79" spans="1:26" ht="24.6">
      <c r="A79" s="1884" t="s">
        <v>1311</v>
      </c>
      <c r="B79" s="1884"/>
      <c r="C79" s="1884"/>
      <c r="D79" s="1884"/>
      <c r="E79" s="1884"/>
      <c r="F79" s="1884"/>
      <c r="G79" s="1884"/>
      <c r="H79" s="1884"/>
      <c r="I79" s="1884"/>
      <c r="J79" s="1884"/>
      <c r="K79" s="1884"/>
      <c r="L79" s="1884"/>
      <c r="M79" s="1884"/>
      <c r="N79" s="1884"/>
      <c r="O79" s="1884"/>
      <c r="P79" s="1884"/>
      <c r="Q79" s="1884"/>
      <c r="R79" s="1884"/>
      <c r="S79" s="1884"/>
      <c r="T79" s="850" t="str">
        <f>+IF(K76=Q76,("OK"))</f>
        <v>OK</v>
      </c>
      <c r="U79" s="739">
        <f t="shared" si="13"/>
        <v>0</v>
      </c>
      <c r="V79" s="739">
        <f t="shared" si="14"/>
        <v>0</v>
      </c>
      <c r="W79" s="739">
        <f t="shared" si="15"/>
        <v>0</v>
      </c>
      <c r="X79" s="739">
        <f t="shared" si="16"/>
        <v>0</v>
      </c>
      <c r="Y79" s="722">
        <f t="shared" si="17"/>
        <v>0</v>
      </c>
      <c r="Z79" s="740" t="str">
        <f t="shared" si="18"/>
        <v>OK</v>
      </c>
    </row>
    <row r="80" spans="1:26" ht="24.6">
      <c r="A80" s="1826" t="s">
        <v>1029</v>
      </c>
      <c r="B80" s="1826"/>
      <c r="C80" s="1826"/>
      <c r="D80" s="1826"/>
      <c r="E80" s="1826"/>
      <c r="F80" s="1826"/>
      <c r="G80" s="1826"/>
      <c r="H80" s="1826"/>
      <c r="I80" s="1826"/>
      <c r="J80" s="1826"/>
      <c r="K80" s="1826"/>
      <c r="L80" s="1826"/>
      <c r="M80" s="1826"/>
      <c r="N80" s="1826"/>
      <c r="O80" s="1826"/>
      <c r="P80" s="1826"/>
      <c r="Q80" s="1826"/>
      <c r="R80" s="1826"/>
      <c r="S80" s="1826"/>
      <c r="T80" s="850" t="str">
        <f>+IF(K85=Q85,("OK"))</f>
        <v>OK</v>
      </c>
      <c r="U80" s="739">
        <f t="shared" si="13"/>
        <v>0</v>
      </c>
      <c r="V80" s="739">
        <f t="shared" si="14"/>
        <v>0</v>
      </c>
      <c r="W80" s="739">
        <f t="shared" si="15"/>
        <v>0</v>
      </c>
      <c r="X80" s="739">
        <f t="shared" si="16"/>
        <v>0</v>
      </c>
      <c r="Y80" s="722">
        <f t="shared" si="17"/>
        <v>0</v>
      </c>
      <c r="Z80" s="740" t="str">
        <f t="shared" si="18"/>
        <v>OK</v>
      </c>
    </row>
    <row r="81" spans="1:26" ht="24.6">
      <c r="A81" s="1827" t="s">
        <v>1030</v>
      </c>
      <c r="B81" s="1827"/>
      <c r="C81" s="1827"/>
      <c r="D81" s="1827"/>
      <c r="E81" s="1827"/>
      <c r="F81" s="1827"/>
      <c r="G81" s="1827"/>
      <c r="H81" s="1827"/>
      <c r="I81" s="1827"/>
      <c r="J81" s="1827"/>
      <c r="K81" s="1827"/>
      <c r="L81" s="1827"/>
      <c r="M81" s="1827"/>
      <c r="N81" s="1827"/>
      <c r="O81" s="1827"/>
      <c r="P81" s="1827"/>
      <c r="Q81" s="1827"/>
      <c r="R81" s="1827"/>
      <c r="S81" s="1827"/>
      <c r="T81" s="850" t="str">
        <f>+IF(K86=Q86,("OK"))</f>
        <v>OK</v>
      </c>
      <c r="U81" s="739">
        <f t="shared" si="13"/>
        <v>0</v>
      </c>
      <c r="V81" s="739">
        <f t="shared" si="14"/>
        <v>0</v>
      </c>
      <c r="W81" s="739">
        <f t="shared" si="15"/>
        <v>0</v>
      </c>
      <c r="X81" s="739">
        <f t="shared" si="16"/>
        <v>0</v>
      </c>
      <c r="Y81" s="722">
        <f t="shared" si="17"/>
        <v>0</v>
      </c>
      <c r="Z81" s="740" t="str">
        <f t="shared" si="18"/>
        <v>OK</v>
      </c>
    </row>
    <row r="82" spans="1:26" ht="18" customHeight="1">
      <c r="A82" s="1828" t="s">
        <v>789</v>
      </c>
      <c r="B82" s="1829" t="s">
        <v>4</v>
      </c>
      <c r="C82" s="1828" t="s">
        <v>1031</v>
      </c>
      <c r="D82" s="1831" t="s">
        <v>1032</v>
      </c>
      <c r="E82" s="1831"/>
      <c r="F82" s="1831"/>
      <c r="G82" s="1831" t="s">
        <v>1033</v>
      </c>
      <c r="H82" s="1831" t="s">
        <v>1034</v>
      </c>
      <c r="I82" s="1831" t="s">
        <v>1035</v>
      </c>
      <c r="J82" s="1833" t="s">
        <v>1036</v>
      </c>
      <c r="K82" s="1833" t="s">
        <v>1037</v>
      </c>
      <c r="L82" s="1831" t="s">
        <v>1038</v>
      </c>
      <c r="M82" s="1831" t="s">
        <v>1039</v>
      </c>
      <c r="N82" s="1831" t="s">
        <v>1040</v>
      </c>
      <c r="O82" s="1831" t="s">
        <v>1041</v>
      </c>
      <c r="P82" s="1828" t="s">
        <v>1042</v>
      </c>
      <c r="Q82" s="1828"/>
      <c r="R82" s="1828" t="s">
        <v>1043</v>
      </c>
      <c r="S82" s="1828" t="s">
        <v>1044</v>
      </c>
      <c r="T82" s="850" t="str">
        <f>+IF(K87=Q87,("OK"))</f>
        <v>OK</v>
      </c>
      <c r="U82" s="739"/>
      <c r="V82" s="739"/>
      <c r="W82" s="739"/>
      <c r="X82" s="739"/>
      <c r="Z82" s="740"/>
    </row>
    <row r="83" spans="1:26" ht="76.95" customHeight="1">
      <c r="A83" s="1828"/>
      <c r="B83" s="1830"/>
      <c r="C83" s="1828"/>
      <c r="D83" s="570" t="s">
        <v>1045</v>
      </c>
      <c r="E83" s="570" t="s">
        <v>1046</v>
      </c>
      <c r="F83" s="570" t="s">
        <v>224</v>
      </c>
      <c r="G83" s="1831"/>
      <c r="H83" s="1831"/>
      <c r="I83" s="1831"/>
      <c r="J83" s="1833"/>
      <c r="K83" s="1833"/>
      <c r="L83" s="1831"/>
      <c r="M83" s="1831"/>
      <c r="N83" s="1831"/>
      <c r="O83" s="1831"/>
      <c r="P83" s="498" t="s">
        <v>1288</v>
      </c>
      <c r="Q83" s="500" t="s">
        <v>1048</v>
      </c>
      <c r="R83" s="1828"/>
      <c r="S83" s="1828"/>
      <c r="T83" s="850" t="str">
        <f>+IF(K88=Q88,("OK"))</f>
        <v>OK</v>
      </c>
      <c r="U83" s="739">
        <f t="shared" si="13"/>
        <v>0</v>
      </c>
      <c r="V83" s="739">
        <f t="shared" si="14"/>
        <v>0</v>
      </c>
      <c r="W83" s="739">
        <f t="shared" si="15"/>
        <v>0</v>
      </c>
      <c r="X83" s="739">
        <f t="shared" si="16"/>
        <v>0</v>
      </c>
      <c r="Y83" s="722">
        <f t="shared" si="17"/>
        <v>0</v>
      </c>
      <c r="Z83" s="740" t="b">
        <f t="shared" si="18"/>
        <v>0</v>
      </c>
    </row>
    <row r="84" spans="1:26">
      <c r="A84" s="498"/>
      <c r="B84" s="504" t="s">
        <v>1087</v>
      </c>
      <c r="C84" s="498"/>
      <c r="D84" s="570"/>
      <c r="E84" s="570"/>
      <c r="F84" s="570"/>
      <c r="G84" s="499"/>
      <c r="H84" s="847"/>
      <c r="I84" s="847"/>
      <c r="J84" s="848"/>
      <c r="K84" s="848">
        <f>+K77</f>
        <v>99430</v>
      </c>
      <c r="L84" s="847"/>
      <c r="M84" s="847"/>
      <c r="N84" s="847"/>
      <c r="O84" s="847"/>
      <c r="P84" s="849"/>
      <c r="Q84" s="848">
        <f>+Q77</f>
        <v>99430</v>
      </c>
      <c r="R84" s="498"/>
      <c r="S84" s="498"/>
      <c r="T84" s="850" t="str">
        <f>+IF(K89=Q89,("OK"))</f>
        <v>OK</v>
      </c>
      <c r="U84" s="739">
        <f t="shared" si="13"/>
        <v>0</v>
      </c>
      <c r="V84" s="739">
        <f t="shared" si="14"/>
        <v>0</v>
      </c>
      <c r="W84" s="739">
        <f t="shared" si="15"/>
        <v>0</v>
      </c>
      <c r="X84" s="739">
        <f t="shared" si="16"/>
        <v>0</v>
      </c>
      <c r="Y84" s="722">
        <f t="shared" si="17"/>
        <v>0</v>
      </c>
      <c r="Z84" s="740" t="b">
        <f t="shared" si="18"/>
        <v>0</v>
      </c>
    </row>
    <row r="85" spans="1:26">
      <c r="A85" s="575">
        <v>58</v>
      </c>
      <c r="B85" s="841" t="s">
        <v>1355</v>
      </c>
      <c r="C85" s="831" t="s">
        <v>1290</v>
      </c>
      <c r="D85" s="832">
        <v>120</v>
      </c>
      <c r="E85" s="832">
        <v>120</v>
      </c>
      <c r="F85" s="833">
        <v>120</v>
      </c>
      <c r="G85" s="833">
        <v>100</v>
      </c>
      <c r="H85" s="832">
        <v>0</v>
      </c>
      <c r="I85" s="834">
        <f t="shared" si="9"/>
        <v>100</v>
      </c>
      <c r="J85" s="834">
        <v>7</v>
      </c>
      <c r="K85" s="835">
        <f t="shared" si="10"/>
        <v>700</v>
      </c>
      <c r="L85" s="832">
        <v>40</v>
      </c>
      <c r="M85" s="832">
        <v>20</v>
      </c>
      <c r="N85" s="832">
        <v>20</v>
      </c>
      <c r="O85" s="832">
        <v>20</v>
      </c>
      <c r="P85" s="833">
        <f t="shared" si="0"/>
        <v>100</v>
      </c>
      <c r="Q85" s="835">
        <f t="shared" si="11"/>
        <v>700</v>
      </c>
      <c r="R85" s="836" t="s">
        <v>1051</v>
      </c>
      <c r="S85" s="836" t="s">
        <v>974</v>
      </c>
      <c r="T85" s="850" t="str">
        <f t="shared" ref="T85:T90" si="19">+IF(K92=Q92,("OK"))</f>
        <v>OK</v>
      </c>
      <c r="U85" s="739">
        <f t="shared" si="13"/>
        <v>280</v>
      </c>
      <c r="V85" s="739">
        <f t="shared" si="14"/>
        <v>140</v>
      </c>
      <c r="W85" s="739">
        <f t="shared" si="15"/>
        <v>140</v>
      </c>
      <c r="X85" s="739">
        <f t="shared" si="16"/>
        <v>140</v>
      </c>
      <c r="Y85" s="722">
        <f t="shared" si="17"/>
        <v>700</v>
      </c>
      <c r="Z85" s="740" t="str">
        <f t="shared" si="18"/>
        <v>OK</v>
      </c>
    </row>
    <row r="86" spans="1:26">
      <c r="A86" s="575">
        <v>59</v>
      </c>
      <c r="B86" s="841" t="s">
        <v>1356</v>
      </c>
      <c r="C86" s="831" t="s">
        <v>1290</v>
      </c>
      <c r="D86" s="832">
        <v>80</v>
      </c>
      <c r="E86" s="832">
        <v>80</v>
      </c>
      <c r="F86" s="833">
        <v>80</v>
      </c>
      <c r="G86" s="833">
        <v>80</v>
      </c>
      <c r="H86" s="832">
        <v>0</v>
      </c>
      <c r="I86" s="834">
        <f t="shared" si="9"/>
        <v>80</v>
      </c>
      <c r="J86" s="834">
        <v>10</v>
      </c>
      <c r="K86" s="835">
        <f t="shared" si="10"/>
        <v>800</v>
      </c>
      <c r="L86" s="832">
        <v>20</v>
      </c>
      <c r="M86" s="832">
        <v>20</v>
      </c>
      <c r="N86" s="832">
        <v>20</v>
      </c>
      <c r="O86" s="832">
        <v>20</v>
      </c>
      <c r="P86" s="833">
        <f t="shared" si="0"/>
        <v>80</v>
      </c>
      <c r="Q86" s="835">
        <f t="shared" si="11"/>
        <v>800</v>
      </c>
      <c r="R86" s="836" t="s">
        <v>1051</v>
      </c>
      <c r="S86" s="836" t="s">
        <v>974</v>
      </c>
      <c r="T86" s="850" t="str">
        <f t="shared" si="19"/>
        <v>OK</v>
      </c>
      <c r="U86" s="739">
        <f t="shared" si="13"/>
        <v>200</v>
      </c>
      <c r="V86" s="739">
        <f t="shared" si="14"/>
        <v>200</v>
      </c>
      <c r="W86" s="739">
        <f t="shared" si="15"/>
        <v>200</v>
      </c>
      <c r="X86" s="739">
        <f t="shared" si="16"/>
        <v>200</v>
      </c>
      <c r="Y86" s="722">
        <f t="shared" si="17"/>
        <v>800</v>
      </c>
      <c r="Z86" s="740" t="str">
        <f t="shared" si="18"/>
        <v>OK</v>
      </c>
    </row>
    <row r="87" spans="1:26">
      <c r="A87" s="575">
        <v>60</v>
      </c>
      <c r="B87" s="841" t="s">
        <v>1357</v>
      </c>
      <c r="C87" s="831" t="s">
        <v>1290</v>
      </c>
      <c r="D87" s="832">
        <v>160</v>
      </c>
      <c r="E87" s="832">
        <v>160</v>
      </c>
      <c r="F87" s="833">
        <v>160</v>
      </c>
      <c r="G87" s="833">
        <v>160</v>
      </c>
      <c r="H87" s="832">
        <v>0</v>
      </c>
      <c r="I87" s="834">
        <f t="shared" si="9"/>
        <v>160</v>
      </c>
      <c r="J87" s="834">
        <v>8</v>
      </c>
      <c r="K87" s="835">
        <f t="shared" si="10"/>
        <v>1280</v>
      </c>
      <c r="L87" s="832">
        <v>40</v>
      </c>
      <c r="M87" s="832">
        <v>40</v>
      </c>
      <c r="N87" s="832">
        <v>40</v>
      </c>
      <c r="O87" s="832">
        <v>40</v>
      </c>
      <c r="P87" s="833">
        <f t="shared" si="0"/>
        <v>160</v>
      </c>
      <c r="Q87" s="835">
        <f t="shared" si="11"/>
        <v>1280</v>
      </c>
      <c r="R87" s="836" t="s">
        <v>1051</v>
      </c>
      <c r="S87" s="836" t="s">
        <v>974</v>
      </c>
      <c r="T87" s="850" t="str">
        <f t="shared" si="19"/>
        <v>OK</v>
      </c>
      <c r="U87" s="739">
        <f t="shared" si="13"/>
        <v>320</v>
      </c>
      <c r="V87" s="739">
        <f t="shared" si="14"/>
        <v>320</v>
      </c>
      <c r="W87" s="739">
        <f t="shared" si="15"/>
        <v>320</v>
      </c>
      <c r="X87" s="739">
        <f t="shared" si="16"/>
        <v>320</v>
      </c>
      <c r="Y87" s="722">
        <f t="shared" si="17"/>
        <v>1280</v>
      </c>
      <c r="Z87" s="740" t="str">
        <f t="shared" si="18"/>
        <v>OK</v>
      </c>
    </row>
    <row r="88" spans="1:26">
      <c r="A88" s="575">
        <v>61</v>
      </c>
      <c r="B88" s="841" t="s">
        <v>1358</v>
      </c>
      <c r="C88" s="831" t="s">
        <v>1332</v>
      </c>
      <c r="D88" s="832">
        <v>80</v>
      </c>
      <c r="E88" s="832">
        <v>80</v>
      </c>
      <c r="F88" s="833">
        <v>80</v>
      </c>
      <c r="G88" s="833">
        <v>80</v>
      </c>
      <c r="H88" s="832">
        <v>0</v>
      </c>
      <c r="I88" s="834">
        <f t="shared" si="9"/>
        <v>80</v>
      </c>
      <c r="J88" s="834">
        <v>25</v>
      </c>
      <c r="K88" s="835">
        <f t="shared" si="10"/>
        <v>2000</v>
      </c>
      <c r="L88" s="832">
        <v>20</v>
      </c>
      <c r="M88" s="832">
        <v>20</v>
      </c>
      <c r="N88" s="832">
        <v>20</v>
      </c>
      <c r="O88" s="832">
        <v>20</v>
      </c>
      <c r="P88" s="833">
        <f t="shared" si="0"/>
        <v>80</v>
      </c>
      <c r="Q88" s="835">
        <f t="shared" si="11"/>
        <v>2000</v>
      </c>
      <c r="R88" s="836" t="s">
        <v>1051</v>
      </c>
      <c r="S88" s="836" t="s">
        <v>974</v>
      </c>
      <c r="T88" s="850" t="str">
        <f t="shared" si="19"/>
        <v>OK</v>
      </c>
      <c r="U88" s="739">
        <f t="shared" si="13"/>
        <v>500</v>
      </c>
      <c r="V88" s="739">
        <f t="shared" si="14"/>
        <v>500</v>
      </c>
      <c r="W88" s="739">
        <f t="shared" si="15"/>
        <v>500</v>
      </c>
      <c r="X88" s="739">
        <f t="shared" si="16"/>
        <v>500</v>
      </c>
      <c r="Y88" s="722">
        <f t="shared" si="17"/>
        <v>2000</v>
      </c>
      <c r="Z88" s="740" t="str">
        <f t="shared" si="18"/>
        <v>OK</v>
      </c>
    </row>
    <row r="89" spans="1:26">
      <c r="A89" s="575">
        <v>62</v>
      </c>
      <c r="B89" s="841" t="s">
        <v>1359</v>
      </c>
      <c r="C89" s="831" t="s">
        <v>1351</v>
      </c>
      <c r="D89" s="832">
        <v>60</v>
      </c>
      <c r="E89" s="832">
        <v>60</v>
      </c>
      <c r="F89" s="833">
        <v>60</v>
      </c>
      <c r="G89" s="833">
        <v>60</v>
      </c>
      <c r="H89" s="832">
        <v>0</v>
      </c>
      <c r="I89" s="834">
        <f t="shared" si="9"/>
        <v>60</v>
      </c>
      <c r="J89" s="834">
        <v>40</v>
      </c>
      <c r="K89" s="835">
        <f t="shared" si="10"/>
        <v>2400</v>
      </c>
      <c r="L89" s="832">
        <v>15</v>
      </c>
      <c r="M89" s="832">
        <v>15</v>
      </c>
      <c r="N89" s="832">
        <v>15</v>
      </c>
      <c r="O89" s="832">
        <v>15</v>
      </c>
      <c r="P89" s="833">
        <f t="shared" si="0"/>
        <v>60</v>
      </c>
      <c r="Q89" s="835">
        <f t="shared" si="11"/>
        <v>2400</v>
      </c>
      <c r="R89" s="836" t="s">
        <v>1051</v>
      </c>
      <c r="S89" s="836" t="s">
        <v>974</v>
      </c>
      <c r="T89" s="850" t="str">
        <f t="shared" si="19"/>
        <v>OK</v>
      </c>
      <c r="U89" s="739">
        <f t="shared" si="13"/>
        <v>600</v>
      </c>
      <c r="V89" s="739">
        <f t="shared" si="14"/>
        <v>600</v>
      </c>
      <c r="W89" s="739">
        <f t="shared" si="15"/>
        <v>600</v>
      </c>
      <c r="X89" s="739">
        <f t="shared" si="16"/>
        <v>600</v>
      </c>
      <c r="Y89" s="722">
        <f t="shared" si="17"/>
        <v>2400</v>
      </c>
      <c r="Z89" s="740" t="str">
        <f t="shared" si="18"/>
        <v>OK</v>
      </c>
    </row>
    <row r="90" spans="1:26">
      <c r="A90" s="575">
        <v>63</v>
      </c>
      <c r="B90" s="841" t="s">
        <v>1360</v>
      </c>
      <c r="C90" s="831" t="s">
        <v>1290</v>
      </c>
      <c r="D90" s="832">
        <v>240</v>
      </c>
      <c r="E90" s="832">
        <v>240</v>
      </c>
      <c r="F90" s="833">
        <v>240</v>
      </c>
      <c r="G90" s="833">
        <v>240</v>
      </c>
      <c r="H90" s="832">
        <v>0</v>
      </c>
      <c r="I90" s="834">
        <f t="shared" si="9"/>
        <v>240</v>
      </c>
      <c r="J90" s="834">
        <v>5</v>
      </c>
      <c r="K90" s="835">
        <f t="shared" si="10"/>
        <v>1200</v>
      </c>
      <c r="L90" s="832">
        <v>60</v>
      </c>
      <c r="M90" s="832">
        <v>60</v>
      </c>
      <c r="N90" s="832">
        <v>60</v>
      </c>
      <c r="O90" s="832">
        <v>60</v>
      </c>
      <c r="P90" s="833">
        <f t="shared" si="0"/>
        <v>240</v>
      </c>
      <c r="Q90" s="835">
        <f t="shared" si="11"/>
        <v>1200</v>
      </c>
      <c r="R90" s="836" t="s">
        <v>1051</v>
      </c>
      <c r="S90" s="836" t="s">
        <v>974</v>
      </c>
      <c r="T90" s="850" t="str">
        <f t="shared" si="19"/>
        <v>OK</v>
      </c>
      <c r="U90" s="739">
        <f t="shared" si="13"/>
        <v>300</v>
      </c>
      <c r="V90" s="739">
        <f t="shared" si="14"/>
        <v>300</v>
      </c>
      <c r="W90" s="739">
        <f t="shared" si="15"/>
        <v>300</v>
      </c>
      <c r="X90" s="739">
        <f t="shared" si="16"/>
        <v>300</v>
      </c>
      <c r="Y90" s="722">
        <f t="shared" si="17"/>
        <v>1200</v>
      </c>
      <c r="Z90" s="740" t="str">
        <f t="shared" si="18"/>
        <v>OK</v>
      </c>
    </row>
    <row r="91" spans="1:26">
      <c r="A91" s="575">
        <v>64</v>
      </c>
      <c r="B91" s="841" t="s">
        <v>1361</v>
      </c>
      <c r="C91" s="831" t="s">
        <v>1290</v>
      </c>
      <c r="D91" s="832">
        <v>120</v>
      </c>
      <c r="E91" s="832">
        <v>120</v>
      </c>
      <c r="F91" s="833">
        <v>120</v>
      </c>
      <c r="G91" s="833">
        <v>120</v>
      </c>
      <c r="H91" s="832">
        <v>0</v>
      </c>
      <c r="I91" s="834">
        <f t="shared" si="9"/>
        <v>120</v>
      </c>
      <c r="J91" s="834">
        <v>6</v>
      </c>
      <c r="K91" s="835">
        <f t="shared" si="10"/>
        <v>720</v>
      </c>
      <c r="L91" s="832">
        <v>30</v>
      </c>
      <c r="M91" s="832">
        <v>30</v>
      </c>
      <c r="N91" s="832">
        <v>30</v>
      </c>
      <c r="O91" s="832">
        <v>30</v>
      </c>
      <c r="P91" s="833">
        <f t="shared" si="0"/>
        <v>120</v>
      </c>
      <c r="Q91" s="835">
        <f t="shared" si="11"/>
        <v>720</v>
      </c>
      <c r="R91" s="836" t="s">
        <v>1051</v>
      </c>
      <c r="S91" s="836" t="s">
        <v>974</v>
      </c>
      <c r="T91" s="850" t="str">
        <f>+IF(K98=Q98,("OK"))</f>
        <v>OK</v>
      </c>
      <c r="U91" s="739">
        <f t="shared" si="13"/>
        <v>180</v>
      </c>
      <c r="V91" s="739">
        <f t="shared" si="14"/>
        <v>180</v>
      </c>
      <c r="W91" s="739">
        <f t="shared" si="15"/>
        <v>180</v>
      </c>
      <c r="X91" s="739">
        <f t="shared" si="16"/>
        <v>180</v>
      </c>
      <c r="Y91" s="722">
        <f t="shared" si="17"/>
        <v>720</v>
      </c>
      <c r="Z91" s="740" t="str">
        <f t="shared" si="18"/>
        <v>OK</v>
      </c>
    </row>
    <row r="92" spans="1:26">
      <c r="A92" s="575">
        <v>65</v>
      </c>
      <c r="B92" s="841" t="s">
        <v>1362</v>
      </c>
      <c r="C92" s="831" t="s">
        <v>1290</v>
      </c>
      <c r="D92" s="833">
        <v>80</v>
      </c>
      <c r="E92" s="833">
        <v>80</v>
      </c>
      <c r="F92" s="833">
        <v>80</v>
      </c>
      <c r="G92" s="833">
        <v>80</v>
      </c>
      <c r="H92" s="832">
        <v>0</v>
      </c>
      <c r="I92" s="834">
        <f t="shared" si="9"/>
        <v>80</v>
      </c>
      <c r="J92" s="834">
        <v>8</v>
      </c>
      <c r="K92" s="835">
        <f t="shared" si="10"/>
        <v>640</v>
      </c>
      <c r="L92" s="832">
        <v>20</v>
      </c>
      <c r="M92" s="832">
        <v>20</v>
      </c>
      <c r="N92" s="832">
        <v>20</v>
      </c>
      <c r="O92" s="832">
        <v>20</v>
      </c>
      <c r="P92" s="833">
        <f t="shared" si="0"/>
        <v>80</v>
      </c>
      <c r="Q92" s="835">
        <f t="shared" si="11"/>
        <v>640</v>
      </c>
      <c r="R92" s="836" t="s">
        <v>1051</v>
      </c>
      <c r="S92" s="836" t="s">
        <v>974</v>
      </c>
      <c r="T92" s="850" t="str">
        <f>+IF(K99=Q99,("OK"))</f>
        <v>OK</v>
      </c>
      <c r="U92" s="739">
        <f t="shared" si="13"/>
        <v>160</v>
      </c>
      <c r="V92" s="739">
        <f t="shared" si="14"/>
        <v>160</v>
      </c>
      <c r="W92" s="739">
        <f t="shared" si="15"/>
        <v>160</v>
      </c>
      <c r="X92" s="739">
        <f t="shared" si="16"/>
        <v>160</v>
      </c>
      <c r="Y92" s="722">
        <f t="shared" si="17"/>
        <v>640</v>
      </c>
      <c r="Z92" s="740" t="str">
        <f t="shared" si="18"/>
        <v>OK</v>
      </c>
    </row>
    <row r="93" spans="1:26">
      <c r="A93" s="575">
        <v>66</v>
      </c>
      <c r="B93" s="841" t="s">
        <v>1363</v>
      </c>
      <c r="C93" s="831" t="s">
        <v>1290</v>
      </c>
      <c r="D93" s="833">
        <v>160</v>
      </c>
      <c r="E93" s="833">
        <v>160</v>
      </c>
      <c r="F93" s="833">
        <v>160</v>
      </c>
      <c r="G93" s="833">
        <v>160</v>
      </c>
      <c r="H93" s="832">
        <v>0</v>
      </c>
      <c r="I93" s="834">
        <f t="shared" si="9"/>
        <v>160</v>
      </c>
      <c r="J93" s="834">
        <v>7</v>
      </c>
      <c r="K93" s="835">
        <f t="shared" si="10"/>
        <v>1120</v>
      </c>
      <c r="L93" s="832">
        <v>40</v>
      </c>
      <c r="M93" s="832">
        <v>40</v>
      </c>
      <c r="N93" s="832">
        <v>40</v>
      </c>
      <c r="O93" s="832">
        <v>40</v>
      </c>
      <c r="P93" s="833">
        <f t="shared" si="0"/>
        <v>160</v>
      </c>
      <c r="Q93" s="835">
        <f t="shared" si="11"/>
        <v>1120</v>
      </c>
      <c r="R93" s="836" t="s">
        <v>1051</v>
      </c>
      <c r="S93" s="836" t="s">
        <v>974</v>
      </c>
      <c r="T93" s="850" t="str">
        <f>+IF(K100=Q100,("OK"))</f>
        <v>OK</v>
      </c>
      <c r="U93" s="739">
        <f t="shared" si="13"/>
        <v>280</v>
      </c>
      <c r="V93" s="739">
        <f t="shared" si="14"/>
        <v>280</v>
      </c>
      <c r="W93" s="739">
        <f t="shared" si="15"/>
        <v>280</v>
      </c>
      <c r="X93" s="739">
        <f t="shared" si="16"/>
        <v>280</v>
      </c>
      <c r="Y93" s="722">
        <f t="shared" si="17"/>
        <v>1120</v>
      </c>
      <c r="Z93" s="740" t="str">
        <f t="shared" si="18"/>
        <v>OK</v>
      </c>
    </row>
    <row r="94" spans="1:26">
      <c r="A94" s="575">
        <v>67</v>
      </c>
      <c r="B94" s="841" t="s">
        <v>1364</v>
      </c>
      <c r="C94" s="831" t="s">
        <v>1332</v>
      </c>
      <c r="D94" s="833">
        <v>80</v>
      </c>
      <c r="E94" s="833">
        <v>80</v>
      </c>
      <c r="F94" s="833">
        <v>80</v>
      </c>
      <c r="G94" s="833">
        <v>80</v>
      </c>
      <c r="H94" s="832">
        <v>0</v>
      </c>
      <c r="I94" s="834">
        <f t="shared" si="9"/>
        <v>80</v>
      </c>
      <c r="J94" s="834">
        <v>20</v>
      </c>
      <c r="K94" s="835">
        <f t="shared" si="10"/>
        <v>1600</v>
      </c>
      <c r="L94" s="832">
        <v>20</v>
      </c>
      <c r="M94" s="832">
        <v>20</v>
      </c>
      <c r="N94" s="832">
        <v>20</v>
      </c>
      <c r="O94" s="832">
        <v>20</v>
      </c>
      <c r="P94" s="833">
        <f t="shared" si="0"/>
        <v>80</v>
      </c>
      <c r="Q94" s="835">
        <f t="shared" si="11"/>
        <v>1600</v>
      </c>
      <c r="R94" s="836" t="s">
        <v>1051</v>
      </c>
      <c r="S94" s="836" t="s">
        <v>974</v>
      </c>
      <c r="T94" s="850" t="str">
        <f>+IF(K101=Q101,("OK"))</f>
        <v>OK</v>
      </c>
      <c r="U94" s="739">
        <f t="shared" si="13"/>
        <v>400</v>
      </c>
      <c r="V94" s="739">
        <f t="shared" si="14"/>
        <v>400</v>
      </c>
      <c r="W94" s="739">
        <f t="shared" si="15"/>
        <v>400</v>
      </c>
      <c r="X94" s="739">
        <f t="shared" si="16"/>
        <v>400</v>
      </c>
      <c r="Y94" s="722">
        <f t="shared" si="17"/>
        <v>1600</v>
      </c>
      <c r="Z94" s="740" t="str">
        <f t="shared" si="18"/>
        <v>OK</v>
      </c>
    </row>
    <row r="95" spans="1:26">
      <c r="A95" s="575">
        <v>68</v>
      </c>
      <c r="B95" s="841" t="s">
        <v>1365</v>
      </c>
      <c r="C95" s="831" t="s">
        <v>1290</v>
      </c>
      <c r="D95" s="833">
        <v>40</v>
      </c>
      <c r="E95" s="833">
        <v>40</v>
      </c>
      <c r="F95" s="833">
        <v>40</v>
      </c>
      <c r="G95" s="833">
        <v>40</v>
      </c>
      <c r="H95" s="832">
        <v>0</v>
      </c>
      <c r="I95" s="834">
        <f t="shared" si="9"/>
        <v>40</v>
      </c>
      <c r="J95" s="834">
        <v>30</v>
      </c>
      <c r="K95" s="835">
        <f t="shared" si="10"/>
        <v>1200</v>
      </c>
      <c r="L95" s="832">
        <v>10</v>
      </c>
      <c r="M95" s="832">
        <v>10</v>
      </c>
      <c r="N95" s="832">
        <v>10</v>
      </c>
      <c r="O95" s="832">
        <v>10</v>
      </c>
      <c r="P95" s="833">
        <f t="shared" si="0"/>
        <v>40</v>
      </c>
      <c r="Q95" s="835">
        <f t="shared" si="11"/>
        <v>1200</v>
      </c>
      <c r="R95" s="836" t="s">
        <v>1051</v>
      </c>
      <c r="S95" s="836" t="s">
        <v>974</v>
      </c>
      <c r="T95" s="850" t="str">
        <f>+IF(K102=Q102,("OK"))</f>
        <v>OK</v>
      </c>
      <c r="U95" s="739">
        <f t="shared" si="13"/>
        <v>300</v>
      </c>
      <c r="V95" s="739">
        <f t="shared" si="14"/>
        <v>300</v>
      </c>
      <c r="W95" s="739">
        <f t="shared" si="15"/>
        <v>300</v>
      </c>
      <c r="X95" s="739">
        <f t="shared" si="16"/>
        <v>300</v>
      </c>
      <c r="Y95" s="722">
        <f t="shared" si="17"/>
        <v>1200</v>
      </c>
      <c r="Z95" s="740" t="str">
        <f t="shared" si="18"/>
        <v>OK</v>
      </c>
    </row>
    <row r="96" spans="1:26">
      <c r="A96" s="575">
        <v>69</v>
      </c>
      <c r="B96" s="841" t="s">
        <v>1366</v>
      </c>
      <c r="C96" s="831" t="s">
        <v>1290</v>
      </c>
      <c r="D96" s="833">
        <v>40</v>
      </c>
      <c r="E96" s="833">
        <v>40</v>
      </c>
      <c r="F96" s="833">
        <v>40</v>
      </c>
      <c r="G96" s="833">
        <v>40</v>
      </c>
      <c r="H96" s="832">
        <v>0</v>
      </c>
      <c r="I96" s="834">
        <f t="shared" si="9"/>
        <v>40</v>
      </c>
      <c r="J96" s="834">
        <v>40</v>
      </c>
      <c r="K96" s="835">
        <f t="shared" si="10"/>
        <v>1600</v>
      </c>
      <c r="L96" s="832">
        <v>10</v>
      </c>
      <c r="M96" s="832">
        <v>10</v>
      </c>
      <c r="N96" s="832">
        <v>10</v>
      </c>
      <c r="O96" s="832">
        <v>10</v>
      </c>
      <c r="P96" s="833">
        <f t="shared" si="0"/>
        <v>40</v>
      </c>
      <c r="Q96" s="835">
        <f t="shared" si="11"/>
        <v>1600</v>
      </c>
      <c r="R96" s="836" t="s">
        <v>1051</v>
      </c>
      <c r="S96" s="836" t="s">
        <v>974</v>
      </c>
      <c r="T96" s="850" t="str">
        <f t="shared" ref="T96:T97" si="20">+IF(K111=Q111,("OK"))</f>
        <v>OK</v>
      </c>
      <c r="U96" s="739">
        <f t="shared" si="13"/>
        <v>400</v>
      </c>
      <c r="V96" s="739">
        <f t="shared" si="14"/>
        <v>400</v>
      </c>
      <c r="W96" s="739">
        <f t="shared" si="15"/>
        <v>400</v>
      </c>
      <c r="X96" s="739">
        <f t="shared" si="16"/>
        <v>400</v>
      </c>
      <c r="Y96" s="722">
        <f t="shared" si="17"/>
        <v>1600</v>
      </c>
      <c r="Z96" s="740" t="str">
        <f t="shared" si="18"/>
        <v>OK</v>
      </c>
    </row>
    <row r="97" spans="1:26">
      <c r="A97" s="575">
        <v>70</v>
      </c>
      <c r="B97" s="841" t="s">
        <v>1367</v>
      </c>
      <c r="C97" s="831" t="s">
        <v>1351</v>
      </c>
      <c r="D97" s="833">
        <v>40</v>
      </c>
      <c r="E97" s="833">
        <v>40</v>
      </c>
      <c r="F97" s="833">
        <v>40</v>
      </c>
      <c r="G97" s="833">
        <v>40</v>
      </c>
      <c r="H97" s="832">
        <v>0</v>
      </c>
      <c r="I97" s="834">
        <f t="shared" si="9"/>
        <v>40</v>
      </c>
      <c r="J97" s="834">
        <v>50</v>
      </c>
      <c r="K97" s="835">
        <f t="shared" si="10"/>
        <v>2000</v>
      </c>
      <c r="L97" s="832">
        <v>10</v>
      </c>
      <c r="M97" s="832">
        <v>10</v>
      </c>
      <c r="N97" s="832">
        <v>10</v>
      </c>
      <c r="O97" s="832">
        <v>10</v>
      </c>
      <c r="P97" s="833">
        <f t="shared" si="0"/>
        <v>40</v>
      </c>
      <c r="Q97" s="835">
        <f t="shared" si="11"/>
        <v>2000</v>
      </c>
      <c r="R97" s="836" t="s">
        <v>1051</v>
      </c>
      <c r="S97" s="836" t="s">
        <v>974</v>
      </c>
      <c r="T97" s="850" t="str">
        <f t="shared" si="20"/>
        <v>OK</v>
      </c>
      <c r="U97" s="739">
        <f t="shared" si="13"/>
        <v>500</v>
      </c>
      <c r="V97" s="739">
        <f t="shared" si="14"/>
        <v>500</v>
      </c>
      <c r="W97" s="739">
        <f t="shared" si="15"/>
        <v>500</v>
      </c>
      <c r="X97" s="739">
        <f t="shared" si="16"/>
        <v>500</v>
      </c>
      <c r="Y97" s="722">
        <f t="shared" si="17"/>
        <v>2000</v>
      </c>
      <c r="Z97" s="740" t="str">
        <f t="shared" si="18"/>
        <v>OK</v>
      </c>
    </row>
    <row r="98" spans="1:26">
      <c r="A98" s="575">
        <v>71</v>
      </c>
      <c r="B98" s="841" t="s">
        <v>1368</v>
      </c>
      <c r="C98" s="831" t="s">
        <v>1290</v>
      </c>
      <c r="D98" s="833">
        <v>160</v>
      </c>
      <c r="E98" s="833">
        <v>160</v>
      </c>
      <c r="F98" s="833">
        <v>160</v>
      </c>
      <c r="G98" s="833">
        <v>160</v>
      </c>
      <c r="H98" s="832">
        <v>0</v>
      </c>
      <c r="I98" s="834">
        <f>+G98-H98</f>
        <v>160</v>
      </c>
      <c r="J98" s="834">
        <v>5</v>
      </c>
      <c r="K98" s="835">
        <f>+I98*J98</f>
        <v>800</v>
      </c>
      <c r="L98" s="832">
        <v>40</v>
      </c>
      <c r="M98" s="832">
        <v>40</v>
      </c>
      <c r="N98" s="832">
        <v>40</v>
      </c>
      <c r="O98" s="832">
        <v>40</v>
      </c>
      <c r="P98" s="833">
        <f>SUM(L98:O98)</f>
        <v>160</v>
      </c>
      <c r="Q98" s="835">
        <f>+P98*J98</f>
        <v>800</v>
      </c>
      <c r="R98" s="836" t="s">
        <v>1051</v>
      </c>
      <c r="S98" s="836" t="s">
        <v>974</v>
      </c>
      <c r="T98" s="850" t="str">
        <f>+IF(K113=Q113,("OK"))</f>
        <v>OK</v>
      </c>
      <c r="U98" s="739">
        <f t="shared" si="13"/>
        <v>200</v>
      </c>
      <c r="V98" s="739">
        <f t="shared" si="14"/>
        <v>200</v>
      </c>
      <c r="W98" s="739">
        <f t="shared" si="15"/>
        <v>200</v>
      </c>
      <c r="X98" s="739">
        <f t="shared" si="16"/>
        <v>200</v>
      </c>
      <c r="Y98" s="722">
        <f t="shared" si="17"/>
        <v>800</v>
      </c>
      <c r="Z98" s="740" t="str">
        <f t="shared" si="18"/>
        <v>OK</v>
      </c>
    </row>
    <row r="99" spans="1:26">
      <c r="A99" s="575">
        <v>72</v>
      </c>
      <c r="B99" s="841" t="s">
        <v>1369</v>
      </c>
      <c r="C99" s="831" t="s">
        <v>1290</v>
      </c>
      <c r="D99" s="833">
        <v>80</v>
      </c>
      <c r="E99" s="833">
        <v>80</v>
      </c>
      <c r="F99" s="833">
        <v>80</v>
      </c>
      <c r="G99" s="833">
        <v>80</v>
      </c>
      <c r="H99" s="832">
        <v>0</v>
      </c>
      <c r="I99" s="834">
        <f>+G99-H99</f>
        <v>80</v>
      </c>
      <c r="J99" s="834">
        <v>7</v>
      </c>
      <c r="K99" s="835">
        <f>+I99*J99</f>
        <v>560</v>
      </c>
      <c r="L99" s="832">
        <v>20</v>
      </c>
      <c r="M99" s="832">
        <v>20</v>
      </c>
      <c r="N99" s="832">
        <v>20</v>
      </c>
      <c r="O99" s="832">
        <v>20</v>
      </c>
      <c r="P99" s="833">
        <f>SUM(L99:O99)</f>
        <v>80</v>
      </c>
      <c r="Q99" s="835">
        <f>+P99*J99</f>
        <v>560</v>
      </c>
      <c r="R99" s="836" t="s">
        <v>1051</v>
      </c>
      <c r="S99" s="836" t="s">
        <v>974</v>
      </c>
      <c r="T99" s="850" t="str">
        <f>+IF(K114=Q114,("OK"))</f>
        <v>OK</v>
      </c>
      <c r="U99" s="739">
        <f t="shared" si="13"/>
        <v>140</v>
      </c>
      <c r="V99" s="739">
        <f t="shared" si="14"/>
        <v>140</v>
      </c>
      <c r="W99" s="739">
        <f t="shared" si="15"/>
        <v>140</v>
      </c>
      <c r="X99" s="739">
        <f t="shared" si="16"/>
        <v>140</v>
      </c>
      <c r="Y99" s="722">
        <f t="shared" si="17"/>
        <v>560</v>
      </c>
      <c r="Z99" s="740" t="str">
        <f t="shared" si="18"/>
        <v>OK</v>
      </c>
    </row>
    <row r="100" spans="1:26">
      <c r="A100" s="575">
        <v>73</v>
      </c>
      <c r="B100" s="841" t="s">
        <v>1370</v>
      </c>
      <c r="C100" s="831" t="s">
        <v>1290</v>
      </c>
      <c r="D100" s="833">
        <v>60</v>
      </c>
      <c r="E100" s="833">
        <v>60</v>
      </c>
      <c r="F100" s="833">
        <v>60</v>
      </c>
      <c r="G100" s="833">
        <v>60</v>
      </c>
      <c r="H100" s="832">
        <v>0</v>
      </c>
      <c r="I100" s="834">
        <f>+G100-H100</f>
        <v>60</v>
      </c>
      <c r="J100" s="834">
        <v>20</v>
      </c>
      <c r="K100" s="835">
        <f>+I100*J100</f>
        <v>1200</v>
      </c>
      <c r="L100" s="832">
        <v>15</v>
      </c>
      <c r="M100" s="832">
        <v>15</v>
      </c>
      <c r="N100" s="832">
        <v>15</v>
      </c>
      <c r="O100" s="832">
        <v>15</v>
      </c>
      <c r="P100" s="833">
        <f>SUM(L100:O100)</f>
        <v>60</v>
      </c>
      <c r="Q100" s="835">
        <f>+P100*J100</f>
        <v>1200</v>
      </c>
      <c r="R100" s="836" t="s">
        <v>1051</v>
      </c>
      <c r="S100" s="836" t="s">
        <v>974</v>
      </c>
      <c r="T100" s="850" t="str">
        <f>+IF(K115=Q115,("OK"))</f>
        <v>OK</v>
      </c>
      <c r="U100" s="739">
        <f t="shared" si="13"/>
        <v>300</v>
      </c>
      <c r="V100" s="739">
        <f t="shared" si="14"/>
        <v>300</v>
      </c>
      <c r="W100" s="739">
        <f t="shared" si="15"/>
        <v>300</v>
      </c>
      <c r="X100" s="739">
        <f t="shared" si="16"/>
        <v>300</v>
      </c>
      <c r="Y100" s="722">
        <f t="shared" si="17"/>
        <v>1200</v>
      </c>
      <c r="Z100" s="740" t="str">
        <f t="shared" si="18"/>
        <v>OK</v>
      </c>
    </row>
    <row r="101" spans="1:26">
      <c r="A101" s="575">
        <v>74</v>
      </c>
      <c r="B101" s="841" t="s">
        <v>1371</v>
      </c>
      <c r="C101" s="831" t="s">
        <v>1290</v>
      </c>
      <c r="D101" s="833">
        <v>120</v>
      </c>
      <c r="E101" s="833">
        <v>120</v>
      </c>
      <c r="F101" s="833">
        <v>120</v>
      </c>
      <c r="G101" s="833">
        <v>120</v>
      </c>
      <c r="H101" s="832">
        <v>0</v>
      </c>
      <c r="I101" s="834">
        <f>+G101-H101</f>
        <v>120</v>
      </c>
      <c r="J101" s="834">
        <v>8</v>
      </c>
      <c r="K101" s="835">
        <f>+I101*J101</f>
        <v>960</v>
      </c>
      <c r="L101" s="832">
        <v>30</v>
      </c>
      <c r="M101" s="832">
        <v>30</v>
      </c>
      <c r="N101" s="832">
        <v>30</v>
      </c>
      <c r="O101" s="832">
        <v>30</v>
      </c>
      <c r="P101" s="833">
        <f>SUM(L101:O101)</f>
        <v>120</v>
      </c>
      <c r="Q101" s="835">
        <f>+P101*J101</f>
        <v>960</v>
      </c>
      <c r="R101" s="836" t="s">
        <v>1051</v>
      </c>
      <c r="S101" s="836" t="s">
        <v>974</v>
      </c>
      <c r="T101" s="850" t="str">
        <f>+IF(K116=Q116,("OK"))</f>
        <v>OK</v>
      </c>
      <c r="U101" s="739">
        <f t="shared" si="13"/>
        <v>240</v>
      </c>
      <c r="V101" s="739">
        <f t="shared" si="14"/>
        <v>240</v>
      </c>
      <c r="W101" s="739">
        <f t="shared" si="15"/>
        <v>240</v>
      </c>
      <c r="X101" s="739">
        <f t="shared" si="16"/>
        <v>240</v>
      </c>
      <c r="Y101" s="722">
        <f t="shared" si="17"/>
        <v>960</v>
      </c>
      <c r="Z101" s="740" t="str">
        <f t="shared" si="18"/>
        <v>OK</v>
      </c>
    </row>
    <row r="102" spans="1:26">
      <c r="A102" s="575">
        <v>75</v>
      </c>
      <c r="B102" s="841" t="s">
        <v>1372</v>
      </c>
      <c r="C102" s="831" t="s">
        <v>1332</v>
      </c>
      <c r="D102" s="833">
        <v>80</v>
      </c>
      <c r="E102" s="833">
        <v>80</v>
      </c>
      <c r="F102" s="833">
        <v>80</v>
      </c>
      <c r="G102" s="833">
        <v>80</v>
      </c>
      <c r="H102" s="832">
        <v>0</v>
      </c>
      <c r="I102" s="834">
        <f>+G102-H102</f>
        <v>80</v>
      </c>
      <c r="J102" s="834">
        <v>25</v>
      </c>
      <c r="K102" s="835">
        <f>+I102*J102</f>
        <v>2000</v>
      </c>
      <c r="L102" s="832">
        <v>20</v>
      </c>
      <c r="M102" s="832">
        <v>20</v>
      </c>
      <c r="N102" s="832">
        <v>20</v>
      </c>
      <c r="O102" s="832">
        <v>20</v>
      </c>
      <c r="P102" s="833">
        <f>SUM(L102:O102)</f>
        <v>80</v>
      </c>
      <c r="Q102" s="835">
        <f>+P102*J102</f>
        <v>2000</v>
      </c>
      <c r="R102" s="836" t="s">
        <v>1051</v>
      </c>
      <c r="S102" s="836" t="s">
        <v>974</v>
      </c>
      <c r="T102" s="850" t="str">
        <f>+IF(K117=Q117,("OK"))</f>
        <v>OK</v>
      </c>
      <c r="U102" s="739">
        <f t="shared" si="13"/>
        <v>500</v>
      </c>
      <c r="V102" s="739">
        <f t="shared" si="14"/>
        <v>500</v>
      </c>
      <c r="W102" s="739">
        <f t="shared" si="15"/>
        <v>500</v>
      </c>
      <c r="X102" s="739">
        <f t="shared" si="16"/>
        <v>500</v>
      </c>
      <c r="Y102" s="722">
        <f t="shared" si="17"/>
        <v>2000</v>
      </c>
      <c r="Z102" s="740" t="str">
        <f t="shared" si="18"/>
        <v>OK</v>
      </c>
    </row>
    <row r="103" spans="1:26">
      <c r="A103" s="746"/>
      <c r="B103" s="76" t="s">
        <v>6</v>
      </c>
      <c r="K103" s="788">
        <f>SUM(K83:K102)</f>
        <v>122210</v>
      </c>
      <c r="L103" s="789"/>
      <c r="M103" s="789"/>
      <c r="N103" s="789"/>
      <c r="O103" s="789"/>
      <c r="P103" s="789"/>
      <c r="Q103" s="788">
        <f>SUM(Q83:Q102)</f>
        <v>122210</v>
      </c>
      <c r="R103" s="21"/>
      <c r="S103" s="21"/>
      <c r="T103" s="850" t="str">
        <f>+IF(K98=Q98,("OK"))</f>
        <v>OK</v>
      </c>
      <c r="U103" s="739">
        <f t="shared" si="13"/>
        <v>0</v>
      </c>
      <c r="V103" s="739">
        <f t="shared" si="14"/>
        <v>0</v>
      </c>
      <c r="W103" s="739">
        <f t="shared" si="15"/>
        <v>0</v>
      </c>
      <c r="X103" s="739">
        <f t="shared" si="16"/>
        <v>0</v>
      </c>
      <c r="Y103" s="722">
        <f t="shared" si="17"/>
        <v>0</v>
      </c>
      <c r="Z103" s="740" t="b">
        <f t="shared" si="18"/>
        <v>0</v>
      </c>
    </row>
    <row r="104" spans="1:26">
      <c r="A104" s="746"/>
      <c r="B104" s="73"/>
      <c r="K104" s="846"/>
      <c r="L104" s="789"/>
      <c r="M104" s="789"/>
      <c r="N104" s="789"/>
      <c r="O104" s="789"/>
      <c r="P104" s="789"/>
      <c r="Q104" s="846"/>
      <c r="R104" s="21"/>
      <c r="S104" s="21"/>
      <c r="T104" s="850"/>
      <c r="U104" s="739">
        <f t="shared" si="13"/>
        <v>0</v>
      </c>
      <c r="V104" s="739">
        <f t="shared" si="14"/>
        <v>0</v>
      </c>
      <c r="W104" s="739">
        <f t="shared" si="15"/>
        <v>0</v>
      </c>
      <c r="X104" s="739">
        <f t="shared" si="16"/>
        <v>0</v>
      </c>
      <c r="Y104" s="722">
        <f t="shared" si="17"/>
        <v>0</v>
      </c>
      <c r="Z104" s="740" t="str">
        <f t="shared" si="18"/>
        <v>OK</v>
      </c>
    </row>
    <row r="105" spans="1:26" ht="24.6">
      <c r="A105" s="1884" t="s">
        <v>1311</v>
      </c>
      <c r="B105" s="1884"/>
      <c r="C105" s="1884"/>
      <c r="D105" s="1884"/>
      <c r="E105" s="1884"/>
      <c r="F105" s="1884"/>
      <c r="G105" s="1884"/>
      <c r="H105" s="1884"/>
      <c r="I105" s="1884"/>
      <c r="J105" s="1884"/>
      <c r="K105" s="1884"/>
      <c r="L105" s="1884"/>
      <c r="M105" s="1884"/>
      <c r="N105" s="1884"/>
      <c r="O105" s="1884"/>
      <c r="P105" s="1884"/>
      <c r="Q105" s="1884"/>
      <c r="R105" s="1884"/>
      <c r="S105" s="1884"/>
      <c r="T105" s="850" t="str">
        <f>+IF(K99=Q99,("OK"))</f>
        <v>OK</v>
      </c>
      <c r="U105" s="739">
        <f t="shared" si="13"/>
        <v>0</v>
      </c>
      <c r="V105" s="739">
        <f t="shared" si="14"/>
        <v>0</v>
      </c>
      <c r="W105" s="739">
        <f t="shared" si="15"/>
        <v>0</v>
      </c>
      <c r="X105" s="739">
        <f t="shared" si="16"/>
        <v>0</v>
      </c>
      <c r="Y105" s="722">
        <f t="shared" si="17"/>
        <v>0</v>
      </c>
      <c r="Z105" s="740" t="str">
        <f t="shared" si="18"/>
        <v>OK</v>
      </c>
    </row>
    <row r="106" spans="1:26" ht="24.6">
      <c r="A106" s="1826" t="s">
        <v>1029</v>
      </c>
      <c r="B106" s="1826"/>
      <c r="C106" s="1826"/>
      <c r="D106" s="1826"/>
      <c r="E106" s="1826"/>
      <c r="F106" s="1826"/>
      <c r="G106" s="1826"/>
      <c r="H106" s="1826"/>
      <c r="I106" s="1826"/>
      <c r="J106" s="1826"/>
      <c r="K106" s="1826"/>
      <c r="L106" s="1826"/>
      <c r="M106" s="1826"/>
      <c r="N106" s="1826"/>
      <c r="O106" s="1826"/>
      <c r="P106" s="1826"/>
      <c r="Q106" s="1826"/>
      <c r="R106" s="1826"/>
      <c r="S106" s="1826"/>
      <c r="T106" s="850" t="str">
        <f>+IF(K100=Q100,("OK"))</f>
        <v>OK</v>
      </c>
      <c r="U106" s="739">
        <f t="shared" si="13"/>
        <v>0</v>
      </c>
      <c r="V106" s="739">
        <f t="shared" si="14"/>
        <v>0</v>
      </c>
      <c r="W106" s="739">
        <f t="shared" si="15"/>
        <v>0</v>
      </c>
      <c r="X106" s="739">
        <f t="shared" si="16"/>
        <v>0</v>
      </c>
      <c r="Y106" s="722">
        <f t="shared" si="17"/>
        <v>0</v>
      </c>
      <c r="Z106" s="740" t="str">
        <f t="shared" si="18"/>
        <v>OK</v>
      </c>
    </row>
    <row r="107" spans="1:26" ht="24.6">
      <c r="A107" s="1827" t="s">
        <v>1030</v>
      </c>
      <c r="B107" s="1827"/>
      <c r="C107" s="1827"/>
      <c r="D107" s="1827"/>
      <c r="E107" s="1827"/>
      <c r="F107" s="1827"/>
      <c r="G107" s="1827"/>
      <c r="H107" s="1827"/>
      <c r="I107" s="1827"/>
      <c r="J107" s="1827"/>
      <c r="K107" s="1827"/>
      <c r="L107" s="1827"/>
      <c r="M107" s="1827"/>
      <c r="N107" s="1827"/>
      <c r="O107" s="1827"/>
      <c r="P107" s="1827"/>
      <c r="Q107" s="1827"/>
      <c r="R107" s="1827"/>
      <c r="S107" s="1827"/>
      <c r="T107" s="850" t="str">
        <f>+IF(K101=Q101,("OK"))</f>
        <v>OK</v>
      </c>
      <c r="U107" s="739">
        <f t="shared" si="13"/>
        <v>0</v>
      </c>
      <c r="V107" s="739">
        <f t="shared" si="14"/>
        <v>0</v>
      </c>
      <c r="W107" s="739">
        <f t="shared" si="15"/>
        <v>0</v>
      </c>
      <c r="X107" s="739">
        <f t="shared" si="16"/>
        <v>0</v>
      </c>
      <c r="Y107" s="722">
        <f t="shared" si="17"/>
        <v>0</v>
      </c>
      <c r="Z107" s="740" t="str">
        <f t="shared" si="18"/>
        <v>OK</v>
      </c>
    </row>
    <row r="108" spans="1:26" ht="18" customHeight="1">
      <c r="A108" s="1828" t="s">
        <v>789</v>
      </c>
      <c r="B108" s="1829" t="s">
        <v>4</v>
      </c>
      <c r="C108" s="1828" t="s">
        <v>1031</v>
      </c>
      <c r="D108" s="1831" t="s">
        <v>1032</v>
      </c>
      <c r="E108" s="1831"/>
      <c r="F108" s="1831"/>
      <c r="G108" s="1831" t="s">
        <v>1033</v>
      </c>
      <c r="H108" s="1831" t="s">
        <v>1034</v>
      </c>
      <c r="I108" s="1831" t="s">
        <v>1035</v>
      </c>
      <c r="J108" s="1833" t="s">
        <v>1036</v>
      </c>
      <c r="K108" s="1833" t="s">
        <v>1037</v>
      </c>
      <c r="L108" s="1831" t="s">
        <v>1038</v>
      </c>
      <c r="M108" s="1831" t="s">
        <v>1039</v>
      </c>
      <c r="N108" s="1831" t="s">
        <v>1040</v>
      </c>
      <c r="O108" s="1831" t="s">
        <v>1041</v>
      </c>
      <c r="P108" s="1828" t="s">
        <v>1042</v>
      </c>
      <c r="Q108" s="1828"/>
      <c r="R108" s="1828" t="s">
        <v>1043</v>
      </c>
      <c r="S108" s="1828" t="s">
        <v>1044</v>
      </c>
      <c r="T108" s="850" t="str">
        <f>+IF(K102=Q102,("OK"))</f>
        <v>OK</v>
      </c>
      <c r="U108" s="739"/>
      <c r="V108" s="739"/>
      <c r="W108" s="739"/>
      <c r="X108" s="739"/>
      <c r="Z108" s="740"/>
    </row>
    <row r="109" spans="1:26" ht="74.400000000000006" customHeight="1">
      <c r="A109" s="1828"/>
      <c r="B109" s="1830"/>
      <c r="C109" s="1828"/>
      <c r="D109" s="570" t="s">
        <v>1045</v>
      </c>
      <c r="E109" s="570" t="s">
        <v>1046</v>
      </c>
      <c r="F109" s="570" t="s">
        <v>224</v>
      </c>
      <c r="G109" s="1831"/>
      <c r="H109" s="1831"/>
      <c r="I109" s="1831"/>
      <c r="J109" s="1833"/>
      <c r="K109" s="1833"/>
      <c r="L109" s="1831"/>
      <c r="M109" s="1831"/>
      <c r="N109" s="1831"/>
      <c r="O109" s="1831"/>
      <c r="P109" s="498" t="s">
        <v>1288</v>
      </c>
      <c r="Q109" s="500" t="s">
        <v>1048</v>
      </c>
      <c r="R109" s="1828"/>
      <c r="S109" s="1828"/>
      <c r="T109" s="850" t="str">
        <f t="shared" ref="T109:T110" si="21">+IF(K111=Q111,("OK"))</f>
        <v>OK</v>
      </c>
      <c r="U109" s="739">
        <f t="shared" si="13"/>
        <v>0</v>
      </c>
      <c r="V109" s="739">
        <f t="shared" si="14"/>
        <v>0</v>
      </c>
      <c r="W109" s="739">
        <f t="shared" si="15"/>
        <v>0</v>
      </c>
      <c r="X109" s="739">
        <f t="shared" si="16"/>
        <v>0</v>
      </c>
      <c r="Y109" s="722">
        <f t="shared" si="17"/>
        <v>0</v>
      </c>
      <c r="Z109" s="740" t="b">
        <f t="shared" si="18"/>
        <v>0</v>
      </c>
    </row>
    <row r="110" spans="1:26">
      <c r="A110" s="498"/>
      <c r="B110" s="504" t="s">
        <v>1087</v>
      </c>
      <c r="C110" s="498"/>
      <c r="D110" s="570"/>
      <c r="E110" s="570"/>
      <c r="F110" s="570"/>
      <c r="G110" s="499"/>
      <c r="H110" s="847"/>
      <c r="I110" s="847"/>
      <c r="J110" s="848"/>
      <c r="K110" s="848">
        <f>+K103</f>
        <v>122210</v>
      </c>
      <c r="L110" s="847"/>
      <c r="M110" s="847"/>
      <c r="N110" s="847"/>
      <c r="O110" s="847"/>
      <c r="P110" s="849"/>
      <c r="Q110" s="848">
        <f>+Q103</f>
        <v>122210</v>
      </c>
      <c r="R110" s="498"/>
      <c r="S110" s="498"/>
      <c r="T110" s="850" t="str">
        <f t="shared" si="21"/>
        <v>OK</v>
      </c>
      <c r="U110" s="739">
        <f t="shared" si="13"/>
        <v>0</v>
      </c>
      <c r="V110" s="739">
        <f t="shared" si="14"/>
        <v>0</v>
      </c>
      <c r="W110" s="739">
        <f t="shared" si="15"/>
        <v>0</v>
      </c>
      <c r="X110" s="739">
        <f t="shared" si="16"/>
        <v>0</v>
      </c>
      <c r="Y110" s="722">
        <f t="shared" si="17"/>
        <v>0</v>
      </c>
      <c r="Z110" s="740" t="b">
        <f t="shared" si="18"/>
        <v>0</v>
      </c>
    </row>
    <row r="111" spans="1:26">
      <c r="A111" s="575">
        <v>76</v>
      </c>
      <c r="B111" s="841" t="s">
        <v>1373</v>
      </c>
      <c r="C111" s="831" t="s">
        <v>1351</v>
      </c>
      <c r="D111" s="833">
        <v>40</v>
      </c>
      <c r="E111" s="833">
        <v>40</v>
      </c>
      <c r="F111" s="833">
        <v>40</v>
      </c>
      <c r="G111" s="833">
        <v>40</v>
      </c>
      <c r="H111" s="832">
        <v>0</v>
      </c>
      <c r="I111" s="834">
        <f t="shared" si="9"/>
        <v>40</v>
      </c>
      <c r="J111" s="834">
        <v>40</v>
      </c>
      <c r="K111" s="835">
        <f t="shared" ref="K111:K201" si="22">+I111*J111</f>
        <v>1600</v>
      </c>
      <c r="L111" s="832">
        <v>10</v>
      </c>
      <c r="M111" s="832">
        <v>10</v>
      </c>
      <c r="N111" s="832">
        <v>10</v>
      </c>
      <c r="O111" s="832">
        <v>10</v>
      </c>
      <c r="P111" s="833">
        <f t="shared" ref="P111:P200" si="23">SUM(L111:O111)</f>
        <v>40</v>
      </c>
      <c r="Q111" s="835">
        <f t="shared" ref="Q111:Q200" si="24">+P111*J111</f>
        <v>1600</v>
      </c>
      <c r="R111" s="836" t="s">
        <v>1051</v>
      </c>
      <c r="S111" s="836" t="s">
        <v>974</v>
      </c>
      <c r="T111" s="850" t="str">
        <f t="shared" ref="T111:T190" si="25">+IF(K118=Q118,("OK"))</f>
        <v>OK</v>
      </c>
      <c r="U111" s="739">
        <f t="shared" si="13"/>
        <v>400</v>
      </c>
      <c r="V111" s="739">
        <f t="shared" si="14"/>
        <v>400</v>
      </c>
      <c r="W111" s="739">
        <f t="shared" si="15"/>
        <v>400</v>
      </c>
      <c r="X111" s="739">
        <f t="shared" si="16"/>
        <v>400</v>
      </c>
      <c r="Y111" s="722">
        <f t="shared" si="17"/>
        <v>1600</v>
      </c>
      <c r="Z111" s="740" t="str">
        <f t="shared" si="18"/>
        <v>OK</v>
      </c>
    </row>
    <row r="112" spans="1:26">
      <c r="A112" s="575">
        <v>77</v>
      </c>
      <c r="B112" s="841" t="s">
        <v>1374</v>
      </c>
      <c r="C112" s="831" t="s">
        <v>1290</v>
      </c>
      <c r="D112" s="833">
        <v>160</v>
      </c>
      <c r="E112" s="833">
        <v>160</v>
      </c>
      <c r="F112" s="833">
        <v>160</v>
      </c>
      <c r="G112" s="833">
        <v>160</v>
      </c>
      <c r="H112" s="832">
        <v>0</v>
      </c>
      <c r="I112" s="834">
        <f t="shared" ref="I112:I202" si="26">+G112-H112</f>
        <v>160</v>
      </c>
      <c r="J112" s="834">
        <v>5</v>
      </c>
      <c r="K112" s="835">
        <f t="shared" si="22"/>
        <v>800</v>
      </c>
      <c r="L112" s="832">
        <v>40</v>
      </c>
      <c r="M112" s="832">
        <v>40</v>
      </c>
      <c r="N112" s="832">
        <v>40</v>
      </c>
      <c r="O112" s="832">
        <v>40</v>
      </c>
      <c r="P112" s="833">
        <f t="shared" si="23"/>
        <v>160</v>
      </c>
      <c r="Q112" s="835">
        <f t="shared" si="24"/>
        <v>800</v>
      </c>
      <c r="R112" s="836" t="s">
        <v>1051</v>
      </c>
      <c r="S112" s="836" t="s">
        <v>974</v>
      </c>
      <c r="T112" s="850" t="str">
        <f t="shared" si="25"/>
        <v>OK</v>
      </c>
      <c r="U112" s="739">
        <f t="shared" si="13"/>
        <v>200</v>
      </c>
      <c r="V112" s="739">
        <f t="shared" si="14"/>
        <v>200</v>
      </c>
      <c r="W112" s="739">
        <f t="shared" si="15"/>
        <v>200</v>
      </c>
      <c r="X112" s="739">
        <f t="shared" si="16"/>
        <v>200</v>
      </c>
      <c r="Y112" s="722">
        <f t="shared" si="17"/>
        <v>800</v>
      </c>
      <c r="Z112" s="740" t="str">
        <f t="shared" si="18"/>
        <v>OK</v>
      </c>
    </row>
    <row r="113" spans="1:26">
      <c r="A113" s="575">
        <v>78</v>
      </c>
      <c r="B113" s="841" t="s">
        <v>1375</v>
      </c>
      <c r="C113" s="831" t="s">
        <v>1290</v>
      </c>
      <c r="D113" s="833">
        <v>80</v>
      </c>
      <c r="E113" s="833">
        <v>80</v>
      </c>
      <c r="F113" s="833">
        <v>80</v>
      </c>
      <c r="G113" s="833">
        <v>80</v>
      </c>
      <c r="H113" s="832">
        <v>0</v>
      </c>
      <c r="I113" s="834">
        <f t="shared" si="26"/>
        <v>80</v>
      </c>
      <c r="J113" s="834">
        <v>6</v>
      </c>
      <c r="K113" s="835">
        <f t="shared" si="22"/>
        <v>480</v>
      </c>
      <c r="L113" s="832">
        <v>20</v>
      </c>
      <c r="M113" s="832">
        <v>20</v>
      </c>
      <c r="N113" s="832">
        <v>20</v>
      </c>
      <c r="O113" s="832">
        <v>20</v>
      </c>
      <c r="P113" s="833">
        <f t="shared" si="23"/>
        <v>80</v>
      </c>
      <c r="Q113" s="835">
        <f t="shared" si="24"/>
        <v>480</v>
      </c>
      <c r="R113" s="836" t="s">
        <v>1051</v>
      </c>
      <c r="S113" s="836" t="s">
        <v>974</v>
      </c>
      <c r="T113" s="850" t="str">
        <f t="shared" si="25"/>
        <v>OK</v>
      </c>
      <c r="U113" s="739">
        <f t="shared" si="13"/>
        <v>120</v>
      </c>
      <c r="V113" s="739">
        <f t="shared" si="14"/>
        <v>120</v>
      </c>
      <c r="W113" s="739">
        <f t="shared" si="15"/>
        <v>120</v>
      </c>
      <c r="X113" s="739">
        <f t="shared" si="16"/>
        <v>120</v>
      </c>
      <c r="Y113" s="722">
        <f t="shared" si="17"/>
        <v>480</v>
      </c>
      <c r="Z113" s="740" t="str">
        <f t="shared" si="18"/>
        <v>OK</v>
      </c>
    </row>
    <row r="114" spans="1:26">
      <c r="A114" s="575">
        <v>79</v>
      </c>
      <c r="B114" s="841" t="s">
        <v>1376</v>
      </c>
      <c r="C114" s="831" t="s">
        <v>1290</v>
      </c>
      <c r="D114" s="833">
        <v>80</v>
      </c>
      <c r="E114" s="833">
        <v>80</v>
      </c>
      <c r="F114" s="833">
        <v>80</v>
      </c>
      <c r="G114" s="833">
        <v>80</v>
      </c>
      <c r="H114" s="832">
        <v>0</v>
      </c>
      <c r="I114" s="834">
        <f t="shared" si="26"/>
        <v>80</v>
      </c>
      <c r="J114" s="834">
        <v>15</v>
      </c>
      <c r="K114" s="835">
        <f t="shared" si="22"/>
        <v>1200</v>
      </c>
      <c r="L114" s="832">
        <v>20</v>
      </c>
      <c r="M114" s="832">
        <v>20</v>
      </c>
      <c r="N114" s="832">
        <v>20</v>
      </c>
      <c r="O114" s="832">
        <v>20</v>
      </c>
      <c r="P114" s="833">
        <f t="shared" si="23"/>
        <v>80</v>
      </c>
      <c r="Q114" s="835">
        <f t="shared" si="24"/>
        <v>1200</v>
      </c>
      <c r="R114" s="836" t="s">
        <v>1051</v>
      </c>
      <c r="S114" s="836" t="s">
        <v>974</v>
      </c>
      <c r="T114" s="850" t="str">
        <f t="shared" si="25"/>
        <v>OK</v>
      </c>
      <c r="U114" s="739">
        <f t="shared" si="13"/>
        <v>300</v>
      </c>
      <c r="V114" s="739">
        <f t="shared" si="14"/>
        <v>300</v>
      </c>
      <c r="W114" s="739">
        <f t="shared" si="15"/>
        <v>300</v>
      </c>
      <c r="X114" s="739">
        <f t="shared" si="16"/>
        <v>300</v>
      </c>
      <c r="Y114" s="722">
        <f t="shared" si="17"/>
        <v>1200</v>
      </c>
      <c r="Z114" s="740" t="str">
        <f t="shared" si="18"/>
        <v>OK</v>
      </c>
    </row>
    <row r="115" spans="1:26">
      <c r="A115" s="575">
        <v>80</v>
      </c>
      <c r="B115" s="841" t="s">
        <v>1377</v>
      </c>
      <c r="C115" s="831" t="s">
        <v>1290</v>
      </c>
      <c r="D115" s="833">
        <v>120</v>
      </c>
      <c r="E115" s="833">
        <v>120</v>
      </c>
      <c r="F115" s="833">
        <v>120</v>
      </c>
      <c r="G115" s="833">
        <v>120</v>
      </c>
      <c r="H115" s="832">
        <v>0</v>
      </c>
      <c r="I115" s="834">
        <f t="shared" si="26"/>
        <v>120</v>
      </c>
      <c r="J115" s="834">
        <v>7</v>
      </c>
      <c r="K115" s="835">
        <f t="shared" si="22"/>
        <v>840</v>
      </c>
      <c r="L115" s="832">
        <v>30</v>
      </c>
      <c r="M115" s="832">
        <v>30</v>
      </c>
      <c r="N115" s="832">
        <v>30</v>
      </c>
      <c r="O115" s="832">
        <v>30</v>
      </c>
      <c r="P115" s="833">
        <f t="shared" si="23"/>
        <v>120</v>
      </c>
      <c r="Q115" s="835">
        <f t="shared" si="24"/>
        <v>840</v>
      </c>
      <c r="R115" s="836" t="s">
        <v>1051</v>
      </c>
      <c r="S115" s="836" t="s">
        <v>974</v>
      </c>
      <c r="T115" s="850" t="str">
        <f t="shared" si="25"/>
        <v>OK</v>
      </c>
      <c r="U115" s="739">
        <f t="shared" si="13"/>
        <v>210</v>
      </c>
      <c r="V115" s="739">
        <f t="shared" si="14"/>
        <v>210</v>
      </c>
      <c r="W115" s="739">
        <f t="shared" si="15"/>
        <v>210</v>
      </c>
      <c r="X115" s="739">
        <f t="shared" si="16"/>
        <v>210</v>
      </c>
      <c r="Y115" s="722">
        <f t="shared" si="17"/>
        <v>840</v>
      </c>
      <c r="Z115" s="740" t="str">
        <f t="shared" si="18"/>
        <v>OK</v>
      </c>
    </row>
    <row r="116" spans="1:26">
      <c r="A116" s="575">
        <v>81</v>
      </c>
      <c r="B116" s="841" t="s">
        <v>1378</v>
      </c>
      <c r="C116" s="831" t="s">
        <v>1332</v>
      </c>
      <c r="D116" s="833">
        <v>80</v>
      </c>
      <c r="E116" s="833">
        <v>80</v>
      </c>
      <c r="F116" s="833">
        <v>80</v>
      </c>
      <c r="G116" s="833">
        <v>80</v>
      </c>
      <c r="H116" s="832">
        <v>0</v>
      </c>
      <c r="I116" s="834">
        <f t="shared" si="26"/>
        <v>80</v>
      </c>
      <c r="J116" s="834">
        <v>20</v>
      </c>
      <c r="K116" s="835">
        <f t="shared" si="22"/>
        <v>1600</v>
      </c>
      <c r="L116" s="832">
        <v>20</v>
      </c>
      <c r="M116" s="832">
        <v>20</v>
      </c>
      <c r="N116" s="832">
        <v>20</v>
      </c>
      <c r="O116" s="832">
        <v>20</v>
      </c>
      <c r="P116" s="833">
        <f t="shared" si="23"/>
        <v>80</v>
      </c>
      <c r="Q116" s="835">
        <f t="shared" si="24"/>
        <v>1600</v>
      </c>
      <c r="R116" s="836" t="s">
        <v>1051</v>
      </c>
      <c r="S116" s="836" t="s">
        <v>974</v>
      </c>
      <c r="T116" s="850" t="str">
        <f t="shared" si="25"/>
        <v>OK</v>
      </c>
      <c r="U116" s="739">
        <f t="shared" si="13"/>
        <v>400</v>
      </c>
      <c r="V116" s="739">
        <f t="shared" si="14"/>
        <v>400</v>
      </c>
      <c r="W116" s="739">
        <f t="shared" si="15"/>
        <v>400</v>
      </c>
      <c r="X116" s="739">
        <f t="shared" si="16"/>
        <v>400</v>
      </c>
      <c r="Y116" s="722">
        <f t="shared" si="17"/>
        <v>1600</v>
      </c>
      <c r="Z116" s="740" t="str">
        <f t="shared" si="18"/>
        <v>OK</v>
      </c>
    </row>
    <row r="117" spans="1:26">
      <c r="A117" s="575">
        <v>82</v>
      </c>
      <c r="B117" s="841" t="s">
        <v>1379</v>
      </c>
      <c r="C117" s="831" t="s">
        <v>1290</v>
      </c>
      <c r="D117" s="833">
        <v>12</v>
      </c>
      <c r="E117" s="833">
        <v>12</v>
      </c>
      <c r="F117" s="833">
        <v>12</v>
      </c>
      <c r="G117" s="833">
        <v>12</v>
      </c>
      <c r="H117" s="832">
        <v>0</v>
      </c>
      <c r="I117" s="834">
        <f t="shared" si="26"/>
        <v>12</v>
      </c>
      <c r="J117" s="834">
        <v>30</v>
      </c>
      <c r="K117" s="835">
        <f t="shared" si="22"/>
        <v>360</v>
      </c>
      <c r="L117" s="832">
        <v>3</v>
      </c>
      <c r="M117" s="832">
        <v>3</v>
      </c>
      <c r="N117" s="832">
        <v>3</v>
      </c>
      <c r="O117" s="832">
        <v>3</v>
      </c>
      <c r="P117" s="833">
        <f t="shared" si="23"/>
        <v>12</v>
      </c>
      <c r="Q117" s="835">
        <f t="shared" si="24"/>
        <v>360</v>
      </c>
      <c r="R117" s="836" t="s">
        <v>1051</v>
      </c>
      <c r="S117" s="836" t="s">
        <v>974</v>
      </c>
      <c r="T117" s="850" t="str">
        <f t="shared" si="25"/>
        <v>OK</v>
      </c>
      <c r="U117" s="739">
        <f t="shared" si="13"/>
        <v>90</v>
      </c>
      <c r="V117" s="739">
        <f t="shared" si="14"/>
        <v>90</v>
      </c>
      <c r="W117" s="739">
        <f t="shared" si="15"/>
        <v>90</v>
      </c>
      <c r="X117" s="739">
        <f t="shared" si="16"/>
        <v>90</v>
      </c>
      <c r="Y117" s="722">
        <f t="shared" si="17"/>
        <v>360</v>
      </c>
      <c r="Z117" s="740" t="str">
        <f t="shared" si="18"/>
        <v>OK</v>
      </c>
    </row>
    <row r="118" spans="1:26">
      <c r="A118" s="575">
        <v>83</v>
      </c>
      <c r="B118" s="841" t="s">
        <v>1380</v>
      </c>
      <c r="C118" s="831" t="s">
        <v>1290</v>
      </c>
      <c r="D118" s="833">
        <v>12</v>
      </c>
      <c r="E118" s="833">
        <v>12</v>
      </c>
      <c r="F118" s="833">
        <v>12</v>
      </c>
      <c r="G118" s="833">
        <v>12</v>
      </c>
      <c r="H118" s="832">
        <v>0</v>
      </c>
      <c r="I118" s="834">
        <f t="shared" si="26"/>
        <v>12</v>
      </c>
      <c r="J118" s="834">
        <v>40</v>
      </c>
      <c r="K118" s="835">
        <f t="shared" si="22"/>
        <v>480</v>
      </c>
      <c r="L118" s="832">
        <v>3</v>
      </c>
      <c r="M118" s="832">
        <v>3</v>
      </c>
      <c r="N118" s="832">
        <v>3</v>
      </c>
      <c r="O118" s="832">
        <v>3</v>
      </c>
      <c r="P118" s="833">
        <f t="shared" si="23"/>
        <v>12</v>
      </c>
      <c r="Q118" s="835">
        <f t="shared" si="24"/>
        <v>480</v>
      </c>
      <c r="R118" s="836" t="s">
        <v>1051</v>
      </c>
      <c r="S118" s="836" t="s">
        <v>974</v>
      </c>
      <c r="T118" s="850" t="str">
        <f t="shared" si="25"/>
        <v>OK</v>
      </c>
      <c r="U118" s="739">
        <f t="shared" si="13"/>
        <v>120</v>
      </c>
      <c r="V118" s="739">
        <f t="shared" si="14"/>
        <v>120</v>
      </c>
      <c r="W118" s="739">
        <f t="shared" si="15"/>
        <v>120</v>
      </c>
      <c r="X118" s="739">
        <f t="shared" si="16"/>
        <v>120</v>
      </c>
      <c r="Y118" s="722">
        <f t="shared" si="17"/>
        <v>480</v>
      </c>
      <c r="Z118" s="740" t="str">
        <f t="shared" si="18"/>
        <v>OK</v>
      </c>
    </row>
    <row r="119" spans="1:26">
      <c r="A119" s="575">
        <v>84</v>
      </c>
      <c r="B119" s="841" t="s">
        <v>1381</v>
      </c>
      <c r="C119" s="831" t="s">
        <v>1290</v>
      </c>
      <c r="D119" s="833">
        <v>20</v>
      </c>
      <c r="E119" s="833">
        <v>20</v>
      </c>
      <c r="F119" s="833">
        <v>20</v>
      </c>
      <c r="G119" s="833">
        <v>15</v>
      </c>
      <c r="H119" s="832">
        <v>0</v>
      </c>
      <c r="I119" s="834">
        <f t="shared" si="26"/>
        <v>15</v>
      </c>
      <c r="J119" s="834">
        <v>150</v>
      </c>
      <c r="K119" s="835">
        <f t="shared" si="22"/>
        <v>2250</v>
      </c>
      <c r="L119" s="832">
        <v>5</v>
      </c>
      <c r="M119" s="832">
        <v>0</v>
      </c>
      <c r="N119" s="832">
        <v>5</v>
      </c>
      <c r="O119" s="832">
        <v>5</v>
      </c>
      <c r="P119" s="833">
        <f t="shared" si="23"/>
        <v>15</v>
      </c>
      <c r="Q119" s="835">
        <f t="shared" si="24"/>
        <v>2250</v>
      </c>
      <c r="R119" s="836" t="s">
        <v>1051</v>
      </c>
      <c r="S119" s="836" t="s">
        <v>974</v>
      </c>
      <c r="T119" s="850" t="str">
        <f t="shared" si="25"/>
        <v>OK</v>
      </c>
      <c r="U119" s="739">
        <f t="shared" si="13"/>
        <v>750</v>
      </c>
      <c r="V119" s="739">
        <f t="shared" si="14"/>
        <v>0</v>
      </c>
      <c r="W119" s="739">
        <f t="shared" si="15"/>
        <v>750</v>
      </c>
      <c r="X119" s="739">
        <f t="shared" si="16"/>
        <v>750</v>
      </c>
      <c r="Y119" s="722">
        <f t="shared" si="17"/>
        <v>2250</v>
      </c>
      <c r="Z119" s="740" t="str">
        <f t="shared" si="18"/>
        <v>OK</v>
      </c>
    </row>
    <row r="120" spans="1:26">
      <c r="A120" s="575">
        <v>85</v>
      </c>
      <c r="B120" s="841" t="s">
        <v>1382</v>
      </c>
      <c r="C120" s="831" t="s">
        <v>1290</v>
      </c>
      <c r="D120" s="833">
        <v>20</v>
      </c>
      <c r="E120" s="833">
        <v>20</v>
      </c>
      <c r="F120" s="833">
        <v>20</v>
      </c>
      <c r="G120" s="833">
        <v>15</v>
      </c>
      <c r="H120" s="832">
        <v>0</v>
      </c>
      <c r="I120" s="834">
        <f t="shared" si="26"/>
        <v>15</v>
      </c>
      <c r="J120" s="834">
        <v>150</v>
      </c>
      <c r="K120" s="835">
        <f t="shared" si="22"/>
        <v>2250</v>
      </c>
      <c r="L120" s="832">
        <v>5</v>
      </c>
      <c r="M120" s="832">
        <v>0</v>
      </c>
      <c r="N120" s="832">
        <v>5</v>
      </c>
      <c r="O120" s="832">
        <v>5</v>
      </c>
      <c r="P120" s="833">
        <f t="shared" si="23"/>
        <v>15</v>
      </c>
      <c r="Q120" s="835">
        <f t="shared" si="24"/>
        <v>2250</v>
      </c>
      <c r="R120" s="836" t="s">
        <v>1051</v>
      </c>
      <c r="S120" s="836" t="s">
        <v>974</v>
      </c>
      <c r="T120" s="850" t="str">
        <f t="shared" si="25"/>
        <v>OK</v>
      </c>
      <c r="U120" s="739">
        <f t="shared" si="13"/>
        <v>750</v>
      </c>
      <c r="V120" s="739">
        <f t="shared" si="14"/>
        <v>0</v>
      </c>
      <c r="W120" s="739">
        <f t="shared" si="15"/>
        <v>750</v>
      </c>
      <c r="X120" s="739">
        <f t="shared" si="16"/>
        <v>750</v>
      </c>
      <c r="Y120" s="722">
        <f t="shared" si="17"/>
        <v>2250</v>
      </c>
      <c r="Z120" s="740" t="str">
        <f t="shared" si="18"/>
        <v>OK</v>
      </c>
    </row>
    <row r="121" spans="1:26">
      <c r="A121" s="575">
        <v>86</v>
      </c>
      <c r="B121" s="841" t="s">
        <v>1383</v>
      </c>
      <c r="C121" s="831" t="s">
        <v>1290</v>
      </c>
      <c r="D121" s="833">
        <v>20</v>
      </c>
      <c r="E121" s="833">
        <v>20</v>
      </c>
      <c r="F121" s="833">
        <v>20</v>
      </c>
      <c r="G121" s="833">
        <v>20</v>
      </c>
      <c r="H121" s="832">
        <v>0</v>
      </c>
      <c r="I121" s="834">
        <f>+G121-H121</f>
        <v>20</v>
      </c>
      <c r="J121" s="834">
        <v>20</v>
      </c>
      <c r="K121" s="835">
        <f t="shared" si="22"/>
        <v>400</v>
      </c>
      <c r="L121" s="832">
        <v>5</v>
      </c>
      <c r="M121" s="832">
        <v>5</v>
      </c>
      <c r="N121" s="832">
        <v>5</v>
      </c>
      <c r="O121" s="832">
        <v>5</v>
      </c>
      <c r="P121" s="833">
        <f>SUM(L121:O121)</f>
        <v>20</v>
      </c>
      <c r="Q121" s="835">
        <f>+P121*J121</f>
        <v>400</v>
      </c>
      <c r="R121" s="836" t="s">
        <v>1051</v>
      </c>
      <c r="S121" s="836" t="s">
        <v>974</v>
      </c>
      <c r="T121" s="850" t="str">
        <f t="shared" si="25"/>
        <v>OK</v>
      </c>
      <c r="U121" s="739">
        <f t="shared" si="13"/>
        <v>100</v>
      </c>
      <c r="V121" s="739">
        <f t="shared" si="14"/>
        <v>100</v>
      </c>
      <c r="W121" s="739">
        <f t="shared" si="15"/>
        <v>100</v>
      </c>
      <c r="X121" s="739">
        <f t="shared" si="16"/>
        <v>100</v>
      </c>
      <c r="Y121" s="722">
        <f t="shared" si="17"/>
        <v>400</v>
      </c>
      <c r="Z121" s="740" t="str">
        <f t="shared" si="18"/>
        <v>OK</v>
      </c>
    </row>
    <row r="122" spans="1:26">
      <c r="A122" s="575">
        <v>87</v>
      </c>
      <c r="B122" s="841" t="s">
        <v>1384</v>
      </c>
      <c r="C122" s="831" t="s">
        <v>1169</v>
      </c>
      <c r="D122" s="833">
        <v>20</v>
      </c>
      <c r="E122" s="833">
        <v>20</v>
      </c>
      <c r="F122" s="833">
        <v>20</v>
      </c>
      <c r="G122" s="833">
        <v>20</v>
      </c>
      <c r="H122" s="832">
        <v>0</v>
      </c>
      <c r="I122" s="834">
        <f>+G122-H122</f>
        <v>20</v>
      </c>
      <c r="J122" s="834">
        <v>20</v>
      </c>
      <c r="K122" s="835">
        <f t="shared" si="22"/>
        <v>400</v>
      </c>
      <c r="L122" s="832">
        <v>5</v>
      </c>
      <c r="M122" s="832">
        <v>5</v>
      </c>
      <c r="N122" s="832">
        <v>5</v>
      </c>
      <c r="O122" s="832">
        <v>5</v>
      </c>
      <c r="P122" s="833">
        <f>SUM(L122:O122)</f>
        <v>20</v>
      </c>
      <c r="Q122" s="835">
        <f>+P122*J122</f>
        <v>400</v>
      </c>
      <c r="R122" s="836" t="s">
        <v>1051</v>
      </c>
      <c r="S122" s="836" t="s">
        <v>974</v>
      </c>
      <c r="T122" s="850" t="str">
        <f t="shared" si="25"/>
        <v>OK</v>
      </c>
      <c r="U122" s="739">
        <f t="shared" si="13"/>
        <v>100</v>
      </c>
      <c r="V122" s="739">
        <f t="shared" si="14"/>
        <v>100</v>
      </c>
      <c r="W122" s="739">
        <f t="shared" si="15"/>
        <v>100</v>
      </c>
      <c r="X122" s="739">
        <f t="shared" si="16"/>
        <v>100</v>
      </c>
      <c r="Y122" s="722">
        <f t="shared" si="17"/>
        <v>400</v>
      </c>
      <c r="Z122" s="740" t="str">
        <f t="shared" si="18"/>
        <v>OK</v>
      </c>
    </row>
    <row r="123" spans="1:26">
      <c r="A123" s="575">
        <v>88</v>
      </c>
      <c r="B123" s="841" t="s">
        <v>1385</v>
      </c>
      <c r="C123" s="831" t="s">
        <v>1329</v>
      </c>
      <c r="D123" s="833">
        <v>4</v>
      </c>
      <c r="E123" s="833">
        <v>4</v>
      </c>
      <c r="F123" s="833">
        <v>4</v>
      </c>
      <c r="G123" s="833">
        <v>2</v>
      </c>
      <c r="H123" s="832">
        <v>0</v>
      </c>
      <c r="I123" s="834">
        <f>+G123-H123</f>
        <v>2</v>
      </c>
      <c r="J123" s="834">
        <v>700</v>
      </c>
      <c r="K123" s="835">
        <f t="shared" si="22"/>
        <v>1400</v>
      </c>
      <c r="L123" s="832">
        <v>1</v>
      </c>
      <c r="M123" s="832">
        <v>0</v>
      </c>
      <c r="N123" s="832">
        <v>1</v>
      </c>
      <c r="O123" s="832">
        <v>0</v>
      </c>
      <c r="P123" s="833">
        <f>SUM(L123:O123)</f>
        <v>2</v>
      </c>
      <c r="Q123" s="835">
        <f>+P123*J123</f>
        <v>1400</v>
      </c>
      <c r="R123" s="836" t="s">
        <v>1051</v>
      </c>
      <c r="S123" s="836" t="s">
        <v>974</v>
      </c>
      <c r="T123" s="850" t="str">
        <f t="shared" ref="T123:T129" si="27">+IF(K137=Q137,("OK"))</f>
        <v>OK</v>
      </c>
      <c r="U123" s="739">
        <f t="shared" si="13"/>
        <v>700</v>
      </c>
      <c r="V123" s="739">
        <f t="shared" si="14"/>
        <v>0</v>
      </c>
      <c r="W123" s="739">
        <f t="shared" si="15"/>
        <v>700</v>
      </c>
      <c r="X123" s="739">
        <f t="shared" si="16"/>
        <v>0</v>
      </c>
      <c r="Y123" s="722">
        <f t="shared" si="17"/>
        <v>1400</v>
      </c>
      <c r="Z123" s="740" t="str">
        <f t="shared" si="18"/>
        <v>OK</v>
      </c>
    </row>
    <row r="124" spans="1:26">
      <c r="A124" s="575">
        <v>89</v>
      </c>
      <c r="B124" s="841" t="s">
        <v>1386</v>
      </c>
      <c r="C124" s="831" t="s">
        <v>1329</v>
      </c>
      <c r="D124" s="833">
        <v>4</v>
      </c>
      <c r="E124" s="833">
        <v>4</v>
      </c>
      <c r="F124" s="833">
        <v>4</v>
      </c>
      <c r="G124" s="833">
        <v>2</v>
      </c>
      <c r="H124" s="832">
        <v>0</v>
      </c>
      <c r="I124" s="834">
        <f>+G124-H124</f>
        <v>2</v>
      </c>
      <c r="J124" s="834">
        <v>2200</v>
      </c>
      <c r="K124" s="835">
        <f t="shared" si="22"/>
        <v>4400</v>
      </c>
      <c r="L124" s="832">
        <v>1</v>
      </c>
      <c r="M124" s="832">
        <v>0</v>
      </c>
      <c r="N124" s="832">
        <v>1</v>
      </c>
      <c r="O124" s="832">
        <v>0</v>
      </c>
      <c r="P124" s="833">
        <f>SUM(L124:O124)</f>
        <v>2</v>
      </c>
      <c r="Q124" s="835">
        <f>+P124*J124</f>
        <v>4400</v>
      </c>
      <c r="R124" s="836" t="s">
        <v>1051</v>
      </c>
      <c r="S124" s="836" t="s">
        <v>974</v>
      </c>
      <c r="T124" s="850" t="str">
        <f t="shared" si="27"/>
        <v>OK</v>
      </c>
      <c r="U124" s="739">
        <f t="shared" si="13"/>
        <v>2200</v>
      </c>
      <c r="V124" s="739">
        <f t="shared" si="14"/>
        <v>0</v>
      </c>
      <c r="W124" s="739">
        <f t="shared" si="15"/>
        <v>2200</v>
      </c>
      <c r="X124" s="739">
        <f t="shared" si="16"/>
        <v>0</v>
      </c>
      <c r="Y124" s="722">
        <f t="shared" si="17"/>
        <v>4400</v>
      </c>
      <c r="Z124" s="740" t="str">
        <f t="shared" si="18"/>
        <v>OK</v>
      </c>
    </row>
    <row r="125" spans="1:26">
      <c r="A125" s="575">
        <v>90</v>
      </c>
      <c r="B125" s="841" t="s">
        <v>1387</v>
      </c>
      <c r="C125" s="831" t="s">
        <v>1290</v>
      </c>
      <c r="D125" s="833">
        <v>24</v>
      </c>
      <c r="E125" s="833">
        <v>24</v>
      </c>
      <c r="F125" s="833">
        <v>24</v>
      </c>
      <c r="G125" s="833">
        <v>10</v>
      </c>
      <c r="H125" s="832">
        <v>0</v>
      </c>
      <c r="I125" s="834">
        <v>20</v>
      </c>
      <c r="J125" s="834">
        <v>50</v>
      </c>
      <c r="K125" s="835">
        <f t="shared" si="22"/>
        <v>1000</v>
      </c>
      <c r="L125" s="832">
        <v>5</v>
      </c>
      <c r="M125" s="832">
        <v>5</v>
      </c>
      <c r="N125" s="832">
        <v>5</v>
      </c>
      <c r="O125" s="832">
        <v>5</v>
      </c>
      <c r="P125" s="833">
        <f>SUM(L125:O125)</f>
        <v>20</v>
      </c>
      <c r="Q125" s="835">
        <f>+P125*J125</f>
        <v>1000</v>
      </c>
      <c r="R125" s="836" t="s">
        <v>1051</v>
      </c>
      <c r="S125" s="836" t="s">
        <v>974</v>
      </c>
      <c r="T125" s="850" t="str">
        <f t="shared" si="27"/>
        <v>OK</v>
      </c>
      <c r="U125" s="739">
        <f t="shared" si="13"/>
        <v>250</v>
      </c>
      <c r="V125" s="739">
        <f t="shared" si="14"/>
        <v>250</v>
      </c>
      <c r="W125" s="739">
        <f t="shared" si="15"/>
        <v>250</v>
      </c>
      <c r="X125" s="739">
        <f t="shared" si="16"/>
        <v>250</v>
      </c>
      <c r="Y125" s="722">
        <f t="shared" si="17"/>
        <v>1000</v>
      </c>
      <c r="Z125" s="740" t="str">
        <f t="shared" si="18"/>
        <v>OK</v>
      </c>
    </row>
    <row r="126" spans="1:26">
      <c r="A126" s="575">
        <v>91</v>
      </c>
      <c r="B126" s="840" t="s">
        <v>1388</v>
      </c>
      <c r="C126" s="831" t="s">
        <v>1302</v>
      </c>
      <c r="D126" s="832">
        <v>0</v>
      </c>
      <c r="E126" s="832">
        <v>0</v>
      </c>
      <c r="F126" s="832">
        <v>0</v>
      </c>
      <c r="G126" s="832">
        <v>12</v>
      </c>
      <c r="H126" s="832">
        <v>0</v>
      </c>
      <c r="I126" s="835">
        <f>+G126-H126</f>
        <v>12</v>
      </c>
      <c r="J126" s="839">
        <v>120</v>
      </c>
      <c r="K126" s="835">
        <f t="shared" si="22"/>
        <v>1440</v>
      </c>
      <c r="L126" s="832">
        <v>3</v>
      </c>
      <c r="M126" s="832">
        <v>3</v>
      </c>
      <c r="N126" s="832">
        <v>3</v>
      </c>
      <c r="O126" s="832">
        <v>3</v>
      </c>
      <c r="P126" s="839">
        <v>12</v>
      </c>
      <c r="Q126" s="839">
        <v>1440</v>
      </c>
      <c r="R126" s="836" t="s">
        <v>1051</v>
      </c>
      <c r="S126" s="836" t="s">
        <v>974</v>
      </c>
      <c r="T126" s="850" t="str">
        <f t="shared" si="27"/>
        <v>OK</v>
      </c>
      <c r="U126" s="739">
        <f t="shared" si="13"/>
        <v>360</v>
      </c>
      <c r="V126" s="739">
        <f t="shared" si="14"/>
        <v>360</v>
      </c>
      <c r="W126" s="739">
        <f t="shared" si="15"/>
        <v>360</v>
      </c>
      <c r="X126" s="739">
        <f t="shared" si="16"/>
        <v>360</v>
      </c>
      <c r="Y126" s="722">
        <f t="shared" si="17"/>
        <v>1440</v>
      </c>
      <c r="Z126" s="740" t="str">
        <f t="shared" si="18"/>
        <v>OK</v>
      </c>
    </row>
    <row r="127" spans="1:26">
      <c r="A127" s="575">
        <v>92</v>
      </c>
      <c r="B127" s="841" t="s">
        <v>1389</v>
      </c>
      <c r="C127" s="831" t="s">
        <v>1390</v>
      </c>
      <c r="D127" s="833">
        <v>8</v>
      </c>
      <c r="E127" s="833">
        <v>8</v>
      </c>
      <c r="F127" s="833">
        <v>8</v>
      </c>
      <c r="G127" s="833">
        <v>5</v>
      </c>
      <c r="H127" s="832">
        <v>0</v>
      </c>
      <c r="I127" s="834">
        <f>+G127-H127</f>
        <v>5</v>
      </c>
      <c r="J127" s="834">
        <v>80</v>
      </c>
      <c r="K127" s="835">
        <f t="shared" si="22"/>
        <v>400</v>
      </c>
      <c r="L127" s="832">
        <v>2</v>
      </c>
      <c r="M127" s="832">
        <v>1</v>
      </c>
      <c r="N127" s="832">
        <v>1</v>
      </c>
      <c r="O127" s="832">
        <v>1</v>
      </c>
      <c r="P127" s="833">
        <f>SUM(L127:O127)</f>
        <v>5</v>
      </c>
      <c r="Q127" s="835">
        <f>+P127*J127</f>
        <v>400</v>
      </c>
      <c r="R127" s="836" t="s">
        <v>1051</v>
      </c>
      <c r="S127" s="836" t="s">
        <v>974</v>
      </c>
      <c r="T127" s="850" t="str">
        <f t="shared" si="27"/>
        <v>OK</v>
      </c>
      <c r="U127" s="739">
        <f t="shared" si="13"/>
        <v>160</v>
      </c>
      <c r="V127" s="739">
        <f t="shared" si="14"/>
        <v>80</v>
      </c>
      <c r="W127" s="739">
        <f t="shared" si="15"/>
        <v>80</v>
      </c>
      <c r="X127" s="739">
        <f t="shared" si="16"/>
        <v>80</v>
      </c>
      <c r="Y127" s="722">
        <f t="shared" si="17"/>
        <v>400</v>
      </c>
      <c r="Z127" s="740" t="str">
        <f t="shared" si="18"/>
        <v>OK</v>
      </c>
    </row>
    <row r="128" spans="1:26">
      <c r="A128" s="575">
        <v>93</v>
      </c>
      <c r="B128" s="841" t="s">
        <v>1391</v>
      </c>
      <c r="C128" s="831" t="s">
        <v>1290</v>
      </c>
      <c r="D128" s="833">
        <v>80</v>
      </c>
      <c r="E128" s="833">
        <v>80</v>
      </c>
      <c r="F128" s="833">
        <v>80</v>
      </c>
      <c r="G128" s="833">
        <v>30</v>
      </c>
      <c r="H128" s="832">
        <v>0</v>
      </c>
      <c r="I128" s="834">
        <f>+G128-H128</f>
        <v>30</v>
      </c>
      <c r="J128" s="834">
        <v>20</v>
      </c>
      <c r="K128" s="835">
        <f t="shared" si="22"/>
        <v>600</v>
      </c>
      <c r="L128" s="832">
        <v>10</v>
      </c>
      <c r="M128" s="832">
        <v>5</v>
      </c>
      <c r="N128" s="832">
        <v>10</v>
      </c>
      <c r="O128" s="832">
        <v>5</v>
      </c>
      <c r="P128" s="833">
        <f>SUM(L128:O128)</f>
        <v>30</v>
      </c>
      <c r="Q128" s="835">
        <f>+P128*J128</f>
        <v>600</v>
      </c>
      <c r="R128" s="836" t="s">
        <v>1051</v>
      </c>
      <c r="S128" s="836" t="s">
        <v>974</v>
      </c>
      <c r="T128" s="850" t="str">
        <f t="shared" si="27"/>
        <v>OK</v>
      </c>
      <c r="U128" s="739">
        <f t="shared" si="13"/>
        <v>200</v>
      </c>
      <c r="V128" s="739">
        <f t="shared" si="14"/>
        <v>100</v>
      </c>
      <c r="W128" s="739">
        <f t="shared" si="15"/>
        <v>200</v>
      </c>
      <c r="X128" s="739">
        <f t="shared" si="16"/>
        <v>100</v>
      </c>
      <c r="Y128" s="722">
        <f t="shared" si="17"/>
        <v>600</v>
      </c>
      <c r="Z128" s="740" t="str">
        <f t="shared" si="18"/>
        <v>OK</v>
      </c>
    </row>
    <row r="129" spans="1:26">
      <c r="A129" s="575">
        <v>94</v>
      </c>
      <c r="B129" s="841" t="s">
        <v>1392</v>
      </c>
      <c r="C129" s="831" t="s">
        <v>1290</v>
      </c>
      <c r="D129" s="833">
        <v>4</v>
      </c>
      <c r="E129" s="833">
        <v>4</v>
      </c>
      <c r="F129" s="833">
        <v>4</v>
      </c>
      <c r="G129" s="833">
        <v>4</v>
      </c>
      <c r="H129" s="832">
        <v>0</v>
      </c>
      <c r="I129" s="834">
        <f>+G129-H129</f>
        <v>4</v>
      </c>
      <c r="J129" s="834">
        <v>180</v>
      </c>
      <c r="K129" s="835">
        <f t="shared" si="22"/>
        <v>720</v>
      </c>
      <c r="L129" s="832">
        <v>1</v>
      </c>
      <c r="M129" s="832">
        <v>1</v>
      </c>
      <c r="N129" s="832">
        <v>1</v>
      </c>
      <c r="O129" s="832">
        <v>1</v>
      </c>
      <c r="P129" s="833">
        <f>SUM(L129:O129)</f>
        <v>4</v>
      </c>
      <c r="Q129" s="835">
        <f>+P129*J129</f>
        <v>720</v>
      </c>
      <c r="R129" s="836" t="s">
        <v>1051</v>
      </c>
      <c r="S129" s="836" t="s">
        <v>974</v>
      </c>
      <c r="T129" s="850" t="str">
        <f t="shared" si="27"/>
        <v>OK</v>
      </c>
      <c r="U129" s="739">
        <f t="shared" si="13"/>
        <v>180</v>
      </c>
      <c r="V129" s="739">
        <f t="shared" si="14"/>
        <v>180</v>
      </c>
      <c r="W129" s="739">
        <f t="shared" si="15"/>
        <v>180</v>
      </c>
      <c r="X129" s="739">
        <f t="shared" si="16"/>
        <v>180</v>
      </c>
      <c r="Y129" s="722">
        <f t="shared" si="17"/>
        <v>720</v>
      </c>
      <c r="Z129" s="740" t="str">
        <f t="shared" si="18"/>
        <v>OK</v>
      </c>
    </row>
    <row r="130" spans="1:26">
      <c r="A130" s="746"/>
      <c r="B130" s="76" t="s">
        <v>6</v>
      </c>
      <c r="K130" s="788">
        <f>SUM(K109:K129)</f>
        <v>144830</v>
      </c>
      <c r="L130" s="789"/>
      <c r="M130" s="789"/>
      <c r="N130" s="789"/>
      <c r="O130" s="789"/>
      <c r="P130" s="789"/>
      <c r="Q130" s="788">
        <f>SUM(Q109:Q129)</f>
        <v>144830</v>
      </c>
      <c r="R130" s="21"/>
      <c r="S130" s="21"/>
      <c r="T130" s="850" t="str">
        <f t="shared" ref="T130:T136" si="28">+IF(K121=Q121,("OK"))</f>
        <v>OK</v>
      </c>
      <c r="U130" s="739">
        <f t="shared" si="13"/>
        <v>0</v>
      </c>
      <c r="V130" s="739">
        <f t="shared" si="14"/>
        <v>0</v>
      </c>
      <c r="W130" s="739">
        <f t="shared" si="15"/>
        <v>0</v>
      </c>
      <c r="X130" s="739">
        <f t="shared" si="16"/>
        <v>0</v>
      </c>
      <c r="Y130" s="722">
        <f t="shared" si="17"/>
        <v>0</v>
      </c>
      <c r="Z130" s="740" t="b">
        <f t="shared" si="18"/>
        <v>0</v>
      </c>
    </row>
    <row r="131" spans="1:26" ht="24.6">
      <c r="A131" s="1884" t="s">
        <v>1311</v>
      </c>
      <c r="B131" s="1884"/>
      <c r="C131" s="1884"/>
      <c r="D131" s="1884"/>
      <c r="E131" s="1884"/>
      <c r="F131" s="1884"/>
      <c r="G131" s="1884"/>
      <c r="H131" s="1884"/>
      <c r="I131" s="1884"/>
      <c r="J131" s="1884"/>
      <c r="K131" s="1884"/>
      <c r="L131" s="1884"/>
      <c r="M131" s="1884"/>
      <c r="N131" s="1884"/>
      <c r="O131" s="1884"/>
      <c r="P131" s="1884"/>
      <c r="Q131" s="1884"/>
      <c r="R131" s="1884"/>
      <c r="S131" s="1884"/>
      <c r="T131" s="850" t="str">
        <f t="shared" si="28"/>
        <v>OK</v>
      </c>
      <c r="U131" s="739">
        <f t="shared" si="13"/>
        <v>0</v>
      </c>
      <c r="V131" s="739">
        <f t="shared" si="14"/>
        <v>0</v>
      </c>
      <c r="W131" s="739">
        <f t="shared" si="15"/>
        <v>0</v>
      </c>
      <c r="X131" s="739">
        <f t="shared" si="16"/>
        <v>0</v>
      </c>
      <c r="Y131" s="722">
        <f t="shared" si="17"/>
        <v>0</v>
      </c>
      <c r="Z131" s="740" t="str">
        <f t="shared" si="18"/>
        <v>OK</v>
      </c>
    </row>
    <row r="132" spans="1:26" ht="24.6">
      <c r="A132" s="1826" t="s">
        <v>1029</v>
      </c>
      <c r="B132" s="1826"/>
      <c r="C132" s="1826"/>
      <c r="D132" s="1826"/>
      <c r="E132" s="1826"/>
      <c r="F132" s="1826"/>
      <c r="G132" s="1826"/>
      <c r="H132" s="1826"/>
      <c r="I132" s="1826"/>
      <c r="J132" s="1826"/>
      <c r="K132" s="1826"/>
      <c r="L132" s="1826"/>
      <c r="M132" s="1826"/>
      <c r="N132" s="1826"/>
      <c r="O132" s="1826"/>
      <c r="P132" s="1826"/>
      <c r="Q132" s="1826"/>
      <c r="R132" s="1826"/>
      <c r="S132" s="1826"/>
      <c r="T132" s="850" t="str">
        <f t="shared" si="28"/>
        <v>OK</v>
      </c>
      <c r="U132" s="739">
        <f t="shared" si="13"/>
        <v>0</v>
      </c>
      <c r="V132" s="739">
        <f t="shared" si="14"/>
        <v>0</v>
      </c>
      <c r="W132" s="739">
        <f t="shared" si="15"/>
        <v>0</v>
      </c>
      <c r="X132" s="739">
        <f t="shared" si="16"/>
        <v>0</v>
      </c>
      <c r="Y132" s="722">
        <f t="shared" si="17"/>
        <v>0</v>
      </c>
      <c r="Z132" s="740" t="str">
        <f t="shared" si="18"/>
        <v>OK</v>
      </c>
    </row>
    <row r="133" spans="1:26" ht="24.6">
      <c r="A133" s="1827" t="s">
        <v>1030</v>
      </c>
      <c r="B133" s="1827"/>
      <c r="C133" s="1827"/>
      <c r="D133" s="1827"/>
      <c r="E133" s="1827"/>
      <c r="F133" s="1827"/>
      <c r="G133" s="1827"/>
      <c r="H133" s="1827"/>
      <c r="I133" s="1827"/>
      <c r="J133" s="1827"/>
      <c r="K133" s="1827"/>
      <c r="L133" s="1827"/>
      <c r="M133" s="1827"/>
      <c r="N133" s="1827"/>
      <c r="O133" s="1827"/>
      <c r="P133" s="1827"/>
      <c r="Q133" s="1827"/>
      <c r="R133" s="1827"/>
      <c r="S133" s="1827"/>
      <c r="T133" s="850" t="str">
        <f t="shared" si="28"/>
        <v>OK</v>
      </c>
      <c r="U133" s="739">
        <f t="shared" si="13"/>
        <v>0</v>
      </c>
      <c r="V133" s="739">
        <f t="shared" si="14"/>
        <v>0</v>
      </c>
      <c r="W133" s="739">
        <f t="shared" si="15"/>
        <v>0</v>
      </c>
      <c r="X133" s="739">
        <f t="shared" si="16"/>
        <v>0</v>
      </c>
      <c r="Y133" s="722">
        <f t="shared" si="17"/>
        <v>0</v>
      </c>
      <c r="Z133" s="740" t="str">
        <f t="shared" si="18"/>
        <v>OK</v>
      </c>
    </row>
    <row r="134" spans="1:26" ht="18" customHeight="1">
      <c r="A134" s="1828" t="s">
        <v>789</v>
      </c>
      <c r="B134" s="1829" t="s">
        <v>4</v>
      </c>
      <c r="C134" s="1828" t="s">
        <v>1031</v>
      </c>
      <c r="D134" s="1831" t="s">
        <v>1032</v>
      </c>
      <c r="E134" s="1831"/>
      <c r="F134" s="1831"/>
      <c r="G134" s="1831" t="s">
        <v>1033</v>
      </c>
      <c r="H134" s="1831" t="s">
        <v>1034</v>
      </c>
      <c r="I134" s="1831" t="s">
        <v>1035</v>
      </c>
      <c r="J134" s="1833" t="s">
        <v>1036</v>
      </c>
      <c r="K134" s="1833" t="s">
        <v>1037</v>
      </c>
      <c r="L134" s="1831" t="s">
        <v>1038</v>
      </c>
      <c r="M134" s="1831" t="s">
        <v>1039</v>
      </c>
      <c r="N134" s="1831" t="s">
        <v>1040</v>
      </c>
      <c r="O134" s="1831" t="s">
        <v>1041</v>
      </c>
      <c r="P134" s="1828" t="s">
        <v>1042</v>
      </c>
      <c r="Q134" s="1828"/>
      <c r="R134" s="1828" t="s">
        <v>1043</v>
      </c>
      <c r="S134" s="1828" t="s">
        <v>1044</v>
      </c>
      <c r="T134" s="850" t="str">
        <f t="shared" si="28"/>
        <v>OK</v>
      </c>
      <c r="U134" s="739"/>
      <c r="V134" s="739"/>
      <c r="W134" s="739"/>
      <c r="X134" s="739"/>
      <c r="Z134" s="740"/>
    </row>
    <row r="135" spans="1:26" ht="74.400000000000006" customHeight="1">
      <c r="A135" s="1828"/>
      <c r="B135" s="1830"/>
      <c r="C135" s="1828"/>
      <c r="D135" s="570" t="s">
        <v>1045</v>
      </c>
      <c r="E135" s="570" t="s">
        <v>1046</v>
      </c>
      <c r="F135" s="570" t="s">
        <v>224</v>
      </c>
      <c r="G135" s="1831"/>
      <c r="H135" s="1831"/>
      <c r="I135" s="1831"/>
      <c r="J135" s="1833"/>
      <c r="K135" s="1833"/>
      <c r="L135" s="1831"/>
      <c r="M135" s="1831"/>
      <c r="N135" s="1831"/>
      <c r="O135" s="1831"/>
      <c r="P135" s="498" t="s">
        <v>1288</v>
      </c>
      <c r="Q135" s="500" t="s">
        <v>1048</v>
      </c>
      <c r="R135" s="1828"/>
      <c r="S135" s="1828"/>
      <c r="T135" s="850" t="str">
        <f t="shared" si="28"/>
        <v>OK</v>
      </c>
      <c r="U135" s="739">
        <f t="shared" ref="U135:U198" si="29">+L135*J135</f>
        <v>0</v>
      </c>
      <c r="V135" s="739">
        <f t="shared" ref="V135:V198" si="30">+M135*J135</f>
        <v>0</v>
      </c>
      <c r="W135" s="739">
        <f t="shared" ref="W135:W198" si="31">+N135*J135</f>
        <v>0</v>
      </c>
      <c r="X135" s="739">
        <f t="shared" ref="X135:X198" si="32">+O135*J135</f>
        <v>0</v>
      </c>
      <c r="Y135" s="722">
        <f t="shared" ref="Y135:Y198" si="33">SUM(U135:X135)</f>
        <v>0</v>
      </c>
      <c r="Z135" s="740" t="b">
        <f t="shared" ref="Z135:Z198" si="34">IF(Q135=Y135,"OK")</f>
        <v>0</v>
      </c>
    </row>
    <row r="136" spans="1:26">
      <c r="A136" s="498"/>
      <c r="B136" s="504" t="s">
        <v>1087</v>
      </c>
      <c r="C136" s="498"/>
      <c r="D136" s="570"/>
      <c r="E136" s="570"/>
      <c r="F136" s="570"/>
      <c r="G136" s="499"/>
      <c r="H136" s="847"/>
      <c r="I136" s="847"/>
      <c r="J136" s="848"/>
      <c r="K136" s="848">
        <f>+K130</f>
        <v>144830</v>
      </c>
      <c r="L136" s="847"/>
      <c r="M136" s="847"/>
      <c r="N136" s="847"/>
      <c r="O136" s="847"/>
      <c r="P136" s="849"/>
      <c r="Q136" s="848">
        <f>+Q130</f>
        <v>144830</v>
      </c>
      <c r="R136" s="498"/>
      <c r="S136" s="498"/>
      <c r="T136" s="850" t="str">
        <f t="shared" si="28"/>
        <v>OK</v>
      </c>
      <c r="U136" s="739">
        <f t="shared" si="29"/>
        <v>0</v>
      </c>
      <c r="V136" s="739">
        <f t="shared" si="30"/>
        <v>0</v>
      </c>
      <c r="W136" s="739">
        <f t="shared" si="31"/>
        <v>0</v>
      </c>
      <c r="X136" s="739">
        <f t="shared" si="32"/>
        <v>0</v>
      </c>
      <c r="Y136" s="722">
        <f t="shared" si="33"/>
        <v>0</v>
      </c>
      <c r="Z136" s="740" t="b">
        <f t="shared" si="34"/>
        <v>0</v>
      </c>
    </row>
    <row r="137" spans="1:26">
      <c r="A137" s="575">
        <v>95</v>
      </c>
      <c r="B137" s="841" t="s">
        <v>1393</v>
      </c>
      <c r="C137" s="831" t="s">
        <v>1394</v>
      </c>
      <c r="D137" s="833">
        <v>4</v>
      </c>
      <c r="E137" s="833">
        <v>4</v>
      </c>
      <c r="F137" s="833">
        <v>4</v>
      </c>
      <c r="G137" s="833">
        <v>2</v>
      </c>
      <c r="H137" s="832">
        <v>0</v>
      </c>
      <c r="I137" s="834">
        <f t="shared" si="26"/>
        <v>2</v>
      </c>
      <c r="J137" s="834">
        <v>90</v>
      </c>
      <c r="K137" s="835">
        <f t="shared" si="22"/>
        <v>180</v>
      </c>
      <c r="L137" s="832">
        <v>1</v>
      </c>
      <c r="M137" s="832">
        <v>0</v>
      </c>
      <c r="N137" s="832">
        <v>1</v>
      </c>
      <c r="O137" s="832">
        <v>0</v>
      </c>
      <c r="P137" s="833">
        <f t="shared" si="23"/>
        <v>2</v>
      </c>
      <c r="Q137" s="835">
        <f t="shared" si="24"/>
        <v>180</v>
      </c>
      <c r="R137" s="836" t="s">
        <v>1051</v>
      </c>
      <c r="S137" s="836" t="s">
        <v>974</v>
      </c>
      <c r="T137" s="850" t="str">
        <f t="shared" si="25"/>
        <v>OK</v>
      </c>
      <c r="U137" s="739">
        <f t="shared" si="29"/>
        <v>90</v>
      </c>
      <c r="V137" s="739">
        <f t="shared" si="30"/>
        <v>0</v>
      </c>
      <c r="W137" s="739">
        <f t="shared" si="31"/>
        <v>90</v>
      </c>
      <c r="X137" s="739">
        <f t="shared" si="32"/>
        <v>0</v>
      </c>
      <c r="Y137" s="722">
        <f t="shared" si="33"/>
        <v>180</v>
      </c>
      <c r="Z137" s="740" t="str">
        <f t="shared" si="34"/>
        <v>OK</v>
      </c>
    </row>
    <row r="138" spans="1:26">
      <c r="A138" s="575">
        <v>96</v>
      </c>
      <c r="B138" s="841" t="s">
        <v>1395</v>
      </c>
      <c r="C138" s="831" t="s">
        <v>1396</v>
      </c>
      <c r="D138" s="833">
        <v>12</v>
      </c>
      <c r="E138" s="833">
        <v>12</v>
      </c>
      <c r="F138" s="833">
        <v>12</v>
      </c>
      <c r="G138" s="833">
        <v>2</v>
      </c>
      <c r="H138" s="832">
        <v>0</v>
      </c>
      <c r="I138" s="834">
        <f t="shared" si="26"/>
        <v>2</v>
      </c>
      <c r="J138" s="834">
        <v>1000</v>
      </c>
      <c r="K138" s="835">
        <f t="shared" si="22"/>
        <v>2000</v>
      </c>
      <c r="L138" s="832">
        <v>1</v>
      </c>
      <c r="M138" s="832">
        <v>0</v>
      </c>
      <c r="N138" s="832">
        <v>1</v>
      </c>
      <c r="O138" s="832">
        <v>0</v>
      </c>
      <c r="P138" s="833">
        <f t="shared" si="23"/>
        <v>2</v>
      </c>
      <c r="Q138" s="835">
        <f t="shared" si="24"/>
        <v>2000</v>
      </c>
      <c r="R138" s="836" t="s">
        <v>1051</v>
      </c>
      <c r="S138" s="836" t="s">
        <v>974</v>
      </c>
      <c r="T138" s="850" t="str">
        <f t="shared" si="25"/>
        <v>OK</v>
      </c>
      <c r="U138" s="739">
        <f t="shared" si="29"/>
        <v>1000</v>
      </c>
      <c r="V138" s="739">
        <f t="shared" si="30"/>
        <v>0</v>
      </c>
      <c r="W138" s="739">
        <f t="shared" si="31"/>
        <v>1000</v>
      </c>
      <c r="X138" s="739">
        <f t="shared" si="32"/>
        <v>0</v>
      </c>
      <c r="Y138" s="722">
        <f t="shared" si="33"/>
        <v>2000</v>
      </c>
      <c r="Z138" s="740" t="str">
        <f t="shared" si="34"/>
        <v>OK</v>
      </c>
    </row>
    <row r="139" spans="1:26">
      <c r="A139" s="575">
        <v>97</v>
      </c>
      <c r="B139" s="841" t="s">
        <v>1397</v>
      </c>
      <c r="C139" s="831" t="s">
        <v>1290</v>
      </c>
      <c r="D139" s="833">
        <v>20</v>
      </c>
      <c r="E139" s="833">
        <v>20</v>
      </c>
      <c r="F139" s="833">
        <v>20</v>
      </c>
      <c r="G139" s="833">
        <v>10</v>
      </c>
      <c r="H139" s="832">
        <v>0</v>
      </c>
      <c r="I139" s="834">
        <f t="shared" si="26"/>
        <v>10</v>
      </c>
      <c r="J139" s="834">
        <v>150</v>
      </c>
      <c r="K139" s="835">
        <f t="shared" si="22"/>
        <v>1500</v>
      </c>
      <c r="L139" s="832">
        <v>3</v>
      </c>
      <c r="M139" s="832">
        <v>2</v>
      </c>
      <c r="N139" s="832">
        <v>3</v>
      </c>
      <c r="O139" s="832">
        <v>2</v>
      </c>
      <c r="P139" s="833">
        <f t="shared" si="23"/>
        <v>10</v>
      </c>
      <c r="Q139" s="835">
        <f t="shared" si="24"/>
        <v>1500</v>
      </c>
      <c r="R139" s="836" t="s">
        <v>1051</v>
      </c>
      <c r="S139" s="836" t="s">
        <v>974</v>
      </c>
      <c r="T139" s="850" t="str">
        <f t="shared" si="25"/>
        <v>OK</v>
      </c>
      <c r="U139" s="739">
        <f t="shared" si="29"/>
        <v>450</v>
      </c>
      <c r="V139" s="739">
        <f t="shared" si="30"/>
        <v>300</v>
      </c>
      <c r="W139" s="739">
        <f t="shared" si="31"/>
        <v>450</v>
      </c>
      <c r="X139" s="739">
        <f t="shared" si="32"/>
        <v>300</v>
      </c>
      <c r="Y139" s="722">
        <f t="shared" si="33"/>
        <v>1500</v>
      </c>
      <c r="Z139" s="740" t="str">
        <f t="shared" si="34"/>
        <v>OK</v>
      </c>
    </row>
    <row r="140" spans="1:26">
      <c r="A140" s="575">
        <v>98</v>
      </c>
      <c r="B140" s="841" t="s">
        <v>1398</v>
      </c>
      <c r="C140" s="831" t="s">
        <v>1290</v>
      </c>
      <c r="D140" s="833">
        <v>20</v>
      </c>
      <c r="E140" s="833">
        <v>20</v>
      </c>
      <c r="F140" s="833">
        <v>20</v>
      </c>
      <c r="G140" s="833">
        <v>10</v>
      </c>
      <c r="H140" s="832">
        <v>0</v>
      </c>
      <c r="I140" s="834">
        <f t="shared" si="26"/>
        <v>10</v>
      </c>
      <c r="J140" s="834">
        <v>150</v>
      </c>
      <c r="K140" s="835">
        <f t="shared" si="22"/>
        <v>1500</v>
      </c>
      <c r="L140" s="832">
        <v>3</v>
      </c>
      <c r="M140" s="832">
        <v>2</v>
      </c>
      <c r="N140" s="832">
        <v>3</v>
      </c>
      <c r="O140" s="832">
        <v>2</v>
      </c>
      <c r="P140" s="833">
        <f t="shared" si="23"/>
        <v>10</v>
      </c>
      <c r="Q140" s="835">
        <f t="shared" si="24"/>
        <v>1500</v>
      </c>
      <c r="R140" s="836" t="s">
        <v>1051</v>
      </c>
      <c r="S140" s="836" t="s">
        <v>974</v>
      </c>
      <c r="T140" s="850" t="str">
        <f t="shared" si="25"/>
        <v>OK</v>
      </c>
      <c r="U140" s="739">
        <f t="shared" si="29"/>
        <v>450</v>
      </c>
      <c r="V140" s="739">
        <f t="shared" si="30"/>
        <v>300</v>
      </c>
      <c r="W140" s="739">
        <f t="shared" si="31"/>
        <v>450</v>
      </c>
      <c r="X140" s="739">
        <f t="shared" si="32"/>
        <v>300</v>
      </c>
      <c r="Y140" s="722">
        <f t="shared" si="33"/>
        <v>1500</v>
      </c>
      <c r="Z140" s="740" t="str">
        <f t="shared" si="34"/>
        <v>OK</v>
      </c>
    </row>
    <row r="141" spans="1:26">
      <c r="A141" s="575">
        <v>99</v>
      </c>
      <c r="B141" s="841" t="s">
        <v>1399</v>
      </c>
      <c r="C141" s="831" t="s">
        <v>1396</v>
      </c>
      <c r="D141" s="833">
        <v>800</v>
      </c>
      <c r="E141" s="833">
        <v>800</v>
      </c>
      <c r="F141" s="833">
        <v>800</v>
      </c>
      <c r="G141" s="833">
        <v>200</v>
      </c>
      <c r="H141" s="832">
        <v>0</v>
      </c>
      <c r="I141" s="834">
        <f t="shared" si="26"/>
        <v>200</v>
      </c>
      <c r="J141" s="834">
        <v>1</v>
      </c>
      <c r="K141" s="835">
        <f t="shared" si="22"/>
        <v>200</v>
      </c>
      <c r="L141" s="832">
        <v>50</v>
      </c>
      <c r="M141" s="832">
        <v>50</v>
      </c>
      <c r="N141" s="832">
        <v>50</v>
      </c>
      <c r="O141" s="832">
        <v>50</v>
      </c>
      <c r="P141" s="833">
        <f t="shared" si="23"/>
        <v>200</v>
      </c>
      <c r="Q141" s="835">
        <f t="shared" si="24"/>
        <v>200</v>
      </c>
      <c r="R141" s="836" t="s">
        <v>1051</v>
      </c>
      <c r="S141" s="836" t="s">
        <v>974</v>
      </c>
      <c r="T141" s="850" t="str">
        <f>+IF(K148=Q148,("OK"))</f>
        <v>OK</v>
      </c>
      <c r="U141" s="739">
        <f t="shared" si="29"/>
        <v>50</v>
      </c>
      <c r="V141" s="739">
        <f t="shared" si="30"/>
        <v>50</v>
      </c>
      <c r="W141" s="739">
        <f t="shared" si="31"/>
        <v>50</v>
      </c>
      <c r="X141" s="739">
        <f t="shared" si="32"/>
        <v>50</v>
      </c>
      <c r="Y141" s="722">
        <f t="shared" si="33"/>
        <v>200</v>
      </c>
      <c r="Z141" s="740" t="str">
        <f t="shared" si="34"/>
        <v>OK</v>
      </c>
    </row>
    <row r="142" spans="1:26">
      <c r="A142" s="575">
        <v>100</v>
      </c>
      <c r="B142" s="861" t="s">
        <v>1400</v>
      </c>
      <c r="C142" s="831" t="s">
        <v>1396</v>
      </c>
      <c r="D142" s="833">
        <v>800</v>
      </c>
      <c r="E142" s="833">
        <v>800</v>
      </c>
      <c r="F142" s="833">
        <v>800</v>
      </c>
      <c r="G142" s="833">
        <v>200</v>
      </c>
      <c r="H142" s="832">
        <v>0</v>
      </c>
      <c r="I142" s="834">
        <f t="shared" si="26"/>
        <v>200</v>
      </c>
      <c r="J142" s="834">
        <v>1</v>
      </c>
      <c r="K142" s="835">
        <f t="shared" si="22"/>
        <v>200</v>
      </c>
      <c r="L142" s="832">
        <v>50</v>
      </c>
      <c r="M142" s="832">
        <v>50</v>
      </c>
      <c r="N142" s="832">
        <v>50</v>
      </c>
      <c r="O142" s="832">
        <v>50</v>
      </c>
      <c r="P142" s="833">
        <f t="shared" si="23"/>
        <v>200</v>
      </c>
      <c r="Q142" s="835">
        <f t="shared" si="24"/>
        <v>200</v>
      </c>
      <c r="R142" s="836" t="s">
        <v>1051</v>
      </c>
      <c r="S142" s="836" t="s">
        <v>974</v>
      </c>
      <c r="T142" s="850" t="str">
        <f>+IF(K149=Q149,("OK"))</f>
        <v>OK</v>
      </c>
      <c r="U142" s="739">
        <f t="shared" si="29"/>
        <v>50</v>
      </c>
      <c r="V142" s="739">
        <f t="shared" si="30"/>
        <v>50</v>
      </c>
      <c r="W142" s="739">
        <f t="shared" si="31"/>
        <v>50</v>
      </c>
      <c r="X142" s="739">
        <f t="shared" si="32"/>
        <v>50</v>
      </c>
      <c r="Y142" s="722">
        <f t="shared" si="33"/>
        <v>200</v>
      </c>
      <c r="Z142" s="740" t="str">
        <f t="shared" si="34"/>
        <v>OK</v>
      </c>
    </row>
    <row r="143" spans="1:26">
      <c r="A143" s="575">
        <v>101</v>
      </c>
      <c r="B143" s="861" t="s">
        <v>1401</v>
      </c>
      <c r="C143" s="831" t="s">
        <v>1396</v>
      </c>
      <c r="D143" s="833">
        <v>800</v>
      </c>
      <c r="E143" s="833">
        <v>800</v>
      </c>
      <c r="F143" s="833">
        <v>800</v>
      </c>
      <c r="G143" s="833">
        <v>200</v>
      </c>
      <c r="H143" s="832">
        <v>0</v>
      </c>
      <c r="I143" s="834">
        <f t="shared" si="26"/>
        <v>200</v>
      </c>
      <c r="J143" s="834">
        <v>1</v>
      </c>
      <c r="K143" s="835">
        <f t="shared" si="22"/>
        <v>200</v>
      </c>
      <c r="L143" s="832">
        <v>50</v>
      </c>
      <c r="M143" s="832">
        <v>50</v>
      </c>
      <c r="N143" s="832">
        <v>50</v>
      </c>
      <c r="O143" s="832">
        <v>50</v>
      </c>
      <c r="P143" s="833">
        <f t="shared" si="23"/>
        <v>200</v>
      </c>
      <c r="Q143" s="835">
        <f t="shared" si="24"/>
        <v>200</v>
      </c>
      <c r="R143" s="836" t="s">
        <v>1051</v>
      </c>
      <c r="S143" s="836" t="s">
        <v>974</v>
      </c>
      <c r="T143" s="850" t="str">
        <f>+IF(K150=Q150,("OK"))</f>
        <v>OK</v>
      </c>
      <c r="U143" s="739">
        <f t="shared" si="29"/>
        <v>50</v>
      </c>
      <c r="V143" s="739">
        <f t="shared" si="30"/>
        <v>50</v>
      </c>
      <c r="W143" s="739">
        <f t="shared" si="31"/>
        <v>50</v>
      </c>
      <c r="X143" s="739">
        <f t="shared" si="32"/>
        <v>50</v>
      </c>
      <c r="Y143" s="722">
        <f t="shared" si="33"/>
        <v>200</v>
      </c>
      <c r="Z143" s="740" t="str">
        <f t="shared" si="34"/>
        <v>OK</v>
      </c>
    </row>
    <row r="144" spans="1:26">
      <c r="A144" s="575">
        <v>102</v>
      </c>
      <c r="B144" s="861" t="s">
        <v>1402</v>
      </c>
      <c r="C144" s="831" t="s">
        <v>1396</v>
      </c>
      <c r="D144" s="833">
        <v>800</v>
      </c>
      <c r="E144" s="833">
        <v>800</v>
      </c>
      <c r="F144" s="833">
        <v>800</v>
      </c>
      <c r="G144" s="833">
        <v>400</v>
      </c>
      <c r="H144" s="832">
        <v>0</v>
      </c>
      <c r="I144" s="834">
        <f t="shared" si="26"/>
        <v>400</v>
      </c>
      <c r="J144" s="834">
        <v>1</v>
      </c>
      <c r="K144" s="835">
        <f t="shared" si="22"/>
        <v>400</v>
      </c>
      <c r="L144" s="832">
        <v>100</v>
      </c>
      <c r="M144" s="832">
        <v>100</v>
      </c>
      <c r="N144" s="832">
        <v>100</v>
      </c>
      <c r="O144" s="832">
        <v>100</v>
      </c>
      <c r="P144" s="833">
        <f t="shared" si="23"/>
        <v>400</v>
      </c>
      <c r="Q144" s="835">
        <f t="shared" si="24"/>
        <v>400</v>
      </c>
      <c r="R144" s="836" t="s">
        <v>1051</v>
      </c>
      <c r="S144" s="836" t="s">
        <v>974</v>
      </c>
      <c r="T144" s="850" t="str">
        <f>+IF(K151=Q151,("OK"))</f>
        <v>OK</v>
      </c>
      <c r="U144" s="739">
        <f t="shared" si="29"/>
        <v>100</v>
      </c>
      <c r="V144" s="739">
        <f t="shared" si="30"/>
        <v>100</v>
      </c>
      <c r="W144" s="739">
        <f t="shared" si="31"/>
        <v>100</v>
      </c>
      <c r="X144" s="739">
        <f t="shared" si="32"/>
        <v>100</v>
      </c>
      <c r="Y144" s="722">
        <f t="shared" si="33"/>
        <v>400</v>
      </c>
      <c r="Z144" s="740" t="str">
        <f t="shared" si="34"/>
        <v>OK</v>
      </c>
    </row>
    <row r="145" spans="1:26">
      <c r="A145" s="575">
        <v>103</v>
      </c>
      <c r="B145" s="861" t="s">
        <v>1403</v>
      </c>
      <c r="C145" s="831" t="s">
        <v>1396</v>
      </c>
      <c r="D145" s="833">
        <v>400</v>
      </c>
      <c r="E145" s="833">
        <v>400</v>
      </c>
      <c r="F145" s="833">
        <v>400</v>
      </c>
      <c r="G145" s="833">
        <v>200</v>
      </c>
      <c r="H145" s="832">
        <v>0</v>
      </c>
      <c r="I145" s="834">
        <f t="shared" si="26"/>
        <v>200</v>
      </c>
      <c r="J145" s="834">
        <v>1</v>
      </c>
      <c r="K145" s="835">
        <f t="shared" si="22"/>
        <v>200</v>
      </c>
      <c r="L145" s="832">
        <v>50</v>
      </c>
      <c r="M145" s="832">
        <v>50</v>
      </c>
      <c r="N145" s="832">
        <v>50</v>
      </c>
      <c r="O145" s="832">
        <v>50</v>
      </c>
      <c r="P145" s="833">
        <f t="shared" si="23"/>
        <v>200</v>
      </c>
      <c r="Q145" s="835">
        <f t="shared" si="24"/>
        <v>200</v>
      </c>
      <c r="R145" s="836" t="s">
        <v>1051</v>
      </c>
      <c r="S145" s="836" t="s">
        <v>974</v>
      </c>
      <c r="T145" s="850" t="str">
        <f>+IF(K152=Q152,("OK"))</f>
        <v>OK</v>
      </c>
      <c r="U145" s="739">
        <f t="shared" si="29"/>
        <v>50</v>
      </c>
      <c r="V145" s="739">
        <f t="shared" si="30"/>
        <v>50</v>
      </c>
      <c r="W145" s="739">
        <f t="shared" si="31"/>
        <v>50</v>
      </c>
      <c r="X145" s="739">
        <f t="shared" si="32"/>
        <v>50</v>
      </c>
      <c r="Y145" s="722">
        <f t="shared" si="33"/>
        <v>200</v>
      </c>
      <c r="Z145" s="740" t="str">
        <f t="shared" si="34"/>
        <v>OK</v>
      </c>
    </row>
    <row r="146" spans="1:26">
      <c r="A146" s="575">
        <v>104</v>
      </c>
      <c r="B146" s="861" t="s">
        <v>1404</v>
      </c>
      <c r="C146" s="831" t="s">
        <v>1396</v>
      </c>
      <c r="D146" s="833">
        <v>400</v>
      </c>
      <c r="E146" s="833">
        <v>400</v>
      </c>
      <c r="F146" s="833">
        <v>400</v>
      </c>
      <c r="G146" s="833">
        <v>200</v>
      </c>
      <c r="H146" s="832">
        <v>0</v>
      </c>
      <c r="I146" s="834">
        <f t="shared" si="26"/>
        <v>200</v>
      </c>
      <c r="J146" s="834">
        <v>1</v>
      </c>
      <c r="K146" s="835">
        <f t="shared" si="22"/>
        <v>200</v>
      </c>
      <c r="L146" s="832">
        <v>50</v>
      </c>
      <c r="M146" s="832">
        <v>50</v>
      </c>
      <c r="N146" s="832">
        <v>50</v>
      </c>
      <c r="O146" s="832">
        <v>50</v>
      </c>
      <c r="P146" s="833">
        <f t="shared" si="23"/>
        <v>200</v>
      </c>
      <c r="Q146" s="835">
        <f t="shared" si="24"/>
        <v>200</v>
      </c>
      <c r="R146" s="836" t="s">
        <v>1051</v>
      </c>
      <c r="S146" s="836" t="s">
        <v>974</v>
      </c>
      <c r="T146" s="850" t="str">
        <f t="shared" ref="T146:T147" si="35">+IF(K162=Q162,("OK"))</f>
        <v>OK</v>
      </c>
      <c r="U146" s="739">
        <f t="shared" si="29"/>
        <v>50</v>
      </c>
      <c r="V146" s="739">
        <f t="shared" si="30"/>
        <v>50</v>
      </c>
      <c r="W146" s="739">
        <f t="shared" si="31"/>
        <v>50</v>
      </c>
      <c r="X146" s="739">
        <f t="shared" si="32"/>
        <v>50</v>
      </c>
      <c r="Y146" s="722">
        <f t="shared" si="33"/>
        <v>200</v>
      </c>
      <c r="Z146" s="740" t="str">
        <f t="shared" si="34"/>
        <v>OK</v>
      </c>
    </row>
    <row r="147" spans="1:26">
      <c r="A147" s="575">
        <v>105</v>
      </c>
      <c r="B147" s="861" t="s">
        <v>1405</v>
      </c>
      <c r="C147" s="831" t="s">
        <v>1396</v>
      </c>
      <c r="D147" s="833">
        <v>600</v>
      </c>
      <c r="E147" s="833">
        <v>600</v>
      </c>
      <c r="F147" s="833">
        <v>600</v>
      </c>
      <c r="G147" s="833">
        <v>400</v>
      </c>
      <c r="H147" s="832">
        <v>0</v>
      </c>
      <c r="I147" s="834">
        <f t="shared" si="26"/>
        <v>400</v>
      </c>
      <c r="J147" s="834">
        <v>1</v>
      </c>
      <c r="K147" s="835">
        <f t="shared" si="22"/>
        <v>400</v>
      </c>
      <c r="L147" s="832">
        <v>100</v>
      </c>
      <c r="M147" s="832">
        <v>100</v>
      </c>
      <c r="N147" s="832">
        <v>100</v>
      </c>
      <c r="O147" s="832">
        <v>100</v>
      </c>
      <c r="P147" s="833">
        <f t="shared" si="23"/>
        <v>400</v>
      </c>
      <c r="Q147" s="835">
        <f t="shared" si="24"/>
        <v>400</v>
      </c>
      <c r="R147" s="836" t="s">
        <v>1051</v>
      </c>
      <c r="S147" s="836" t="s">
        <v>974</v>
      </c>
      <c r="T147" s="850" t="str">
        <f t="shared" si="35"/>
        <v>OK</v>
      </c>
      <c r="U147" s="739">
        <f t="shared" si="29"/>
        <v>100</v>
      </c>
      <c r="V147" s="739">
        <f t="shared" si="30"/>
        <v>100</v>
      </c>
      <c r="W147" s="739">
        <f t="shared" si="31"/>
        <v>100</v>
      </c>
      <c r="X147" s="739">
        <f t="shared" si="32"/>
        <v>100</v>
      </c>
      <c r="Y147" s="722">
        <f t="shared" si="33"/>
        <v>400</v>
      </c>
      <c r="Z147" s="740" t="str">
        <f t="shared" si="34"/>
        <v>OK</v>
      </c>
    </row>
    <row r="148" spans="1:26">
      <c r="A148" s="575">
        <v>106</v>
      </c>
      <c r="B148" s="861" t="s">
        <v>1406</v>
      </c>
      <c r="C148" s="831" t="s">
        <v>1396</v>
      </c>
      <c r="D148" s="833">
        <v>24</v>
      </c>
      <c r="E148" s="833">
        <v>24</v>
      </c>
      <c r="F148" s="833">
        <v>24</v>
      </c>
      <c r="G148" s="833">
        <v>20</v>
      </c>
      <c r="H148" s="832">
        <v>0</v>
      </c>
      <c r="I148" s="834">
        <f>+G148-H148</f>
        <v>20</v>
      </c>
      <c r="J148" s="834">
        <v>10</v>
      </c>
      <c r="K148" s="835">
        <f>+I148*J148</f>
        <v>200</v>
      </c>
      <c r="L148" s="832">
        <v>5</v>
      </c>
      <c r="M148" s="832">
        <v>5</v>
      </c>
      <c r="N148" s="832">
        <v>5</v>
      </c>
      <c r="O148" s="832">
        <v>5</v>
      </c>
      <c r="P148" s="833">
        <f>SUM(L148:O148)</f>
        <v>20</v>
      </c>
      <c r="Q148" s="835">
        <f>+P148*J148</f>
        <v>200</v>
      </c>
      <c r="R148" s="836" t="s">
        <v>1051</v>
      </c>
      <c r="S148" s="836" t="s">
        <v>974</v>
      </c>
      <c r="T148" s="850" t="str">
        <f>+IF(K164=Q164,("OK"))</f>
        <v>OK</v>
      </c>
      <c r="U148" s="739">
        <f t="shared" si="29"/>
        <v>50</v>
      </c>
      <c r="V148" s="739">
        <f t="shared" si="30"/>
        <v>50</v>
      </c>
      <c r="W148" s="739">
        <f t="shared" si="31"/>
        <v>50</v>
      </c>
      <c r="X148" s="739">
        <f t="shared" si="32"/>
        <v>50</v>
      </c>
      <c r="Y148" s="722">
        <f t="shared" si="33"/>
        <v>200</v>
      </c>
      <c r="Z148" s="740" t="str">
        <f t="shared" si="34"/>
        <v>OK</v>
      </c>
    </row>
    <row r="149" spans="1:26">
      <c r="A149" s="575">
        <v>107</v>
      </c>
      <c r="B149" s="861" t="s">
        <v>1407</v>
      </c>
      <c r="C149" s="831" t="s">
        <v>1290</v>
      </c>
      <c r="D149" s="833">
        <v>8</v>
      </c>
      <c r="E149" s="833">
        <v>8</v>
      </c>
      <c r="F149" s="833">
        <v>8</v>
      </c>
      <c r="G149" s="833">
        <v>4</v>
      </c>
      <c r="H149" s="832">
        <v>0</v>
      </c>
      <c r="I149" s="834">
        <f>+G149-H149</f>
        <v>4</v>
      </c>
      <c r="J149" s="834">
        <v>400</v>
      </c>
      <c r="K149" s="835">
        <f>+I149*J149</f>
        <v>1600</v>
      </c>
      <c r="L149" s="832">
        <v>1</v>
      </c>
      <c r="M149" s="832">
        <v>1</v>
      </c>
      <c r="N149" s="832">
        <v>1</v>
      </c>
      <c r="O149" s="832">
        <v>1</v>
      </c>
      <c r="P149" s="833">
        <f>SUM(L149:O149)</f>
        <v>4</v>
      </c>
      <c r="Q149" s="835">
        <f>+P149*J149</f>
        <v>1600</v>
      </c>
      <c r="R149" s="836" t="s">
        <v>1051</v>
      </c>
      <c r="S149" s="836" t="s">
        <v>974</v>
      </c>
      <c r="T149" s="850" t="str">
        <f>+IF(K165=Q165,("OK"))</f>
        <v>OK</v>
      </c>
      <c r="U149" s="739">
        <f t="shared" si="29"/>
        <v>400</v>
      </c>
      <c r="V149" s="739">
        <f t="shared" si="30"/>
        <v>400</v>
      </c>
      <c r="W149" s="739">
        <f t="shared" si="31"/>
        <v>400</v>
      </c>
      <c r="X149" s="739">
        <f t="shared" si="32"/>
        <v>400</v>
      </c>
      <c r="Y149" s="722">
        <f t="shared" si="33"/>
        <v>1600</v>
      </c>
      <c r="Z149" s="740" t="str">
        <f t="shared" si="34"/>
        <v>OK</v>
      </c>
    </row>
    <row r="150" spans="1:26">
      <c r="A150" s="575">
        <v>108</v>
      </c>
      <c r="B150" s="861" t="s">
        <v>1408</v>
      </c>
      <c r="C150" s="831" t="s">
        <v>1290</v>
      </c>
      <c r="D150" s="833">
        <v>8</v>
      </c>
      <c r="E150" s="833">
        <v>8</v>
      </c>
      <c r="F150" s="833">
        <v>8</v>
      </c>
      <c r="G150" s="833">
        <v>4</v>
      </c>
      <c r="H150" s="832">
        <v>0</v>
      </c>
      <c r="I150" s="834">
        <f>+G150-H150</f>
        <v>4</v>
      </c>
      <c r="J150" s="839">
        <v>1100</v>
      </c>
      <c r="K150" s="835">
        <f>+I150*J150</f>
        <v>4400</v>
      </c>
      <c r="L150" s="832">
        <v>1</v>
      </c>
      <c r="M150" s="832">
        <v>1</v>
      </c>
      <c r="N150" s="832">
        <v>1</v>
      </c>
      <c r="O150" s="832">
        <v>1</v>
      </c>
      <c r="P150" s="833">
        <f>SUM(L150:O150)</f>
        <v>4</v>
      </c>
      <c r="Q150" s="835">
        <f>+P150*J150</f>
        <v>4400</v>
      </c>
      <c r="R150" s="836" t="s">
        <v>1051</v>
      </c>
      <c r="S150" s="836" t="s">
        <v>974</v>
      </c>
      <c r="T150" s="850" t="str">
        <f>+IF(K166=Q166,("OK"))</f>
        <v>OK</v>
      </c>
      <c r="U150" s="739">
        <f t="shared" si="29"/>
        <v>1100</v>
      </c>
      <c r="V150" s="739">
        <f t="shared" si="30"/>
        <v>1100</v>
      </c>
      <c r="W150" s="739">
        <f t="shared" si="31"/>
        <v>1100</v>
      </c>
      <c r="X150" s="739">
        <f t="shared" si="32"/>
        <v>1100</v>
      </c>
      <c r="Y150" s="722">
        <f t="shared" si="33"/>
        <v>4400</v>
      </c>
      <c r="Z150" s="740" t="str">
        <f t="shared" si="34"/>
        <v>OK</v>
      </c>
    </row>
    <row r="151" spans="1:26">
      <c r="A151" s="575">
        <v>109</v>
      </c>
      <c r="B151" s="861" t="s">
        <v>1409</v>
      </c>
      <c r="C151" s="831" t="s">
        <v>1410</v>
      </c>
      <c r="D151" s="833">
        <v>12</v>
      </c>
      <c r="E151" s="833">
        <v>12</v>
      </c>
      <c r="F151" s="833">
        <v>12</v>
      </c>
      <c r="G151" s="833">
        <v>8</v>
      </c>
      <c r="H151" s="832">
        <v>0</v>
      </c>
      <c r="I151" s="834">
        <f>+G151-H151</f>
        <v>8</v>
      </c>
      <c r="J151" s="834">
        <v>30</v>
      </c>
      <c r="K151" s="835">
        <f>+I151*J151</f>
        <v>240</v>
      </c>
      <c r="L151" s="832">
        <v>2</v>
      </c>
      <c r="M151" s="832">
        <v>2</v>
      </c>
      <c r="N151" s="832">
        <v>2</v>
      </c>
      <c r="O151" s="832">
        <v>2</v>
      </c>
      <c r="P151" s="833">
        <f>SUM(L151:O151)</f>
        <v>8</v>
      </c>
      <c r="Q151" s="835">
        <f>+P151*J151</f>
        <v>240</v>
      </c>
      <c r="R151" s="836" t="s">
        <v>1051</v>
      </c>
      <c r="S151" s="836" t="s">
        <v>974</v>
      </c>
      <c r="T151" s="850" t="str">
        <f>+IF(K167=Q167,("OK"))</f>
        <v>OK</v>
      </c>
      <c r="U151" s="739">
        <f t="shared" si="29"/>
        <v>60</v>
      </c>
      <c r="V151" s="739">
        <f t="shared" si="30"/>
        <v>60</v>
      </c>
      <c r="W151" s="739">
        <f t="shared" si="31"/>
        <v>60</v>
      </c>
      <c r="X151" s="739">
        <f t="shared" si="32"/>
        <v>60</v>
      </c>
      <c r="Y151" s="722">
        <f t="shared" si="33"/>
        <v>240</v>
      </c>
      <c r="Z151" s="740" t="str">
        <f t="shared" si="34"/>
        <v>OK</v>
      </c>
    </row>
    <row r="152" spans="1:26">
      <c r="A152" s="575">
        <v>110</v>
      </c>
      <c r="B152" s="861" t="s">
        <v>1411</v>
      </c>
      <c r="C152" s="831" t="s">
        <v>1410</v>
      </c>
      <c r="D152" s="833">
        <v>16</v>
      </c>
      <c r="E152" s="833">
        <v>16</v>
      </c>
      <c r="F152" s="833">
        <v>16</v>
      </c>
      <c r="G152" s="833">
        <v>8</v>
      </c>
      <c r="H152" s="832">
        <v>0</v>
      </c>
      <c r="I152" s="834">
        <f>+G152-H152</f>
        <v>8</v>
      </c>
      <c r="J152" s="834">
        <v>60</v>
      </c>
      <c r="K152" s="835">
        <f>+I152*J152</f>
        <v>480</v>
      </c>
      <c r="L152" s="832">
        <v>2</v>
      </c>
      <c r="M152" s="832">
        <v>2</v>
      </c>
      <c r="N152" s="832">
        <v>2</v>
      </c>
      <c r="O152" s="832">
        <v>2</v>
      </c>
      <c r="P152" s="833">
        <f>SUM(L152:O152)</f>
        <v>8</v>
      </c>
      <c r="Q152" s="835">
        <f>+P152*J152</f>
        <v>480</v>
      </c>
      <c r="R152" s="836" t="s">
        <v>1051</v>
      </c>
      <c r="S152" s="836" t="s">
        <v>974</v>
      </c>
      <c r="T152" s="850" t="str">
        <f>+IF(K168=Q168,("OK"))</f>
        <v>OK</v>
      </c>
      <c r="U152" s="739">
        <f t="shared" si="29"/>
        <v>120</v>
      </c>
      <c r="V152" s="739">
        <f t="shared" si="30"/>
        <v>120</v>
      </c>
      <c r="W152" s="739">
        <f t="shared" si="31"/>
        <v>120</v>
      </c>
      <c r="X152" s="739">
        <f t="shared" si="32"/>
        <v>120</v>
      </c>
      <c r="Y152" s="722">
        <f t="shared" si="33"/>
        <v>480</v>
      </c>
      <c r="Z152" s="740" t="str">
        <f t="shared" si="34"/>
        <v>OK</v>
      </c>
    </row>
    <row r="153" spans="1:26" ht="27">
      <c r="A153" s="746"/>
      <c r="B153" s="76" t="s">
        <v>6</v>
      </c>
      <c r="K153" s="862">
        <f>SUM(K136:K152)</f>
        <v>158730</v>
      </c>
      <c r="L153" s="789"/>
      <c r="M153" s="789"/>
      <c r="N153" s="789"/>
      <c r="O153" s="789"/>
      <c r="P153" s="789"/>
      <c r="Q153" s="788">
        <f>SUM(Q136:Q152)</f>
        <v>158730</v>
      </c>
      <c r="R153" s="21"/>
      <c r="S153" s="21"/>
      <c r="T153" s="850" t="str">
        <f>+IF(K148=Q148,("OK"))</f>
        <v>OK</v>
      </c>
      <c r="U153" s="739">
        <f t="shared" si="29"/>
        <v>0</v>
      </c>
      <c r="V153" s="739">
        <f t="shared" si="30"/>
        <v>0</v>
      </c>
      <c r="W153" s="739">
        <f t="shared" si="31"/>
        <v>0</v>
      </c>
      <c r="X153" s="739">
        <f t="shared" si="32"/>
        <v>0</v>
      </c>
      <c r="Y153" s="722">
        <f t="shared" si="33"/>
        <v>0</v>
      </c>
      <c r="Z153" s="740" t="b">
        <f t="shared" si="34"/>
        <v>0</v>
      </c>
    </row>
    <row r="154" spans="1:26" ht="27">
      <c r="A154" s="746"/>
      <c r="B154" s="73"/>
      <c r="K154" s="863"/>
      <c r="L154" s="789"/>
      <c r="M154" s="789"/>
      <c r="N154" s="789"/>
      <c r="O154" s="789"/>
      <c r="P154" s="789"/>
      <c r="Q154" s="846"/>
      <c r="R154" s="21"/>
      <c r="S154" s="21"/>
      <c r="T154" s="850"/>
      <c r="U154" s="739">
        <f t="shared" si="29"/>
        <v>0</v>
      </c>
      <c r="V154" s="739">
        <f t="shared" si="30"/>
        <v>0</v>
      </c>
      <c r="W154" s="739">
        <f t="shared" si="31"/>
        <v>0</v>
      </c>
      <c r="X154" s="739">
        <f t="shared" si="32"/>
        <v>0</v>
      </c>
      <c r="Y154" s="722">
        <f t="shared" si="33"/>
        <v>0</v>
      </c>
      <c r="Z154" s="740" t="str">
        <f t="shared" si="34"/>
        <v>OK</v>
      </c>
    </row>
    <row r="155" spans="1:26" ht="27">
      <c r="A155" s="746"/>
      <c r="B155" s="73"/>
      <c r="K155" s="863"/>
      <c r="L155" s="789"/>
      <c r="M155" s="789"/>
      <c r="N155" s="789"/>
      <c r="O155" s="789"/>
      <c r="P155" s="789"/>
      <c r="Q155" s="846"/>
      <c r="R155" s="21"/>
      <c r="S155" s="21"/>
      <c r="T155" s="850"/>
      <c r="U155" s="739">
        <f t="shared" si="29"/>
        <v>0</v>
      </c>
      <c r="V155" s="739">
        <f t="shared" si="30"/>
        <v>0</v>
      </c>
      <c r="W155" s="739">
        <f t="shared" si="31"/>
        <v>0</v>
      </c>
      <c r="X155" s="739">
        <f t="shared" si="32"/>
        <v>0</v>
      </c>
      <c r="Y155" s="722">
        <f t="shared" si="33"/>
        <v>0</v>
      </c>
      <c r="Z155" s="740" t="str">
        <f t="shared" si="34"/>
        <v>OK</v>
      </c>
    </row>
    <row r="156" spans="1:26" ht="24.6">
      <c r="A156" s="1884" t="s">
        <v>1311</v>
      </c>
      <c r="B156" s="1884"/>
      <c r="C156" s="1884"/>
      <c r="D156" s="1884"/>
      <c r="E156" s="1884"/>
      <c r="F156" s="1884"/>
      <c r="G156" s="1884"/>
      <c r="H156" s="1884"/>
      <c r="I156" s="1884"/>
      <c r="J156" s="1884"/>
      <c r="K156" s="1884"/>
      <c r="L156" s="1884"/>
      <c r="M156" s="1884"/>
      <c r="N156" s="1884"/>
      <c r="O156" s="1884"/>
      <c r="P156" s="1884"/>
      <c r="Q156" s="1884"/>
      <c r="R156" s="1884"/>
      <c r="S156" s="1884"/>
      <c r="T156" s="850" t="str">
        <f>+IF(K149=Q149,("OK"))</f>
        <v>OK</v>
      </c>
      <c r="U156" s="739">
        <f t="shared" si="29"/>
        <v>0</v>
      </c>
      <c r="V156" s="739">
        <f t="shared" si="30"/>
        <v>0</v>
      </c>
      <c r="W156" s="739">
        <f t="shared" si="31"/>
        <v>0</v>
      </c>
      <c r="X156" s="739">
        <f t="shared" si="32"/>
        <v>0</v>
      </c>
      <c r="Y156" s="722">
        <f t="shared" si="33"/>
        <v>0</v>
      </c>
      <c r="Z156" s="740" t="str">
        <f t="shared" si="34"/>
        <v>OK</v>
      </c>
    </row>
    <row r="157" spans="1:26" ht="24.6">
      <c r="A157" s="1826" t="s">
        <v>1029</v>
      </c>
      <c r="B157" s="1826"/>
      <c r="C157" s="1826"/>
      <c r="D157" s="1826"/>
      <c r="E157" s="1826"/>
      <c r="F157" s="1826"/>
      <c r="G157" s="1826"/>
      <c r="H157" s="1826"/>
      <c r="I157" s="1826"/>
      <c r="J157" s="1826"/>
      <c r="K157" s="1826"/>
      <c r="L157" s="1826"/>
      <c r="M157" s="1826"/>
      <c r="N157" s="1826"/>
      <c r="O157" s="1826"/>
      <c r="P157" s="1826"/>
      <c r="Q157" s="1826"/>
      <c r="R157" s="1826"/>
      <c r="S157" s="1826"/>
      <c r="T157" s="850" t="str">
        <f>+IF(K150=Q150,("OK"))</f>
        <v>OK</v>
      </c>
      <c r="U157" s="739">
        <f t="shared" si="29"/>
        <v>0</v>
      </c>
      <c r="V157" s="739">
        <f t="shared" si="30"/>
        <v>0</v>
      </c>
      <c r="W157" s="739">
        <f t="shared" si="31"/>
        <v>0</v>
      </c>
      <c r="X157" s="739">
        <f t="shared" si="32"/>
        <v>0</v>
      </c>
      <c r="Y157" s="722">
        <f t="shared" si="33"/>
        <v>0</v>
      </c>
      <c r="Z157" s="740" t="str">
        <f t="shared" si="34"/>
        <v>OK</v>
      </c>
    </row>
    <row r="158" spans="1:26" ht="24.6">
      <c r="A158" s="1827" t="s">
        <v>1030</v>
      </c>
      <c r="B158" s="1827"/>
      <c r="C158" s="1827"/>
      <c r="D158" s="1827"/>
      <c r="E158" s="1827"/>
      <c r="F158" s="1827"/>
      <c r="G158" s="1827"/>
      <c r="H158" s="1827"/>
      <c r="I158" s="1827"/>
      <c r="J158" s="1827"/>
      <c r="K158" s="1827"/>
      <c r="L158" s="1827"/>
      <c r="M158" s="1827"/>
      <c r="N158" s="1827"/>
      <c r="O158" s="1827"/>
      <c r="P158" s="1827"/>
      <c r="Q158" s="1827"/>
      <c r="R158" s="1827"/>
      <c r="S158" s="1827"/>
      <c r="T158" s="850" t="str">
        <f>+IF(K151=Q151,("OK"))</f>
        <v>OK</v>
      </c>
      <c r="U158" s="739">
        <f t="shared" si="29"/>
        <v>0</v>
      </c>
      <c r="V158" s="739">
        <f t="shared" si="30"/>
        <v>0</v>
      </c>
      <c r="W158" s="739">
        <f t="shared" si="31"/>
        <v>0</v>
      </c>
      <c r="X158" s="739">
        <f t="shared" si="32"/>
        <v>0</v>
      </c>
      <c r="Y158" s="722">
        <f t="shared" si="33"/>
        <v>0</v>
      </c>
      <c r="Z158" s="740" t="str">
        <f t="shared" si="34"/>
        <v>OK</v>
      </c>
    </row>
    <row r="159" spans="1:26" ht="18" customHeight="1">
      <c r="A159" s="1828" t="s">
        <v>789</v>
      </c>
      <c r="B159" s="1829" t="s">
        <v>4</v>
      </c>
      <c r="C159" s="1828" t="s">
        <v>1031</v>
      </c>
      <c r="D159" s="1831" t="s">
        <v>1032</v>
      </c>
      <c r="E159" s="1831"/>
      <c r="F159" s="1831"/>
      <c r="G159" s="1831" t="s">
        <v>1033</v>
      </c>
      <c r="H159" s="1831" t="s">
        <v>1034</v>
      </c>
      <c r="I159" s="1831" t="s">
        <v>1035</v>
      </c>
      <c r="J159" s="1833" t="s">
        <v>1036</v>
      </c>
      <c r="K159" s="1833" t="s">
        <v>1037</v>
      </c>
      <c r="L159" s="1831" t="s">
        <v>1038</v>
      </c>
      <c r="M159" s="1831" t="s">
        <v>1039</v>
      </c>
      <c r="N159" s="1831" t="s">
        <v>1040</v>
      </c>
      <c r="O159" s="1831" t="s">
        <v>1041</v>
      </c>
      <c r="P159" s="1828" t="s">
        <v>1042</v>
      </c>
      <c r="Q159" s="1828"/>
      <c r="R159" s="1828" t="s">
        <v>1043</v>
      </c>
      <c r="S159" s="1828" t="s">
        <v>1044</v>
      </c>
      <c r="T159" s="850" t="str">
        <f>+IF(K152=Q152,("OK"))</f>
        <v>OK</v>
      </c>
      <c r="U159" s="739"/>
      <c r="V159" s="739"/>
      <c r="W159" s="739"/>
      <c r="X159" s="739"/>
      <c r="Z159" s="740"/>
    </row>
    <row r="160" spans="1:26" ht="78.599999999999994" customHeight="1">
      <c r="A160" s="1828"/>
      <c r="B160" s="1830"/>
      <c r="C160" s="1828"/>
      <c r="D160" s="570" t="s">
        <v>1045</v>
      </c>
      <c r="E160" s="570" t="s">
        <v>1046</v>
      </c>
      <c r="F160" s="570" t="s">
        <v>224</v>
      </c>
      <c r="G160" s="1831"/>
      <c r="H160" s="1831"/>
      <c r="I160" s="1831"/>
      <c r="J160" s="1833"/>
      <c r="K160" s="1833"/>
      <c r="L160" s="1831"/>
      <c r="M160" s="1831"/>
      <c r="N160" s="1831"/>
      <c r="O160" s="1831"/>
      <c r="P160" s="498" t="s">
        <v>1288</v>
      </c>
      <c r="Q160" s="500" t="s">
        <v>1048</v>
      </c>
      <c r="R160" s="1828"/>
      <c r="S160" s="1828"/>
      <c r="T160" s="850" t="str">
        <f t="shared" ref="T160:T161" si="36">+IF(K162=Q162,("OK"))</f>
        <v>OK</v>
      </c>
      <c r="U160" s="739"/>
      <c r="V160" s="739"/>
      <c r="W160" s="739"/>
      <c r="X160" s="739"/>
      <c r="Z160" s="740"/>
    </row>
    <row r="161" spans="1:26">
      <c r="A161" s="498"/>
      <c r="B161" s="504" t="s">
        <v>1087</v>
      </c>
      <c r="C161" s="498"/>
      <c r="D161" s="570"/>
      <c r="E161" s="570"/>
      <c r="F161" s="570"/>
      <c r="G161" s="499"/>
      <c r="H161" s="847"/>
      <c r="I161" s="847"/>
      <c r="J161" s="848"/>
      <c r="K161" s="848">
        <f>+K153</f>
        <v>158730</v>
      </c>
      <c r="L161" s="847"/>
      <c r="M161" s="847"/>
      <c r="N161" s="847"/>
      <c r="O161" s="847"/>
      <c r="P161" s="849"/>
      <c r="Q161" s="848">
        <f>+Q153</f>
        <v>158730</v>
      </c>
      <c r="R161" s="498"/>
      <c r="S161" s="498"/>
      <c r="T161" s="850" t="str">
        <f t="shared" si="36"/>
        <v>OK</v>
      </c>
      <c r="U161" s="739">
        <f t="shared" si="29"/>
        <v>0</v>
      </c>
      <c r="V161" s="739">
        <f t="shared" si="30"/>
        <v>0</v>
      </c>
      <c r="W161" s="739">
        <f t="shared" si="31"/>
        <v>0</v>
      </c>
      <c r="X161" s="739">
        <f t="shared" si="32"/>
        <v>0</v>
      </c>
      <c r="Y161" s="722">
        <f t="shared" si="33"/>
        <v>0</v>
      </c>
      <c r="Z161" s="740" t="b">
        <f t="shared" si="34"/>
        <v>0</v>
      </c>
    </row>
    <row r="162" spans="1:26">
      <c r="A162" s="575">
        <v>111</v>
      </c>
      <c r="B162" s="861" t="s">
        <v>1412</v>
      </c>
      <c r="C162" s="831" t="s">
        <v>1410</v>
      </c>
      <c r="D162" s="833">
        <v>16</v>
      </c>
      <c r="E162" s="833">
        <v>16</v>
      </c>
      <c r="F162" s="833">
        <v>16</v>
      </c>
      <c r="G162" s="833">
        <v>8</v>
      </c>
      <c r="H162" s="832">
        <v>0</v>
      </c>
      <c r="I162" s="834">
        <f t="shared" si="26"/>
        <v>8</v>
      </c>
      <c r="J162" s="834">
        <v>100</v>
      </c>
      <c r="K162" s="835">
        <f t="shared" si="22"/>
        <v>800</v>
      </c>
      <c r="L162" s="832">
        <v>2</v>
      </c>
      <c r="M162" s="832">
        <v>2</v>
      </c>
      <c r="N162" s="832">
        <v>2</v>
      </c>
      <c r="O162" s="832">
        <v>2</v>
      </c>
      <c r="P162" s="833">
        <f t="shared" si="23"/>
        <v>8</v>
      </c>
      <c r="Q162" s="835">
        <f t="shared" si="24"/>
        <v>800</v>
      </c>
      <c r="R162" s="836" t="s">
        <v>1051</v>
      </c>
      <c r="S162" s="836" t="s">
        <v>974</v>
      </c>
      <c r="T162" s="850" t="str">
        <f t="shared" si="25"/>
        <v>OK</v>
      </c>
      <c r="U162" s="739">
        <f t="shared" si="29"/>
        <v>200</v>
      </c>
      <c r="V162" s="739">
        <f t="shared" si="30"/>
        <v>200</v>
      </c>
      <c r="W162" s="739">
        <f t="shared" si="31"/>
        <v>200</v>
      </c>
      <c r="X162" s="739">
        <f t="shared" si="32"/>
        <v>200</v>
      </c>
      <c r="Y162" s="722">
        <f t="shared" si="33"/>
        <v>800</v>
      </c>
      <c r="Z162" s="740" t="str">
        <f t="shared" si="34"/>
        <v>OK</v>
      </c>
    </row>
    <row r="163" spans="1:26">
      <c r="A163" s="575">
        <v>112</v>
      </c>
      <c r="B163" s="861" t="s">
        <v>1413</v>
      </c>
      <c r="C163" s="831" t="s">
        <v>1410</v>
      </c>
      <c r="D163" s="833">
        <v>16</v>
      </c>
      <c r="E163" s="833">
        <v>16</v>
      </c>
      <c r="F163" s="833">
        <v>16</v>
      </c>
      <c r="G163" s="833">
        <v>8</v>
      </c>
      <c r="H163" s="832">
        <v>0</v>
      </c>
      <c r="I163" s="834">
        <f t="shared" si="26"/>
        <v>8</v>
      </c>
      <c r="J163" s="834">
        <v>130</v>
      </c>
      <c r="K163" s="835">
        <f t="shared" si="22"/>
        <v>1040</v>
      </c>
      <c r="L163" s="832">
        <v>2</v>
      </c>
      <c r="M163" s="832">
        <v>2</v>
      </c>
      <c r="N163" s="832">
        <v>2</v>
      </c>
      <c r="O163" s="832">
        <v>2</v>
      </c>
      <c r="P163" s="833">
        <f t="shared" si="23"/>
        <v>8</v>
      </c>
      <c r="Q163" s="835">
        <f t="shared" si="24"/>
        <v>1040</v>
      </c>
      <c r="R163" s="836" t="s">
        <v>1051</v>
      </c>
      <c r="S163" s="836" t="s">
        <v>974</v>
      </c>
      <c r="T163" s="850" t="str">
        <f t="shared" si="25"/>
        <v>OK</v>
      </c>
      <c r="U163" s="739">
        <f t="shared" si="29"/>
        <v>260</v>
      </c>
      <c r="V163" s="739">
        <f t="shared" si="30"/>
        <v>260</v>
      </c>
      <c r="W163" s="739">
        <f t="shared" si="31"/>
        <v>260</v>
      </c>
      <c r="X163" s="739">
        <f t="shared" si="32"/>
        <v>260</v>
      </c>
      <c r="Y163" s="722">
        <f t="shared" si="33"/>
        <v>1040</v>
      </c>
      <c r="Z163" s="740" t="str">
        <f t="shared" si="34"/>
        <v>OK</v>
      </c>
    </row>
    <row r="164" spans="1:26">
      <c r="A164" s="575">
        <v>113</v>
      </c>
      <c r="B164" s="861" t="s">
        <v>1414</v>
      </c>
      <c r="C164" s="831" t="s">
        <v>1410</v>
      </c>
      <c r="D164" s="833">
        <v>4</v>
      </c>
      <c r="E164" s="833">
        <v>4</v>
      </c>
      <c r="F164" s="833">
        <v>4</v>
      </c>
      <c r="G164" s="833">
        <v>4</v>
      </c>
      <c r="H164" s="832">
        <v>0</v>
      </c>
      <c r="I164" s="834">
        <f t="shared" si="26"/>
        <v>4</v>
      </c>
      <c r="J164" s="834">
        <v>100</v>
      </c>
      <c r="K164" s="835">
        <f t="shared" si="22"/>
        <v>400</v>
      </c>
      <c r="L164" s="832">
        <v>1</v>
      </c>
      <c r="M164" s="832">
        <v>1</v>
      </c>
      <c r="N164" s="832">
        <v>1</v>
      </c>
      <c r="O164" s="832">
        <v>1</v>
      </c>
      <c r="P164" s="833">
        <f t="shared" si="23"/>
        <v>4</v>
      </c>
      <c r="Q164" s="835">
        <f t="shared" si="24"/>
        <v>400</v>
      </c>
      <c r="R164" s="836" t="s">
        <v>1051</v>
      </c>
      <c r="S164" s="836" t="s">
        <v>974</v>
      </c>
      <c r="T164" s="850" t="str">
        <f t="shared" si="25"/>
        <v>OK</v>
      </c>
      <c r="U164" s="739">
        <f t="shared" si="29"/>
        <v>100</v>
      </c>
      <c r="V164" s="739">
        <f t="shared" si="30"/>
        <v>100</v>
      </c>
      <c r="W164" s="739">
        <f t="shared" si="31"/>
        <v>100</v>
      </c>
      <c r="X164" s="739">
        <f t="shared" si="32"/>
        <v>100</v>
      </c>
      <c r="Y164" s="722">
        <f t="shared" si="33"/>
        <v>400</v>
      </c>
      <c r="Z164" s="740" t="str">
        <f t="shared" si="34"/>
        <v>OK</v>
      </c>
    </row>
    <row r="165" spans="1:26">
      <c r="A165" s="575">
        <v>114</v>
      </c>
      <c r="B165" s="861" t="s">
        <v>1415</v>
      </c>
      <c r="C165" s="831" t="s">
        <v>1410</v>
      </c>
      <c r="D165" s="833">
        <v>2</v>
      </c>
      <c r="E165" s="833">
        <v>2</v>
      </c>
      <c r="F165" s="833">
        <v>2</v>
      </c>
      <c r="G165" s="833">
        <v>2</v>
      </c>
      <c r="H165" s="832">
        <v>0</v>
      </c>
      <c r="I165" s="834">
        <f t="shared" si="26"/>
        <v>2</v>
      </c>
      <c r="J165" s="834">
        <v>140</v>
      </c>
      <c r="K165" s="835">
        <f t="shared" si="22"/>
        <v>280</v>
      </c>
      <c r="L165" s="832">
        <v>1</v>
      </c>
      <c r="M165" s="832">
        <v>0</v>
      </c>
      <c r="N165" s="832">
        <v>1</v>
      </c>
      <c r="O165" s="832">
        <v>0</v>
      </c>
      <c r="P165" s="833">
        <f t="shared" si="23"/>
        <v>2</v>
      </c>
      <c r="Q165" s="835">
        <f t="shared" si="24"/>
        <v>280</v>
      </c>
      <c r="R165" s="836" t="s">
        <v>1051</v>
      </c>
      <c r="S165" s="836" t="s">
        <v>974</v>
      </c>
      <c r="T165" s="850" t="str">
        <f t="shared" si="25"/>
        <v>OK</v>
      </c>
      <c r="U165" s="739">
        <f t="shared" si="29"/>
        <v>140</v>
      </c>
      <c r="V165" s="739">
        <f t="shared" si="30"/>
        <v>0</v>
      </c>
      <c r="W165" s="739">
        <f t="shared" si="31"/>
        <v>140</v>
      </c>
      <c r="X165" s="739">
        <f t="shared" si="32"/>
        <v>0</v>
      </c>
      <c r="Y165" s="722">
        <f t="shared" si="33"/>
        <v>280</v>
      </c>
      <c r="Z165" s="740" t="str">
        <f t="shared" si="34"/>
        <v>OK</v>
      </c>
    </row>
    <row r="166" spans="1:26">
      <c r="A166" s="575">
        <v>115</v>
      </c>
      <c r="B166" s="841" t="s">
        <v>1416</v>
      </c>
      <c r="C166" s="831" t="s">
        <v>1417</v>
      </c>
      <c r="D166" s="833">
        <v>4</v>
      </c>
      <c r="E166" s="833">
        <v>4</v>
      </c>
      <c r="F166" s="833">
        <v>4</v>
      </c>
      <c r="G166" s="833">
        <v>4</v>
      </c>
      <c r="H166" s="832">
        <v>0</v>
      </c>
      <c r="I166" s="834">
        <f t="shared" si="26"/>
        <v>4</v>
      </c>
      <c r="J166" s="834">
        <v>50</v>
      </c>
      <c r="K166" s="835">
        <f t="shared" si="22"/>
        <v>200</v>
      </c>
      <c r="L166" s="832">
        <v>1</v>
      </c>
      <c r="M166" s="832">
        <v>1</v>
      </c>
      <c r="N166" s="832">
        <v>1</v>
      </c>
      <c r="O166" s="832">
        <v>1</v>
      </c>
      <c r="P166" s="833">
        <f t="shared" si="23"/>
        <v>4</v>
      </c>
      <c r="Q166" s="835">
        <f t="shared" si="24"/>
        <v>200</v>
      </c>
      <c r="R166" s="836" t="s">
        <v>1051</v>
      </c>
      <c r="S166" s="836" t="s">
        <v>974</v>
      </c>
      <c r="T166" s="850" t="str">
        <f t="shared" si="25"/>
        <v>OK</v>
      </c>
      <c r="U166" s="739">
        <f t="shared" si="29"/>
        <v>50</v>
      </c>
      <c r="V166" s="739">
        <f t="shared" si="30"/>
        <v>50</v>
      </c>
      <c r="W166" s="739">
        <f t="shared" si="31"/>
        <v>50</v>
      </c>
      <c r="X166" s="739">
        <f t="shared" si="32"/>
        <v>50</v>
      </c>
      <c r="Y166" s="722">
        <f t="shared" si="33"/>
        <v>200</v>
      </c>
      <c r="Z166" s="740" t="str">
        <f t="shared" si="34"/>
        <v>OK</v>
      </c>
    </row>
    <row r="167" spans="1:26">
      <c r="A167" s="575">
        <v>116</v>
      </c>
      <c r="B167" s="841" t="s">
        <v>1418</v>
      </c>
      <c r="C167" s="831" t="s">
        <v>1417</v>
      </c>
      <c r="D167" s="833">
        <v>2</v>
      </c>
      <c r="E167" s="833">
        <v>2</v>
      </c>
      <c r="F167" s="833">
        <v>2</v>
      </c>
      <c r="G167" s="833">
        <v>2</v>
      </c>
      <c r="H167" s="832">
        <v>0</v>
      </c>
      <c r="I167" s="834">
        <f t="shared" si="26"/>
        <v>2</v>
      </c>
      <c r="J167" s="834">
        <v>80</v>
      </c>
      <c r="K167" s="835">
        <f t="shared" si="22"/>
        <v>160</v>
      </c>
      <c r="L167" s="832">
        <v>1</v>
      </c>
      <c r="M167" s="832">
        <v>0</v>
      </c>
      <c r="N167" s="832">
        <v>1</v>
      </c>
      <c r="O167" s="832">
        <v>0</v>
      </c>
      <c r="P167" s="833">
        <f t="shared" si="23"/>
        <v>2</v>
      </c>
      <c r="Q167" s="835">
        <f t="shared" si="24"/>
        <v>160</v>
      </c>
      <c r="R167" s="836" t="s">
        <v>1051</v>
      </c>
      <c r="S167" s="836" t="s">
        <v>974</v>
      </c>
      <c r="T167" s="850" t="str">
        <f t="shared" si="25"/>
        <v>OK</v>
      </c>
      <c r="U167" s="739">
        <f t="shared" si="29"/>
        <v>80</v>
      </c>
      <c r="V167" s="739">
        <f t="shared" si="30"/>
        <v>0</v>
      </c>
      <c r="W167" s="739">
        <f t="shared" si="31"/>
        <v>80</v>
      </c>
      <c r="X167" s="739">
        <f t="shared" si="32"/>
        <v>0</v>
      </c>
      <c r="Y167" s="722">
        <f t="shared" si="33"/>
        <v>160</v>
      </c>
      <c r="Z167" s="740" t="str">
        <f t="shared" si="34"/>
        <v>OK</v>
      </c>
    </row>
    <row r="168" spans="1:26">
      <c r="A168" s="575">
        <v>117</v>
      </c>
      <c r="B168" s="841" t="s">
        <v>1419</v>
      </c>
      <c r="C168" s="831" t="s">
        <v>1417</v>
      </c>
      <c r="D168" s="833">
        <v>2</v>
      </c>
      <c r="E168" s="833">
        <v>2</v>
      </c>
      <c r="F168" s="833">
        <v>2</v>
      </c>
      <c r="G168" s="833">
        <v>2</v>
      </c>
      <c r="H168" s="832">
        <v>0</v>
      </c>
      <c r="I168" s="834">
        <f t="shared" si="26"/>
        <v>2</v>
      </c>
      <c r="J168" s="834">
        <v>140</v>
      </c>
      <c r="K168" s="835">
        <f t="shared" si="22"/>
        <v>280</v>
      </c>
      <c r="L168" s="832">
        <v>1</v>
      </c>
      <c r="M168" s="832">
        <v>0</v>
      </c>
      <c r="N168" s="832">
        <v>1</v>
      </c>
      <c r="O168" s="832">
        <v>0</v>
      </c>
      <c r="P168" s="833">
        <f t="shared" si="23"/>
        <v>2</v>
      </c>
      <c r="Q168" s="835">
        <f t="shared" si="24"/>
        <v>280</v>
      </c>
      <c r="R168" s="836" t="s">
        <v>1051</v>
      </c>
      <c r="S168" s="836" t="s">
        <v>974</v>
      </c>
      <c r="T168" s="850" t="str">
        <f t="shared" si="25"/>
        <v>OK</v>
      </c>
      <c r="U168" s="739">
        <f t="shared" si="29"/>
        <v>140</v>
      </c>
      <c r="V168" s="739">
        <f t="shared" si="30"/>
        <v>0</v>
      </c>
      <c r="W168" s="739">
        <f t="shared" si="31"/>
        <v>140</v>
      </c>
      <c r="X168" s="739">
        <f t="shared" si="32"/>
        <v>0</v>
      </c>
      <c r="Y168" s="722">
        <f t="shared" si="33"/>
        <v>280</v>
      </c>
      <c r="Z168" s="740" t="str">
        <f t="shared" si="34"/>
        <v>OK</v>
      </c>
    </row>
    <row r="169" spans="1:26">
      <c r="A169" s="575">
        <v>118</v>
      </c>
      <c r="B169" s="841" t="s">
        <v>1420</v>
      </c>
      <c r="C169" s="831" t="s">
        <v>1417</v>
      </c>
      <c r="D169" s="833">
        <v>2</v>
      </c>
      <c r="E169" s="833">
        <v>2</v>
      </c>
      <c r="F169" s="833">
        <v>2</v>
      </c>
      <c r="G169" s="833">
        <v>2</v>
      </c>
      <c r="H169" s="832">
        <v>0</v>
      </c>
      <c r="I169" s="834">
        <f t="shared" si="26"/>
        <v>2</v>
      </c>
      <c r="J169" s="834">
        <v>140</v>
      </c>
      <c r="K169" s="835">
        <f t="shared" si="22"/>
        <v>280</v>
      </c>
      <c r="L169" s="832">
        <v>1</v>
      </c>
      <c r="M169" s="832">
        <v>0</v>
      </c>
      <c r="N169" s="832">
        <v>1</v>
      </c>
      <c r="O169" s="832">
        <v>0</v>
      </c>
      <c r="P169" s="833">
        <f t="shared" si="23"/>
        <v>2</v>
      </c>
      <c r="Q169" s="835">
        <f t="shared" si="24"/>
        <v>280</v>
      </c>
      <c r="R169" s="836" t="s">
        <v>1051</v>
      </c>
      <c r="S169" s="836" t="s">
        <v>974</v>
      </c>
      <c r="T169" s="850" t="str">
        <f t="shared" si="25"/>
        <v>OK</v>
      </c>
      <c r="U169" s="739">
        <f t="shared" si="29"/>
        <v>140</v>
      </c>
      <c r="V169" s="739">
        <f t="shared" si="30"/>
        <v>0</v>
      </c>
      <c r="W169" s="739">
        <f t="shared" si="31"/>
        <v>140</v>
      </c>
      <c r="X169" s="739">
        <f t="shared" si="32"/>
        <v>0</v>
      </c>
      <c r="Y169" s="722">
        <f t="shared" si="33"/>
        <v>280</v>
      </c>
      <c r="Z169" s="740" t="str">
        <f t="shared" si="34"/>
        <v>OK</v>
      </c>
    </row>
    <row r="170" spans="1:26">
      <c r="A170" s="575">
        <v>119</v>
      </c>
      <c r="B170" s="841" t="s">
        <v>1421</v>
      </c>
      <c r="C170" s="831" t="s">
        <v>1417</v>
      </c>
      <c r="D170" s="833">
        <v>2</v>
      </c>
      <c r="E170" s="833">
        <v>2</v>
      </c>
      <c r="F170" s="833">
        <v>2</v>
      </c>
      <c r="G170" s="833">
        <v>2</v>
      </c>
      <c r="H170" s="832">
        <v>0</v>
      </c>
      <c r="I170" s="834">
        <f t="shared" si="26"/>
        <v>2</v>
      </c>
      <c r="J170" s="834">
        <v>140</v>
      </c>
      <c r="K170" s="835">
        <f t="shared" si="22"/>
        <v>280</v>
      </c>
      <c r="L170" s="832">
        <v>1</v>
      </c>
      <c r="M170" s="832">
        <v>0</v>
      </c>
      <c r="N170" s="832">
        <v>1</v>
      </c>
      <c r="O170" s="832">
        <v>0</v>
      </c>
      <c r="P170" s="833">
        <f t="shared" si="23"/>
        <v>2</v>
      </c>
      <c r="Q170" s="835">
        <f t="shared" si="24"/>
        <v>280</v>
      </c>
      <c r="R170" s="836" t="s">
        <v>1051</v>
      </c>
      <c r="S170" s="836" t="s">
        <v>974</v>
      </c>
      <c r="T170" s="850" t="str">
        <f>+IF(K177=Q177,("OK"))</f>
        <v>OK</v>
      </c>
      <c r="U170" s="739">
        <f t="shared" si="29"/>
        <v>140</v>
      </c>
      <c r="V170" s="739">
        <f t="shared" si="30"/>
        <v>0</v>
      </c>
      <c r="W170" s="739">
        <f t="shared" si="31"/>
        <v>140</v>
      </c>
      <c r="X170" s="739">
        <f t="shared" si="32"/>
        <v>0</v>
      </c>
      <c r="Y170" s="722">
        <f t="shared" si="33"/>
        <v>280</v>
      </c>
      <c r="Z170" s="740" t="str">
        <f t="shared" si="34"/>
        <v>OK</v>
      </c>
    </row>
    <row r="171" spans="1:26">
      <c r="A171" s="575">
        <v>120</v>
      </c>
      <c r="B171" s="841" t="s">
        <v>1422</v>
      </c>
      <c r="C171" s="831" t="s">
        <v>1417</v>
      </c>
      <c r="D171" s="833">
        <v>2</v>
      </c>
      <c r="E171" s="833">
        <v>2</v>
      </c>
      <c r="F171" s="833">
        <v>2</v>
      </c>
      <c r="G171" s="833">
        <v>2</v>
      </c>
      <c r="H171" s="832">
        <v>0</v>
      </c>
      <c r="I171" s="834">
        <f t="shared" si="26"/>
        <v>2</v>
      </c>
      <c r="J171" s="834">
        <v>60</v>
      </c>
      <c r="K171" s="835">
        <f t="shared" si="22"/>
        <v>120</v>
      </c>
      <c r="L171" s="832">
        <v>1</v>
      </c>
      <c r="M171" s="832">
        <v>0</v>
      </c>
      <c r="N171" s="832">
        <v>1</v>
      </c>
      <c r="O171" s="832">
        <v>0</v>
      </c>
      <c r="P171" s="833">
        <f t="shared" si="23"/>
        <v>2</v>
      </c>
      <c r="Q171" s="835">
        <f t="shared" si="24"/>
        <v>120</v>
      </c>
      <c r="R171" s="836" t="s">
        <v>1051</v>
      </c>
      <c r="S171" s="836" t="s">
        <v>974</v>
      </c>
      <c r="T171" s="850" t="str">
        <f>+IF(K178=Q178,("OK"))</f>
        <v>OK</v>
      </c>
      <c r="U171" s="739">
        <f t="shared" si="29"/>
        <v>60</v>
      </c>
      <c r="V171" s="739">
        <f t="shared" si="30"/>
        <v>0</v>
      </c>
      <c r="W171" s="739">
        <f t="shared" si="31"/>
        <v>60</v>
      </c>
      <c r="X171" s="739">
        <f t="shared" si="32"/>
        <v>0</v>
      </c>
      <c r="Y171" s="722">
        <f t="shared" si="33"/>
        <v>120</v>
      </c>
      <c r="Z171" s="740" t="str">
        <f t="shared" si="34"/>
        <v>OK</v>
      </c>
    </row>
    <row r="172" spans="1:26">
      <c r="A172" s="575">
        <v>121</v>
      </c>
      <c r="B172" s="841" t="s">
        <v>1423</v>
      </c>
      <c r="C172" s="831" t="s">
        <v>1410</v>
      </c>
      <c r="D172" s="833">
        <v>1</v>
      </c>
      <c r="E172" s="833">
        <v>1</v>
      </c>
      <c r="F172" s="833">
        <v>1</v>
      </c>
      <c r="G172" s="833">
        <v>1</v>
      </c>
      <c r="H172" s="832">
        <v>0</v>
      </c>
      <c r="I172" s="834">
        <f t="shared" si="26"/>
        <v>1</v>
      </c>
      <c r="J172" s="834">
        <v>170</v>
      </c>
      <c r="K172" s="835">
        <f t="shared" si="22"/>
        <v>170</v>
      </c>
      <c r="L172" s="832">
        <v>1</v>
      </c>
      <c r="M172" s="832">
        <v>0</v>
      </c>
      <c r="N172" s="832">
        <v>0</v>
      </c>
      <c r="O172" s="832">
        <v>0</v>
      </c>
      <c r="P172" s="833">
        <f t="shared" si="23"/>
        <v>1</v>
      </c>
      <c r="Q172" s="835">
        <f t="shared" si="24"/>
        <v>170</v>
      </c>
      <c r="R172" s="836" t="s">
        <v>1051</v>
      </c>
      <c r="S172" s="836" t="s">
        <v>974</v>
      </c>
      <c r="T172" s="850" t="str">
        <f>+IF(K179=Q179,("OK"))</f>
        <v>OK</v>
      </c>
      <c r="U172" s="739">
        <f t="shared" si="29"/>
        <v>170</v>
      </c>
      <c r="V172" s="739">
        <f t="shared" si="30"/>
        <v>0</v>
      </c>
      <c r="W172" s="739">
        <f t="shared" si="31"/>
        <v>0</v>
      </c>
      <c r="X172" s="739">
        <f t="shared" si="32"/>
        <v>0</v>
      </c>
      <c r="Y172" s="722">
        <f t="shared" si="33"/>
        <v>170</v>
      </c>
      <c r="Z172" s="740" t="str">
        <f t="shared" si="34"/>
        <v>OK</v>
      </c>
    </row>
    <row r="173" spans="1:26">
      <c r="A173" s="575">
        <v>122</v>
      </c>
      <c r="B173" s="841" t="s">
        <v>1424</v>
      </c>
      <c r="C173" s="831" t="s">
        <v>1410</v>
      </c>
      <c r="D173" s="833">
        <v>1</v>
      </c>
      <c r="E173" s="833">
        <v>1</v>
      </c>
      <c r="F173" s="833">
        <v>1</v>
      </c>
      <c r="G173" s="833">
        <v>1</v>
      </c>
      <c r="H173" s="832">
        <v>0</v>
      </c>
      <c r="I173" s="834">
        <f t="shared" si="26"/>
        <v>1</v>
      </c>
      <c r="J173" s="834">
        <v>190</v>
      </c>
      <c r="K173" s="835">
        <f t="shared" si="22"/>
        <v>190</v>
      </c>
      <c r="L173" s="832">
        <v>1</v>
      </c>
      <c r="M173" s="832">
        <v>0</v>
      </c>
      <c r="N173" s="832">
        <v>0</v>
      </c>
      <c r="O173" s="832">
        <v>0</v>
      </c>
      <c r="P173" s="833">
        <f t="shared" si="23"/>
        <v>1</v>
      </c>
      <c r="Q173" s="835">
        <f t="shared" si="24"/>
        <v>190</v>
      </c>
      <c r="R173" s="836" t="s">
        <v>1051</v>
      </c>
      <c r="S173" s="836" t="s">
        <v>974</v>
      </c>
      <c r="T173" s="850" t="str">
        <f t="shared" ref="T173:T176" si="37">+IF(K188=Q188,("OK"))</f>
        <v>OK</v>
      </c>
      <c r="U173" s="739">
        <f t="shared" si="29"/>
        <v>190</v>
      </c>
      <c r="V173" s="739">
        <f t="shared" si="30"/>
        <v>0</v>
      </c>
      <c r="W173" s="739">
        <f t="shared" si="31"/>
        <v>0</v>
      </c>
      <c r="X173" s="739">
        <f t="shared" si="32"/>
        <v>0</v>
      </c>
      <c r="Y173" s="722">
        <f t="shared" si="33"/>
        <v>190</v>
      </c>
      <c r="Z173" s="740" t="str">
        <f t="shared" si="34"/>
        <v>OK</v>
      </c>
    </row>
    <row r="174" spans="1:26">
      <c r="A174" s="575">
        <v>123</v>
      </c>
      <c r="B174" s="841" t="s">
        <v>1425</v>
      </c>
      <c r="C174" s="831" t="s">
        <v>1410</v>
      </c>
      <c r="D174" s="833">
        <v>1</v>
      </c>
      <c r="E174" s="833">
        <v>1</v>
      </c>
      <c r="F174" s="833">
        <v>1</v>
      </c>
      <c r="G174" s="833">
        <v>1</v>
      </c>
      <c r="H174" s="832">
        <v>0</v>
      </c>
      <c r="I174" s="834">
        <f t="shared" si="26"/>
        <v>1</v>
      </c>
      <c r="J174" s="834">
        <v>200</v>
      </c>
      <c r="K174" s="835">
        <f t="shared" si="22"/>
        <v>200</v>
      </c>
      <c r="L174" s="832">
        <v>1</v>
      </c>
      <c r="M174" s="832">
        <v>0</v>
      </c>
      <c r="N174" s="832">
        <v>0</v>
      </c>
      <c r="O174" s="832">
        <v>0</v>
      </c>
      <c r="P174" s="833">
        <f t="shared" si="23"/>
        <v>1</v>
      </c>
      <c r="Q174" s="835">
        <f t="shared" si="24"/>
        <v>200</v>
      </c>
      <c r="R174" s="836" t="s">
        <v>1051</v>
      </c>
      <c r="S174" s="836" t="s">
        <v>974</v>
      </c>
      <c r="T174" s="850" t="str">
        <f t="shared" si="37"/>
        <v>OK</v>
      </c>
      <c r="U174" s="739">
        <f t="shared" si="29"/>
        <v>200</v>
      </c>
      <c r="V174" s="739">
        <f t="shared" si="30"/>
        <v>0</v>
      </c>
      <c r="W174" s="739">
        <f t="shared" si="31"/>
        <v>0</v>
      </c>
      <c r="X174" s="739">
        <f t="shared" si="32"/>
        <v>0</v>
      </c>
      <c r="Y174" s="722">
        <f t="shared" si="33"/>
        <v>200</v>
      </c>
      <c r="Z174" s="740" t="str">
        <f t="shared" si="34"/>
        <v>OK</v>
      </c>
    </row>
    <row r="175" spans="1:26">
      <c r="A175" s="575">
        <v>124</v>
      </c>
      <c r="B175" s="861" t="s">
        <v>1426</v>
      </c>
      <c r="C175" s="831" t="s">
        <v>1396</v>
      </c>
      <c r="D175" s="833">
        <v>40</v>
      </c>
      <c r="E175" s="833">
        <v>40</v>
      </c>
      <c r="F175" s="833">
        <v>40</v>
      </c>
      <c r="G175" s="833">
        <v>20</v>
      </c>
      <c r="H175" s="832">
        <v>0</v>
      </c>
      <c r="I175" s="834">
        <f t="shared" si="26"/>
        <v>20</v>
      </c>
      <c r="J175" s="834">
        <v>25</v>
      </c>
      <c r="K175" s="835">
        <f t="shared" si="22"/>
        <v>500</v>
      </c>
      <c r="L175" s="832">
        <v>5</v>
      </c>
      <c r="M175" s="832">
        <v>5</v>
      </c>
      <c r="N175" s="832">
        <v>5</v>
      </c>
      <c r="O175" s="832">
        <v>5</v>
      </c>
      <c r="P175" s="833">
        <f t="shared" si="23"/>
        <v>20</v>
      </c>
      <c r="Q175" s="835">
        <f t="shared" si="24"/>
        <v>500</v>
      </c>
      <c r="R175" s="836" t="s">
        <v>1051</v>
      </c>
      <c r="S175" s="836" t="s">
        <v>974</v>
      </c>
      <c r="T175" s="850" t="str">
        <f t="shared" si="37"/>
        <v>OK</v>
      </c>
      <c r="U175" s="739">
        <f t="shared" si="29"/>
        <v>125</v>
      </c>
      <c r="V175" s="739">
        <f t="shared" si="30"/>
        <v>125</v>
      </c>
      <c r="W175" s="739">
        <f t="shared" si="31"/>
        <v>125</v>
      </c>
      <c r="X175" s="739">
        <f t="shared" si="32"/>
        <v>125</v>
      </c>
      <c r="Y175" s="722">
        <f t="shared" si="33"/>
        <v>500</v>
      </c>
      <c r="Z175" s="740" t="str">
        <f t="shared" si="34"/>
        <v>OK</v>
      </c>
    </row>
    <row r="176" spans="1:26">
      <c r="A176" s="575">
        <v>125</v>
      </c>
      <c r="B176" s="861" t="s">
        <v>1427</v>
      </c>
      <c r="C176" s="831" t="s">
        <v>1396</v>
      </c>
      <c r="D176" s="833">
        <v>40</v>
      </c>
      <c r="E176" s="833">
        <v>40</v>
      </c>
      <c r="F176" s="833">
        <v>40</v>
      </c>
      <c r="G176" s="833">
        <v>20</v>
      </c>
      <c r="H176" s="832">
        <v>0</v>
      </c>
      <c r="I176" s="834">
        <f t="shared" si="26"/>
        <v>20</v>
      </c>
      <c r="J176" s="834">
        <v>25</v>
      </c>
      <c r="K176" s="835">
        <f t="shared" si="22"/>
        <v>500</v>
      </c>
      <c r="L176" s="832">
        <v>5</v>
      </c>
      <c r="M176" s="832">
        <v>5</v>
      </c>
      <c r="N176" s="832">
        <v>5</v>
      </c>
      <c r="O176" s="832">
        <v>5</v>
      </c>
      <c r="P176" s="833">
        <f t="shared" si="23"/>
        <v>20</v>
      </c>
      <c r="Q176" s="835">
        <f t="shared" si="24"/>
        <v>500</v>
      </c>
      <c r="R176" s="836" t="s">
        <v>1051</v>
      </c>
      <c r="S176" s="836" t="s">
        <v>974</v>
      </c>
      <c r="T176" s="850" t="str">
        <f t="shared" si="37"/>
        <v>OK</v>
      </c>
      <c r="U176" s="739">
        <f t="shared" si="29"/>
        <v>125</v>
      </c>
      <c r="V176" s="739">
        <f t="shared" si="30"/>
        <v>125</v>
      </c>
      <c r="W176" s="739">
        <f t="shared" si="31"/>
        <v>125</v>
      </c>
      <c r="X176" s="739">
        <f t="shared" si="32"/>
        <v>125</v>
      </c>
      <c r="Y176" s="722">
        <f t="shared" si="33"/>
        <v>500</v>
      </c>
      <c r="Z176" s="740" t="str">
        <f t="shared" si="34"/>
        <v>OK</v>
      </c>
    </row>
    <row r="177" spans="1:26">
      <c r="A177" s="575">
        <v>126</v>
      </c>
      <c r="B177" s="861" t="s">
        <v>1427</v>
      </c>
      <c r="C177" s="831" t="s">
        <v>1396</v>
      </c>
      <c r="D177" s="833">
        <v>40</v>
      </c>
      <c r="E177" s="833">
        <v>40</v>
      </c>
      <c r="F177" s="833">
        <v>40</v>
      </c>
      <c r="G177" s="833">
        <v>20</v>
      </c>
      <c r="H177" s="832">
        <v>0</v>
      </c>
      <c r="I177" s="834">
        <f>+G177-H177</f>
        <v>20</v>
      </c>
      <c r="J177" s="834">
        <v>25</v>
      </c>
      <c r="K177" s="835">
        <f>+I177*J177</f>
        <v>500</v>
      </c>
      <c r="L177" s="832">
        <v>5</v>
      </c>
      <c r="M177" s="832">
        <v>5</v>
      </c>
      <c r="N177" s="832">
        <v>5</v>
      </c>
      <c r="O177" s="832">
        <v>5</v>
      </c>
      <c r="P177" s="833">
        <f>SUM(L177:O177)</f>
        <v>20</v>
      </c>
      <c r="Q177" s="835">
        <f>+P177*J177</f>
        <v>500</v>
      </c>
      <c r="R177" s="836" t="s">
        <v>1051</v>
      </c>
      <c r="S177" s="836" t="s">
        <v>974</v>
      </c>
      <c r="T177" s="850" t="str">
        <f>+IF(K192=Q192,("OK"))</f>
        <v>OK</v>
      </c>
      <c r="U177" s="739">
        <f t="shared" si="29"/>
        <v>125</v>
      </c>
      <c r="V177" s="739">
        <f t="shared" si="30"/>
        <v>125</v>
      </c>
      <c r="W177" s="739">
        <f t="shared" si="31"/>
        <v>125</v>
      </c>
      <c r="X177" s="739">
        <f t="shared" si="32"/>
        <v>125</v>
      </c>
      <c r="Y177" s="722">
        <f t="shared" si="33"/>
        <v>500</v>
      </c>
      <c r="Z177" s="740" t="str">
        <f t="shared" si="34"/>
        <v>OK</v>
      </c>
    </row>
    <row r="178" spans="1:26">
      <c r="A178" s="575">
        <v>127</v>
      </c>
      <c r="B178" s="861" t="s">
        <v>1428</v>
      </c>
      <c r="C178" s="831" t="s">
        <v>1396</v>
      </c>
      <c r="D178" s="833">
        <v>12</v>
      </c>
      <c r="E178" s="833">
        <v>12</v>
      </c>
      <c r="F178" s="833">
        <v>12</v>
      </c>
      <c r="G178" s="833">
        <v>8</v>
      </c>
      <c r="H178" s="832">
        <v>0</v>
      </c>
      <c r="I178" s="834">
        <f>+G178-H178</f>
        <v>8</v>
      </c>
      <c r="J178" s="834">
        <v>50</v>
      </c>
      <c r="K178" s="835">
        <f>+I178*J178</f>
        <v>400</v>
      </c>
      <c r="L178" s="832">
        <v>2</v>
      </c>
      <c r="M178" s="832">
        <v>2</v>
      </c>
      <c r="N178" s="832">
        <v>2</v>
      </c>
      <c r="O178" s="832">
        <v>2</v>
      </c>
      <c r="P178" s="833">
        <f>SUM(L178:O178)</f>
        <v>8</v>
      </c>
      <c r="Q178" s="835">
        <f>+P178*J178</f>
        <v>400</v>
      </c>
      <c r="R178" s="836" t="s">
        <v>1051</v>
      </c>
      <c r="S178" s="836" t="s">
        <v>974</v>
      </c>
      <c r="T178" s="850" t="str">
        <f>+IF(K193=Q193,("OK"))</f>
        <v>OK</v>
      </c>
      <c r="U178" s="739">
        <f t="shared" si="29"/>
        <v>100</v>
      </c>
      <c r="V178" s="739">
        <f t="shared" si="30"/>
        <v>100</v>
      </c>
      <c r="W178" s="739">
        <f t="shared" si="31"/>
        <v>100</v>
      </c>
      <c r="X178" s="739">
        <f t="shared" si="32"/>
        <v>100</v>
      </c>
      <c r="Y178" s="722">
        <f t="shared" si="33"/>
        <v>400</v>
      </c>
      <c r="Z178" s="740" t="str">
        <f t="shared" si="34"/>
        <v>OK</v>
      </c>
    </row>
    <row r="179" spans="1:26">
      <c r="A179" s="575">
        <v>128</v>
      </c>
      <c r="B179" s="861" t="s">
        <v>1428</v>
      </c>
      <c r="C179" s="831" t="s">
        <v>1396</v>
      </c>
      <c r="D179" s="833">
        <v>12</v>
      </c>
      <c r="E179" s="833">
        <v>12</v>
      </c>
      <c r="F179" s="833">
        <v>12</v>
      </c>
      <c r="G179" s="833">
        <v>8</v>
      </c>
      <c r="H179" s="832">
        <v>0</v>
      </c>
      <c r="I179" s="834">
        <f>+G179-H179</f>
        <v>8</v>
      </c>
      <c r="J179" s="834">
        <v>50</v>
      </c>
      <c r="K179" s="835">
        <f>+I179*J179</f>
        <v>400</v>
      </c>
      <c r="L179" s="832">
        <v>2</v>
      </c>
      <c r="M179" s="832">
        <v>2</v>
      </c>
      <c r="N179" s="832">
        <v>2</v>
      </c>
      <c r="O179" s="832">
        <v>2</v>
      </c>
      <c r="P179" s="833">
        <f>SUM(L179:O179)</f>
        <v>8</v>
      </c>
      <c r="Q179" s="835">
        <f>+P179*J179</f>
        <v>400</v>
      </c>
      <c r="R179" s="836" t="s">
        <v>1051</v>
      </c>
      <c r="S179" s="836" t="s">
        <v>974</v>
      </c>
      <c r="T179" s="850" t="str">
        <f>+IF(K194=Q194,("OK"))</f>
        <v>OK</v>
      </c>
      <c r="U179" s="739">
        <f t="shared" si="29"/>
        <v>100</v>
      </c>
      <c r="V179" s="739">
        <f t="shared" si="30"/>
        <v>100</v>
      </c>
      <c r="W179" s="739">
        <f t="shared" si="31"/>
        <v>100</v>
      </c>
      <c r="X179" s="739">
        <f t="shared" si="32"/>
        <v>100</v>
      </c>
      <c r="Y179" s="722">
        <f t="shared" si="33"/>
        <v>400</v>
      </c>
      <c r="Z179" s="740" t="str">
        <f t="shared" si="34"/>
        <v>OK</v>
      </c>
    </row>
    <row r="180" spans="1:26" ht="27">
      <c r="A180" s="746"/>
      <c r="B180" s="76" t="s">
        <v>6</v>
      </c>
      <c r="K180" s="862">
        <f>SUM(K161:K179)</f>
        <v>165430</v>
      </c>
      <c r="L180" s="789"/>
      <c r="M180" s="789"/>
      <c r="N180" s="789"/>
      <c r="O180" s="789"/>
      <c r="P180" s="789"/>
      <c r="Q180" s="788">
        <f>SUM(Q161:Q179)</f>
        <v>165430</v>
      </c>
      <c r="R180" s="21"/>
      <c r="S180" s="21"/>
      <c r="T180" s="850" t="str">
        <f>+IF(K177=Q177,("OK"))</f>
        <v>OK</v>
      </c>
      <c r="U180" s="739">
        <f t="shared" si="29"/>
        <v>0</v>
      </c>
      <c r="V180" s="739">
        <f t="shared" si="30"/>
        <v>0</v>
      </c>
      <c r="W180" s="739">
        <f t="shared" si="31"/>
        <v>0</v>
      </c>
      <c r="X180" s="739">
        <f t="shared" si="32"/>
        <v>0</v>
      </c>
      <c r="Y180" s="722">
        <f t="shared" si="33"/>
        <v>0</v>
      </c>
      <c r="Z180" s="740" t="b">
        <f t="shared" si="34"/>
        <v>0</v>
      </c>
    </row>
    <row r="181" spans="1:26" ht="27">
      <c r="A181" s="746"/>
      <c r="B181" s="73"/>
      <c r="K181" s="863"/>
      <c r="L181" s="789"/>
      <c r="M181" s="789"/>
      <c r="N181" s="789"/>
      <c r="O181" s="789"/>
      <c r="P181" s="789"/>
      <c r="Q181" s="846"/>
      <c r="R181" s="21"/>
      <c r="S181" s="21"/>
      <c r="T181" s="850"/>
      <c r="U181" s="739">
        <f t="shared" si="29"/>
        <v>0</v>
      </c>
      <c r="V181" s="739">
        <f t="shared" si="30"/>
        <v>0</v>
      </c>
      <c r="W181" s="739">
        <f t="shared" si="31"/>
        <v>0</v>
      </c>
      <c r="X181" s="739">
        <f t="shared" si="32"/>
        <v>0</v>
      </c>
      <c r="Y181" s="722">
        <f t="shared" si="33"/>
        <v>0</v>
      </c>
      <c r="Z181" s="740" t="str">
        <f t="shared" si="34"/>
        <v>OK</v>
      </c>
    </row>
    <row r="182" spans="1:26" ht="24.6">
      <c r="A182" s="1884" t="s">
        <v>1311</v>
      </c>
      <c r="B182" s="1884"/>
      <c r="C182" s="1884"/>
      <c r="D182" s="1884"/>
      <c r="E182" s="1884"/>
      <c r="F182" s="1884"/>
      <c r="G182" s="1884"/>
      <c r="H182" s="1884"/>
      <c r="I182" s="1884"/>
      <c r="J182" s="1884"/>
      <c r="K182" s="1884"/>
      <c r="L182" s="1884"/>
      <c r="M182" s="1884"/>
      <c r="N182" s="1884"/>
      <c r="O182" s="1884"/>
      <c r="P182" s="1884"/>
      <c r="Q182" s="1884"/>
      <c r="R182" s="1884"/>
      <c r="S182" s="1884"/>
      <c r="T182" s="850" t="str">
        <f>+IF(K178=Q178,("OK"))</f>
        <v>OK</v>
      </c>
      <c r="U182" s="739">
        <f t="shared" si="29"/>
        <v>0</v>
      </c>
      <c r="V182" s="739">
        <f t="shared" si="30"/>
        <v>0</v>
      </c>
      <c r="W182" s="739">
        <f t="shared" si="31"/>
        <v>0</v>
      </c>
      <c r="X182" s="739">
        <f t="shared" si="32"/>
        <v>0</v>
      </c>
      <c r="Y182" s="722">
        <f t="shared" si="33"/>
        <v>0</v>
      </c>
      <c r="Z182" s="740" t="str">
        <f t="shared" si="34"/>
        <v>OK</v>
      </c>
    </row>
    <row r="183" spans="1:26" ht="24.6">
      <c r="A183" s="1826" t="s">
        <v>1029</v>
      </c>
      <c r="B183" s="1826"/>
      <c r="C183" s="1826"/>
      <c r="D183" s="1826"/>
      <c r="E183" s="1826"/>
      <c r="F183" s="1826"/>
      <c r="G183" s="1826"/>
      <c r="H183" s="1826"/>
      <c r="I183" s="1826"/>
      <c r="J183" s="1826"/>
      <c r="K183" s="1826"/>
      <c r="L183" s="1826"/>
      <c r="M183" s="1826"/>
      <c r="N183" s="1826"/>
      <c r="O183" s="1826"/>
      <c r="P183" s="1826"/>
      <c r="Q183" s="1826"/>
      <c r="R183" s="1826"/>
      <c r="S183" s="1826"/>
      <c r="T183" s="850" t="str">
        <f>+IF(K179=Q179,("OK"))</f>
        <v>OK</v>
      </c>
      <c r="U183" s="739">
        <f t="shared" si="29"/>
        <v>0</v>
      </c>
      <c r="V183" s="739">
        <f t="shared" si="30"/>
        <v>0</v>
      </c>
      <c r="W183" s="739">
        <f t="shared" si="31"/>
        <v>0</v>
      </c>
      <c r="X183" s="739">
        <f t="shared" si="32"/>
        <v>0</v>
      </c>
      <c r="Y183" s="722">
        <f t="shared" si="33"/>
        <v>0</v>
      </c>
      <c r="Z183" s="740" t="str">
        <f t="shared" si="34"/>
        <v>OK</v>
      </c>
    </row>
    <row r="184" spans="1:26" ht="24.6">
      <c r="A184" s="1827" t="s">
        <v>1030</v>
      </c>
      <c r="B184" s="1827"/>
      <c r="C184" s="1827"/>
      <c r="D184" s="1827"/>
      <c r="E184" s="1827"/>
      <c r="F184" s="1827"/>
      <c r="G184" s="1827"/>
      <c r="H184" s="1827"/>
      <c r="I184" s="1827"/>
      <c r="J184" s="1827"/>
      <c r="K184" s="1827"/>
      <c r="L184" s="1827"/>
      <c r="M184" s="1827"/>
      <c r="N184" s="1827"/>
      <c r="O184" s="1827"/>
      <c r="P184" s="1827"/>
      <c r="Q184" s="1827"/>
      <c r="R184" s="1827"/>
      <c r="S184" s="1827"/>
      <c r="T184" s="850" t="str">
        <f t="shared" ref="T184:T187" si="38">+IF(K188=Q188,("OK"))</f>
        <v>OK</v>
      </c>
      <c r="U184" s="739">
        <f t="shared" si="29"/>
        <v>0</v>
      </c>
      <c r="V184" s="739">
        <f t="shared" si="30"/>
        <v>0</v>
      </c>
      <c r="W184" s="739">
        <f t="shared" si="31"/>
        <v>0</v>
      </c>
      <c r="X184" s="739">
        <f t="shared" si="32"/>
        <v>0</v>
      </c>
      <c r="Y184" s="722">
        <f t="shared" si="33"/>
        <v>0</v>
      </c>
      <c r="Z184" s="740" t="str">
        <f t="shared" si="34"/>
        <v>OK</v>
      </c>
    </row>
    <row r="185" spans="1:26" ht="18" customHeight="1">
      <c r="A185" s="1828" t="s">
        <v>789</v>
      </c>
      <c r="B185" s="1829" t="s">
        <v>4</v>
      </c>
      <c r="C185" s="1828" t="s">
        <v>1031</v>
      </c>
      <c r="D185" s="1831" t="s">
        <v>1032</v>
      </c>
      <c r="E185" s="1831"/>
      <c r="F185" s="1831"/>
      <c r="G185" s="1831" t="s">
        <v>1033</v>
      </c>
      <c r="H185" s="1831" t="s">
        <v>1034</v>
      </c>
      <c r="I185" s="1831" t="s">
        <v>1035</v>
      </c>
      <c r="J185" s="1833" t="s">
        <v>1036</v>
      </c>
      <c r="K185" s="1833" t="s">
        <v>1037</v>
      </c>
      <c r="L185" s="1831" t="s">
        <v>1038</v>
      </c>
      <c r="M185" s="1831" t="s">
        <v>1039</v>
      </c>
      <c r="N185" s="1831" t="s">
        <v>1040</v>
      </c>
      <c r="O185" s="1831" t="s">
        <v>1041</v>
      </c>
      <c r="P185" s="1828" t="s">
        <v>1042</v>
      </c>
      <c r="Q185" s="1828"/>
      <c r="R185" s="1828" t="s">
        <v>1043</v>
      </c>
      <c r="S185" s="1828" t="s">
        <v>1044</v>
      </c>
      <c r="T185" s="850" t="str">
        <f t="shared" si="38"/>
        <v>OK</v>
      </c>
      <c r="U185" s="739"/>
      <c r="V185" s="739"/>
      <c r="W185" s="739"/>
      <c r="X185" s="739"/>
      <c r="Z185" s="740"/>
    </row>
    <row r="186" spans="1:26" ht="81.599999999999994" customHeight="1">
      <c r="A186" s="1828"/>
      <c r="B186" s="1830"/>
      <c r="C186" s="1828"/>
      <c r="D186" s="570" t="s">
        <v>1045</v>
      </c>
      <c r="E186" s="570" t="s">
        <v>1046</v>
      </c>
      <c r="F186" s="570" t="s">
        <v>224</v>
      </c>
      <c r="G186" s="1831"/>
      <c r="H186" s="1831"/>
      <c r="I186" s="1831"/>
      <c r="J186" s="1833"/>
      <c r="K186" s="1833"/>
      <c r="L186" s="1831"/>
      <c r="M186" s="1831"/>
      <c r="N186" s="1831"/>
      <c r="O186" s="1831"/>
      <c r="P186" s="498" t="s">
        <v>1288</v>
      </c>
      <c r="Q186" s="500" t="s">
        <v>1048</v>
      </c>
      <c r="R186" s="1828"/>
      <c r="S186" s="1828"/>
      <c r="T186" s="850" t="str">
        <f t="shared" si="38"/>
        <v>OK</v>
      </c>
      <c r="U186" s="739"/>
      <c r="V186" s="739"/>
      <c r="W186" s="739"/>
      <c r="X186" s="739"/>
      <c r="Z186" s="740"/>
    </row>
    <row r="187" spans="1:26">
      <c r="A187" s="498"/>
      <c r="B187" s="504" t="s">
        <v>1087</v>
      </c>
      <c r="C187" s="498"/>
      <c r="D187" s="570"/>
      <c r="E187" s="570"/>
      <c r="F187" s="570"/>
      <c r="G187" s="499"/>
      <c r="H187" s="847"/>
      <c r="I187" s="847"/>
      <c r="J187" s="848"/>
      <c r="K187" s="848">
        <f>+K180</f>
        <v>165430</v>
      </c>
      <c r="L187" s="847"/>
      <c r="M187" s="847"/>
      <c r="N187" s="847"/>
      <c r="O187" s="847"/>
      <c r="P187" s="849"/>
      <c r="Q187" s="848">
        <f>+Q180</f>
        <v>165430</v>
      </c>
      <c r="R187" s="498"/>
      <c r="S187" s="498"/>
      <c r="T187" s="850" t="str">
        <f t="shared" si="38"/>
        <v>OK</v>
      </c>
      <c r="U187" s="739">
        <f t="shared" si="29"/>
        <v>0</v>
      </c>
      <c r="V187" s="739">
        <f t="shared" si="30"/>
        <v>0</v>
      </c>
      <c r="W187" s="739">
        <f t="shared" si="31"/>
        <v>0</v>
      </c>
      <c r="X187" s="739">
        <f t="shared" si="32"/>
        <v>0</v>
      </c>
      <c r="Y187" s="722">
        <f t="shared" si="33"/>
        <v>0</v>
      </c>
      <c r="Z187" s="740" t="b">
        <f t="shared" si="34"/>
        <v>0</v>
      </c>
    </row>
    <row r="188" spans="1:26">
      <c r="A188" s="575">
        <v>129</v>
      </c>
      <c r="B188" s="840" t="s">
        <v>1429</v>
      </c>
      <c r="C188" s="831" t="s">
        <v>1290</v>
      </c>
      <c r="D188" s="832">
        <v>0</v>
      </c>
      <c r="E188" s="832">
        <v>0</v>
      </c>
      <c r="F188" s="832">
        <v>0</v>
      </c>
      <c r="G188" s="832">
        <v>8</v>
      </c>
      <c r="H188" s="832">
        <v>0</v>
      </c>
      <c r="I188" s="839">
        <f t="shared" si="26"/>
        <v>8</v>
      </c>
      <c r="J188" s="839">
        <v>60</v>
      </c>
      <c r="K188" s="835">
        <f t="shared" si="22"/>
        <v>480</v>
      </c>
      <c r="L188" s="832">
        <v>2</v>
      </c>
      <c r="M188" s="832">
        <v>2</v>
      </c>
      <c r="N188" s="832">
        <v>2</v>
      </c>
      <c r="O188" s="832">
        <v>2</v>
      </c>
      <c r="P188" s="839">
        <v>8</v>
      </c>
      <c r="Q188" s="839">
        <v>480</v>
      </c>
      <c r="R188" s="836" t="s">
        <v>1051</v>
      </c>
      <c r="S188" s="836" t="s">
        <v>974</v>
      </c>
      <c r="T188" s="850" t="str">
        <f t="shared" si="25"/>
        <v>OK</v>
      </c>
      <c r="U188" s="739">
        <f t="shared" si="29"/>
        <v>120</v>
      </c>
      <c r="V188" s="739">
        <f t="shared" si="30"/>
        <v>120</v>
      </c>
      <c r="W188" s="739">
        <f t="shared" si="31"/>
        <v>120</v>
      </c>
      <c r="X188" s="739">
        <f t="shared" si="32"/>
        <v>120</v>
      </c>
      <c r="Y188" s="722">
        <f t="shared" si="33"/>
        <v>480</v>
      </c>
      <c r="Z188" s="740" t="str">
        <f t="shared" si="34"/>
        <v>OK</v>
      </c>
    </row>
    <row r="189" spans="1:26">
      <c r="A189" s="575">
        <v>130</v>
      </c>
      <c r="B189" s="861" t="s">
        <v>1430</v>
      </c>
      <c r="C189" s="831" t="s">
        <v>1396</v>
      </c>
      <c r="D189" s="833">
        <v>8</v>
      </c>
      <c r="E189" s="833">
        <v>8</v>
      </c>
      <c r="F189" s="833">
        <v>8</v>
      </c>
      <c r="G189" s="833">
        <v>8</v>
      </c>
      <c r="H189" s="832">
        <v>0</v>
      </c>
      <c r="I189" s="834">
        <f t="shared" si="26"/>
        <v>8</v>
      </c>
      <c r="J189" s="834">
        <v>250</v>
      </c>
      <c r="K189" s="835">
        <f t="shared" si="22"/>
        <v>2000</v>
      </c>
      <c r="L189" s="832">
        <v>2</v>
      </c>
      <c r="M189" s="832">
        <v>2</v>
      </c>
      <c r="N189" s="832">
        <v>2</v>
      </c>
      <c r="O189" s="832">
        <v>2</v>
      </c>
      <c r="P189" s="833">
        <f t="shared" si="23"/>
        <v>8</v>
      </c>
      <c r="Q189" s="835">
        <f t="shared" si="24"/>
        <v>2000</v>
      </c>
      <c r="R189" s="836" t="s">
        <v>1051</v>
      </c>
      <c r="S189" s="836" t="s">
        <v>974</v>
      </c>
      <c r="T189" s="850" t="str">
        <f t="shared" si="25"/>
        <v>OK</v>
      </c>
      <c r="U189" s="739">
        <f t="shared" si="29"/>
        <v>500</v>
      </c>
      <c r="V189" s="739">
        <f t="shared" si="30"/>
        <v>500</v>
      </c>
      <c r="W189" s="739">
        <f t="shared" si="31"/>
        <v>500</v>
      </c>
      <c r="X189" s="739">
        <f t="shared" si="32"/>
        <v>500</v>
      </c>
      <c r="Y189" s="722">
        <f t="shared" si="33"/>
        <v>2000</v>
      </c>
      <c r="Z189" s="740" t="str">
        <f t="shared" si="34"/>
        <v>OK</v>
      </c>
    </row>
    <row r="190" spans="1:26">
      <c r="A190" s="575">
        <v>131</v>
      </c>
      <c r="B190" s="841" t="s">
        <v>1431</v>
      </c>
      <c r="C190" s="831" t="s">
        <v>1396</v>
      </c>
      <c r="D190" s="833">
        <v>12</v>
      </c>
      <c r="E190" s="833">
        <v>12</v>
      </c>
      <c r="F190" s="833">
        <v>12</v>
      </c>
      <c r="G190" s="833">
        <v>8</v>
      </c>
      <c r="H190" s="832">
        <v>0</v>
      </c>
      <c r="I190" s="834">
        <f t="shared" si="26"/>
        <v>8</v>
      </c>
      <c r="J190" s="834">
        <v>260</v>
      </c>
      <c r="K190" s="835">
        <f t="shared" si="22"/>
        <v>2080</v>
      </c>
      <c r="L190" s="832">
        <v>2</v>
      </c>
      <c r="M190" s="832">
        <v>2</v>
      </c>
      <c r="N190" s="832">
        <v>2</v>
      </c>
      <c r="O190" s="832">
        <v>2</v>
      </c>
      <c r="P190" s="833">
        <f t="shared" si="23"/>
        <v>8</v>
      </c>
      <c r="Q190" s="835">
        <f t="shared" si="24"/>
        <v>2080</v>
      </c>
      <c r="R190" s="836" t="s">
        <v>1051</v>
      </c>
      <c r="S190" s="836" t="s">
        <v>974</v>
      </c>
      <c r="T190" s="850" t="str">
        <f t="shared" si="25"/>
        <v>OK</v>
      </c>
      <c r="U190" s="739">
        <f t="shared" si="29"/>
        <v>520</v>
      </c>
      <c r="V190" s="739">
        <f t="shared" si="30"/>
        <v>520</v>
      </c>
      <c r="W190" s="739">
        <f t="shared" si="31"/>
        <v>520</v>
      </c>
      <c r="X190" s="739">
        <f t="shared" si="32"/>
        <v>520</v>
      </c>
      <c r="Y190" s="722">
        <f t="shared" si="33"/>
        <v>2080</v>
      </c>
      <c r="Z190" s="740" t="str">
        <f t="shared" si="34"/>
        <v>OK</v>
      </c>
    </row>
    <row r="191" spans="1:26">
      <c r="A191" s="575">
        <v>132</v>
      </c>
      <c r="B191" s="864" t="s">
        <v>1432</v>
      </c>
      <c r="C191" s="852" t="s">
        <v>1290</v>
      </c>
      <c r="D191" s="832">
        <v>0</v>
      </c>
      <c r="E191" s="832">
        <v>0</v>
      </c>
      <c r="F191" s="832">
        <v>0</v>
      </c>
      <c r="G191" s="832">
        <v>4</v>
      </c>
      <c r="H191" s="832">
        <v>0</v>
      </c>
      <c r="I191" s="839">
        <f t="shared" si="26"/>
        <v>4</v>
      </c>
      <c r="J191" s="839">
        <v>250</v>
      </c>
      <c r="K191" s="835">
        <f t="shared" si="22"/>
        <v>1000</v>
      </c>
      <c r="L191" s="832">
        <v>1</v>
      </c>
      <c r="M191" s="832">
        <v>1</v>
      </c>
      <c r="N191" s="832">
        <v>1</v>
      </c>
      <c r="O191" s="832">
        <v>1</v>
      </c>
      <c r="P191" s="832">
        <v>4</v>
      </c>
      <c r="Q191" s="839">
        <v>1000</v>
      </c>
      <c r="R191" s="836" t="s">
        <v>1051</v>
      </c>
      <c r="S191" s="836" t="s">
        <v>974</v>
      </c>
      <c r="T191" s="850" t="str">
        <f t="shared" ref="T191:T220" si="39">+IF(K198=Q198,("OK"))</f>
        <v>OK</v>
      </c>
      <c r="U191" s="739">
        <f t="shared" si="29"/>
        <v>250</v>
      </c>
      <c r="V191" s="739">
        <f t="shared" si="30"/>
        <v>250</v>
      </c>
      <c r="W191" s="739">
        <f t="shared" si="31"/>
        <v>250</v>
      </c>
      <c r="X191" s="739">
        <f t="shared" si="32"/>
        <v>250</v>
      </c>
      <c r="Y191" s="722">
        <f t="shared" si="33"/>
        <v>1000</v>
      </c>
      <c r="Z191" s="740" t="str">
        <f t="shared" si="34"/>
        <v>OK</v>
      </c>
    </row>
    <row r="192" spans="1:26">
      <c r="A192" s="575">
        <v>133</v>
      </c>
      <c r="B192" s="841" t="s">
        <v>1433</v>
      </c>
      <c r="C192" s="831" t="s">
        <v>1396</v>
      </c>
      <c r="D192" s="833">
        <v>4</v>
      </c>
      <c r="E192" s="833">
        <v>4</v>
      </c>
      <c r="F192" s="833">
        <v>4</v>
      </c>
      <c r="G192" s="833">
        <v>4</v>
      </c>
      <c r="H192" s="832">
        <v>0</v>
      </c>
      <c r="I192" s="834">
        <f t="shared" si="26"/>
        <v>4</v>
      </c>
      <c r="J192" s="834">
        <v>280</v>
      </c>
      <c r="K192" s="835">
        <f t="shared" si="22"/>
        <v>1120</v>
      </c>
      <c r="L192" s="832">
        <v>1</v>
      </c>
      <c r="M192" s="832">
        <v>1</v>
      </c>
      <c r="N192" s="832">
        <v>1</v>
      </c>
      <c r="O192" s="832">
        <v>1</v>
      </c>
      <c r="P192" s="833">
        <f t="shared" si="23"/>
        <v>4</v>
      </c>
      <c r="Q192" s="835">
        <f t="shared" si="24"/>
        <v>1120</v>
      </c>
      <c r="R192" s="836" t="s">
        <v>1051</v>
      </c>
      <c r="S192" s="836" t="s">
        <v>974</v>
      </c>
      <c r="T192" s="850" t="str">
        <f t="shared" si="39"/>
        <v>OK</v>
      </c>
      <c r="U192" s="739">
        <f t="shared" si="29"/>
        <v>280</v>
      </c>
      <c r="V192" s="739">
        <f t="shared" si="30"/>
        <v>280</v>
      </c>
      <c r="W192" s="739">
        <f t="shared" si="31"/>
        <v>280</v>
      </c>
      <c r="X192" s="739">
        <f t="shared" si="32"/>
        <v>280</v>
      </c>
      <c r="Y192" s="722">
        <f t="shared" si="33"/>
        <v>1120</v>
      </c>
      <c r="Z192" s="740" t="str">
        <f t="shared" si="34"/>
        <v>OK</v>
      </c>
    </row>
    <row r="193" spans="1:26">
      <c r="A193" s="575">
        <v>134</v>
      </c>
      <c r="B193" s="841" t="s">
        <v>1434</v>
      </c>
      <c r="C193" s="831" t="s">
        <v>1290</v>
      </c>
      <c r="D193" s="833">
        <v>40</v>
      </c>
      <c r="E193" s="833">
        <v>40</v>
      </c>
      <c r="F193" s="833">
        <v>40</v>
      </c>
      <c r="G193" s="833">
        <v>20</v>
      </c>
      <c r="H193" s="832">
        <v>0</v>
      </c>
      <c r="I193" s="834">
        <f t="shared" si="26"/>
        <v>20</v>
      </c>
      <c r="J193" s="834">
        <v>30</v>
      </c>
      <c r="K193" s="835">
        <f t="shared" si="22"/>
        <v>600</v>
      </c>
      <c r="L193" s="832">
        <v>5</v>
      </c>
      <c r="M193" s="832">
        <v>5</v>
      </c>
      <c r="N193" s="832">
        <v>5</v>
      </c>
      <c r="O193" s="832">
        <v>5</v>
      </c>
      <c r="P193" s="833">
        <f t="shared" si="23"/>
        <v>20</v>
      </c>
      <c r="Q193" s="835">
        <f t="shared" si="24"/>
        <v>600</v>
      </c>
      <c r="R193" s="836" t="s">
        <v>1051</v>
      </c>
      <c r="S193" s="836" t="s">
        <v>974</v>
      </c>
      <c r="T193" s="850" t="str">
        <f t="shared" si="39"/>
        <v>OK</v>
      </c>
      <c r="U193" s="739">
        <f t="shared" si="29"/>
        <v>150</v>
      </c>
      <c r="V193" s="739">
        <f t="shared" si="30"/>
        <v>150</v>
      </c>
      <c r="W193" s="739">
        <f t="shared" si="31"/>
        <v>150</v>
      </c>
      <c r="X193" s="739">
        <f t="shared" si="32"/>
        <v>150</v>
      </c>
      <c r="Y193" s="722">
        <f t="shared" si="33"/>
        <v>600</v>
      </c>
      <c r="Z193" s="740" t="str">
        <f t="shared" si="34"/>
        <v>OK</v>
      </c>
    </row>
    <row r="194" spans="1:26">
      <c r="A194" s="575">
        <v>135</v>
      </c>
      <c r="B194" s="841" t="s">
        <v>1435</v>
      </c>
      <c r="C194" s="831" t="s">
        <v>1290</v>
      </c>
      <c r="D194" s="833">
        <v>24</v>
      </c>
      <c r="E194" s="833">
        <v>24</v>
      </c>
      <c r="F194" s="833">
        <v>24</v>
      </c>
      <c r="G194" s="833">
        <v>8</v>
      </c>
      <c r="H194" s="832">
        <v>0</v>
      </c>
      <c r="I194" s="834">
        <f t="shared" si="26"/>
        <v>8</v>
      </c>
      <c r="J194" s="834">
        <v>10</v>
      </c>
      <c r="K194" s="835">
        <f t="shared" si="22"/>
        <v>80</v>
      </c>
      <c r="L194" s="832">
        <v>2</v>
      </c>
      <c r="M194" s="832">
        <v>2</v>
      </c>
      <c r="N194" s="832">
        <v>2</v>
      </c>
      <c r="O194" s="832">
        <v>2</v>
      </c>
      <c r="P194" s="833">
        <f t="shared" si="23"/>
        <v>8</v>
      </c>
      <c r="Q194" s="835">
        <f t="shared" si="24"/>
        <v>80</v>
      </c>
      <c r="R194" s="836" t="s">
        <v>1051</v>
      </c>
      <c r="S194" s="836" t="s">
        <v>974</v>
      </c>
      <c r="T194" s="850" t="str">
        <f t="shared" si="39"/>
        <v>OK</v>
      </c>
      <c r="U194" s="739">
        <f t="shared" si="29"/>
        <v>20</v>
      </c>
      <c r="V194" s="739">
        <f t="shared" si="30"/>
        <v>20</v>
      </c>
      <c r="W194" s="739">
        <f t="shared" si="31"/>
        <v>20</v>
      </c>
      <c r="X194" s="739">
        <f t="shared" si="32"/>
        <v>20</v>
      </c>
      <c r="Y194" s="722">
        <f t="shared" si="33"/>
        <v>80</v>
      </c>
      <c r="Z194" s="740" t="str">
        <f t="shared" si="34"/>
        <v>OK</v>
      </c>
    </row>
    <row r="195" spans="1:26">
      <c r="A195" s="575">
        <v>136</v>
      </c>
      <c r="B195" s="841" t="s">
        <v>1436</v>
      </c>
      <c r="C195" s="831" t="s">
        <v>1066</v>
      </c>
      <c r="D195" s="833">
        <v>12</v>
      </c>
      <c r="E195" s="833">
        <v>12</v>
      </c>
      <c r="F195" s="833">
        <v>12</v>
      </c>
      <c r="G195" s="833">
        <v>8</v>
      </c>
      <c r="H195" s="832">
        <v>0</v>
      </c>
      <c r="I195" s="834">
        <f t="shared" si="26"/>
        <v>8</v>
      </c>
      <c r="J195" s="834">
        <v>280</v>
      </c>
      <c r="K195" s="835">
        <f t="shared" si="22"/>
        <v>2240</v>
      </c>
      <c r="L195" s="832">
        <v>2</v>
      </c>
      <c r="M195" s="832">
        <v>2</v>
      </c>
      <c r="N195" s="832">
        <v>2</v>
      </c>
      <c r="O195" s="832">
        <v>2</v>
      </c>
      <c r="P195" s="833">
        <f t="shared" si="23"/>
        <v>8</v>
      </c>
      <c r="Q195" s="835">
        <f t="shared" si="24"/>
        <v>2240</v>
      </c>
      <c r="R195" s="836" t="s">
        <v>1051</v>
      </c>
      <c r="S195" s="836" t="s">
        <v>974</v>
      </c>
      <c r="T195" s="850" t="str">
        <f t="shared" si="39"/>
        <v>OK</v>
      </c>
      <c r="U195" s="739">
        <f t="shared" si="29"/>
        <v>560</v>
      </c>
      <c r="V195" s="739">
        <f t="shared" si="30"/>
        <v>560</v>
      </c>
      <c r="W195" s="739">
        <f t="shared" si="31"/>
        <v>560</v>
      </c>
      <c r="X195" s="739">
        <f t="shared" si="32"/>
        <v>560</v>
      </c>
      <c r="Y195" s="722">
        <f t="shared" si="33"/>
        <v>2240</v>
      </c>
      <c r="Z195" s="740" t="str">
        <f t="shared" si="34"/>
        <v>OK</v>
      </c>
    </row>
    <row r="196" spans="1:26">
      <c r="A196" s="575">
        <v>137</v>
      </c>
      <c r="B196" s="841" t="s">
        <v>1437</v>
      </c>
      <c r="C196" s="831" t="s">
        <v>1066</v>
      </c>
      <c r="D196" s="833">
        <v>4</v>
      </c>
      <c r="E196" s="833">
        <v>4</v>
      </c>
      <c r="F196" s="833">
        <v>4</v>
      </c>
      <c r="G196" s="833">
        <v>2</v>
      </c>
      <c r="H196" s="832">
        <v>0</v>
      </c>
      <c r="I196" s="834">
        <f t="shared" si="26"/>
        <v>2</v>
      </c>
      <c r="J196" s="834">
        <v>380</v>
      </c>
      <c r="K196" s="835">
        <f t="shared" si="22"/>
        <v>760</v>
      </c>
      <c r="L196" s="832">
        <v>1</v>
      </c>
      <c r="M196" s="832">
        <v>0</v>
      </c>
      <c r="N196" s="832">
        <v>1</v>
      </c>
      <c r="O196" s="832">
        <v>0</v>
      </c>
      <c r="P196" s="833">
        <f t="shared" si="23"/>
        <v>2</v>
      </c>
      <c r="Q196" s="835">
        <f t="shared" si="24"/>
        <v>760</v>
      </c>
      <c r="R196" s="836" t="s">
        <v>1051</v>
      </c>
      <c r="S196" s="836" t="s">
        <v>974</v>
      </c>
      <c r="T196" s="850" t="str">
        <f t="shared" si="39"/>
        <v>OK</v>
      </c>
      <c r="U196" s="739">
        <f t="shared" si="29"/>
        <v>380</v>
      </c>
      <c r="V196" s="739">
        <f t="shared" si="30"/>
        <v>0</v>
      </c>
      <c r="W196" s="739">
        <f t="shared" si="31"/>
        <v>380</v>
      </c>
      <c r="X196" s="739">
        <f t="shared" si="32"/>
        <v>0</v>
      </c>
      <c r="Y196" s="722">
        <f t="shared" si="33"/>
        <v>760</v>
      </c>
      <c r="Z196" s="740" t="str">
        <f t="shared" si="34"/>
        <v>OK</v>
      </c>
    </row>
    <row r="197" spans="1:26">
      <c r="A197" s="575">
        <v>138</v>
      </c>
      <c r="B197" s="841" t="s">
        <v>1438</v>
      </c>
      <c r="C197" s="831" t="s">
        <v>1290</v>
      </c>
      <c r="D197" s="833">
        <v>12</v>
      </c>
      <c r="E197" s="833">
        <v>12</v>
      </c>
      <c r="F197" s="833">
        <v>12</v>
      </c>
      <c r="G197" s="833">
        <v>8</v>
      </c>
      <c r="H197" s="832">
        <v>0</v>
      </c>
      <c r="I197" s="834">
        <f t="shared" si="26"/>
        <v>8</v>
      </c>
      <c r="J197" s="834">
        <v>30</v>
      </c>
      <c r="K197" s="835">
        <f t="shared" si="22"/>
        <v>240</v>
      </c>
      <c r="L197" s="832">
        <v>2</v>
      </c>
      <c r="M197" s="832">
        <v>2</v>
      </c>
      <c r="N197" s="832">
        <v>2</v>
      </c>
      <c r="O197" s="832">
        <v>2</v>
      </c>
      <c r="P197" s="833">
        <f t="shared" si="23"/>
        <v>8</v>
      </c>
      <c r="Q197" s="835">
        <f t="shared" si="24"/>
        <v>240</v>
      </c>
      <c r="R197" s="836" t="s">
        <v>1051</v>
      </c>
      <c r="S197" s="836" t="s">
        <v>974</v>
      </c>
      <c r="T197" s="850" t="str">
        <f t="shared" si="39"/>
        <v>OK</v>
      </c>
      <c r="U197" s="739">
        <f t="shared" si="29"/>
        <v>60</v>
      </c>
      <c r="V197" s="739">
        <f t="shared" si="30"/>
        <v>60</v>
      </c>
      <c r="W197" s="739">
        <f t="shared" si="31"/>
        <v>60</v>
      </c>
      <c r="X197" s="739">
        <f t="shared" si="32"/>
        <v>60</v>
      </c>
      <c r="Y197" s="722">
        <f t="shared" si="33"/>
        <v>240</v>
      </c>
      <c r="Z197" s="740" t="str">
        <f t="shared" si="34"/>
        <v>OK</v>
      </c>
    </row>
    <row r="198" spans="1:26">
      <c r="A198" s="575">
        <v>139</v>
      </c>
      <c r="B198" s="841" t="s">
        <v>1439</v>
      </c>
      <c r="C198" s="831" t="s">
        <v>1290</v>
      </c>
      <c r="D198" s="833">
        <v>12</v>
      </c>
      <c r="E198" s="833">
        <v>12</v>
      </c>
      <c r="F198" s="833">
        <v>12</v>
      </c>
      <c r="G198" s="833">
        <v>8</v>
      </c>
      <c r="H198" s="832">
        <v>0</v>
      </c>
      <c r="I198" s="834">
        <f t="shared" si="26"/>
        <v>8</v>
      </c>
      <c r="J198" s="834">
        <v>80</v>
      </c>
      <c r="K198" s="835">
        <f t="shared" si="22"/>
        <v>640</v>
      </c>
      <c r="L198" s="832">
        <v>2</v>
      </c>
      <c r="M198" s="832">
        <v>2</v>
      </c>
      <c r="N198" s="832">
        <v>2</v>
      </c>
      <c r="O198" s="832">
        <v>2</v>
      </c>
      <c r="P198" s="833">
        <f t="shared" si="23"/>
        <v>8</v>
      </c>
      <c r="Q198" s="835">
        <f t="shared" si="24"/>
        <v>640</v>
      </c>
      <c r="R198" s="836" t="s">
        <v>1051</v>
      </c>
      <c r="S198" s="836" t="s">
        <v>974</v>
      </c>
      <c r="T198" s="850" t="str">
        <f t="shared" ref="T198:T204" si="40">+IF(K213=Q213,("OK"))</f>
        <v>OK</v>
      </c>
      <c r="U198" s="739">
        <f t="shared" si="29"/>
        <v>160</v>
      </c>
      <c r="V198" s="739">
        <f t="shared" si="30"/>
        <v>160</v>
      </c>
      <c r="W198" s="739">
        <f t="shared" si="31"/>
        <v>160</v>
      </c>
      <c r="X198" s="739">
        <f t="shared" si="32"/>
        <v>160</v>
      </c>
      <c r="Y198" s="722">
        <f t="shared" si="33"/>
        <v>640</v>
      </c>
      <c r="Z198" s="740" t="str">
        <f t="shared" si="34"/>
        <v>OK</v>
      </c>
    </row>
    <row r="199" spans="1:26">
      <c r="A199" s="575">
        <v>140</v>
      </c>
      <c r="B199" s="841" t="s">
        <v>1440</v>
      </c>
      <c r="C199" s="831" t="s">
        <v>1290</v>
      </c>
      <c r="D199" s="833">
        <v>8</v>
      </c>
      <c r="E199" s="833">
        <v>8</v>
      </c>
      <c r="F199" s="833">
        <v>8</v>
      </c>
      <c r="G199" s="833">
        <v>2</v>
      </c>
      <c r="H199" s="832">
        <v>0</v>
      </c>
      <c r="I199" s="834">
        <f t="shared" si="26"/>
        <v>2</v>
      </c>
      <c r="J199" s="834">
        <v>120</v>
      </c>
      <c r="K199" s="835">
        <f t="shared" si="22"/>
        <v>240</v>
      </c>
      <c r="L199" s="832">
        <v>1</v>
      </c>
      <c r="M199" s="832">
        <v>0</v>
      </c>
      <c r="N199" s="832">
        <v>1</v>
      </c>
      <c r="O199" s="832">
        <v>0</v>
      </c>
      <c r="P199" s="833">
        <f t="shared" si="23"/>
        <v>2</v>
      </c>
      <c r="Q199" s="835">
        <f t="shared" si="24"/>
        <v>240</v>
      </c>
      <c r="R199" s="836" t="s">
        <v>1051</v>
      </c>
      <c r="S199" s="836" t="s">
        <v>974</v>
      </c>
      <c r="T199" s="850" t="str">
        <f t="shared" si="40"/>
        <v>OK</v>
      </c>
      <c r="U199" s="739">
        <f t="shared" ref="U199:U244" si="41">+L199*J199</f>
        <v>120</v>
      </c>
      <c r="V199" s="739">
        <f t="shared" ref="V199:V244" si="42">+M199*J199</f>
        <v>0</v>
      </c>
      <c r="W199" s="739">
        <f t="shared" ref="W199:W244" si="43">+N199*J199</f>
        <v>120</v>
      </c>
      <c r="X199" s="739">
        <f t="shared" ref="X199:X244" si="44">+O199*J199</f>
        <v>0</v>
      </c>
      <c r="Y199" s="722">
        <f t="shared" ref="Y199:Y244" si="45">SUM(U199:X199)</f>
        <v>240</v>
      </c>
      <c r="Z199" s="740" t="str">
        <f t="shared" ref="Z199:Z244" si="46">IF(Q199=Y199,"OK")</f>
        <v>OK</v>
      </c>
    </row>
    <row r="200" spans="1:26">
      <c r="A200" s="575">
        <v>141</v>
      </c>
      <c r="B200" s="841" t="s">
        <v>1441</v>
      </c>
      <c r="C200" s="831" t="s">
        <v>1290</v>
      </c>
      <c r="D200" s="833">
        <v>12</v>
      </c>
      <c r="E200" s="833">
        <v>12</v>
      </c>
      <c r="F200" s="833">
        <v>12</v>
      </c>
      <c r="G200" s="833">
        <v>8</v>
      </c>
      <c r="H200" s="832">
        <v>0</v>
      </c>
      <c r="I200" s="834">
        <f t="shared" si="26"/>
        <v>8</v>
      </c>
      <c r="J200" s="834">
        <v>150</v>
      </c>
      <c r="K200" s="835">
        <f t="shared" si="22"/>
        <v>1200</v>
      </c>
      <c r="L200" s="832">
        <v>2</v>
      </c>
      <c r="M200" s="832">
        <v>2</v>
      </c>
      <c r="N200" s="832">
        <v>2</v>
      </c>
      <c r="O200" s="832">
        <v>2</v>
      </c>
      <c r="P200" s="833">
        <f t="shared" si="23"/>
        <v>8</v>
      </c>
      <c r="Q200" s="835">
        <f t="shared" si="24"/>
        <v>1200</v>
      </c>
      <c r="R200" s="836" t="s">
        <v>1051</v>
      </c>
      <c r="S200" s="836" t="s">
        <v>974</v>
      </c>
      <c r="T200" s="850" t="str">
        <f t="shared" si="40"/>
        <v>OK</v>
      </c>
      <c r="U200" s="739">
        <f t="shared" si="41"/>
        <v>300</v>
      </c>
      <c r="V200" s="739">
        <f t="shared" si="42"/>
        <v>300</v>
      </c>
      <c r="W200" s="739">
        <f t="shared" si="43"/>
        <v>300</v>
      </c>
      <c r="X200" s="739">
        <f t="shared" si="44"/>
        <v>300</v>
      </c>
      <c r="Y200" s="722">
        <f t="shared" si="45"/>
        <v>1200</v>
      </c>
      <c r="Z200" s="740" t="str">
        <f t="shared" si="46"/>
        <v>OK</v>
      </c>
    </row>
    <row r="201" spans="1:26">
      <c r="A201" s="575">
        <v>142</v>
      </c>
      <c r="B201" s="841" t="s">
        <v>1442</v>
      </c>
      <c r="C201" s="831" t="s">
        <v>1290</v>
      </c>
      <c r="D201" s="833">
        <v>12</v>
      </c>
      <c r="E201" s="833">
        <v>12</v>
      </c>
      <c r="F201" s="833">
        <v>12</v>
      </c>
      <c r="G201" s="833">
        <v>4</v>
      </c>
      <c r="H201" s="832">
        <v>0</v>
      </c>
      <c r="I201" s="834">
        <f t="shared" si="26"/>
        <v>4</v>
      </c>
      <c r="J201" s="834">
        <v>80</v>
      </c>
      <c r="K201" s="835">
        <f t="shared" si="22"/>
        <v>320</v>
      </c>
      <c r="L201" s="832">
        <v>1</v>
      </c>
      <c r="M201" s="832">
        <v>1</v>
      </c>
      <c r="N201" s="832">
        <v>1</v>
      </c>
      <c r="O201" s="832">
        <v>1</v>
      </c>
      <c r="P201" s="833">
        <f t="shared" ref="P201:P226" si="47">SUM(L201:O201)</f>
        <v>4</v>
      </c>
      <c r="Q201" s="835">
        <f t="shared" ref="Q201:Q227" si="48">+P201*J201</f>
        <v>320</v>
      </c>
      <c r="R201" s="836" t="s">
        <v>1051</v>
      </c>
      <c r="S201" s="836" t="s">
        <v>974</v>
      </c>
      <c r="T201" s="850" t="str">
        <f t="shared" si="40"/>
        <v>OK</v>
      </c>
      <c r="U201" s="739">
        <f t="shared" si="41"/>
        <v>80</v>
      </c>
      <c r="V201" s="739">
        <f t="shared" si="42"/>
        <v>80</v>
      </c>
      <c r="W201" s="739">
        <f t="shared" si="43"/>
        <v>80</v>
      </c>
      <c r="X201" s="739">
        <f t="shared" si="44"/>
        <v>80</v>
      </c>
      <c r="Y201" s="722">
        <f t="shared" si="45"/>
        <v>320</v>
      </c>
      <c r="Z201" s="740" t="str">
        <f t="shared" si="46"/>
        <v>OK</v>
      </c>
    </row>
    <row r="202" spans="1:26">
      <c r="A202" s="575">
        <v>143</v>
      </c>
      <c r="B202" s="841" t="s">
        <v>1443</v>
      </c>
      <c r="C202" s="831" t="s">
        <v>1396</v>
      </c>
      <c r="D202" s="833">
        <v>24</v>
      </c>
      <c r="E202" s="833">
        <v>24</v>
      </c>
      <c r="F202" s="833">
        <v>24</v>
      </c>
      <c r="G202" s="833">
        <v>8</v>
      </c>
      <c r="H202" s="832">
        <v>0</v>
      </c>
      <c r="I202" s="834">
        <f t="shared" si="26"/>
        <v>8</v>
      </c>
      <c r="J202" s="834">
        <v>100</v>
      </c>
      <c r="K202" s="835">
        <f t="shared" ref="K202:K227" si="49">+I202*J202</f>
        <v>800</v>
      </c>
      <c r="L202" s="832">
        <v>2</v>
      </c>
      <c r="M202" s="832">
        <v>2</v>
      </c>
      <c r="N202" s="832">
        <v>2</v>
      </c>
      <c r="O202" s="832">
        <v>2</v>
      </c>
      <c r="P202" s="833">
        <f t="shared" si="47"/>
        <v>8</v>
      </c>
      <c r="Q202" s="835">
        <f t="shared" si="48"/>
        <v>800</v>
      </c>
      <c r="R202" s="836" t="s">
        <v>1051</v>
      </c>
      <c r="S202" s="836" t="s">
        <v>974</v>
      </c>
      <c r="T202" s="850" t="str">
        <f t="shared" si="40"/>
        <v>OK</v>
      </c>
      <c r="U202" s="739">
        <f t="shared" si="41"/>
        <v>200</v>
      </c>
      <c r="V202" s="739">
        <f t="shared" si="42"/>
        <v>200</v>
      </c>
      <c r="W202" s="739">
        <f t="shared" si="43"/>
        <v>200</v>
      </c>
      <c r="X202" s="739">
        <f t="shared" si="44"/>
        <v>200</v>
      </c>
      <c r="Y202" s="722">
        <f t="shared" si="45"/>
        <v>800</v>
      </c>
      <c r="Z202" s="740" t="str">
        <f t="shared" si="46"/>
        <v>OK</v>
      </c>
    </row>
    <row r="203" spans="1:26">
      <c r="A203" s="575">
        <v>144</v>
      </c>
      <c r="B203" s="841" t="s">
        <v>1444</v>
      </c>
      <c r="C203" s="831" t="s">
        <v>1396</v>
      </c>
      <c r="D203" s="833">
        <v>40</v>
      </c>
      <c r="E203" s="833">
        <v>40</v>
      </c>
      <c r="F203" s="833">
        <v>40</v>
      </c>
      <c r="G203" s="833">
        <v>20</v>
      </c>
      <c r="H203" s="832">
        <v>0</v>
      </c>
      <c r="I203" s="834">
        <f t="shared" ref="I203:I227" si="50">+G203-H203</f>
        <v>20</v>
      </c>
      <c r="J203" s="834">
        <v>20</v>
      </c>
      <c r="K203" s="835">
        <f t="shared" si="49"/>
        <v>400</v>
      </c>
      <c r="L203" s="832">
        <v>5</v>
      </c>
      <c r="M203" s="832">
        <v>5</v>
      </c>
      <c r="N203" s="832">
        <v>5</v>
      </c>
      <c r="O203" s="832">
        <v>5</v>
      </c>
      <c r="P203" s="833">
        <f t="shared" si="47"/>
        <v>20</v>
      </c>
      <c r="Q203" s="835">
        <f t="shared" si="48"/>
        <v>400</v>
      </c>
      <c r="R203" s="836" t="s">
        <v>1051</v>
      </c>
      <c r="S203" s="836" t="s">
        <v>974</v>
      </c>
      <c r="T203" s="850" t="str">
        <f t="shared" si="40"/>
        <v>OK</v>
      </c>
      <c r="U203" s="739">
        <f t="shared" si="41"/>
        <v>100</v>
      </c>
      <c r="V203" s="739">
        <f t="shared" si="42"/>
        <v>100</v>
      </c>
      <c r="W203" s="739">
        <f t="shared" si="43"/>
        <v>100</v>
      </c>
      <c r="X203" s="739">
        <f t="shared" si="44"/>
        <v>100</v>
      </c>
      <c r="Y203" s="722">
        <f t="shared" si="45"/>
        <v>400</v>
      </c>
      <c r="Z203" s="740" t="str">
        <f t="shared" si="46"/>
        <v>OK</v>
      </c>
    </row>
    <row r="204" spans="1:26">
      <c r="A204" s="575">
        <v>145</v>
      </c>
      <c r="B204" s="841" t="s">
        <v>1445</v>
      </c>
      <c r="C204" s="831" t="s">
        <v>1396</v>
      </c>
      <c r="D204" s="833">
        <v>40</v>
      </c>
      <c r="E204" s="833">
        <v>40</v>
      </c>
      <c r="F204" s="833">
        <v>40</v>
      </c>
      <c r="G204" s="833">
        <v>20</v>
      </c>
      <c r="H204" s="832">
        <v>0</v>
      </c>
      <c r="I204" s="834">
        <f t="shared" si="50"/>
        <v>20</v>
      </c>
      <c r="J204" s="834">
        <v>10</v>
      </c>
      <c r="K204" s="835">
        <f t="shared" si="49"/>
        <v>200</v>
      </c>
      <c r="L204" s="832">
        <v>5</v>
      </c>
      <c r="M204" s="832">
        <v>5</v>
      </c>
      <c r="N204" s="832">
        <v>5</v>
      </c>
      <c r="O204" s="832">
        <v>5</v>
      </c>
      <c r="P204" s="833">
        <f t="shared" si="47"/>
        <v>20</v>
      </c>
      <c r="Q204" s="835">
        <f t="shared" si="48"/>
        <v>200</v>
      </c>
      <c r="R204" s="836" t="s">
        <v>1051</v>
      </c>
      <c r="S204" s="836" t="s">
        <v>974</v>
      </c>
      <c r="T204" s="850" t="str">
        <f t="shared" si="40"/>
        <v>OK</v>
      </c>
      <c r="U204" s="739">
        <f t="shared" si="41"/>
        <v>50</v>
      </c>
      <c r="V204" s="739">
        <f t="shared" si="42"/>
        <v>50</v>
      </c>
      <c r="W204" s="739">
        <f t="shared" si="43"/>
        <v>50</v>
      </c>
      <c r="X204" s="739">
        <f t="shared" si="44"/>
        <v>50</v>
      </c>
      <c r="Y204" s="722">
        <f t="shared" si="45"/>
        <v>200</v>
      </c>
      <c r="Z204" s="740" t="str">
        <f t="shared" si="46"/>
        <v>OK</v>
      </c>
    </row>
    <row r="205" spans="1:26" ht="27">
      <c r="A205" s="746"/>
      <c r="B205" s="76" t="s">
        <v>6</v>
      </c>
      <c r="K205" s="862">
        <f>SUM(K187:K204)</f>
        <v>179830</v>
      </c>
      <c r="L205" s="789"/>
      <c r="M205" s="789"/>
      <c r="N205" s="789"/>
      <c r="O205" s="789"/>
      <c r="P205" s="789"/>
      <c r="Q205" s="788">
        <f>SUM(Q187:Q204)</f>
        <v>179830</v>
      </c>
      <c r="R205" s="21"/>
      <c r="S205" s="21"/>
      <c r="T205" s="850" t="str">
        <f>+IF(K213=Q213,("OK"))</f>
        <v>OK</v>
      </c>
      <c r="U205" s="739">
        <f t="shared" si="41"/>
        <v>0</v>
      </c>
      <c r="V205" s="739">
        <f t="shared" si="42"/>
        <v>0</v>
      </c>
      <c r="W205" s="739">
        <f t="shared" si="43"/>
        <v>0</v>
      </c>
      <c r="X205" s="739">
        <f t="shared" si="44"/>
        <v>0</v>
      </c>
      <c r="Y205" s="722">
        <f t="shared" si="45"/>
        <v>0</v>
      </c>
      <c r="Z205" s="740" t="b">
        <f t="shared" si="46"/>
        <v>0</v>
      </c>
    </row>
    <row r="206" spans="1:26" ht="27">
      <c r="A206" s="746"/>
      <c r="B206" s="73"/>
      <c r="K206" s="863"/>
      <c r="L206" s="789"/>
      <c r="M206" s="789"/>
      <c r="N206" s="789"/>
      <c r="O206" s="789"/>
      <c r="P206" s="789"/>
      <c r="Q206" s="846"/>
      <c r="R206" s="21"/>
      <c r="S206" s="21"/>
      <c r="T206" s="850"/>
      <c r="U206" s="739">
        <f t="shared" si="41"/>
        <v>0</v>
      </c>
      <c r="V206" s="739">
        <f t="shared" si="42"/>
        <v>0</v>
      </c>
      <c r="W206" s="739">
        <f t="shared" si="43"/>
        <v>0</v>
      </c>
      <c r="X206" s="739">
        <f t="shared" si="44"/>
        <v>0</v>
      </c>
      <c r="Y206" s="722">
        <f t="shared" si="45"/>
        <v>0</v>
      </c>
      <c r="Z206" s="740" t="str">
        <f t="shared" si="46"/>
        <v>OK</v>
      </c>
    </row>
    <row r="207" spans="1:26" ht="24.6">
      <c r="A207" s="1884" t="s">
        <v>1311</v>
      </c>
      <c r="B207" s="1884"/>
      <c r="C207" s="1884"/>
      <c r="D207" s="1884"/>
      <c r="E207" s="1884"/>
      <c r="F207" s="1884"/>
      <c r="G207" s="1884"/>
      <c r="H207" s="1884"/>
      <c r="I207" s="1884"/>
      <c r="J207" s="1884"/>
      <c r="K207" s="1884"/>
      <c r="L207" s="1884"/>
      <c r="M207" s="1884"/>
      <c r="N207" s="1884"/>
      <c r="O207" s="1884"/>
      <c r="P207" s="1884"/>
      <c r="Q207" s="1884"/>
      <c r="R207" s="1884"/>
      <c r="S207" s="1884"/>
      <c r="T207" s="850" t="str">
        <f>+IF(K214=Q214,("OK"))</f>
        <v>OK</v>
      </c>
      <c r="U207" s="739">
        <f t="shared" si="41"/>
        <v>0</v>
      </c>
      <c r="V207" s="739">
        <f t="shared" si="42"/>
        <v>0</v>
      </c>
      <c r="W207" s="739">
        <f t="shared" si="43"/>
        <v>0</v>
      </c>
      <c r="X207" s="739">
        <f t="shared" si="44"/>
        <v>0</v>
      </c>
      <c r="Y207" s="722">
        <f t="shared" si="45"/>
        <v>0</v>
      </c>
      <c r="Z207" s="740" t="str">
        <f t="shared" si="46"/>
        <v>OK</v>
      </c>
    </row>
    <row r="208" spans="1:26" ht="24.6">
      <c r="A208" s="1826" t="s">
        <v>1029</v>
      </c>
      <c r="B208" s="1826"/>
      <c r="C208" s="1826"/>
      <c r="D208" s="1826"/>
      <c r="E208" s="1826"/>
      <c r="F208" s="1826"/>
      <c r="G208" s="1826"/>
      <c r="H208" s="1826"/>
      <c r="I208" s="1826"/>
      <c r="J208" s="1826"/>
      <c r="K208" s="1826"/>
      <c r="L208" s="1826"/>
      <c r="M208" s="1826"/>
      <c r="N208" s="1826"/>
      <c r="O208" s="1826"/>
      <c r="P208" s="1826"/>
      <c r="Q208" s="1826"/>
      <c r="R208" s="1826"/>
      <c r="S208" s="1826"/>
      <c r="T208" s="850" t="str">
        <f>+IF(K215=Q215,("OK"))</f>
        <v>OK</v>
      </c>
      <c r="U208" s="739">
        <f t="shared" si="41"/>
        <v>0</v>
      </c>
      <c r="V208" s="739">
        <f t="shared" si="42"/>
        <v>0</v>
      </c>
      <c r="W208" s="739">
        <f t="shared" si="43"/>
        <v>0</v>
      </c>
      <c r="X208" s="739">
        <f t="shared" si="44"/>
        <v>0</v>
      </c>
      <c r="Y208" s="722">
        <f t="shared" si="45"/>
        <v>0</v>
      </c>
      <c r="Z208" s="740" t="str">
        <f t="shared" si="46"/>
        <v>OK</v>
      </c>
    </row>
    <row r="209" spans="1:26" ht="24.6">
      <c r="A209" s="1827" t="s">
        <v>1030</v>
      </c>
      <c r="B209" s="1827"/>
      <c r="C209" s="1827"/>
      <c r="D209" s="1827"/>
      <c r="E209" s="1827"/>
      <c r="F209" s="1827"/>
      <c r="G209" s="1827"/>
      <c r="H209" s="1827"/>
      <c r="I209" s="1827"/>
      <c r="J209" s="1827"/>
      <c r="K209" s="1827"/>
      <c r="L209" s="1827"/>
      <c r="M209" s="1827"/>
      <c r="N209" s="1827"/>
      <c r="O209" s="1827"/>
      <c r="P209" s="1827"/>
      <c r="Q209" s="1827"/>
      <c r="R209" s="1827"/>
      <c r="S209" s="1827"/>
      <c r="T209" s="850" t="str">
        <f>+IF(K216=Q216,("OK"))</f>
        <v>OK</v>
      </c>
      <c r="U209" s="739">
        <f t="shared" si="41"/>
        <v>0</v>
      </c>
      <c r="V209" s="739">
        <f t="shared" si="42"/>
        <v>0</v>
      </c>
      <c r="W209" s="739">
        <f t="shared" si="43"/>
        <v>0</v>
      </c>
      <c r="X209" s="739">
        <f t="shared" si="44"/>
        <v>0</v>
      </c>
      <c r="Y209" s="722">
        <f t="shared" si="45"/>
        <v>0</v>
      </c>
      <c r="Z209" s="740" t="str">
        <f t="shared" si="46"/>
        <v>OK</v>
      </c>
    </row>
    <row r="210" spans="1:26" ht="18" customHeight="1">
      <c r="A210" s="1828" t="s">
        <v>789</v>
      </c>
      <c r="B210" s="1829" t="s">
        <v>4</v>
      </c>
      <c r="C210" s="1828" t="s">
        <v>1031</v>
      </c>
      <c r="D210" s="1831" t="s">
        <v>1032</v>
      </c>
      <c r="E210" s="1831"/>
      <c r="F210" s="1831"/>
      <c r="G210" s="1831" t="s">
        <v>1033</v>
      </c>
      <c r="H210" s="1831" t="s">
        <v>1034</v>
      </c>
      <c r="I210" s="1831" t="s">
        <v>1035</v>
      </c>
      <c r="J210" s="1833" t="s">
        <v>1036</v>
      </c>
      <c r="K210" s="1833" t="s">
        <v>1037</v>
      </c>
      <c r="L210" s="1831" t="s">
        <v>1038</v>
      </c>
      <c r="M210" s="1831" t="s">
        <v>1039</v>
      </c>
      <c r="N210" s="1831" t="s">
        <v>1040</v>
      </c>
      <c r="O210" s="1831" t="s">
        <v>1041</v>
      </c>
      <c r="P210" s="1828" t="s">
        <v>1042</v>
      </c>
      <c r="Q210" s="1828"/>
      <c r="R210" s="1828" t="s">
        <v>1043</v>
      </c>
      <c r="S210" s="1828" t="s">
        <v>1044</v>
      </c>
      <c r="T210" s="850" t="str">
        <f>+IF(K217=Q217,("OK"))</f>
        <v>OK</v>
      </c>
      <c r="U210" s="739"/>
      <c r="V210" s="739"/>
      <c r="W210" s="739"/>
      <c r="X210" s="739"/>
      <c r="Z210" s="740"/>
    </row>
    <row r="211" spans="1:26" ht="79.2" customHeight="1">
      <c r="A211" s="1828"/>
      <c r="B211" s="1830"/>
      <c r="C211" s="1828"/>
      <c r="D211" s="570" t="s">
        <v>1045</v>
      </c>
      <c r="E211" s="570" t="s">
        <v>1046</v>
      </c>
      <c r="F211" s="570" t="s">
        <v>224</v>
      </c>
      <c r="G211" s="1831"/>
      <c r="H211" s="1831"/>
      <c r="I211" s="1831"/>
      <c r="J211" s="1833"/>
      <c r="K211" s="1833"/>
      <c r="L211" s="1831"/>
      <c r="M211" s="1831"/>
      <c r="N211" s="1831"/>
      <c r="O211" s="1831"/>
      <c r="P211" s="498" t="s">
        <v>1288</v>
      </c>
      <c r="Q211" s="500" t="s">
        <v>1048</v>
      </c>
      <c r="R211" s="1828"/>
      <c r="S211" s="1828"/>
      <c r="T211" s="850"/>
      <c r="U211" s="739"/>
      <c r="V211" s="739"/>
      <c r="W211" s="739"/>
      <c r="X211" s="739"/>
      <c r="Z211" s="740"/>
    </row>
    <row r="212" spans="1:26">
      <c r="A212" s="498"/>
      <c r="B212" s="504" t="s">
        <v>1087</v>
      </c>
      <c r="C212" s="498"/>
      <c r="D212" s="570"/>
      <c r="E212" s="570"/>
      <c r="F212" s="570"/>
      <c r="G212" s="499"/>
      <c r="H212" s="847"/>
      <c r="I212" s="847"/>
      <c r="J212" s="848"/>
      <c r="K212" s="848">
        <f>+K205</f>
        <v>179830</v>
      </c>
      <c r="L212" s="847"/>
      <c r="M212" s="847"/>
      <c r="N212" s="847"/>
      <c r="O212" s="847"/>
      <c r="P212" s="849"/>
      <c r="Q212" s="848">
        <f>+Q205</f>
        <v>179830</v>
      </c>
      <c r="R212" s="498"/>
      <c r="S212" s="498"/>
      <c r="T212" s="850" t="str">
        <f>+IF(K219=Q219,("OK"))</f>
        <v>OK</v>
      </c>
      <c r="U212" s="739">
        <f t="shared" si="41"/>
        <v>0</v>
      </c>
      <c r="V212" s="739">
        <f t="shared" si="42"/>
        <v>0</v>
      </c>
      <c r="W212" s="739">
        <f t="shared" si="43"/>
        <v>0</v>
      </c>
      <c r="X212" s="739">
        <f t="shared" si="44"/>
        <v>0</v>
      </c>
      <c r="Y212" s="722">
        <f t="shared" si="45"/>
        <v>0</v>
      </c>
      <c r="Z212" s="740" t="b">
        <f t="shared" si="46"/>
        <v>0</v>
      </c>
    </row>
    <row r="213" spans="1:26">
      <c r="A213" s="575">
        <v>146</v>
      </c>
      <c r="B213" s="841" t="s">
        <v>1446</v>
      </c>
      <c r="C213" s="831" t="s">
        <v>1290</v>
      </c>
      <c r="D213" s="833">
        <v>8</v>
      </c>
      <c r="E213" s="833">
        <v>8</v>
      </c>
      <c r="F213" s="833">
        <v>8</v>
      </c>
      <c r="G213" s="833">
        <v>4</v>
      </c>
      <c r="H213" s="832">
        <v>0</v>
      </c>
      <c r="I213" s="834">
        <f t="shared" si="50"/>
        <v>4</v>
      </c>
      <c r="J213" s="834">
        <v>80</v>
      </c>
      <c r="K213" s="835">
        <f t="shared" si="49"/>
        <v>320</v>
      </c>
      <c r="L213" s="832">
        <v>1</v>
      </c>
      <c r="M213" s="832">
        <v>1</v>
      </c>
      <c r="N213" s="832">
        <v>1</v>
      </c>
      <c r="O213" s="832">
        <v>1</v>
      </c>
      <c r="P213" s="833">
        <f t="shared" si="47"/>
        <v>4</v>
      </c>
      <c r="Q213" s="835">
        <f t="shared" si="48"/>
        <v>320</v>
      </c>
      <c r="R213" s="836" t="s">
        <v>1051</v>
      </c>
      <c r="S213" s="836" t="s">
        <v>974</v>
      </c>
      <c r="T213" s="850" t="str">
        <f t="shared" si="39"/>
        <v>OK</v>
      </c>
      <c r="U213" s="739">
        <f t="shared" si="41"/>
        <v>80</v>
      </c>
      <c r="V213" s="739">
        <f t="shared" si="42"/>
        <v>80</v>
      </c>
      <c r="W213" s="739">
        <f t="shared" si="43"/>
        <v>80</v>
      </c>
      <c r="X213" s="739">
        <f t="shared" si="44"/>
        <v>80</v>
      </c>
      <c r="Y213" s="722">
        <f t="shared" si="45"/>
        <v>320</v>
      </c>
      <c r="Z213" s="740" t="str">
        <f t="shared" si="46"/>
        <v>OK</v>
      </c>
    </row>
    <row r="214" spans="1:26">
      <c r="A214" s="575">
        <v>147</v>
      </c>
      <c r="B214" s="841" t="s">
        <v>1447</v>
      </c>
      <c r="C214" s="831" t="s">
        <v>1396</v>
      </c>
      <c r="D214" s="833">
        <v>8</v>
      </c>
      <c r="E214" s="833">
        <v>8</v>
      </c>
      <c r="F214" s="833">
        <v>8</v>
      </c>
      <c r="G214" s="833">
        <v>4</v>
      </c>
      <c r="H214" s="832">
        <v>0</v>
      </c>
      <c r="I214" s="834">
        <f t="shared" si="50"/>
        <v>4</v>
      </c>
      <c r="J214" s="834">
        <v>350</v>
      </c>
      <c r="K214" s="835">
        <f t="shared" si="49"/>
        <v>1400</v>
      </c>
      <c r="L214" s="832">
        <v>1</v>
      </c>
      <c r="M214" s="832">
        <v>1</v>
      </c>
      <c r="N214" s="832">
        <v>1</v>
      </c>
      <c r="O214" s="832">
        <v>1</v>
      </c>
      <c r="P214" s="833">
        <f t="shared" si="47"/>
        <v>4</v>
      </c>
      <c r="Q214" s="835">
        <f t="shared" si="48"/>
        <v>1400</v>
      </c>
      <c r="R214" s="836" t="s">
        <v>1051</v>
      </c>
      <c r="S214" s="836" t="s">
        <v>974</v>
      </c>
      <c r="T214" s="850" t="str">
        <f t="shared" si="39"/>
        <v>OK</v>
      </c>
      <c r="U214" s="739">
        <f t="shared" si="41"/>
        <v>350</v>
      </c>
      <c r="V214" s="739">
        <f t="shared" si="42"/>
        <v>350</v>
      </c>
      <c r="W214" s="739">
        <f t="shared" si="43"/>
        <v>350</v>
      </c>
      <c r="X214" s="739">
        <f t="shared" si="44"/>
        <v>350</v>
      </c>
      <c r="Y214" s="722">
        <f t="shared" si="45"/>
        <v>1400</v>
      </c>
      <c r="Z214" s="740" t="str">
        <f t="shared" si="46"/>
        <v>OK</v>
      </c>
    </row>
    <row r="215" spans="1:26">
      <c r="A215" s="575">
        <v>148</v>
      </c>
      <c r="B215" s="841" t="s">
        <v>1448</v>
      </c>
      <c r="C215" s="831" t="s">
        <v>1396</v>
      </c>
      <c r="D215" s="833">
        <v>4</v>
      </c>
      <c r="E215" s="833">
        <v>4</v>
      </c>
      <c r="F215" s="833">
        <v>4</v>
      </c>
      <c r="G215" s="833">
        <v>2</v>
      </c>
      <c r="H215" s="832">
        <v>0</v>
      </c>
      <c r="I215" s="834">
        <f t="shared" si="50"/>
        <v>2</v>
      </c>
      <c r="J215" s="834">
        <v>650</v>
      </c>
      <c r="K215" s="835">
        <f t="shared" si="49"/>
        <v>1300</v>
      </c>
      <c r="L215" s="832">
        <v>1</v>
      </c>
      <c r="M215" s="832">
        <v>0</v>
      </c>
      <c r="N215" s="832">
        <v>1</v>
      </c>
      <c r="O215" s="832">
        <v>0</v>
      </c>
      <c r="P215" s="833">
        <f t="shared" si="47"/>
        <v>2</v>
      </c>
      <c r="Q215" s="835">
        <f t="shared" si="48"/>
        <v>1300</v>
      </c>
      <c r="R215" s="836" t="s">
        <v>1051</v>
      </c>
      <c r="S215" s="836" t="s">
        <v>974</v>
      </c>
      <c r="T215" s="850" t="str">
        <f t="shared" si="39"/>
        <v>OK</v>
      </c>
      <c r="U215" s="739">
        <f t="shared" si="41"/>
        <v>650</v>
      </c>
      <c r="V215" s="739">
        <f t="shared" si="42"/>
        <v>0</v>
      </c>
      <c r="W215" s="739">
        <f t="shared" si="43"/>
        <v>650</v>
      </c>
      <c r="X215" s="739">
        <f t="shared" si="44"/>
        <v>0</v>
      </c>
      <c r="Y215" s="722">
        <f t="shared" si="45"/>
        <v>1300</v>
      </c>
      <c r="Z215" s="740" t="str">
        <f t="shared" si="46"/>
        <v>OK</v>
      </c>
    </row>
    <row r="216" spans="1:26">
      <c r="A216" s="575">
        <v>149</v>
      </c>
      <c r="B216" s="841" t="s">
        <v>1449</v>
      </c>
      <c r="C216" s="831" t="s">
        <v>1396</v>
      </c>
      <c r="D216" s="833">
        <v>8</v>
      </c>
      <c r="E216" s="833">
        <v>8</v>
      </c>
      <c r="F216" s="833">
        <v>8</v>
      </c>
      <c r="G216" s="833">
        <v>2</v>
      </c>
      <c r="H216" s="832">
        <v>0</v>
      </c>
      <c r="I216" s="834">
        <f t="shared" si="50"/>
        <v>2</v>
      </c>
      <c r="J216" s="834">
        <v>250</v>
      </c>
      <c r="K216" s="835">
        <f t="shared" si="49"/>
        <v>500</v>
      </c>
      <c r="L216" s="832">
        <v>1</v>
      </c>
      <c r="M216" s="832">
        <v>0</v>
      </c>
      <c r="N216" s="832">
        <v>1</v>
      </c>
      <c r="O216" s="832">
        <v>0</v>
      </c>
      <c r="P216" s="833">
        <f t="shared" si="47"/>
        <v>2</v>
      </c>
      <c r="Q216" s="835">
        <f t="shared" si="48"/>
        <v>500</v>
      </c>
      <c r="R216" s="836" t="s">
        <v>1051</v>
      </c>
      <c r="S216" s="836" t="s">
        <v>974</v>
      </c>
      <c r="T216" s="850" t="str">
        <f t="shared" si="39"/>
        <v>OK</v>
      </c>
      <c r="U216" s="739">
        <f t="shared" si="41"/>
        <v>250</v>
      </c>
      <c r="V216" s="739">
        <f t="shared" si="42"/>
        <v>0</v>
      </c>
      <c r="W216" s="739">
        <f t="shared" si="43"/>
        <v>250</v>
      </c>
      <c r="X216" s="739">
        <f t="shared" si="44"/>
        <v>0</v>
      </c>
      <c r="Y216" s="722">
        <f t="shared" si="45"/>
        <v>500</v>
      </c>
      <c r="Z216" s="740" t="str">
        <f t="shared" si="46"/>
        <v>OK</v>
      </c>
    </row>
    <row r="217" spans="1:26">
      <c r="A217" s="575">
        <v>150</v>
      </c>
      <c r="B217" s="841" t="s">
        <v>1450</v>
      </c>
      <c r="C217" s="831" t="s">
        <v>1396</v>
      </c>
      <c r="D217" s="833">
        <v>4</v>
      </c>
      <c r="E217" s="833">
        <v>4</v>
      </c>
      <c r="F217" s="833">
        <v>4</v>
      </c>
      <c r="G217" s="833">
        <v>2</v>
      </c>
      <c r="H217" s="832">
        <v>0</v>
      </c>
      <c r="I217" s="834">
        <f t="shared" si="50"/>
        <v>2</v>
      </c>
      <c r="J217" s="834">
        <v>250</v>
      </c>
      <c r="K217" s="835">
        <f t="shared" si="49"/>
        <v>500</v>
      </c>
      <c r="L217" s="832">
        <v>1</v>
      </c>
      <c r="M217" s="832">
        <v>0</v>
      </c>
      <c r="N217" s="832">
        <v>1</v>
      </c>
      <c r="O217" s="832">
        <v>0</v>
      </c>
      <c r="P217" s="833">
        <f t="shared" si="47"/>
        <v>2</v>
      </c>
      <c r="Q217" s="835">
        <f t="shared" si="48"/>
        <v>500</v>
      </c>
      <c r="R217" s="836" t="s">
        <v>1051</v>
      </c>
      <c r="S217" s="836" t="s">
        <v>974</v>
      </c>
      <c r="T217" s="850" t="str">
        <f t="shared" si="39"/>
        <v>OK</v>
      </c>
      <c r="U217" s="739">
        <f t="shared" si="41"/>
        <v>250</v>
      </c>
      <c r="V217" s="739">
        <f t="shared" si="42"/>
        <v>0</v>
      </c>
      <c r="W217" s="739">
        <f t="shared" si="43"/>
        <v>250</v>
      </c>
      <c r="X217" s="739">
        <f t="shared" si="44"/>
        <v>0</v>
      </c>
      <c r="Y217" s="722">
        <f t="shared" si="45"/>
        <v>500</v>
      </c>
      <c r="Z217" s="740" t="str">
        <f t="shared" si="46"/>
        <v>OK</v>
      </c>
    </row>
    <row r="218" spans="1:26">
      <c r="A218" s="575">
        <v>151</v>
      </c>
      <c r="B218" s="841" t="s">
        <v>1451</v>
      </c>
      <c r="C218" s="831" t="s">
        <v>1290</v>
      </c>
      <c r="D218" s="833">
        <v>4</v>
      </c>
      <c r="E218" s="833">
        <v>4</v>
      </c>
      <c r="F218" s="833">
        <v>4</v>
      </c>
      <c r="G218" s="833">
        <v>2</v>
      </c>
      <c r="H218" s="832">
        <v>0</v>
      </c>
      <c r="I218" s="834">
        <f t="shared" si="50"/>
        <v>2</v>
      </c>
      <c r="J218" s="834">
        <v>250</v>
      </c>
      <c r="K218" s="835">
        <f t="shared" si="49"/>
        <v>500</v>
      </c>
      <c r="L218" s="832">
        <v>1</v>
      </c>
      <c r="M218" s="832">
        <v>0</v>
      </c>
      <c r="N218" s="832">
        <v>1</v>
      </c>
      <c r="O218" s="832">
        <v>0</v>
      </c>
      <c r="P218" s="833">
        <f t="shared" si="47"/>
        <v>2</v>
      </c>
      <c r="Q218" s="835">
        <f t="shared" si="48"/>
        <v>500</v>
      </c>
      <c r="R218" s="836" t="s">
        <v>1051</v>
      </c>
      <c r="S218" s="836" t="s">
        <v>974</v>
      </c>
      <c r="T218" s="850" t="str">
        <f t="shared" si="39"/>
        <v>OK</v>
      </c>
      <c r="U218" s="739">
        <f t="shared" si="41"/>
        <v>250</v>
      </c>
      <c r="V218" s="739">
        <f t="shared" si="42"/>
        <v>0</v>
      </c>
      <c r="W218" s="739">
        <f t="shared" si="43"/>
        <v>250</v>
      </c>
      <c r="X218" s="739">
        <f t="shared" si="44"/>
        <v>0</v>
      </c>
      <c r="Y218" s="722">
        <f t="shared" si="45"/>
        <v>500</v>
      </c>
      <c r="Z218" s="740" t="str">
        <f t="shared" si="46"/>
        <v>OK</v>
      </c>
    </row>
    <row r="219" spans="1:26">
      <c r="A219" s="575">
        <v>152</v>
      </c>
      <c r="B219" s="841" t="s">
        <v>1452</v>
      </c>
      <c r="C219" s="831" t="s">
        <v>1290</v>
      </c>
      <c r="D219" s="833">
        <v>4</v>
      </c>
      <c r="E219" s="833">
        <v>4</v>
      </c>
      <c r="F219" s="833">
        <v>4</v>
      </c>
      <c r="G219" s="833">
        <v>2</v>
      </c>
      <c r="H219" s="832">
        <v>0</v>
      </c>
      <c r="I219" s="834">
        <f t="shared" si="50"/>
        <v>2</v>
      </c>
      <c r="J219" s="834">
        <v>450</v>
      </c>
      <c r="K219" s="835">
        <f t="shared" si="49"/>
        <v>900</v>
      </c>
      <c r="L219" s="832">
        <v>1</v>
      </c>
      <c r="M219" s="832">
        <v>0</v>
      </c>
      <c r="N219" s="832">
        <v>1</v>
      </c>
      <c r="O219" s="832">
        <v>0</v>
      </c>
      <c r="P219" s="833">
        <f t="shared" si="47"/>
        <v>2</v>
      </c>
      <c r="Q219" s="835">
        <f t="shared" si="48"/>
        <v>900</v>
      </c>
      <c r="R219" s="836" t="s">
        <v>1051</v>
      </c>
      <c r="S219" s="836" t="s">
        <v>974</v>
      </c>
      <c r="T219" s="850" t="str">
        <f t="shared" si="39"/>
        <v>OK</v>
      </c>
      <c r="U219" s="739">
        <f t="shared" si="41"/>
        <v>450</v>
      </c>
      <c r="V219" s="739">
        <f t="shared" si="42"/>
        <v>0</v>
      </c>
      <c r="W219" s="739">
        <f t="shared" si="43"/>
        <v>450</v>
      </c>
      <c r="X219" s="739">
        <f t="shared" si="44"/>
        <v>0</v>
      </c>
      <c r="Y219" s="722">
        <f t="shared" si="45"/>
        <v>900</v>
      </c>
      <c r="Z219" s="740" t="str">
        <f t="shared" si="46"/>
        <v>OK</v>
      </c>
    </row>
    <row r="220" spans="1:26">
      <c r="A220" s="575">
        <v>153</v>
      </c>
      <c r="B220" s="841" t="s">
        <v>1453</v>
      </c>
      <c r="C220" s="831" t="s">
        <v>1155</v>
      </c>
      <c r="D220" s="833">
        <v>4</v>
      </c>
      <c r="E220" s="833">
        <v>4</v>
      </c>
      <c r="F220" s="833">
        <v>4</v>
      </c>
      <c r="G220" s="833">
        <v>4</v>
      </c>
      <c r="H220" s="832">
        <v>0</v>
      </c>
      <c r="I220" s="834">
        <f t="shared" si="50"/>
        <v>4</v>
      </c>
      <c r="J220" s="834">
        <v>20</v>
      </c>
      <c r="K220" s="835">
        <f t="shared" si="49"/>
        <v>80</v>
      </c>
      <c r="L220" s="832">
        <v>1</v>
      </c>
      <c r="M220" s="832">
        <v>1</v>
      </c>
      <c r="N220" s="832">
        <v>1</v>
      </c>
      <c r="O220" s="832">
        <v>1</v>
      </c>
      <c r="P220" s="833">
        <f t="shared" si="47"/>
        <v>4</v>
      </c>
      <c r="Q220" s="835">
        <f t="shared" si="48"/>
        <v>80</v>
      </c>
      <c r="R220" s="836" t="s">
        <v>1051</v>
      </c>
      <c r="S220" s="836" t="s">
        <v>974</v>
      </c>
      <c r="T220" s="850" t="str">
        <f t="shared" si="39"/>
        <v>OK</v>
      </c>
      <c r="U220" s="739">
        <f t="shared" si="41"/>
        <v>20</v>
      </c>
      <c r="V220" s="739">
        <f t="shared" si="42"/>
        <v>20</v>
      </c>
      <c r="W220" s="739">
        <f t="shared" si="43"/>
        <v>20</v>
      </c>
      <c r="X220" s="739">
        <f t="shared" si="44"/>
        <v>20</v>
      </c>
      <c r="Y220" s="722">
        <f t="shared" si="45"/>
        <v>80</v>
      </c>
      <c r="Z220" s="740" t="str">
        <f t="shared" si="46"/>
        <v>OK</v>
      </c>
    </row>
    <row r="221" spans="1:26">
      <c r="A221" s="575">
        <v>154</v>
      </c>
      <c r="B221" s="841" t="s">
        <v>1454</v>
      </c>
      <c r="C221" s="831" t="s">
        <v>1155</v>
      </c>
      <c r="D221" s="833">
        <v>12</v>
      </c>
      <c r="E221" s="833">
        <v>12</v>
      </c>
      <c r="F221" s="833">
        <v>12</v>
      </c>
      <c r="G221" s="833">
        <v>12</v>
      </c>
      <c r="H221" s="832">
        <v>0</v>
      </c>
      <c r="I221" s="834">
        <f t="shared" si="50"/>
        <v>12</v>
      </c>
      <c r="J221" s="834">
        <v>20</v>
      </c>
      <c r="K221" s="835">
        <f t="shared" si="49"/>
        <v>240</v>
      </c>
      <c r="L221" s="832">
        <v>3</v>
      </c>
      <c r="M221" s="832">
        <v>3</v>
      </c>
      <c r="N221" s="832">
        <v>3</v>
      </c>
      <c r="O221" s="832">
        <v>3</v>
      </c>
      <c r="P221" s="833">
        <f t="shared" si="47"/>
        <v>12</v>
      </c>
      <c r="Q221" s="835">
        <f t="shared" si="48"/>
        <v>240</v>
      </c>
      <c r="R221" s="836" t="s">
        <v>1051</v>
      </c>
      <c r="S221" s="836" t="s">
        <v>974</v>
      </c>
      <c r="T221" s="850" t="str">
        <f t="shared" ref="T221:T227" si="51">+IF(K238=Q238,("OK"))</f>
        <v>OK</v>
      </c>
      <c r="U221" s="739">
        <f t="shared" si="41"/>
        <v>60</v>
      </c>
      <c r="V221" s="739">
        <f t="shared" si="42"/>
        <v>60</v>
      </c>
      <c r="W221" s="739">
        <f t="shared" si="43"/>
        <v>60</v>
      </c>
      <c r="X221" s="739">
        <f t="shared" si="44"/>
        <v>60</v>
      </c>
      <c r="Y221" s="722">
        <f t="shared" si="45"/>
        <v>240</v>
      </c>
      <c r="Z221" s="740" t="str">
        <f t="shared" si="46"/>
        <v>OK</v>
      </c>
    </row>
    <row r="222" spans="1:26">
      <c r="A222" s="575">
        <v>155</v>
      </c>
      <c r="B222" s="841" t="s">
        <v>1455</v>
      </c>
      <c r="C222" s="831" t="s">
        <v>1290</v>
      </c>
      <c r="D222" s="833">
        <v>20</v>
      </c>
      <c r="E222" s="833">
        <v>20</v>
      </c>
      <c r="F222" s="833">
        <v>20</v>
      </c>
      <c r="G222" s="833">
        <v>12</v>
      </c>
      <c r="H222" s="832">
        <v>0</v>
      </c>
      <c r="I222" s="834">
        <f t="shared" si="50"/>
        <v>12</v>
      </c>
      <c r="J222" s="834">
        <v>10</v>
      </c>
      <c r="K222" s="835">
        <f t="shared" si="49"/>
        <v>120</v>
      </c>
      <c r="L222" s="832">
        <v>3</v>
      </c>
      <c r="M222" s="832">
        <v>3</v>
      </c>
      <c r="N222" s="832">
        <v>3</v>
      </c>
      <c r="O222" s="832">
        <v>3</v>
      </c>
      <c r="P222" s="833">
        <f t="shared" si="47"/>
        <v>12</v>
      </c>
      <c r="Q222" s="835">
        <f t="shared" si="48"/>
        <v>120</v>
      </c>
      <c r="R222" s="836" t="s">
        <v>1051</v>
      </c>
      <c r="S222" s="836" t="s">
        <v>974</v>
      </c>
      <c r="T222" s="850" t="str">
        <f t="shared" si="51"/>
        <v>OK</v>
      </c>
      <c r="U222" s="739">
        <f t="shared" si="41"/>
        <v>30</v>
      </c>
      <c r="V222" s="739">
        <f t="shared" si="42"/>
        <v>30</v>
      </c>
      <c r="W222" s="739">
        <f t="shared" si="43"/>
        <v>30</v>
      </c>
      <c r="X222" s="739">
        <f t="shared" si="44"/>
        <v>30</v>
      </c>
      <c r="Y222" s="722">
        <f t="shared" si="45"/>
        <v>120</v>
      </c>
      <c r="Z222" s="740" t="str">
        <f t="shared" si="46"/>
        <v>OK</v>
      </c>
    </row>
    <row r="223" spans="1:26">
      <c r="A223" s="575">
        <v>156</v>
      </c>
      <c r="B223" s="841" t="s">
        <v>1456</v>
      </c>
      <c r="C223" s="831" t="s">
        <v>1396</v>
      </c>
      <c r="D223" s="833">
        <v>8</v>
      </c>
      <c r="E223" s="833">
        <v>8</v>
      </c>
      <c r="F223" s="833">
        <v>8</v>
      </c>
      <c r="G223" s="833">
        <v>4</v>
      </c>
      <c r="H223" s="832">
        <v>0</v>
      </c>
      <c r="I223" s="834">
        <f t="shared" si="50"/>
        <v>4</v>
      </c>
      <c r="J223" s="834">
        <v>20</v>
      </c>
      <c r="K223" s="835">
        <f t="shared" si="49"/>
        <v>80</v>
      </c>
      <c r="L223" s="832">
        <v>1</v>
      </c>
      <c r="M223" s="832">
        <v>1</v>
      </c>
      <c r="N223" s="832">
        <v>1</v>
      </c>
      <c r="O223" s="832">
        <v>1</v>
      </c>
      <c r="P223" s="833">
        <f t="shared" si="47"/>
        <v>4</v>
      </c>
      <c r="Q223" s="835">
        <f t="shared" si="48"/>
        <v>80</v>
      </c>
      <c r="R223" s="836" t="s">
        <v>1051</v>
      </c>
      <c r="S223" s="836" t="s">
        <v>974</v>
      </c>
      <c r="T223" s="850" t="str">
        <f t="shared" si="51"/>
        <v>OK</v>
      </c>
      <c r="U223" s="739">
        <f t="shared" si="41"/>
        <v>20</v>
      </c>
      <c r="V223" s="739">
        <f t="shared" si="42"/>
        <v>20</v>
      </c>
      <c r="W223" s="739">
        <f t="shared" si="43"/>
        <v>20</v>
      </c>
      <c r="X223" s="739">
        <f t="shared" si="44"/>
        <v>20</v>
      </c>
      <c r="Y223" s="722">
        <f t="shared" si="45"/>
        <v>80</v>
      </c>
      <c r="Z223" s="740" t="str">
        <f t="shared" si="46"/>
        <v>OK</v>
      </c>
    </row>
    <row r="224" spans="1:26">
      <c r="A224" s="575">
        <v>157</v>
      </c>
      <c r="B224" s="865" t="s">
        <v>1457</v>
      </c>
      <c r="C224" s="831" t="s">
        <v>1458</v>
      </c>
      <c r="D224" s="833">
        <v>24</v>
      </c>
      <c r="E224" s="833">
        <v>24</v>
      </c>
      <c r="F224" s="833">
        <v>24</v>
      </c>
      <c r="G224" s="833">
        <v>2</v>
      </c>
      <c r="H224" s="832">
        <v>0</v>
      </c>
      <c r="I224" s="834">
        <f t="shared" si="50"/>
        <v>2</v>
      </c>
      <c r="J224" s="834">
        <v>80</v>
      </c>
      <c r="K224" s="835">
        <f t="shared" si="49"/>
        <v>160</v>
      </c>
      <c r="L224" s="832">
        <v>1</v>
      </c>
      <c r="M224" s="832">
        <v>0</v>
      </c>
      <c r="N224" s="832">
        <v>1</v>
      </c>
      <c r="O224" s="832">
        <v>0</v>
      </c>
      <c r="P224" s="833">
        <f t="shared" si="47"/>
        <v>2</v>
      </c>
      <c r="Q224" s="835">
        <f t="shared" si="48"/>
        <v>160</v>
      </c>
      <c r="R224" s="836" t="s">
        <v>1051</v>
      </c>
      <c r="S224" s="836" t="s">
        <v>974</v>
      </c>
      <c r="T224" s="850" t="str">
        <f t="shared" si="51"/>
        <v>OK</v>
      </c>
      <c r="U224" s="739">
        <f t="shared" si="41"/>
        <v>80</v>
      </c>
      <c r="V224" s="739">
        <f t="shared" si="42"/>
        <v>0</v>
      </c>
      <c r="W224" s="739">
        <f t="shared" si="43"/>
        <v>80</v>
      </c>
      <c r="X224" s="739">
        <f t="shared" si="44"/>
        <v>0</v>
      </c>
      <c r="Y224" s="722">
        <f t="shared" si="45"/>
        <v>160</v>
      </c>
      <c r="Z224" s="740" t="str">
        <f t="shared" si="46"/>
        <v>OK</v>
      </c>
    </row>
    <row r="225" spans="1:26">
      <c r="A225" s="575">
        <v>158</v>
      </c>
      <c r="B225" s="841" t="s">
        <v>1459</v>
      </c>
      <c r="C225" s="831" t="s">
        <v>1351</v>
      </c>
      <c r="D225" s="833">
        <v>40</v>
      </c>
      <c r="E225" s="833">
        <v>40</v>
      </c>
      <c r="F225" s="833">
        <v>40</v>
      </c>
      <c r="G225" s="833">
        <v>12</v>
      </c>
      <c r="H225" s="832">
        <v>0</v>
      </c>
      <c r="I225" s="834">
        <f t="shared" si="50"/>
        <v>12</v>
      </c>
      <c r="J225" s="834">
        <v>10</v>
      </c>
      <c r="K225" s="835">
        <f t="shared" si="49"/>
        <v>120</v>
      </c>
      <c r="L225" s="832">
        <v>3</v>
      </c>
      <c r="M225" s="832">
        <v>3</v>
      </c>
      <c r="N225" s="832">
        <v>3</v>
      </c>
      <c r="O225" s="832">
        <v>3</v>
      </c>
      <c r="P225" s="833">
        <f t="shared" si="47"/>
        <v>12</v>
      </c>
      <c r="Q225" s="835">
        <f t="shared" si="48"/>
        <v>120</v>
      </c>
      <c r="R225" s="836" t="s">
        <v>1051</v>
      </c>
      <c r="S225" s="836" t="s">
        <v>974</v>
      </c>
      <c r="T225" s="850" t="str">
        <f t="shared" si="51"/>
        <v>OK</v>
      </c>
      <c r="U225" s="739">
        <f t="shared" si="41"/>
        <v>30</v>
      </c>
      <c r="V225" s="739">
        <f t="shared" si="42"/>
        <v>30</v>
      </c>
      <c r="W225" s="739">
        <f t="shared" si="43"/>
        <v>30</v>
      </c>
      <c r="X225" s="739">
        <f t="shared" si="44"/>
        <v>30</v>
      </c>
      <c r="Y225" s="722">
        <f t="shared" si="45"/>
        <v>120</v>
      </c>
      <c r="Z225" s="740" t="str">
        <f t="shared" si="46"/>
        <v>OK</v>
      </c>
    </row>
    <row r="226" spans="1:26">
      <c r="A226" s="575">
        <v>159</v>
      </c>
      <c r="B226" s="841" t="s">
        <v>1460</v>
      </c>
      <c r="C226" s="831" t="s">
        <v>1461</v>
      </c>
      <c r="D226" s="833">
        <v>12</v>
      </c>
      <c r="E226" s="833">
        <v>12</v>
      </c>
      <c r="F226" s="833">
        <v>12</v>
      </c>
      <c r="G226" s="833">
        <v>1</v>
      </c>
      <c r="H226" s="832">
        <v>0</v>
      </c>
      <c r="I226" s="834">
        <f t="shared" si="50"/>
        <v>1</v>
      </c>
      <c r="J226" s="834">
        <v>700</v>
      </c>
      <c r="K226" s="835">
        <f t="shared" si="49"/>
        <v>700</v>
      </c>
      <c r="L226" s="832">
        <v>1</v>
      </c>
      <c r="M226" s="832">
        <v>0</v>
      </c>
      <c r="N226" s="832">
        <v>0</v>
      </c>
      <c r="O226" s="832">
        <v>0</v>
      </c>
      <c r="P226" s="833">
        <f t="shared" si="47"/>
        <v>1</v>
      </c>
      <c r="Q226" s="835">
        <f t="shared" si="48"/>
        <v>700</v>
      </c>
      <c r="R226" s="836" t="s">
        <v>1051</v>
      </c>
      <c r="S226" s="836" t="s">
        <v>974</v>
      </c>
      <c r="T226" s="850" t="str">
        <f t="shared" si="51"/>
        <v>OK</v>
      </c>
      <c r="U226" s="739">
        <f t="shared" si="41"/>
        <v>700</v>
      </c>
      <c r="V226" s="739">
        <f t="shared" si="42"/>
        <v>0</v>
      </c>
      <c r="W226" s="739">
        <f t="shared" si="43"/>
        <v>0</v>
      </c>
      <c r="X226" s="739">
        <f t="shared" si="44"/>
        <v>0</v>
      </c>
      <c r="Y226" s="722">
        <f t="shared" si="45"/>
        <v>700</v>
      </c>
      <c r="Z226" s="740" t="str">
        <f t="shared" si="46"/>
        <v>OK</v>
      </c>
    </row>
    <row r="227" spans="1:26">
      <c r="A227" s="575">
        <v>160</v>
      </c>
      <c r="B227" s="841" t="s">
        <v>1462</v>
      </c>
      <c r="C227" s="831" t="s">
        <v>1461</v>
      </c>
      <c r="D227" s="833">
        <v>12</v>
      </c>
      <c r="E227" s="833">
        <v>12</v>
      </c>
      <c r="F227" s="833">
        <v>12</v>
      </c>
      <c r="G227" s="833">
        <v>1</v>
      </c>
      <c r="H227" s="832">
        <v>0</v>
      </c>
      <c r="I227" s="834">
        <f t="shared" si="50"/>
        <v>1</v>
      </c>
      <c r="J227" s="834">
        <v>800</v>
      </c>
      <c r="K227" s="835">
        <f t="shared" si="49"/>
        <v>800</v>
      </c>
      <c r="L227" s="832">
        <v>1</v>
      </c>
      <c r="M227" s="832">
        <v>0</v>
      </c>
      <c r="N227" s="832">
        <v>0</v>
      </c>
      <c r="O227" s="832">
        <v>0</v>
      </c>
      <c r="P227" s="833">
        <f>SUM(L227:O227)</f>
        <v>1</v>
      </c>
      <c r="Q227" s="835">
        <f t="shared" si="48"/>
        <v>800</v>
      </c>
      <c r="R227" s="836" t="s">
        <v>1051</v>
      </c>
      <c r="S227" s="836" t="s">
        <v>974</v>
      </c>
      <c r="T227" s="850" t="str">
        <f t="shared" si="51"/>
        <v>OK</v>
      </c>
      <c r="U227" s="739">
        <f t="shared" si="41"/>
        <v>800</v>
      </c>
      <c r="V227" s="739">
        <f t="shared" si="42"/>
        <v>0</v>
      </c>
      <c r="W227" s="739">
        <f t="shared" si="43"/>
        <v>0</v>
      </c>
      <c r="X227" s="739">
        <f t="shared" si="44"/>
        <v>0</v>
      </c>
      <c r="Y227" s="722">
        <f t="shared" si="45"/>
        <v>800</v>
      </c>
      <c r="Z227" s="740" t="str">
        <f t="shared" si="46"/>
        <v>OK</v>
      </c>
    </row>
    <row r="228" spans="1:26" ht="27">
      <c r="A228" s="746"/>
      <c r="B228" s="76" t="s">
        <v>6</v>
      </c>
      <c r="K228" s="862">
        <f>SUM(K212:K227)</f>
        <v>187550</v>
      </c>
      <c r="L228" s="789"/>
      <c r="M228" s="789"/>
      <c r="N228" s="789"/>
      <c r="O228" s="789"/>
      <c r="P228" s="789"/>
      <c r="Q228" s="862">
        <f>SUM(Q212:Q227)</f>
        <v>187550</v>
      </c>
      <c r="R228" s="21"/>
      <c r="S228" s="21"/>
      <c r="T228" s="850" t="str">
        <f>+IF(K243=Q243,("OK"))</f>
        <v>OK</v>
      </c>
      <c r="U228" s="739">
        <f t="shared" si="41"/>
        <v>0</v>
      </c>
      <c r="V228" s="739">
        <f t="shared" si="42"/>
        <v>0</v>
      </c>
      <c r="W228" s="739">
        <f t="shared" si="43"/>
        <v>0</v>
      </c>
      <c r="X228" s="739">
        <f t="shared" si="44"/>
        <v>0</v>
      </c>
      <c r="Y228" s="722">
        <f t="shared" si="45"/>
        <v>0</v>
      </c>
      <c r="Z228" s="740" t="b">
        <f t="shared" si="46"/>
        <v>0</v>
      </c>
    </row>
    <row r="229" spans="1:26" ht="27">
      <c r="A229" s="746"/>
      <c r="B229" s="73"/>
      <c r="K229" s="863"/>
      <c r="L229" s="789"/>
      <c r="M229" s="789"/>
      <c r="N229" s="789"/>
      <c r="O229" s="789"/>
      <c r="P229" s="789"/>
      <c r="Q229" s="846"/>
      <c r="R229" s="21"/>
      <c r="S229" s="21"/>
      <c r="T229" s="850"/>
      <c r="U229" s="739">
        <f t="shared" si="41"/>
        <v>0</v>
      </c>
      <c r="V229" s="739">
        <f t="shared" si="42"/>
        <v>0</v>
      </c>
      <c r="W229" s="739">
        <f t="shared" si="43"/>
        <v>0</v>
      </c>
      <c r="X229" s="739">
        <f t="shared" si="44"/>
        <v>0</v>
      </c>
      <c r="Y229" s="722">
        <f t="shared" si="45"/>
        <v>0</v>
      </c>
      <c r="Z229" s="740" t="str">
        <f t="shared" si="46"/>
        <v>OK</v>
      </c>
    </row>
    <row r="230" spans="1:26" ht="27">
      <c r="A230" s="746"/>
      <c r="B230" s="73"/>
      <c r="K230" s="863"/>
      <c r="L230" s="789"/>
      <c r="M230" s="789"/>
      <c r="N230" s="789"/>
      <c r="O230" s="789"/>
      <c r="P230" s="789"/>
      <c r="Q230" s="846"/>
      <c r="R230" s="21"/>
      <c r="S230" s="21"/>
      <c r="T230" s="850"/>
      <c r="U230" s="739">
        <f t="shared" si="41"/>
        <v>0</v>
      </c>
      <c r="V230" s="739">
        <f t="shared" si="42"/>
        <v>0</v>
      </c>
      <c r="W230" s="739">
        <f t="shared" si="43"/>
        <v>0</v>
      </c>
      <c r="X230" s="739">
        <f t="shared" si="44"/>
        <v>0</v>
      </c>
      <c r="Y230" s="722">
        <f t="shared" si="45"/>
        <v>0</v>
      </c>
      <c r="Z230" s="740" t="str">
        <f t="shared" si="46"/>
        <v>OK</v>
      </c>
    </row>
    <row r="231" spans="1:26" ht="27">
      <c r="A231" s="746"/>
      <c r="B231" s="73"/>
      <c r="K231" s="863"/>
      <c r="L231" s="789"/>
      <c r="M231" s="789"/>
      <c r="N231" s="789"/>
      <c r="O231" s="789"/>
      <c r="P231" s="789"/>
      <c r="Q231" s="846"/>
      <c r="R231" s="21"/>
      <c r="S231" s="21"/>
      <c r="T231" s="850"/>
      <c r="U231" s="739">
        <f t="shared" si="41"/>
        <v>0</v>
      </c>
      <c r="V231" s="739">
        <f t="shared" si="42"/>
        <v>0</v>
      </c>
      <c r="W231" s="739">
        <f t="shared" si="43"/>
        <v>0</v>
      </c>
      <c r="X231" s="739">
        <f t="shared" si="44"/>
        <v>0</v>
      </c>
      <c r="Y231" s="722">
        <f t="shared" si="45"/>
        <v>0</v>
      </c>
      <c r="Z231" s="740" t="str">
        <f t="shared" si="46"/>
        <v>OK</v>
      </c>
    </row>
    <row r="232" spans="1:26" ht="24.6">
      <c r="A232" s="1884" t="s">
        <v>1311</v>
      </c>
      <c r="B232" s="1884"/>
      <c r="C232" s="1884"/>
      <c r="D232" s="1884"/>
      <c r="E232" s="1884"/>
      <c r="F232" s="1884"/>
      <c r="G232" s="1884"/>
      <c r="H232" s="1884"/>
      <c r="I232" s="1884"/>
      <c r="J232" s="1884"/>
      <c r="K232" s="1884"/>
      <c r="L232" s="1884"/>
      <c r="M232" s="1884"/>
      <c r="N232" s="1884"/>
      <c r="O232" s="1884"/>
      <c r="P232" s="1884"/>
      <c r="Q232" s="1884"/>
      <c r="R232" s="1884"/>
      <c r="S232" s="1884"/>
      <c r="T232" s="850"/>
      <c r="U232" s="739">
        <f t="shared" si="41"/>
        <v>0</v>
      </c>
      <c r="V232" s="739">
        <f t="shared" si="42"/>
        <v>0</v>
      </c>
      <c r="W232" s="739">
        <f t="shared" si="43"/>
        <v>0</v>
      </c>
      <c r="X232" s="739">
        <f t="shared" si="44"/>
        <v>0</v>
      </c>
      <c r="Y232" s="722">
        <f t="shared" si="45"/>
        <v>0</v>
      </c>
      <c r="Z232" s="740" t="str">
        <f t="shared" si="46"/>
        <v>OK</v>
      </c>
    </row>
    <row r="233" spans="1:26" ht="24.6">
      <c r="A233" s="1826" t="s">
        <v>1029</v>
      </c>
      <c r="B233" s="1826"/>
      <c r="C233" s="1826"/>
      <c r="D233" s="1826"/>
      <c r="E233" s="1826"/>
      <c r="F233" s="1826"/>
      <c r="G233" s="1826"/>
      <c r="H233" s="1826"/>
      <c r="I233" s="1826"/>
      <c r="J233" s="1826"/>
      <c r="K233" s="1826"/>
      <c r="L233" s="1826"/>
      <c r="M233" s="1826"/>
      <c r="N233" s="1826"/>
      <c r="O233" s="1826"/>
      <c r="P233" s="1826"/>
      <c r="Q233" s="1826"/>
      <c r="R233" s="1826"/>
      <c r="S233" s="1826"/>
      <c r="T233" s="850"/>
      <c r="U233" s="739">
        <f t="shared" si="41"/>
        <v>0</v>
      </c>
      <c r="V233" s="739">
        <f t="shared" si="42"/>
        <v>0</v>
      </c>
      <c r="W233" s="739">
        <f t="shared" si="43"/>
        <v>0</v>
      </c>
      <c r="X233" s="739">
        <f t="shared" si="44"/>
        <v>0</v>
      </c>
      <c r="Y233" s="722">
        <f t="shared" si="45"/>
        <v>0</v>
      </c>
      <c r="Z233" s="740" t="str">
        <f t="shared" si="46"/>
        <v>OK</v>
      </c>
    </row>
    <row r="234" spans="1:26" ht="24.6">
      <c r="A234" s="1827" t="s">
        <v>1030</v>
      </c>
      <c r="B234" s="1827"/>
      <c r="C234" s="1827"/>
      <c r="D234" s="1827"/>
      <c r="E234" s="1827"/>
      <c r="F234" s="1827"/>
      <c r="G234" s="1827"/>
      <c r="H234" s="1827"/>
      <c r="I234" s="1827"/>
      <c r="J234" s="1827"/>
      <c r="K234" s="1827"/>
      <c r="L234" s="1827"/>
      <c r="M234" s="1827"/>
      <c r="N234" s="1827"/>
      <c r="O234" s="1827"/>
      <c r="P234" s="1827"/>
      <c r="Q234" s="1827"/>
      <c r="R234" s="1827"/>
      <c r="S234" s="1827"/>
      <c r="T234" s="850"/>
      <c r="U234" s="739"/>
      <c r="V234" s="739"/>
      <c r="W234" s="739"/>
      <c r="X234" s="739"/>
      <c r="Z234" s="740"/>
    </row>
    <row r="235" spans="1:26" ht="18" customHeight="1">
      <c r="A235" s="1828" t="s">
        <v>789</v>
      </c>
      <c r="B235" s="1829" t="s">
        <v>4</v>
      </c>
      <c r="C235" s="1828" t="s">
        <v>1031</v>
      </c>
      <c r="D235" s="1831" t="s">
        <v>1032</v>
      </c>
      <c r="E235" s="1831"/>
      <c r="F235" s="1831"/>
      <c r="G235" s="1831" t="s">
        <v>1033</v>
      </c>
      <c r="H235" s="1831" t="s">
        <v>1034</v>
      </c>
      <c r="I235" s="1831" t="s">
        <v>1035</v>
      </c>
      <c r="J235" s="1833" t="s">
        <v>1036</v>
      </c>
      <c r="K235" s="1833" t="s">
        <v>1037</v>
      </c>
      <c r="L235" s="1831" t="s">
        <v>1038</v>
      </c>
      <c r="M235" s="1831" t="s">
        <v>1039</v>
      </c>
      <c r="N235" s="1831" t="s">
        <v>1040</v>
      </c>
      <c r="O235" s="1831" t="s">
        <v>1041</v>
      </c>
      <c r="P235" s="1828" t="s">
        <v>1042</v>
      </c>
      <c r="Q235" s="1828"/>
      <c r="R235" s="1828" t="s">
        <v>1043</v>
      </c>
      <c r="S235" s="1828" t="s">
        <v>1044</v>
      </c>
      <c r="T235" s="850"/>
      <c r="U235" s="739"/>
      <c r="V235" s="739"/>
      <c r="W235" s="739"/>
      <c r="X235" s="739"/>
      <c r="Z235" s="740"/>
    </row>
    <row r="236" spans="1:26" ht="83.4" customHeight="1">
      <c r="A236" s="1828"/>
      <c r="B236" s="1830"/>
      <c r="C236" s="1828"/>
      <c r="D236" s="570" t="s">
        <v>1045</v>
      </c>
      <c r="E236" s="570" t="s">
        <v>1046</v>
      </c>
      <c r="F236" s="570" t="s">
        <v>224</v>
      </c>
      <c r="G236" s="1831"/>
      <c r="H236" s="1831"/>
      <c r="I236" s="1831"/>
      <c r="J236" s="1833"/>
      <c r="K236" s="1833"/>
      <c r="L236" s="1831"/>
      <c r="M236" s="1831"/>
      <c r="N236" s="1831"/>
      <c r="O236" s="1831"/>
      <c r="P236" s="498" t="s">
        <v>1288</v>
      </c>
      <c r="Q236" s="500" t="s">
        <v>1048</v>
      </c>
      <c r="R236" s="1828"/>
      <c r="S236" s="1828"/>
      <c r="T236" s="850"/>
      <c r="U236" s="739"/>
      <c r="V236" s="739"/>
      <c r="W236" s="739"/>
      <c r="X236" s="739"/>
      <c r="Z236" s="740"/>
    </row>
    <row r="237" spans="1:26">
      <c r="A237" s="498"/>
      <c r="B237" s="504" t="s">
        <v>1087</v>
      </c>
      <c r="C237" s="498"/>
      <c r="D237" s="570"/>
      <c r="E237" s="570"/>
      <c r="F237" s="570"/>
      <c r="G237" s="499"/>
      <c r="H237" s="847"/>
      <c r="I237" s="847"/>
      <c r="J237" s="848"/>
      <c r="K237" s="848">
        <f>+K228</f>
        <v>187550</v>
      </c>
      <c r="L237" s="847"/>
      <c r="M237" s="847"/>
      <c r="N237" s="847"/>
      <c r="O237" s="847"/>
      <c r="P237" s="849"/>
      <c r="Q237" s="848">
        <f>+Q228</f>
        <v>187550</v>
      </c>
      <c r="R237" s="498"/>
      <c r="S237" s="498"/>
      <c r="T237" s="850"/>
      <c r="U237" s="739">
        <f t="shared" si="41"/>
        <v>0</v>
      </c>
      <c r="V237" s="739">
        <f t="shared" si="42"/>
        <v>0</v>
      </c>
      <c r="W237" s="739">
        <f t="shared" si="43"/>
        <v>0</v>
      </c>
      <c r="X237" s="739">
        <f t="shared" si="44"/>
        <v>0</v>
      </c>
      <c r="Y237" s="722">
        <f t="shared" si="45"/>
        <v>0</v>
      </c>
      <c r="Z237" s="740" t="b">
        <f t="shared" si="46"/>
        <v>0</v>
      </c>
    </row>
    <row r="238" spans="1:26">
      <c r="A238" s="575">
        <v>161</v>
      </c>
      <c r="B238" s="841" t="s">
        <v>1463</v>
      </c>
      <c r="C238" s="831" t="s">
        <v>1396</v>
      </c>
      <c r="D238" s="832">
        <v>10</v>
      </c>
      <c r="E238" s="832">
        <v>10</v>
      </c>
      <c r="F238" s="832">
        <v>10</v>
      </c>
      <c r="G238" s="832">
        <v>4</v>
      </c>
      <c r="H238" s="832">
        <v>0</v>
      </c>
      <c r="I238" s="866">
        <v>4</v>
      </c>
      <c r="J238" s="834">
        <v>100</v>
      </c>
      <c r="K238" s="835">
        <f>+I238*J238</f>
        <v>400</v>
      </c>
      <c r="L238" s="832">
        <v>1</v>
      </c>
      <c r="M238" s="832">
        <v>1</v>
      </c>
      <c r="N238" s="832">
        <v>1</v>
      </c>
      <c r="O238" s="832">
        <v>1</v>
      </c>
      <c r="P238" s="833">
        <f t="shared" ref="P238" si="52">SUM(L238:O238)</f>
        <v>4</v>
      </c>
      <c r="Q238" s="835">
        <f>+P238*J238</f>
        <v>400</v>
      </c>
      <c r="R238" s="836" t="s">
        <v>1051</v>
      </c>
      <c r="S238" s="836" t="s">
        <v>974</v>
      </c>
      <c r="T238" s="850"/>
      <c r="U238" s="739">
        <f t="shared" si="41"/>
        <v>100</v>
      </c>
      <c r="V238" s="739">
        <f t="shared" si="42"/>
        <v>100</v>
      </c>
      <c r="W238" s="739">
        <f t="shared" si="43"/>
        <v>100</v>
      </c>
      <c r="X238" s="739">
        <f t="shared" si="44"/>
        <v>100</v>
      </c>
      <c r="Y238" s="722">
        <f t="shared" si="45"/>
        <v>400</v>
      </c>
      <c r="Z238" s="740" t="str">
        <f t="shared" si="46"/>
        <v>OK</v>
      </c>
    </row>
    <row r="239" spans="1:26">
      <c r="A239" s="575">
        <v>162</v>
      </c>
      <c r="B239" s="841" t="s">
        <v>1464</v>
      </c>
      <c r="C239" s="831" t="s">
        <v>1290</v>
      </c>
      <c r="D239" s="832">
        <v>10</v>
      </c>
      <c r="E239" s="832">
        <v>10</v>
      </c>
      <c r="F239" s="832">
        <v>10</v>
      </c>
      <c r="G239" s="832">
        <v>2</v>
      </c>
      <c r="H239" s="832">
        <v>0</v>
      </c>
      <c r="I239" s="866">
        <v>2</v>
      </c>
      <c r="J239" s="834">
        <v>180</v>
      </c>
      <c r="K239" s="835">
        <f>+I239*J239</f>
        <v>360</v>
      </c>
      <c r="L239" s="832">
        <v>1</v>
      </c>
      <c r="M239" s="832">
        <v>0</v>
      </c>
      <c r="N239" s="832">
        <v>1</v>
      </c>
      <c r="O239" s="832">
        <v>0</v>
      </c>
      <c r="P239" s="833">
        <f>SUM(L239:O239)</f>
        <v>2</v>
      </c>
      <c r="Q239" s="835">
        <f>+P239*J239</f>
        <v>360</v>
      </c>
      <c r="R239" s="836" t="s">
        <v>1051</v>
      </c>
      <c r="S239" s="836" t="s">
        <v>974</v>
      </c>
      <c r="T239" s="850" t="str">
        <f>+IF(K246=Q246,("OK"))</f>
        <v>OK</v>
      </c>
      <c r="U239" s="739">
        <f t="shared" si="41"/>
        <v>180</v>
      </c>
      <c r="V239" s="739">
        <f t="shared" si="42"/>
        <v>0</v>
      </c>
      <c r="W239" s="739">
        <f t="shared" si="43"/>
        <v>180</v>
      </c>
      <c r="X239" s="739">
        <f t="shared" si="44"/>
        <v>0</v>
      </c>
      <c r="Y239" s="722">
        <f t="shared" si="45"/>
        <v>360</v>
      </c>
      <c r="Z239" s="740" t="str">
        <f t="shared" si="46"/>
        <v>OK</v>
      </c>
    </row>
    <row r="240" spans="1:26">
      <c r="A240" s="575">
        <v>163</v>
      </c>
      <c r="B240" s="864" t="s">
        <v>1465</v>
      </c>
      <c r="C240" s="852" t="s">
        <v>1396</v>
      </c>
      <c r="D240" s="832">
        <v>0</v>
      </c>
      <c r="E240" s="832">
        <v>0</v>
      </c>
      <c r="F240" s="832">
        <v>0</v>
      </c>
      <c r="G240" s="832">
        <v>1</v>
      </c>
      <c r="H240" s="832">
        <v>0</v>
      </c>
      <c r="I240" s="839">
        <v>1</v>
      </c>
      <c r="J240" s="839">
        <v>3200</v>
      </c>
      <c r="K240" s="839">
        <v>3200</v>
      </c>
      <c r="L240" s="832">
        <v>1</v>
      </c>
      <c r="M240" s="832">
        <v>0</v>
      </c>
      <c r="N240" s="832">
        <v>0</v>
      </c>
      <c r="O240" s="832">
        <v>0</v>
      </c>
      <c r="P240" s="839">
        <v>1</v>
      </c>
      <c r="Q240" s="839">
        <v>3200</v>
      </c>
      <c r="R240" s="836" t="s">
        <v>1051</v>
      </c>
      <c r="S240" s="836" t="s">
        <v>974</v>
      </c>
      <c r="T240" s="850" t="str">
        <f>+IF(K247=Q247,("OK"))</f>
        <v>OK</v>
      </c>
      <c r="U240" s="739">
        <f t="shared" si="41"/>
        <v>3200</v>
      </c>
      <c r="V240" s="739">
        <f t="shared" si="42"/>
        <v>0</v>
      </c>
      <c r="W240" s="739">
        <f t="shared" si="43"/>
        <v>0</v>
      </c>
      <c r="X240" s="739">
        <f t="shared" si="44"/>
        <v>0</v>
      </c>
      <c r="Y240" s="722">
        <f t="shared" si="45"/>
        <v>3200</v>
      </c>
      <c r="Z240" s="740" t="str">
        <f t="shared" si="46"/>
        <v>OK</v>
      </c>
    </row>
    <row r="241" spans="1:26">
      <c r="A241" s="575">
        <v>164</v>
      </c>
      <c r="B241" s="864" t="s">
        <v>1466</v>
      </c>
      <c r="C241" s="852" t="s">
        <v>1396</v>
      </c>
      <c r="D241" s="832">
        <v>0</v>
      </c>
      <c r="E241" s="832">
        <v>0</v>
      </c>
      <c r="F241" s="832">
        <v>0</v>
      </c>
      <c r="G241" s="832">
        <v>1</v>
      </c>
      <c r="H241" s="832">
        <v>0</v>
      </c>
      <c r="I241" s="839">
        <v>1</v>
      </c>
      <c r="J241" s="839">
        <v>4890</v>
      </c>
      <c r="K241" s="839">
        <v>4890</v>
      </c>
      <c r="L241" s="832">
        <v>1</v>
      </c>
      <c r="M241" s="832">
        <v>0</v>
      </c>
      <c r="N241" s="832">
        <v>0</v>
      </c>
      <c r="O241" s="832">
        <v>0</v>
      </c>
      <c r="P241" s="839">
        <v>1</v>
      </c>
      <c r="Q241" s="839">
        <v>4890</v>
      </c>
      <c r="R241" s="836" t="s">
        <v>1051</v>
      </c>
      <c r="S241" s="836" t="s">
        <v>974</v>
      </c>
      <c r="T241" s="850" t="str">
        <f>+IF(K248=Q248,("OK"))</f>
        <v>OK</v>
      </c>
      <c r="U241" s="739">
        <f t="shared" si="41"/>
        <v>4890</v>
      </c>
      <c r="V241" s="739">
        <f t="shared" si="42"/>
        <v>0</v>
      </c>
      <c r="W241" s="739">
        <f t="shared" si="43"/>
        <v>0</v>
      </c>
      <c r="X241" s="739">
        <f t="shared" si="44"/>
        <v>0</v>
      </c>
      <c r="Y241" s="722">
        <f t="shared" si="45"/>
        <v>4890</v>
      </c>
      <c r="Z241" s="740" t="str">
        <f t="shared" si="46"/>
        <v>OK</v>
      </c>
    </row>
    <row r="242" spans="1:26">
      <c r="A242" s="575">
        <v>165</v>
      </c>
      <c r="B242" s="855" t="s">
        <v>1467</v>
      </c>
      <c r="C242" s="852" t="s">
        <v>1396</v>
      </c>
      <c r="D242" s="832">
        <v>0</v>
      </c>
      <c r="E242" s="832">
        <v>0</v>
      </c>
      <c r="F242" s="832">
        <v>0</v>
      </c>
      <c r="G242" s="832">
        <v>1</v>
      </c>
      <c r="H242" s="832">
        <v>0</v>
      </c>
      <c r="I242" s="839">
        <v>1</v>
      </c>
      <c r="J242" s="839">
        <v>2840</v>
      </c>
      <c r="K242" s="839">
        <v>2840</v>
      </c>
      <c r="L242" s="832">
        <v>1</v>
      </c>
      <c r="M242" s="832">
        <v>0</v>
      </c>
      <c r="N242" s="832">
        <v>0</v>
      </c>
      <c r="O242" s="832">
        <v>0</v>
      </c>
      <c r="P242" s="839">
        <v>1</v>
      </c>
      <c r="Q242" s="839">
        <v>2840</v>
      </c>
      <c r="R242" s="836" t="s">
        <v>1051</v>
      </c>
      <c r="S242" s="836" t="s">
        <v>974</v>
      </c>
      <c r="T242" s="850" t="str">
        <f>+IF(K249=Q249,("OK"))</f>
        <v>OK</v>
      </c>
      <c r="U242" s="739">
        <f t="shared" si="41"/>
        <v>2840</v>
      </c>
      <c r="V242" s="739">
        <f t="shared" si="42"/>
        <v>0</v>
      </c>
      <c r="W242" s="739">
        <f t="shared" si="43"/>
        <v>0</v>
      </c>
      <c r="X242" s="739">
        <f t="shared" si="44"/>
        <v>0</v>
      </c>
      <c r="Y242" s="722">
        <f t="shared" si="45"/>
        <v>2840</v>
      </c>
      <c r="Z242" s="740" t="str">
        <f t="shared" si="46"/>
        <v>OK</v>
      </c>
    </row>
    <row r="243" spans="1:26">
      <c r="A243" s="575">
        <v>166</v>
      </c>
      <c r="B243" s="855" t="s">
        <v>1468</v>
      </c>
      <c r="C243" s="852" t="s">
        <v>1396</v>
      </c>
      <c r="D243" s="832">
        <v>0</v>
      </c>
      <c r="E243" s="832">
        <v>0</v>
      </c>
      <c r="F243" s="832">
        <v>0</v>
      </c>
      <c r="G243" s="832">
        <v>1</v>
      </c>
      <c r="H243" s="832">
        <v>0</v>
      </c>
      <c r="I243" s="839">
        <v>1</v>
      </c>
      <c r="J243" s="839">
        <v>9510</v>
      </c>
      <c r="K243" s="839">
        <v>9510</v>
      </c>
      <c r="L243" s="832">
        <v>1</v>
      </c>
      <c r="M243" s="832">
        <v>0</v>
      </c>
      <c r="N243" s="832">
        <v>0</v>
      </c>
      <c r="O243" s="832">
        <v>0</v>
      </c>
      <c r="P243" s="839">
        <v>1</v>
      </c>
      <c r="Q243" s="839">
        <v>9510</v>
      </c>
      <c r="R243" s="836" t="s">
        <v>1051</v>
      </c>
      <c r="S243" s="836" t="s">
        <v>974</v>
      </c>
      <c r="U243" s="739">
        <f t="shared" si="41"/>
        <v>9510</v>
      </c>
      <c r="V243" s="739">
        <f t="shared" si="42"/>
        <v>0</v>
      </c>
      <c r="W243" s="739">
        <f t="shared" si="43"/>
        <v>0</v>
      </c>
      <c r="X243" s="739">
        <f t="shared" si="44"/>
        <v>0</v>
      </c>
      <c r="Y243" s="722">
        <f t="shared" si="45"/>
        <v>9510</v>
      </c>
      <c r="Z243" s="740" t="str">
        <f t="shared" si="46"/>
        <v>OK</v>
      </c>
    </row>
    <row r="244" spans="1:26">
      <c r="A244" s="575">
        <v>167</v>
      </c>
      <c r="B244" s="856" t="s">
        <v>1469</v>
      </c>
      <c r="C244" s="857" t="s">
        <v>1470</v>
      </c>
      <c r="D244" s="832">
        <v>0</v>
      </c>
      <c r="E244" s="832">
        <v>0</v>
      </c>
      <c r="F244" s="832">
        <v>0</v>
      </c>
      <c r="G244" s="832">
        <v>1</v>
      </c>
      <c r="H244" s="832">
        <v>0</v>
      </c>
      <c r="I244" s="832">
        <v>1</v>
      </c>
      <c r="J244" s="867">
        <v>1501</v>
      </c>
      <c r="K244" s="867">
        <v>1501</v>
      </c>
      <c r="L244" s="832">
        <v>1</v>
      </c>
      <c r="M244" s="832">
        <v>0</v>
      </c>
      <c r="N244" s="832">
        <v>0</v>
      </c>
      <c r="O244" s="832">
        <v>0</v>
      </c>
      <c r="P244" s="839">
        <v>1</v>
      </c>
      <c r="Q244" s="867">
        <v>1501</v>
      </c>
      <c r="R244" s="836" t="s">
        <v>1051</v>
      </c>
      <c r="S244" s="836" t="s">
        <v>974</v>
      </c>
      <c r="T244" s="850"/>
      <c r="U244" s="739">
        <f t="shared" si="41"/>
        <v>1501</v>
      </c>
      <c r="V244" s="739">
        <f t="shared" si="42"/>
        <v>0</v>
      </c>
      <c r="W244" s="739">
        <f t="shared" si="43"/>
        <v>0</v>
      </c>
      <c r="X244" s="739">
        <f t="shared" si="44"/>
        <v>0</v>
      </c>
      <c r="Y244" s="722">
        <f t="shared" si="45"/>
        <v>1501</v>
      </c>
      <c r="Z244" s="740" t="str">
        <f t="shared" si="46"/>
        <v>OK</v>
      </c>
    </row>
    <row r="245" spans="1:26" ht="27">
      <c r="A245" s="746"/>
      <c r="B245" s="76" t="s">
        <v>6</v>
      </c>
      <c r="K245" s="862">
        <f>SUM(K237:K244)</f>
        <v>210251</v>
      </c>
      <c r="L245" s="789"/>
      <c r="M245" s="789"/>
      <c r="N245" s="789"/>
      <c r="O245" s="789"/>
      <c r="P245" s="789"/>
      <c r="Q245" s="788">
        <f>SUM(Q237:Q244)</f>
        <v>210251</v>
      </c>
      <c r="R245" s="21"/>
      <c r="S245" s="21"/>
      <c r="U245" s="739">
        <f>SUM(U6:U244)</f>
        <v>83486</v>
      </c>
      <c r="V245" s="739">
        <f t="shared" ref="V245:Y245" si="53">SUM(V6:V244)</f>
        <v>37315</v>
      </c>
      <c r="W245" s="739">
        <f t="shared" si="53"/>
        <v>51135</v>
      </c>
      <c r="X245" s="739">
        <f t="shared" si="53"/>
        <v>38315</v>
      </c>
      <c r="Y245" s="739">
        <f t="shared" si="53"/>
        <v>210251</v>
      </c>
      <c r="Z245" s="740"/>
    </row>
    <row r="246" spans="1:26">
      <c r="U246" s="739"/>
      <c r="V246" s="739"/>
      <c r="W246" s="739"/>
      <c r="X246" s="739"/>
      <c r="Z246" s="740"/>
    </row>
    <row r="247" spans="1:26">
      <c r="U247" s="739"/>
      <c r="V247" s="739"/>
      <c r="W247" s="739"/>
      <c r="X247" s="739"/>
      <c r="Z247" s="740"/>
    </row>
    <row r="248" spans="1:26">
      <c r="U248" s="739"/>
      <c r="V248" s="739"/>
      <c r="W248" s="739"/>
      <c r="X248" s="739"/>
      <c r="Z248" s="740"/>
    </row>
    <row r="249" spans="1:26">
      <c r="U249" s="739"/>
      <c r="V249" s="739"/>
      <c r="W249" s="739"/>
      <c r="X249" s="739"/>
      <c r="Z249" s="740"/>
    </row>
    <row r="250" spans="1:26">
      <c r="U250" s="739"/>
      <c r="V250" s="739"/>
      <c r="W250" s="739"/>
      <c r="X250" s="739"/>
      <c r="Z250" s="740"/>
    </row>
    <row r="251" spans="1:26">
      <c r="U251" s="739"/>
      <c r="V251" s="739"/>
      <c r="W251" s="739"/>
      <c r="X251" s="739"/>
      <c r="Z251" s="740"/>
    </row>
    <row r="252" spans="1:26">
      <c r="U252" s="739"/>
      <c r="V252" s="739"/>
      <c r="W252" s="739"/>
      <c r="X252" s="739"/>
      <c r="Z252" s="740"/>
    </row>
    <row r="253" spans="1:26">
      <c r="U253" s="739"/>
      <c r="V253" s="739"/>
      <c r="W253" s="739"/>
      <c r="X253" s="739"/>
      <c r="Z253" s="740"/>
    </row>
    <row r="254" spans="1:26">
      <c r="U254" s="739"/>
      <c r="V254" s="739"/>
      <c r="W254" s="739"/>
      <c r="X254" s="739"/>
      <c r="Z254" s="740"/>
    </row>
    <row r="255" spans="1:26">
      <c r="U255" s="739"/>
      <c r="V255" s="739"/>
      <c r="W255" s="739"/>
      <c r="X255" s="739"/>
      <c r="Z255" s="740"/>
    </row>
    <row r="256" spans="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Y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mergeCells count="190">
    <mergeCell ref="M235:M236"/>
    <mergeCell ref="N235:N236"/>
    <mergeCell ref="S210:S211"/>
    <mergeCell ref="A232:S232"/>
    <mergeCell ref="A233:S233"/>
    <mergeCell ref="A234:S234"/>
    <mergeCell ref="A235:A236"/>
    <mergeCell ref="B235:B236"/>
    <mergeCell ref="C235:C236"/>
    <mergeCell ref="D235:F235"/>
    <mergeCell ref="G235:G236"/>
    <mergeCell ref="H235:H236"/>
    <mergeCell ref="L210:L211"/>
    <mergeCell ref="M210:M211"/>
    <mergeCell ref="N210:N211"/>
    <mergeCell ref="O210:O211"/>
    <mergeCell ref="P210:Q210"/>
    <mergeCell ref="R210:R211"/>
    <mergeCell ref="O235:O236"/>
    <mergeCell ref="P235:Q235"/>
    <mergeCell ref="R235:R236"/>
    <mergeCell ref="S235:S236"/>
    <mergeCell ref="I235:I236"/>
    <mergeCell ref="J235:J236"/>
    <mergeCell ref="K235:K236"/>
    <mergeCell ref="L235:L236"/>
    <mergeCell ref="A210:A211"/>
    <mergeCell ref="B210:B211"/>
    <mergeCell ref="C210:C211"/>
    <mergeCell ref="D210:F210"/>
    <mergeCell ref="G210:G211"/>
    <mergeCell ref="H210:H211"/>
    <mergeCell ref="I210:I211"/>
    <mergeCell ref="J210:J211"/>
    <mergeCell ref="K210:K211"/>
    <mergeCell ref="A207:S207"/>
    <mergeCell ref="A208:S208"/>
    <mergeCell ref="I185:I186"/>
    <mergeCell ref="J185:J186"/>
    <mergeCell ref="K185:K186"/>
    <mergeCell ref="L185:L186"/>
    <mergeCell ref="M185:M186"/>
    <mergeCell ref="N185:N186"/>
    <mergeCell ref="A209:S209"/>
    <mergeCell ref="S159:S160"/>
    <mergeCell ref="A182:S182"/>
    <mergeCell ref="A183:S183"/>
    <mergeCell ref="A184:S184"/>
    <mergeCell ref="A185:A186"/>
    <mergeCell ref="B185:B186"/>
    <mergeCell ref="C185:C186"/>
    <mergeCell ref="D185:F185"/>
    <mergeCell ref="G185:G186"/>
    <mergeCell ref="H185:H186"/>
    <mergeCell ref="L159:L160"/>
    <mergeCell ref="M159:M160"/>
    <mergeCell ref="N159:N160"/>
    <mergeCell ref="O159:O160"/>
    <mergeCell ref="P159:Q159"/>
    <mergeCell ref="R159:R160"/>
    <mergeCell ref="O185:O186"/>
    <mergeCell ref="P185:Q185"/>
    <mergeCell ref="R185:R186"/>
    <mergeCell ref="S185:S186"/>
    <mergeCell ref="A159:A160"/>
    <mergeCell ref="B159:B160"/>
    <mergeCell ref="C159:C160"/>
    <mergeCell ref="D159:F159"/>
    <mergeCell ref="G159:G160"/>
    <mergeCell ref="H159:H160"/>
    <mergeCell ref="I159:I160"/>
    <mergeCell ref="J159:J160"/>
    <mergeCell ref="K159:K160"/>
    <mergeCell ref="A156:S156"/>
    <mergeCell ref="A157:S157"/>
    <mergeCell ref="I134:I135"/>
    <mergeCell ref="J134:J135"/>
    <mergeCell ref="K134:K135"/>
    <mergeCell ref="L134:L135"/>
    <mergeCell ref="M134:M135"/>
    <mergeCell ref="N134:N135"/>
    <mergeCell ref="A158:S158"/>
    <mergeCell ref="S108:S109"/>
    <mergeCell ref="A131:S131"/>
    <mergeCell ref="A132:S132"/>
    <mergeCell ref="A133:S133"/>
    <mergeCell ref="A134:A135"/>
    <mergeCell ref="B134:B135"/>
    <mergeCell ref="C134:C135"/>
    <mergeCell ref="D134:F134"/>
    <mergeCell ref="G134:G135"/>
    <mergeCell ref="H134:H135"/>
    <mergeCell ref="L108:L109"/>
    <mergeCell ref="M108:M109"/>
    <mergeCell ref="N108:N109"/>
    <mergeCell ref="O108:O109"/>
    <mergeCell ref="P108:Q108"/>
    <mergeCell ref="R108:R109"/>
    <mergeCell ref="O134:O135"/>
    <mergeCell ref="P134:Q134"/>
    <mergeCell ref="R134:R135"/>
    <mergeCell ref="S134:S135"/>
    <mergeCell ref="A108:A109"/>
    <mergeCell ref="B108:B109"/>
    <mergeCell ref="C108:C109"/>
    <mergeCell ref="D108:F108"/>
    <mergeCell ref="G108:G109"/>
    <mergeCell ref="H108:H109"/>
    <mergeCell ref="I108:I109"/>
    <mergeCell ref="J108:J109"/>
    <mergeCell ref="K108:K109"/>
    <mergeCell ref="A105:S105"/>
    <mergeCell ref="A106:S106"/>
    <mergeCell ref="I82:I83"/>
    <mergeCell ref="J82:J83"/>
    <mergeCell ref="K82:K83"/>
    <mergeCell ref="L82:L83"/>
    <mergeCell ref="M82:M83"/>
    <mergeCell ref="N82:N83"/>
    <mergeCell ref="A107:S107"/>
    <mergeCell ref="A79:S79"/>
    <mergeCell ref="A80:S80"/>
    <mergeCell ref="A81:S81"/>
    <mergeCell ref="A82:A83"/>
    <mergeCell ref="B82:B83"/>
    <mergeCell ref="C82:C83"/>
    <mergeCell ref="D82:F82"/>
    <mergeCell ref="G82:G83"/>
    <mergeCell ref="H82:H83"/>
    <mergeCell ref="O82:O83"/>
    <mergeCell ref="P82:Q82"/>
    <mergeCell ref="R82:R83"/>
    <mergeCell ref="S82:S83"/>
    <mergeCell ref="A55:S55"/>
    <mergeCell ref="A56:A57"/>
    <mergeCell ref="B56:B57"/>
    <mergeCell ref="C56:C57"/>
    <mergeCell ref="D56:F56"/>
    <mergeCell ref="G56:G57"/>
    <mergeCell ref="H56:H57"/>
    <mergeCell ref="I56:I57"/>
    <mergeCell ref="J56:J57"/>
    <mergeCell ref="K56:K57"/>
    <mergeCell ref="S56:S57"/>
    <mergeCell ref="L56:L57"/>
    <mergeCell ref="M56:M57"/>
    <mergeCell ref="N56:N57"/>
    <mergeCell ref="O56:O57"/>
    <mergeCell ref="P56:Q56"/>
    <mergeCell ref="R56:R57"/>
    <mergeCell ref="O30:O31"/>
    <mergeCell ref="P30:Q30"/>
    <mergeCell ref="R30:R31"/>
    <mergeCell ref="S30:S31"/>
    <mergeCell ref="A53:S53"/>
    <mergeCell ref="A54:S54"/>
    <mergeCell ref="I30:I31"/>
    <mergeCell ref="J30:J31"/>
    <mergeCell ref="K30:K31"/>
    <mergeCell ref="L30:L31"/>
    <mergeCell ref="M30:M31"/>
    <mergeCell ref="N30:N31"/>
    <mergeCell ref="A30:A31"/>
    <mergeCell ref="B30:B31"/>
    <mergeCell ref="C30:C31"/>
    <mergeCell ref="D30:F30"/>
    <mergeCell ref="G30:G31"/>
    <mergeCell ref="H30:H31"/>
    <mergeCell ref="A27:S27"/>
    <mergeCell ref="A28:S28"/>
    <mergeCell ref="A29:S29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'รวมงบ 2565'!A1" display="กลับ" xr:uid="{960D821C-F31F-4B56-B61F-85DD3E6FA8F9}"/>
    <hyperlink ref="T27" location="'รวมงบ 2565'!A1" display="กลับ" xr:uid="{FBC7E48B-85DF-4D77-813B-B56ABF4F1D5B}"/>
    <hyperlink ref="T53" location="'รวมงบ 2565'!A1" display="กลับ" xr:uid="{B978D595-FD36-41EC-9FF0-4D09AC927C4C}"/>
  </hyperlinks>
  <pageMargins left="0.15748031496062992" right="0" top="0.19685039370078741" bottom="0" header="0" footer="0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7040C-3A5D-41EC-A758-3A012D4D2EC0}">
  <sheetPr>
    <tabColor rgb="FF92D050"/>
  </sheetPr>
  <dimension ref="A1:H207"/>
  <sheetViews>
    <sheetView zoomScaleNormal="100" workbookViewId="0">
      <selection activeCell="L64" sqref="L64"/>
    </sheetView>
  </sheetViews>
  <sheetFormatPr defaultColWidth="9" defaultRowHeight="13.8"/>
  <cols>
    <col min="1" max="1" width="1.19921875" customWidth="1"/>
    <col min="2" max="2" width="2.8984375" customWidth="1"/>
    <col min="3" max="3" width="3.09765625" customWidth="1"/>
    <col min="4" max="4" width="3.296875" customWidth="1"/>
    <col min="5" max="5" width="57.69921875" customWidth="1"/>
    <col min="6" max="8" width="18.69921875" customWidth="1"/>
    <col min="9" max="9" width="4.19921875" customWidth="1"/>
    <col min="10" max="10" width="4.296875" customWidth="1"/>
    <col min="11" max="11" width="4.8984375" customWidth="1"/>
  </cols>
  <sheetData>
    <row r="1" spans="1:8" ht="18.899999999999999" customHeight="1">
      <c r="A1" s="71"/>
      <c r="B1" s="72"/>
      <c r="C1" s="72"/>
      <c r="D1" s="72"/>
      <c r="E1" s="72"/>
      <c r="F1" s="73" t="s">
        <v>113</v>
      </c>
    </row>
    <row r="2" spans="1:8" ht="18.899999999999999" customHeight="1">
      <c r="A2" s="71"/>
      <c r="B2" s="1842" t="s">
        <v>114</v>
      </c>
      <c r="C2" s="1842"/>
      <c r="D2" s="1842"/>
      <c r="E2" s="1842"/>
      <c r="F2" s="1842"/>
    </row>
    <row r="3" spans="1:8" ht="18.899999999999999" customHeight="1">
      <c r="A3" s="71"/>
      <c r="B3" s="1842" t="s">
        <v>115</v>
      </c>
      <c r="C3" s="1842"/>
      <c r="D3" s="1842"/>
      <c r="E3" s="1842"/>
      <c r="F3" s="1842"/>
      <c r="G3" s="1842"/>
    </row>
    <row r="4" spans="1:8" ht="18.899999999999999" customHeight="1">
      <c r="A4" s="71"/>
      <c r="B4" s="1842" t="s">
        <v>116</v>
      </c>
      <c r="C4" s="1842"/>
      <c r="D4" s="1842"/>
      <c r="E4" s="1842"/>
      <c r="F4" s="1842"/>
    </row>
    <row r="5" spans="1:8" ht="18.899999999999999" customHeight="1">
      <c r="A5" s="71"/>
      <c r="B5" s="1842" t="s">
        <v>117</v>
      </c>
      <c r="C5" s="1842"/>
      <c r="D5" s="1842"/>
      <c r="E5" s="1842"/>
      <c r="F5" s="1842"/>
    </row>
    <row r="6" spans="1:8" ht="18.899999999999999" customHeight="1">
      <c r="A6" s="71"/>
      <c r="B6" s="1954" t="s">
        <v>4</v>
      </c>
      <c r="C6" s="1955"/>
      <c r="D6" s="1955"/>
      <c r="E6" s="1955"/>
      <c r="F6" s="74" t="s">
        <v>149</v>
      </c>
      <c r="G6" s="74" t="s">
        <v>150</v>
      </c>
      <c r="H6" s="74" t="s">
        <v>213</v>
      </c>
    </row>
    <row r="7" spans="1:8" ht="9.75" customHeight="1">
      <c r="A7" s="71"/>
      <c r="B7" s="75"/>
      <c r="C7" s="72"/>
      <c r="D7" s="72"/>
      <c r="E7" s="72"/>
      <c r="F7" s="76"/>
      <c r="G7" s="76"/>
      <c r="H7" s="76"/>
    </row>
    <row r="8" spans="1:8" ht="18.899999999999999" customHeight="1">
      <c r="A8" s="71"/>
      <c r="B8" s="77" t="s">
        <v>118</v>
      </c>
      <c r="C8" s="78"/>
      <c r="D8" s="78"/>
      <c r="E8" s="78"/>
      <c r="F8" s="79"/>
      <c r="G8" s="79"/>
      <c r="H8" s="79"/>
    </row>
    <row r="9" spans="1:8" ht="18.899999999999999" customHeight="1">
      <c r="A9" s="71"/>
      <c r="B9" s="75"/>
      <c r="D9" s="72" t="s">
        <v>119</v>
      </c>
      <c r="E9" s="72"/>
      <c r="F9" s="80"/>
      <c r="G9" s="80"/>
      <c r="H9" s="80"/>
    </row>
    <row r="10" spans="1:8" ht="18.899999999999999" customHeight="1">
      <c r="A10" s="71"/>
      <c r="B10" s="75"/>
      <c r="C10" s="72"/>
      <c r="D10" s="72"/>
      <c r="E10" s="72" t="s">
        <v>54</v>
      </c>
      <c r="F10" s="120" t="s">
        <v>120</v>
      </c>
      <c r="G10" s="120" t="s">
        <v>120</v>
      </c>
      <c r="H10" s="120" t="s">
        <v>120</v>
      </c>
    </row>
    <row r="11" spans="1:8" ht="18.899999999999999" customHeight="1">
      <c r="A11" s="71"/>
      <c r="B11" s="75"/>
      <c r="C11" s="72"/>
      <c r="D11" s="72"/>
      <c r="E11" s="72" t="s">
        <v>121</v>
      </c>
      <c r="F11" s="120" t="s">
        <v>120</v>
      </c>
      <c r="G11" s="120" t="s">
        <v>120</v>
      </c>
      <c r="H11" s="120" t="s">
        <v>120</v>
      </c>
    </row>
    <row r="12" spans="1:8" ht="18.899999999999999" customHeight="1">
      <c r="A12" s="71"/>
      <c r="B12" s="81"/>
      <c r="C12" s="22"/>
      <c r="D12" s="22"/>
      <c r="E12" s="72" t="s">
        <v>55</v>
      </c>
      <c r="F12" s="120" t="s">
        <v>120</v>
      </c>
      <c r="G12" s="120" t="s">
        <v>120</v>
      </c>
      <c r="H12" s="120" t="s">
        <v>120</v>
      </c>
    </row>
    <row r="13" spans="1:8" ht="18.899999999999999" customHeight="1">
      <c r="A13" s="71"/>
      <c r="B13" s="81"/>
      <c r="C13" s="22"/>
      <c r="D13" s="22"/>
      <c r="E13" s="72" t="s">
        <v>56</v>
      </c>
      <c r="F13" s="120" t="s">
        <v>120</v>
      </c>
      <c r="G13" s="120" t="s">
        <v>120</v>
      </c>
      <c r="H13" s="120" t="s">
        <v>120</v>
      </c>
    </row>
    <row r="14" spans="1:8" ht="18.899999999999999" customHeight="1">
      <c r="A14" s="71"/>
      <c r="B14" s="81"/>
      <c r="C14" s="22"/>
      <c r="D14" s="22"/>
      <c r="E14" s="72" t="s">
        <v>57</v>
      </c>
      <c r="F14" s="120" t="s">
        <v>120</v>
      </c>
      <c r="G14" s="120" t="s">
        <v>120</v>
      </c>
      <c r="H14" s="120" t="s">
        <v>120</v>
      </c>
    </row>
    <row r="15" spans="1:8" ht="18.899999999999999" customHeight="1">
      <c r="A15" s="71"/>
      <c r="B15" s="81"/>
      <c r="C15" s="22"/>
      <c r="D15" s="22"/>
      <c r="E15" s="72" t="s">
        <v>58</v>
      </c>
      <c r="F15" s="120" t="s">
        <v>120</v>
      </c>
      <c r="G15" s="120" t="s">
        <v>120</v>
      </c>
      <c r="H15" s="120" t="s">
        <v>120</v>
      </c>
    </row>
    <row r="16" spans="1:8" ht="18.899999999999999" customHeight="1">
      <c r="A16" s="71"/>
      <c r="B16" s="81"/>
      <c r="C16" s="22"/>
      <c r="D16" s="22"/>
      <c r="E16" s="72" t="s">
        <v>59</v>
      </c>
      <c r="F16" s="120" t="s">
        <v>120</v>
      </c>
      <c r="G16" s="120" t="s">
        <v>120</v>
      </c>
      <c r="H16" s="120" t="s">
        <v>120</v>
      </c>
    </row>
    <row r="17" spans="1:8" ht="18.899999999999999" customHeight="1">
      <c r="A17" s="71"/>
      <c r="B17" s="75"/>
      <c r="C17" s="72"/>
      <c r="D17" s="72"/>
      <c r="E17" s="72" t="s">
        <v>60</v>
      </c>
      <c r="F17" s="120" t="s">
        <v>120</v>
      </c>
      <c r="G17" s="120" t="s">
        <v>120</v>
      </c>
      <c r="H17" s="120" t="s">
        <v>120</v>
      </c>
    </row>
    <row r="18" spans="1:8" ht="18.899999999999999" customHeight="1">
      <c r="A18" s="71"/>
      <c r="B18" s="81"/>
      <c r="C18" s="72"/>
      <c r="D18" s="72"/>
      <c r="E18" s="72" t="s">
        <v>104</v>
      </c>
      <c r="F18" s="120" t="s">
        <v>120</v>
      </c>
      <c r="G18" s="120" t="s">
        <v>120</v>
      </c>
      <c r="H18" s="120" t="s">
        <v>120</v>
      </c>
    </row>
    <row r="19" spans="1:8" ht="18.899999999999999" customHeight="1">
      <c r="A19" s="71"/>
      <c r="B19" s="81"/>
      <c r="C19" s="22"/>
      <c r="D19" s="22"/>
      <c r="E19" s="72" t="s">
        <v>61</v>
      </c>
      <c r="F19" s="120" t="s">
        <v>120</v>
      </c>
      <c r="G19" s="120" t="s">
        <v>120</v>
      </c>
      <c r="H19" s="120" t="s">
        <v>120</v>
      </c>
    </row>
    <row r="20" spans="1:8" ht="18.899999999999999" customHeight="1">
      <c r="A20" s="71"/>
      <c r="B20" s="81"/>
      <c r="D20" s="72" t="s">
        <v>122</v>
      </c>
      <c r="E20" s="72"/>
      <c r="F20" s="120"/>
      <c r="G20" s="120"/>
      <c r="H20" s="120"/>
    </row>
    <row r="21" spans="1:8" ht="18.899999999999999" customHeight="1">
      <c r="A21" s="71"/>
      <c r="B21" s="81"/>
      <c r="C21" s="72"/>
      <c r="D21" s="72"/>
      <c r="E21" s="72" t="s">
        <v>63</v>
      </c>
      <c r="F21" s="120" t="s">
        <v>120</v>
      </c>
      <c r="G21" s="120" t="s">
        <v>120</v>
      </c>
      <c r="H21" s="120" t="s">
        <v>120</v>
      </c>
    </row>
    <row r="22" spans="1:8" ht="18.899999999999999" customHeight="1">
      <c r="A22" s="71"/>
      <c r="B22" s="81"/>
      <c r="C22" s="72"/>
      <c r="D22" s="72"/>
      <c r="E22" s="72" t="s">
        <v>64</v>
      </c>
      <c r="F22" s="120" t="s">
        <v>120</v>
      </c>
      <c r="G22" s="120" t="s">
        <v>120</v>
      </c>
      <c r="H22" s="120" t="s">
        <v>120</v>
      </c>
    </row>
    <row r="23" spans="1:8" ht="18.899999999999999" customHeight="1">
      <c r="A23" s="71"/>
      <c r="B23" s="81"/>
      <c r="C23" s="72"/>
      <c r="D23" s="72"/>
      <c r="E23" s="72" t="s">
        <v>70</v>
      </c>
      <c r="F23" s="120" t="s">
        <v>120</v>
      </c>
      <c r="G23" s="120" t="s">
        <v>120</v>
      </c>
      <c r="H23" s="120" t="s">
        <v>120</v>
      </c>
    </row>
    <row r="24" spans="1:8" ht="18.899999999999999" customHeight="1">
      <c r="A24" s="71"/>
      <c r="B24" s="81"/>
      <c r="C24" s="72"/>
      <c r="D24" s="72"/>
      <c r="E24" s="72" t="s">
        <v>71</v>
      </c>
      <c r="F24" s="120" t="s">
        <v>120</v>
      </c>
      <c r="G24" s="120" t="s">
        <v>120</v>
      </c>
      <c r="H24" s="120" t="s">
        <v>120</v>
      </c>
    </row>
    <row r="25" spans="1:8" ht="18.899999999999999" customHeight="1">
      <c r="A25" s="71"/>
      <c r="B25" s="81"/>
      <c r="C25" s="72"/>
      <c r="D25" s="72"/>
      <c r="E25" s="72" t="s">
        <v>72</v>
      </c>
      <c r="F25" s="120" t="s">
        <v>120</v>
      </c>
      <c r="G25" s="120" t="s">
        <v>120</v>
      </c>
      <c r="H25" s="120" t="s">
        <v>120</v>
      </c>
    </row>
    <row r="26" spans="1:8" ht="18.899999999999999" customHeight="1">
      <c r="A26" s="71"/>
      <c r="B26" s="81"/>
      <c r="D26" s="72" t="s">
        <v>123</v>
      </c>
      <c r="E26" s="72"/>
      <c r="F26" s="120" t="s">
        <v>120</v>
      </c>
      <c r="G26" s="120" t="s">
        <v>120</v>
      </c>
      <c r="H26" s="120" t="s">
        <v>120</v>
      </c>
    </row>
    <row r="27" spans="1:8" ht="18.899999999999999" customHeight="1">
      <c r="A27" s="71"/>
      <c r="B27" s="81"/>
      <c r="D27" s="72" t="s">
        <v>124</v>
      </c>
      <c r="E27" s="72"/>
      <c r="F27" s="120" t="s">
        <v>120</v>
      </c>
      <c r="G27" s="120" t="s">
        <v>120</v>
      </c>
      <c r="H27" s="120" t="s">
        <v>120</v>
      </c>
    </row>
    <row r="28" spans="1:8" ht="18.899999999999999" customHeight="1">
      <c r="A28" s="71"/>
      <c r="B28" s="81"/>
      <c r="D28" s="72" t="s">
        <v>125</v>
      </c>
      <c r="E28" s="72"/>
      <c r="F28" s="120" t="s">
        <v>120</v>
      </c>
      <c r="G28" s="120" t="s">
        <v>120</v>
      </c>
      <c r="H28" s="120" t="s">
        <v>120</v>
      </c>
    </row>
    <row r="29" spans="1:8" ht="18.899999999999999" customHeight="1">
      <c r="A29" s="71"/>
      <c r="B29" s="81"/>
      <c r="D29" s="72" t="s">
        <v>142</v>
      </c>
      <c r="E29" s="72"/>
      <c r="F29" s="120" t="s">
        <v>120</v>
      </c>
      <c r="G29" s="120" t="s">
        <v>120</v>
      </c>
      <c r="H29" s="120" t="s">
        <v>120</v>
      </c>
    </row>
    <row r="30" spans="1:8" ht="18.899999999999999" customHeight="1">
      <c r="A30" s="71"/>
      <c r="B30" s="81"/>
      <c r="D30" s="72"/>
      <c r="E30" s="72"/>
      <c r="F30" s="120"/>
      <c r="G30" s="120"/>
      <c r="H30" s="120"/>
    </row>
    <row r="31" spans="1:8" ht="18.899999999999999" customHeight="1">
      <c r="A31" s="71"/>
      <c r="B31" s="81"/>
      <c r="D31" s="72"/>
      <c r="E31" s="72"/>
      <c r="F31" s="120"/>
      <c r="G31" s="120"/>
      <c r="H31" s="120"/>
    </row>
    <row r="32" spans="1:8" ht="18.899999999999999" customHeight="1">
      <c r="A32" s="71"/>
      <c r="B32" s="81"/>
      <c r="D32" s="72"/>
      <c r="E32" s="72"/>
      <c r="F32" s="120"/>
      <c r="G32" s="120"/>
      <c r="H32" s="120"/>
    </row>
    <row r="33" spans="1:8" ht="18.899999999999999" customHeight="1">
      <c r="A33" s="71"/>
      <c r="B33" s="81"/>
      <c r="D33" s="72"/>
      <c r="E33" s="72"/>
      <c r="F33" s="120"/>
      <c r="G33" s="120"/>
      <c r="H33" s="120"/>
    </row>
    <row r="34" spans="1:8" ht="18.899999999999999" customHeight="1">
      <c r="A34" s="71"/>
      <c r="B34" s="81"/>
      <c r="D34" s="72"/>
      <c r="E34" s="72"/>
      <c r="F34" s="120"/>
      <c r="G34" s="120"/>
      <c r="H34" s="120"/>
    </row>
    <row r="35" spans="1:8" ht="18.899999999999999" customHeight="1">
      <c r="A35" s="71"/>
      <c r="B35" s="82"/>
      <c r="C35" s="83"/>
      <c r="D35" s="83"/>
      <c r="E35" s="99" t="s">
        <v>126</v>
      </c>
      <c r="F35" s="119">
        <f>SUM(F10:F34)</f>
        <v>0</v>
      </c>
      <c r="G35" s="119">
        <f t="shared" ref="G35:H35" si="0">SUM(G10:G34)</f>
        <v>0</v>
      </c>
      <c r="H35" s="119">
        <f t="shared" si="0"/>
        <v>0</v>
      </c>
    </row>
    <row r="36" spans="1:8" ht="18.899999999999999" customHeight="1">
      <c r="A36" s="71"/>
      <c r="B36" s="72"/>
      <c r="C36" s="72"/>
      <c r="D36" s="72"/>
      <c r="E36" s="72"/>
      <c r="F36" s="22"/>
    </row>
    <row r="37" spans="1:8" ht="18.899999999999999" customHeight="1">
      <c r="A37" s="71"/>
      <c r="B37" s="72"/>
      <c r="C37" s="72"/>
      <c r="D37" s="72"/>
      <c r="F37" s="22"/>
    </row>
    <row r="38" spans="1:8" ht="18.899999999999999" customHeight="1">
      <c r="A38" s="71"/>
      <c r="B38" s="72"/>
      <c r="C38" s="72"/>
      <c r="D38" s="72"/>
      <c r="E38" s="72"/>
      <c r="F38" s="47"/>
    </row>
    <row r="39" spans="1:8" ht="18.899999999999999" customHeight="1">
      <c r="A39" s="71"/>
      <c r="B39" s="72"/>
      <c r="C39" s="72"/>
      <c r="D39" s="72"/>
      <c r="E39" s="72"/>
      <c r="F39" s="47"/>
    </row>
    <row r="40" spans="1:8" ht="18.899999999999999" customHeight="1">
      <c r="A40" s="71"/>
      <c r="B40" s="72"/>
      <c r="C40" s="72"/>
      <c r="D40" s="72"/>
      <c r="E40" s="72"/>
      <c r="F40" s="47"/>
    </row>
    <row r="41" spans="1:8" ht="18.899999999999999" customHeight="1">
      <c r="A41" s="71"/>
      <c r="B41" s="72"/>
      <c r="C41" s="72"/>
      <c r="D41" s="72"/>
      <c r="E41" s="72"/>
      <c r="F41" s="47"/>
    </row>
    <row r="42" spans="1:8" ht="18.899999999999999" customHeight="1">
      <c r="A42" s="71"/>
      <c r="B42" s="72"/>
      <c r="C42" s="72"/>
      <c r="D42" s="72"/>
      <c r="E42" s="72"/>
      <c r="F42" s="84"/>
    </row>
    <row r="43" spans="1:8" ht="18.899999999999999" customHeight="1">
      <c r="A43" s="71"/>
      <c r="B43" s="72"/>
      <c r="C43" s="72"/>
      <c r="D43" s="72"/>
      <c r="E43" s="72"/>
      <c r="F43" s="84"/>
    </row>
    <row r="44" spans="1:8" ht="18.899999999999999" customHeight="1">
      <c r="B44" s="1953"/>
      <c r="C44" s="1953"/>
      <c r="D44" s="1953"/>
      <c r="E44" s="1953"/>
      <c r="F44" s="1953"/>
    </row>
    <row r="45" spans="1:8" ht="18.899999999999999" customHeight="1">
      <c r="B45" s="22"/>
      <c r="C45" s="22"/>
      <c r="D45" s="22"/>
      <c r="E45" s="22"/>
      <c r="F45" s="73"/>
    </row>
    <row r="46" spans="1:8" ht="18.899999999999999" customHeight="1">
      <c r="B46" s="1842"/>
      <c r="C46" s="1842"/>
      <c r="D46" s="1842"/>
      <c r="E46" s="1842"/>
      <c r="F46" s="73"/>
    </row>
    <row r="47" spans="1:8" ht="18.899999999999999" customHeight="1">
      <c r="B47" s="72"/>
      <c r="C47" s="72"/>
      <c r="D47" s="72"/>
      <c r="E47" s="72"/>
      <c r="F47" s="73"/>
    </row>
    <row r="48" spans="1:8" ht="18.899999999999999" customHeight="1">
      <c r="B48" s="72"/>
      <c r="C48" s="72"/>
      <c r="D48" s="72"/>
      <c r="E48" s="72"/>
      <c r="F48" s="22"/>
    </row>
    <row r="49" spans="2:6" ht="18.899999999999999" customHeight="1">
      <c r="B49" s="72"/>
      <c r="C49" s="72"/>
      <c r="D49" s="72"/>
      <c r="E49" s="72"/>
      <c r="F49" s="22"/>
    </row>
    <row r="50" spans="2:6" ht="18.899999999999999" customHeight="1">
      <c r="B50" s="72"/>
      <c r="C50" s="72"/>
      <c r="D50" s="72"/>
      <c r="E50" s="72"/>
      <c r="F50" s="47"/>
    </row>
    <row r="51" spans="2:6" ht="18.899999999999999" customHeight="1">
      <c r="B51" s="22"/>
      <c r="C51" s="22"/>
      <c r="D51" s="22"/>
      <c r="E51" s="72"/>
      <c r="F51" s="47"/>
    </row>
    <row r="52" spans="2:6" ht="18.899999999999999" customHeight="1">
      <c r="B52" s="22"/>
      <c r="C52" s="22"/>
      <c r="D52" s="22"/>
      <c r="E52" s="72"/>
      <c r="F52" s="47"/>
    </row>
    <row r="53" spans="2:6" ht="18.899999999999999" customHeight="1">
      <c r="B53" s="22"/>
      <c r="C53" s="22"/>
      <c r="D53" s="22"/>
      <c r="E53" s="72"/>
      <c r="F53" s="47"/>
    </row>
    <row r="54" spans="2:6" ht="18.899999999999999" customHeight="1">
      <c r="B54" s="22"/>
      <c r="C54" s="22"/>
      <c r="D54" s="22"/>
      <c r="E54" s="72"/>
      <c r="F54" s="47"/>
    </row>
    <row r="55" spans="2:6" ht="18.899999999999999" customHeight="1">
      <c r="B55" s="22"/>
      <c r="C55" s="22"/>
      <c r="D55" s="22"/>
      <c r="E55" s="72"/>
      <c r="F55" s="47"/>
    </row>
    <row r="56" spans="2:6" ht="18.899999999999999" customHeight="1">
      <c r="B56" s="22"/>
      <c r="C56" s="22"/>
      <c r="D56" s="22"/>
      <c r="E56" s="72"/>
      <c r="F56" s="47"/>
    </row>
    <row r="57" spans="2:6" ht="18.899999999999999" customHeight="1">
      <c r="B57" s="22"/>
      <c r="C57" s="22"/>
      <c r="D57" s="22"/>
      <c r="E57" s="72"/>
      <c r="F57" s="47"/>
    </row>
    <row r="58" spans="2:6" ht="18.899999999999999" customHeight="1">
      <c r="B58" s="22"/>
      <c r="C58" s="22"/>
      <c r="D58" s="22"/>
      <c r="E58" s="72"/>
      <c r="F58" s="47"/>
    </row>
    <row r="59" spans="2:6" ht="18.899999999999999" customHeight="1">
      <c r="B59" s="22"/>
      <c r="C59" s="22"/>
      <c r="D59" s="72"/>
      <c r="E59" s="72"/>
      <c r="F59" s="47"/>
    </row>
    <row r="60" spans="2:6" ht="18.899999999999999" customHeight="1">
      <c r="B60" s="22"/>
      <c r="C60" s="22"/>
      <c r="D60" s="72"/>
      <c r="E60" s="72"/>
      <c r="F60" s="47"/>
    </row>
    <row r="61" spans="2:6" ht="18.899999999999999" customHeight="1">
      <c r="B61" s="22"/>
      <c r="C61" s="22"/>
      <c r="D61" s="72"/>
      <c r="E61" s="72"/>
      <c r="F61" s="47"/>
    </row>
    <row r="62" spans="2:6" ht="18.899999999999999" customHeight="1">
      <c r="B62" s="22"/>
      <c r="C62" s="22"/>
      <c r="D62" s="72"/>
      <c r="E62" s="85"/>
      <c r="F62" s="47"/>
    </row>
    <row r="63" spans="2:6" ht="18.899999999999999" customHeight="1">
      <c r="B63" s="22"/>
      <c r="C63" s="22"/>
      <c r="D63" s="72"/>
      <c r="E63" s="72"/>
      <c r="F63" s="47"/>
    </row>
    <row r="64" spans="2:6" ht="18.899999999999999" customHeight="1">
      <c r="B64" s="22"/>
      <c r="C64" s="22"/>
      <c r="D64" s="72"/>
      <c r="E64" s="72"/>
      <c r="F64" s="47"/>
    </row>
    <row r="65" spans="2:6" ht="18.899999999999999" customHeight="1">
      <c r="B65" s="22"/>
      <c r="C65" s="22"/>
      <c r="D65" s="72"/>
      <c r="E65" s="72"/>
      <c r="F65" s="47"/>
    </row>
    <row r="66" spans="2:6" ht="18.899999999999999" customHeight="1">
      <c r="B66" s="22"/>
      <c r="C66" s="22"/>
      <c r="D66" s="72"/>
      <c r="E66" s="72"/>
      <c r="F66" s="47"/>
    </row>
    <row r="67" spans="2:6" ht="18.899999999999999" customHeight="1">
      <c r="B67" s="22"/>
      <c r="C67" s="22"/>
      <c r="D67" s="72"/>
      <c r="E67" s="72"/>
      <c r="F67" s="47"/>
    </row>
    <row r="68" spans="2:6" ht="18.899999999999999" customHeight="1">
      <c r="B68" s="22"/>
      <c r="C68" s="22"/>
      <c r="D68" s="72"/>
      <c r="E68" s="72"/>
      <c r="F68" s="47"/>
    </row>
    <row r="69" spans="2:6" ht="18.899999999999999" customHeight="1">
      <c r="B69" s="22"/>
      <c r="C69" s="22"/>
      <c r="D69" s="72"/>
      <c r="E69" s="72"/>
      <c r="F69" s="47"/>
    </row>
    <row r="70" spans="2:6" ht="18.899999999999999" customHeight="1">
      <c r="B70" s="22"/>
      <c r="C70" s="22"/>
      <c r="D70" s="72"/>
      <c r="E70" s="72"/>
      <c r="F70" s="47"/>
    </row>
    <row r="71" spans="2:6" ht="18.899999999999999" customHeight="1">
      <c r="B71" s="22"/>
      <c r="C71" s="22"/>
      <c r="D71" s="72"/>
      <c r="E71" s="72"/>
      <c r="F71" s="47"/>
    </row>
    <row r="72" spans="2:6" ht="18.899999999999999" customHeight="1">
      <c r="B72" s="22"/>
      <c r="C72" s="22"/>
      <c r="D72" s="72"/>
      <c r="E72" s="72"/>
      <c r="F72" s="47"/>
    </row>
    <row r="73" spans="2:6" ht="18.899999999999999" customHeight="1">
      <c r="B73" s="22"/>
      <c r="C73" s="22"/>
      <c r="D73" s="72"/>
      <c r="E73" s="72"/>
      <c r="F73" s="47"/>
    </row>
    <row r="74" spans="2:6" ht="18.899999999999999" customHeight="1">
      <c r="B74" s="22"/>
      <c r="C74" s="22"/>
      <c r="D74" s="72"/>
      <c r="E74" s="86"/>
      <c r="F74" s="84"/>
    </row>
    <row r="75" spans="2:6" ht="18.899999999999999" customHeight="1">
      <c r="B75" s="22"/>
      <c r="C75" s="22"/>
      <c r="D75" s="72"/>
      <c r="E75" s="86"/>
      <c r="F75" s="84"/>
    </row>
    <row r="76" spans="2:6" ht="18.899999999999999" customHeight="1">
      <c r="B76" s="22"/>
      <c r="C76" s="22"/>
      <c r="D76" s="22"/>
      <c r="E76" s="86"/>
      <c r="F76" s="84"/>
    </row>
    <row r="77" spans="2:6" ht="18.899999999999999" customHeight="1">
      <c r="B77" s="22"/>
      <c r="C77" s="22"/>
      <c r="D77" s="22"/>
      <c r="E77" s="86"/>
      <c r="F77" s="86"/>
    </row>
    <row r="78" spans="2:6" ht="18.899999999999999" customHeight="1">
      <c r="B78" s="22"/>
      <c r="C78" s="22"/>
      <c r="D78" s="22"/>
      <c r="E78" s="86"/>
      <c r="F78" s="84"/>
    </row>
    <row r="79" spans="2:6" ht="18.899999999999999" customHeight="1">
      <c r="B79" s="22"/>
      <c r="C79" s="22"/>
      <c r="D79" s="22"/>
      <c r="E79" s="86"/>
      <c r="F79" s="84"/>
    </row>
    <row r="80" spans="2:6" ht="18.899999999999999" customHeight="1">
      <c r="B80" s="22"/>
      <c r="C80" s="22"/>
      <c r="D80" s="22"/>
      <c r="E80" s="22"/>
      <c r="F80" s="22"/>
    </row>
    <row r="81" spans="2:6" ht="18.899999999999999" customHeight="1">
      <c r="B81" s="22"/>
      <c r="C81" s="22"/>
      <c r="D81" s="22"/>
      <c r="E81" s="22"/>
      <c r="F81" s="22"/>
    </row>
    <row r="82" spans="2:6" ht="18.899999999999999" customHeight="1">
      <c r="B82" s="22"/>
      <c r="C82" s="22"/>
      <c r="D82" s="22"/>
      <c r="E82" s="22"/>
      <c r="F82" s="22"/>
    </row>
    <row r="83" spans="2:6" ht="18.899999999999999" customHeight="1">
      <c r="B83" s="1953"/>
      <c r="C83" s="1953"/>
      <c r="D83" s="1953"/>
      <c r="E83" s="1953"/>
      <c r="F83" s="1953"/>
    </row>
    <row r="84" spans="2:6" ht="18.899999999999999" customHeight="1">
      <c r="B84" s="87"/>
      <c r="C84" s="87"/>
      <c r="D84" s="87"/>
      <c r="E84" s="87"/>
      <c r="F84" s="73"/>
    </row>
    <row r="85" spans="2:6" ht="18.899999999999999" customHeight="1">
      <c r="B85" s="1842"/>
      <c r="C85" s="1842"/>
      <c r="D85" s="1842"/>
      <c r="E85" s="1842"/>
      <c r="F85" s="73"/>
    </row>
    <row r="86" spans="2:6" ht="18.899999999999999" customHeight="1">
      <c r="B86" s="72"/>
      <c r="C86" s="72"/>
      <c r="D86" s="72"/>
      <c r="E86" s="72"/>
      <c r="F86" s="73"/>
    </row>
    <row r="87" spans="2:6" ht="18.899999999999999" customHeight="1">
      <c r="B87" s="72"/>
      <c r="C87" s="72"/>
      <c r="D87" s="72"/>
      <c r="E87" s="72"/>
      <c r="F87" s="72"/>
    </row>
    <row r="88" spans="2:6" ht="18.899999999999999" customHeight="1">
      <c r="B88" s="72"/>
      <c r="C88" s="72"/>
      <c r="D88" s="72"/>
      <c r="F88" s="47"/>
    </row>
    <row r="89" spans="2:6" ht="18.899999999999999" customHeight="1">
      <c r="B89" s="72"/>
      <c r="C89" s="72"/>
      <c r="D89" s="72"/>
      <c r="F89" s="47"/>
    </row>
    <row r="90" spans="2:6" ht="18.899999999999999" customHeight="1">
      <c r="B90" s="72"/>
      <c r="C90" s="72"/>
      <c r="D90" s="72"/>
      <c r="E90" s="72"/>
      <c r="F90" s="47"/>
    </row>
    <row r="91" spans="2:6" ht="18.899999999999999" customHeight="1">
      <c r="B91" s="72"/>
      <c r="C91" s="72"/>
      <c r="D91" s="72"/>
      <c r="E91" s="72"/>
      <c r="F91" s="47"/>
    </row>
    <row r="92" spans="2:6" ht="18.899999999999999" customHeight="1">
      <c r="B92" s="72"/>
      <c r="C92" s="72"/>
      <c r="D92" s="72"/>
      <c r="E92" s="72"/>
      <c r="F92" s="47"/>
    </row>
    <row r="93" spans="2:6" ht="18.899999999999999" customHeight="1">
      <c r="B93" s="72"/>
      <c r="C93" s="72"/>
      <c r="D93" s="72"/>
      <c r="E93" s="72"/>
      <c r="F93" s="47"/>
    </row>
    <row r="94" spans="2:6" ht="18.899999999999999" customHeight="1">
      <c r="B94" s="72"/>
      <c r="C94" s="72"/>
      <c r="D94" s="72"/>
      <c r="E94" s="86"/>
      <c r="F94" s="84"/>
    </row>
    <row r="95" spans="2:6" ht="18.899999999999999" customHeight="1">
      <c r="B95" s="22"/>
      <c r="C95" s="22"/>
      <c r="D95" s="22"/>
      <c r="E95" s="22"/>
      <c r="F95" s="22"/>
    </row>
    <row r="96" spans="2:6" ht="18.899999999999999" customHeight="1">
      <c r="B96" s="22"/>
      <c r="C96" s="22"/>
      <c r="D96" s="72"/>
      <c r="E96" s="22"/>
      <c r="F96" s="22"/>
    </row>
    <row r="97" spans="2:6" ht="18.899999999999999" customHeight="1">
      <c r="B97" s="22"/>
      <c r="C97" s="22"/>
      <c r="D97" s="22"/>
      <c r="E97" s="72"/>
      <c r="F97" s="22"/>
    </row>
    <row r="98" spans="2:6" ht="18.899999999999999" customHeight="1">
      <c r="B98" s="22"/>
      <c r="C98" s="22"/>
      <c r="D98" s="22"/>
      <c r="E98" s="72"/>
      <c r="F98" s="22"/>
    </row>
    <row r="99" spans="2:6" ht="18.899999999999999" customHeight="1">
      <c r="B99" s="22"/>
      <c r="C99" s="22"/>
      <c r="D99" s="22"/>
      <c r="E99" s="72"/>
      <c r="F99" s="22"/>
    </row>
    <row r="100" spans="2:6" ht="18.899999999999999" customHeight="1">
      <c r="B100" s="22"/>
      <c r="C100" s="22"/>
      <c r="D100" s="22"/>
      <c r="E100" s="22"/>
      <c r="F100" s="22"/>
    </row>
    <row r="101" spans="2:6" ht="18.899999999999999" customHeight="1">
      <c r="B101" s="22"/>
      <c r="C101" s="22"/>
      <c r="D101" s="22"/>
      <c r="E101" s="22"/>
      <c r="F101" s="22"/>
    </row>
    <row r="102" spans="2:6" ht="18.899999999999999" customHeight="1">
      <c r="B102" s="72"/>
      <c r="C102" s="72"/>
      <c r="D102" s="72"/>
      <c r="E102" s="72"/>
      <c r="F102" s="72"/>
    </row>
    <row r="103" spans="2:6" ht="18.899999999999999" customHeight="1">
      <c r="B103" s="72"/>
      <c r="C103" s="72"/>
      <c r="D103" s="72"/>
      <c r="E103" s="72"/>
      <c r="F103" s="72"/>
    </row>
    <row r="104" spans="2:6" ht="18.899999999999999" customHeight="1">
      <c r="B104" s="72"/>
      <c r="C104" s="72"/>
      <c r="D104" s="72"/>
      <c r="E104" s="72"/>
      <c r="F104" s="72"/>
    </row>
    <row r="105" spans="2:6" ht="18.899999999999999" customHeight="1">
      <c r="B105" s="72"/>
      <c r="C105" s="72"/>
      <c r="D105" s="72"/>
      <c r="E105" s="72"/>
      <c r="F105" s="72"/>
    </row>
    <row r="106" spans="2:6" ht="18.899999999999999" customHeight="1">
      <c r="B106" s="72"/>
      <c r="C106" s="72"/>
      <c r="D106" s="72"/>
      <c r="E106" s="72"/>
      <c r="F106" s="72"/>
    </row>
    <row r="107" spans="2:6" ht="18.899999999999999" customHeight="1">
      <c r="B107" s="22"/>
      <c r="C107" s="22"/>
      <c r="D107" s="22"/>
      <c r="E107" s="22"/>
      <c r="F107" s="22"/>
    </row>
    <row r="108" spans="2:6" ht="18.899999999999999" customHeight="1">
      <c r="B108" s="22"/>
      <c r="C108" s="22"/>
      <c r="D108" s="22"/>
      <c r="E108" s="22"/>
      <c r="F108" s="22"/>
    </row>
    <row r="109" spans="2:6" ht="18.899999999999999" customHeight="1">
      <c r="B109" s="22"/>
      <c r="C109" s="22"/>
      <c r="D109" s="22"/>
      <c r="E109" s="22"/>
      <c r="F109" s="22"/>
    </row>
    <row r="110" spans="2:6" ht="18.899999999999999" customHeight="1">
      <c r="B110" s="22"/>
      <c r="C110" s="22"/>
      <c r="D110" s="22"/>
      <c r="E110" s="22"/>
      <c r="F110" s="22"/>
    </row>
    <row r="111" spans="2:6" ht="18.899999999999999" customHeight="1">
      <c r="B111" s="22"/>
      <c r="C111" s="22"/>
      <c r="D111" s="22"/>
      <c r="E111" s="22"/>
      <c r="F111" s="22"/>
    </row>
    <row r="112" spans="2:6" ht="18.899999999999999" customHeight="1">
      <c r="B112" s="22"/>
      <c r="C112" s="22"/>
      <c r="D112" s="22"/>
      <c r="E112" s="22"/>
      <c r="F112" s="22"/>
    </row>
    <row r="113" spans="2:6" ht="18.899999999999999" customHeight="1">
      <c r="B113" s="22"/>
      <c r="C113" s="22"/>
      <c r="D113" s="22"/>
      <c r="E113" s="22"/>
      <c r="F113" s="22"/>
    </row>
    <row r="114" spans="2:6" ht="18.899999999999999" customHeight="1">
      <c r="B114" s="22"/>
      <c r="C114" s="22"/>
      <c r="D114" s="22"/>
      <c r="E114" s="22"/>
      <c r="F114" s="22"/>
    </row>
    <row r="115" spans="2:6" ht="18.899999999999999" customHeight="1">
      <c r="B115" s="22"/>
      <c r="C115" s="22"/>
      <c r="D115" s="22"/>
      <c r="E115" s="22"/>
      <c r="F115" s="22"/>
    </row>
    <row r="116" spans="2:6" ht="18.899999999999999" customHeight="1">
      <c r="B116" s="22"/>
      <c r="C116" s="22"/>
      <c r="D116" s="22"/>
      <c r="E116" s="22"/>
      <c r="F116" s="22"/>
    </row>
    <row r="117" spans="2:6" ht="18.899999999999999" customHeight="1">
      <c r="B117" s="22"/>
      <c r="C117" s="22"/>
      <c r="D117" s="22"/>
      <c r="E117" s="22"/>
      <c r="F117" s="22"/>
    </row>
    <row r="118" spans="2:6" ht="18.899999999999999" customHeight="1">
      <c r="B118" s="22"/>
      <c r="C118" s="22"/>
      <c r="D118" s="22"/>
      <c r="E118" s="22"/>
      <c r="F118" s="22"/>
    </row>
    <row r="119" spans="2:6" ht="18.899999999999999" customHeight="1">
      <c r="B119" s="22"/>
      <c r="C119" s="22"/>
      <c r="D119" s="22"/>
      <c r="E119" s="22"/>
      <c r="F119" s="22"/>
    </row>
    <row r="120" spans="2:6" ht="18.899999999999999" customHeight="1">
      <c r="B120" s="22"/>
      <c r="C120" s="22"/>
      <c r="D120" s="22"/>
      <c r="E120" s="22"/>
      <c r="F120" s="22"/>
    </row>
    <row r="121" spans="2:6" ht="18.899999999999999" customHeight="1">
      <c r="B121" s="22"/>
      <c r="C121" s="22"/>
      <c r="D121" s="22"/>
      <c r="E121" s="22"/>
      <c r="F121" s="22"/>
    </row>
    <row r="122" spans="2:6" ht="18.899999999999999" customHeight="1">
      <c r="B122" s="22"/>
      <c r="C122" s="22"/>
      <c r="D122" s="22"/>
      <c r="E122" s="22"/>
      <c r="F122" s="22"/>
    </row>
    <row r="123" spans="2:6" ht="20.399999999999999" customHeight="1">
      <c r="B123" s="22"/>
      <c r="C123" s="22"/>
      <c r="D123" s="22"/>
      <c r="E123" s="22"/>
      <c r="F123" s="22"/>
    </row>
    <row r="124" spans="2:6" ht="20.399999999999999" customHeight="1">
      <c r="B124" s="22"/>
      <c r="C124" s="22"/>
      <c r="D124" s="22"/>
      <c r="E124" s="22"/>
      <c r="F124" s="22"/>
    </row>
    <row r="125" spans="2:6" ht="20.399999999999999" customHeight="1">
      <c r="B125" s="22"/>
      <c r="C125" s="22"/>
      <c r="D125" s="22"/>
      <c r="E125" s="22"/>
      <c r="F125" s="22"/>
    </row>
    <row r="126" spans="2:6" ht="20.399999999999999" customHeight="1">
      <c r="B126" s="22"/>
      <c r="C126" s="22"/>
      <c r="D126" s="22"/>
      <c r="E126" s="22"/>
      <c r="F126" s="22"/>
    </row>
    <row r="127" spans="2:6" ht="20.399999999999999" customHeight="1">
      <c r="B127" s="22"/>
      <c r="C127" s="22"/>
      <c r="D127" s="22"/>
      <c r="E127" s="22"/>
      <c r="F127" s="22"/>
    </row>
    <row r="128" spans="2:6" ht="21">
      <c r="B128" s="22"/>
      <c r="C128" s="22"/>
      <c r="D128" s="22"/>
      <c r="E128" s="22"/>
      <c r="F128" s="22"/>
    </row>
    <row r="129" spans="2:6" ht="21">
      <c r="B129" s="22"/>
      <c r="C129" s="22"/>
      <c r="D129" s="22"/>
      <c r="E129" s="22"/>
      <c r="F129" s="22"/>
    </row>
    <row r="130" spans="2:6" ht="21">
      <c r="B130" s="22"/>
      <c r="C130" s="22"/>
      <c r="D130" s="22"/>
      <c r="E130" s="22"/>
      <c r="F130" s="22"/>
    </row>
    <row r="131" spans="2:6" ht="21">
      <c r="B131" s="22"/>
      <c r="C131" s="22"/>
      <c r="D131" s="22"/>
      <c r="E131" s="22"/>
      <c r="F131" s="22"/>
    </row>
    <row r="132" spans="2:6" ht="21">
      <c r="B132" s="22"/>
      <c r="C132" s="22"/>
      <c r="D132" s="22"/>
      <c r="E132" s="22"/>
      <c r="F132" s="22"/>
    </row>
    <row r="133" spans="2:6" ht="21">
      <c r="B133" s="22"/>
      <c r="C133" s="22"/>
      <c r="D133" s="22"/>
      <c r="E133" s="22"/>
      <c r="F133" s="22"/>
    </row>
    <row r="134" spans="2:6" ht="21">
      <c r="B134" s="22"/>
      <c r="C134" s="22"/>
      <c r="D134" s="22"/>
      <c r="E134" s="22"/>
      <c r="F134" s="22"/>
    </row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</sheetData>
  <mergeCells count="9">
    <mergeCell ref="B46:E46"/>
    <mergeCell ref="B83:F83"/>
    <mergeCell ref="B85:E85"/>
    <mergeCell ref="B2:F2"/>
    <mergeCell ref="B3:G3"/>
    <mergeCell ref="B4:F4"/>
    <mergeCell ref="B5:F5"/>
    <mergeCell ref="B6:E6"/>
    <mergeCell ref="B44:F44"/>
  </mergeCells>
  <pageMargins left="0.51181102362204722" right="0" top="0.55118110236220474" bottom="0.55118110236220474" header="0.31496062992125984" footer="0.31496062992125984"/>
  <pageSetup paperSize="9" scale="8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109B8-18FE-4603-879D-BBF41A8AFFEE}">
  <sheetPr>
    <tabColor rgb="FF008000"/>
  </sheetPr>
  <dimension ref="A1:Z349"/>
  <sheetViews>
    <sheetView topLeftCell="A21" zoomScale="86" zoomScaleNormal="86" zoomScaleSheetLayoutView="89" workbookViewId="0">
      <selection activeCell="C4" sqref="C4:C5"/>
    </sheetView>
  </sheetViews>
  <sheetFormatPr defaultColWidth="8.69921875" defaultRowHeight="21"/>
  <cols>
    <col min="1" max="1" width="4.3984375" style="21" customWidth="1"/>
    <col min="2" max="2" width="20.69921875" style="21" customWidth="1"/>
    <col min="3" max="3" width="5.296875" style="21" customWidth="1"/>
    <col min="4" max="4" width="4.8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7.09765625" style="21" customWidth="1"/>
    <col min="10" max="11" width="7.398437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5.59765625" style="21" customWidth="1"/>
    <col min="17" max="17" width="6.69921875" style="21" customWidth="1"/>
    <col min="18" max="18" width="10.296875" style="21" customWidth="1"/>
    <col min="19" max="19" width="8.59765625" style="21" customWidth="1"/>
    <col min="20" max="20" width="7.09765625" style="21" customWidth="1"/>
    <col min="21" max="21" width="10.59765625" style="517" customWidth="1"/>
    <col min="22" max="22" width="12.3984375" style="517" customWidth="1"/>
    <col min="23" max="23" width="10.59765625" style="517" customWidth="1"/>
    <col min="24" max="24" width="9.8984375" style="517" customWidth="1"/>
    <col min="25" max="25" width="11" style="722" customWidth="1"/>
    <col min="26" max="26" width="8.69921875" style="722"/>
    <col min="27" max="16384" width="8.69921875" style="21"/>
  </cols>
  <sheetData>
    <row r="1" spans="1:26" s="26" customFormat="1" ht="22.5" customHeight="1">
      <c r="A1" s="1826" t="s">
        <v>1471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  <c r="U1" s="517"/>
      <c r="V1" s="517"/>
      <c r="W1" s="517"/>
      <c r="X1" s="517"/>
      <c r="Y1" s="722"/>
      <c r="Z1" s="722"/>
    </row>
    <row r="2" spans="1:26" s="26" customFormat="1" ht="23.25" customHeight="1">
      <c r="A2" s="1870" t="s">
        <v>1141</v>
      </c>
      <c r="B2" s="1870"/>
      <c r="C2" s="1870"/>
      <c r="D2" s="1870"/>
      <c r="E2" s="1870"/>
      <c r="F2" s="1870"/>
      <c r="G2" s="1870"/>
      <c r="H2" s="1870"/>
      <c r="I2" s="1870"/>
      <c r="J2" s="1870"/>
      <c r="K2" s="1870"/>
      <c r="L2" s="1870"/>
      <c r="M2" s="1870"/>
      <c r="N2" s="1870"/>
      <c r="O2" s="1870"/>
      <c r="P2" s="1870"/>
      <c r="Q2" s="1870"/>
      <c r="R2" s="1870"/>
      <c r="S2" s="1870"/>
      <c r="U2" s="517"/>
      <c r="V2" s="517"/>
      <c r="W2" s="517"/>
      <c r="X2" s="517"/>
      <c r="Y2" s="722"/>
      <c r="Z2" s="722"/>
    </row>
    <row r="3" spans="1:26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U3" s="517"/>
      <c r="V3" s="517"/>
      <c r="W3" s="517"/>
      <c r="X3" s="517"/>
      <c r="Y3" s="722"/>
      <c r="Z3" s="722"/>
    </row>
    <row r="4" spans="1:26" ht="18.600000000000001" customHeight="1">
      <c r="A4" s="1828" t="s">
        <v>789</v>
      </c>
      <c r="B4" s="1829" t="s">
        <v>4</v>
      </c>
      <c r="C4" s="1828" t="s">
        <v>1031</v>
      </c>
      <c r="D4" s="1831" t="s">
        <v>1032</v>
      </c>
      <c r="E4" s="1831"/>
      <c r="F4" s="1831"/>
      <c r="G4" s="1838" t="s">
        <v>1033</v>
      </c>
      <c r="H4" s="1838" t="s">
        <v>1034</v>
      </c>
      <c r="I4" s="1838" t="s">
        <v>1035</v>
      </c>
      <c r="J4" s="1841" t="s">
        <v>1036</v>
      </c>
      <c r="K4" s="1841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28" t="s">
        <v>1042</v>
      </c>
      <c r="Q4" s="1828"/>
      <c r="R4" s="1828" t="s">
        <v>1043</v>
      </c>
      <c r="S4" s="1828" t="s">
        <v>1146</v>
      </c>
      <c r="T4" s="801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65.25" customHeight="1">
      <c r="A5" s="1828"/>
      <c r="B5" s="1830"/>
      <c r="C5" s="1828"/>
      <c r="D5" s="499" t="s">
        <v>1045</v>
      </c>
      <c r="E5" s="499" t="s">
        <v>1046</v>
      </c>
      <c r="F5" s="499" t="s">
        <v>224</v>
      </c>
      <c r="G5" s="1838"/>
      <c r="H5" s="1838"/>
      <c r="I5" s="1838"/>
      <c r="J5" s="1841"/>
      <c r="K5" s="1841"/>
      <c r="L5" s="1831"/>
      <c r="M5" s="1831"/>
      <c r="N5" s="1831"/>
      <c r="O5" s="1831"/>
      <c r="P5" s="498" t="s">
        <v>1047</v>
      </c>
      <c r="Q5" s="500" t="s">
        <v>1048</v>
      </c>
      <c r="R5" s="1828"/>
      <c r="S5" s="1828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 s="873" customFormat="1" ht="42">
      <c r="A6" s="561">
        <v>1</v>
      </c>
      <c r="B6" s="868" t="s">
        <v>1472</v>
      </c>
      <c r="C6" s="869" t="s">
        <v>1473</v>
      </c>
      <c r="D6" s="561">
        <v>8000</v>
      </c>
      <c r="E6" s="561">
        <v>8000</v>
      </c>
      <c r="F6" s="870">
        <v>8000</v>
      </c>
      <c r="G6" s="561">
        <v>10000</v>
      </c>
      <c r="H6" s="561">
        <v>8000</v>
      </c>
      <c r="I6" s="561">
        <f>G6</f>
        <v>10000</v>
      </c>
      <c r="J6" s="871">
        <v>1.8</v>
      </c>
      <c r="K6" s="816">
        <f>Q6</f>
        <v>18000</v>
      </c>
      <c r="L6" s="591">
        <v>0</v>
      </c>
      <c r="M6" s="591">
        <v>5000</v>
      </c>
      <c r="N6" s="591">
        <v>5000</v>
      </c>
      <c r="O6" s="591">
        <v>0</v>
      </c>
      <c r="P6" s="872">
        <f>SUM(L6:O6)</f>
        <v>10000</v>
      </c>
      <c r="Q6" s="827">
        <f>P6*J6</f>
        <v>18000</v>
      </c>
      <c r="R6" s="828" t="s">
        <v>1051</v>
      </c>
      <c r="S6" s="578" t="s">
        <v>1052</v>
      </c>
      <c r="T6" s="22" t="str">
        <f t="shared" ref="T6:T28" si="0">+IF(K6=Q6,("OK"))</f>
        <v>OK</v>
      </c>
      <c r="U6" s="739">
        <f>+L6*J6</f>
        <v>0</v>
      </c>
      <c r="V6" s="739">
        <f>+M6*J6</f>
        <v>9000</v>
      </c>
      <c r="W6" s="739">
        <f>+N6*J6</f>
        <v>9000</v>
      </c>
      <c r="X6" s="739">
        <f>+O6*J6</f>
        <v>0</v>
      </c>
      <c r="Y6" s="722">
        <f>SUM(U6:X6)</f>
        <v>18000</v>
      </c>
      <c r="Z6" s="740" t="str">
        <f>IF(Q6=Y6,"OK")</f>
        <v>OK</v>
      </c>
    </row>
    <row r="7" spans="1:26" s="873" customFormat="1" ht="42">
      <c r="A7" s="561">
        <v>2</v>
      </c>
      <c r="B7" s="874" t="s">
        <v>1474</v>
      </c>
      <c r="C7" s="869" t="s">
        <v>1473</v>
      </c>
      <c r="D7" s="561">
        <v>4000</v>
      </c>
      <c r="E7" s="561">
        <v>4000</v>
      </c>
      <c r="F7" s="870">
        <v>3000</v>
      </c>
      <c r="G7" s="561">
        <v>5000</v>
      </c>
      <c r="H7" s="561">
        <v>8000</v>
      </c>
      <c r="I7" s="561">
        <f t="shared" ref="I7:I28" si="1">G7</f>
        <v>5000</v>
      </c>
      <c r="J7" s="871">
        <v>1.8</v>
      </c>
      <c r="K7" s="816">
        <f t="shared" ref="K7:K28" si="2">Q7</f>
        <v>9000</v>
      </c>
      <c r="L7" s="591">
        <v>0</v>
      </c>
      <c r="M7" s="591">
        <v>5000</v>
      </c>
      <c r="N7" s="591">
        <v>0</v>
      </c>
      <c r="O7" s="591">
        <v>0</v>
      </c>
      <c r="P7" s="872">
        <f t="shared" ref="P7:P28" si="3">SUM(L7:O7)</f>
        <v>5000</v>
      </c>
      <c r="Q7" s="827">
        <f t="shared" ref="Q7:Q28" si="4">P7*J7</f>
        <v>9000</v>
      </c>
      <c r="R7" s="828" t="s">
        <v>1051</v>
      </c>
      <c r="S7" s="578" t="s">
        <v>1052</v>
      </c>
      <c r="T7" s="22" t="str">
        <f t="shared" si="0"/>
        <v>OK</v>
      </c>
      <c r="U7" s="739">
        <f t="shared" ref="U7:U28" si="5">+L7*J7</f>
        <v>0</v>
      </c>
      <c r="V7" s="739">
        <f t="shared" ref="V7:V28" si="6">+M7*J7</f>
        <v>9000</v>
      </c>
      <c r="W7" s="739">
        <f t="shared" ref="W7:W28" si="7">+N7*J7</f>
        <v>0</v>
      </c>
      <c r="X7" s="739">
        <f t="shared" ref="X7:X28" si="8">+O7*J7</f>
        <v>0</v>
      </c>
      <c r="Y7" s="722">
        <f t="shared" ref="Y7:Y28" si="9">SUM(U7:X7)</f>
        <v>9000</v>
      </c>
      <c r="Z7" s="740" t="str">
        <f t="shared" ref="Z7:Z28" si="10">IF(Q7=Y7,"OK")</f>
        <v>OK</v>
      </c>
    </row>
    <row r="8" spans="1:26" s="873" customFormat="1" ht="42">
      <c r="A8" s="561">
        <v>3</v>
      </c>
      <c r="B8" s="874" t="s">
        <v>1475</v>
      </c>
      <c r="C8" s="869" t="s">
        <v>1473</v>
      </c>
      <c r="D8" s="561">
        <v>3000</v>
      </c>
      <c r="E8" s="561">
        <v>3000</v>
      </c>
      <c r="F8" s="870">
        <v>2000</v>
      </c>
      <c r="G8" s="561">
        <v>5000</v>
      </c>
      <c r="H8" s="561">
        <v>6000</v>
      </c>
      <c r="I8" s="561">
        <f t="shared" si="1"/>
        <v>5000</v>
      </c>
      <c r="J8" s="871">
        <v>1.8</v>
      </c>
      <c r="K8" s="816">
        <f t="shared" si="2"/>
        <v>9000</v>
      </c>
      <c r="L8" s="591">
        <v>0</v>
      </c>
      <c r="M8" s="591">
        <v>5000</v>
      </c>
      <c r="N8" s="591">
        <v>0</v>
      </c>
      <c r="O8" s="591">
        <v>0</v>
      </c>
      <c r="P8" s="872">
        <f t="shared" si="3"/>
        <v>5000</v>
      </c>
      <c r="Q8" s="827">
        <f t="shared" si="4"/>
        <v>9000</v>
      </c>
      <c r="R8" s="828" t="s">
        <v>1051</v>
      </c>
      <c r="S8" s="578" t="s">
        <v>1052</v>
      </c>
      <c r="T8" s="22" t="str">
        <f t="shared" si="0"/>
        <v>OK</v>
      </c>
      <c r="U8" s="739">
        <f t="shared" si="5"/>
        <v>0</v>
      </c>
      <c r="V8" s="739">
        <f t="shared" si="6"/>
        <v>9000</v>
      </c>
      <c r="W8" s="739">
        <f t="shared" si="7"/>
        <v>0</v>
      </c>
      <c r="X8" s="739">
        <f t="shared" si="8"/>
        <v>0</v>
      </c>
      <c r="Y8" s="722">
        <f t="shared" si="9"/>
        <v>9000</v>
      </c>
      <c r="Z8" s="740" t="str">
        <f t="shared" si="10"/>
        <v>OK</v>
      </c>
    </row>
    <row r="9" spans="1:26" s="873" customFormat="1" ht="42">
      <c r="A9" s="561">
        <v>4</v>
      </c>
      <c r="B9" s="875" t="s">
        <v>1476</v>
      </c>
      <c r="C9" s="714" t="s">
        <v>1473</v>
      </c>
      <c r="D9" s="876">
        <v>2000</v>
      </c>
      <c r="E9" s="876">
        <v>2000</v>
      </c>
      <c r="F9" s="870">
        <v>2000</v>
      </c>
      <c r="G9" s="561">
        <v>5000</v>
      </c>
      <c r="H9" s="561">
        <v>6000</v>
      </c>
      <c r="I9" s="561">
        <f t="shared" si="1"/>
        <v>5000</v>
      </c>
      <c r="J9" s="871">
        <v>1.8</v>
      </c>
      <c r="K9" s="816">
        <f t="shared" si="2"/>
        <v>9000</v>
      </c>
      <c r="L9" s="591">
        <v>0</v>
      </c>
      <c r="M9" s="591">
        <v>5000</v>
      </c>
      <c r="N9" s="591">
        <v>0</v>
      </c>
      <c r="O9" s="591">
        <v>0</v>
      </c>
      <c r="P9" s="872">
        <f t="shared" si="3"/>
        <v>5000</v>
      </c>
      <c r="Q9" s="827">
        <f t="shared" si="4"/>
        <v>9000</v>
      </c>
      <c r="R9" s="828" t="s">
        <v>1051</v>
      </c>
      <c r="S9" s="578" t="s">
        <v>1052</v>
      </c>
      <c r="T9" s="22" t="str">
        <f t="shared" si="0"/>
        <v>OK</v>
      </c>
      <c r="U9" s="739">
        <f t="shared" si="5"/>
        <v>0</v>
      </c>
      <c r="V9" s="739">
        <f t="shared" si="6"/>
        <v>9000</v>
      </c>
      <c r="W9" s="739">
        <f t="shared" si="7"/>
        <v>0</v>
      </c>
      <c r="X9" s="739">
        <f t="shared" si="8"/>
        <v>0</v>
      </c>
      <c r="Y9" s="722">
        <f t="shared" si="9"/>
        <v>9000</v>
      </c>
      <c r="Z9" s="740" t="str">
        <f t="shared" si="10"/>
        <v>OK</v>
      </c>
    </row>
    <row r="10" spans="1:26" ht="42">
      <c r="A10" s="561">
        <v>5</v>
      </c>
      <c r="B10" s="875" t="s">
        <v>1477</v>
      </c>
      <c r="C10" s="714" t="s">
        <v>1473</v>
      </c>
      <c r="D10" s="876">
        <v>4000</v>
      </c>
      <c r="E10" s="876">
        <v>4000</v>
      </c>
      <c r="F10" s="870">
        <v>5000</v>
      </c>
      <c r="G10" s="561">
        <v>5000</v>
      </c>
      <c r="H10" s="561">
        <v>3000</v>
      </c>
      <c r="I10" s="561">
        <f t="shared" si="1"/>
        <v>5000</v>
      </c>
      <c r="J10" s="871">
        <v>1</v>
      </c>
      <c r="K10" s="816">
        <f t="shared" si="2"/>
        <v>5000</v>
      </c>
      <c r="L10" s="591">
        <v>0</v>
      </c>
      <c r="M10" s="591">
        <v>5000</v>
      </c>
      <c r="N10" s="591">
        <v>0</v>
      </c>
      <c r="O10" s="591">
        <v>0</v>
      </c>
      <c r="P10" s="872">
        <f t="shared" si="3"/>
        <v>5000</v>
      </c>
      <c r="Q10" s="827">
        <f t="shared" si="4"/>
        <v>5000</v>
      </c>
      <c r="R10" s="828" t="s">
        <v>1051</v>
      </c>
      <c r="S10" s="578" t="s">
        <v>1052</v>
      </c>
      <c r="T10" s="22" t="str">
        <f t="shared" si="0"/>
        <v>OK</v>
      </c>
      <c r="U10" s="739">
        <f t="shared" si="5"/>
        <v>0</v>
      </c>
      <c r="V10" s="739">
        <f t="shared" si="6"/>
        <v>5000</v>
      </c>
      <c r="W10" s="739">
        <f t="shared" si="7"/>
        <v>0</v>
      </c>
      <c r="X10" s="739">
        <f t="shared" si="8"/>
        <v>0</v>
      </c>
      <c r="Y10" s="722">
        <f t="shared" si="9"/>
        <v>5000</v>
      </c>
      <c r="Z10" s="740" t="str">
        <f t="shared" si="10"/>
        <v>OK</v>
      </c>
    </row>
    <row r="11" spans="1:26" ht="42">
      <c r="A11" s="561">
        <v>6</v>
      </c>
      <c r="B11" s="875" t="s">
        <v>1478</v>
      </c>
      <c r="C11" s="714" t="s">
        <v>1473</v>
      </c>
      <c r="D11" s="876">
        <v>10000</v>
      </c>
      <c r="E11" s="876">
        <v>20000</v>
      </c>
      <c r="F11" s="870">
        <v>25000</v>
      </c>
      <c r="G11" s="561">
        <v>20000</v>
      </c>
      <c r="H11" s="561">
        <v>15000</v>
      </c>
      <c r="I11" s="561">
        <f t="shared" si="1"/>
        <v>20000</v>
      </c>
      <c r="J11" s="871">
        <v>1.5</v>
      </c>
      <c r="K11" s="816">
        <f t="shared" si="2"/>
        <v>30000</v>
      </c>
      <c r="L11" s="591">
        <v>0</v>
      </c>
      <c r="M11" s="591">
        <v>10000</v>
      </c>
      <c r="N11" s="591">
        <v>10000</v>
      </c>
      <c r="O11" s="591">
        <v>0</v>
      </c>
      <c r="P11" s="872">
        <f t="shared" si="3"/>
        <v>20000</v>
      </c>
      <c r="Q11" s="827">
        <f t="shared" si="4"/>
        <v>30000</v>
      </c>
      <c r="R11" s="828" t="s">
        <v>1051</v>
      </c>
      <c r="S11" s="578" t="s">
        <v>1052</v>
      </c>
      <c r="T11" s="22" t="str">
        <f t="shared" si="0"/>
        <v>OK</v>
      </c>
      <c r="U11" s="739">
        <f t="shared" si="5"/>
        <v>0</v>
      </c>
      <c r="V11" s="739">
        <f t="shared" si="6"/>
        <v>15000</v>
      </c>
      <c r="W11" s="739">
        <f t="shared" si="7"/>
        <v>15000</v>
      </c>
      <c r="X11" s="739">
        <f t="shared" si="8"/>
        <v>0</v>
      </c>
      <c r="Y11" s="722">
        <f t="shared" si="9"/>
        <v>30000</v>
      </c>
      <c r="Z11" s="740" t="str">
        <f t="shared" si="10"/>
        <v>OK</v>
      </c>
    </row>
    <row r="12" spans="1:26" ht="42">
      <c r="A12" s="561">
        <v>7</v>
      </c>
      <c r="B12" s="875" t="s">
        <v>1479</v>
      </c>
      <c r="C12" s="714" t="s">
        <v>1473</v>
      </c>
      <c r="D12" s="876">
        <v>10000</v>
      </c>
      <c r="E12" s="876">
        <v>5000</v>
      </c>
      <c r="F12" s="870">
        <v>45000</v>
      </c>
      <c r="G12" s="561">
        <v>0</v>
      </c>
      <c r="H12" s="561">
        <v>18000</v>
      </c>
      <c r="I12" s="561">
        <f t="shared" si="1"/>
        <v>0</v>
      </c>
      <c r="J12" s="871">
        <v>1.8</v>
      </c>
      <c r="K12" s="816">
        <f t="shared" si="2"/>
        <v>0</v>
      </c>
      <c r="L12" s="591">
        <v>0</v>
      </c>
      <c r="M12" s="591">
        <v>0</v>
      </c>
      <c r="N12" s="591">
        <v>0</v>
      </c>
      <c r="O12" s="591">
        <v>0</v>
      </c>
      <c r="P12" s="872">
        <f t="shared" si="3"/>
        <v>0</v>
      </c>
      <c r="Q12" s="827">
        <f t="shared" si="4"/>
        <v>0</v>
      </c>
      <c r="R12" s="828" t="s">
        <v>1051</v>
      </c>
      <c r="S12" s="578" t="s">
        <v>1052</v>
      </c>
      <c r="T12" s="22" t="str">
        <f t="shared" si="0"/>
        <v>OK</v>
      </c>
      <c r="U12" s="739">
        <f t="shared" si="5"/>
        <v>0</v>
      </c>
      <c r="V12" s="739">
        <f t="shared" si="6"/>
        <v>0</v>
      </c>
      <c r="W12" s="739">
        <f t="shared" si="7"/>
        <v>0</v>
      </c>
      <c r="X12" s="739">
        <f t="shared" si="8"/>
        <v>0</v>
      </c>
      <c r="Y12" s="722">
        <f t="shared" si="9"/>
        <v>0</v>
      </c>
      <c r="Z12" s="740" t="str">
        <f t="shared" si="10"/>
        <v>OK</v>
      </c>
    </row>
    <row r="13" spans="1:26" ht="42">
      <c r="A13" s="561">
        <v>8</v>
      </c>
      <c r="B13" s="875" t="s">
        <v>1480</v>
      </c>
      <c r="C13" s="714" t="s">
        <v>1473</v>
      </c>
      <c r="D13" s="876">
        <v>0</v>
      </c>
      <c r="E13" s="876">
        <v>0</v>
      </c>
      <c r="F13" s="870">
        <v>15000</v>
      </c>
      <c r="G13" s="561">
        <v>5000</v>
      </c>
      <c r="H13" s="561">
        <v>17000</v>
      </c>
      <c r="I13" s="561">
        <f t="shared" si="1"/>
        <v>5000</v>
      </c>
      <c r="J13" s="871">
        <v>1.8</v>
      </c>
      <c r="K13" s="816">
        <f t="shared" si="2"/>
        <v>9000</v>
      </c>
      <c r="L13" s="591">
        <v>0</v>
      </c>
      <c r="M13" s="591">
        <v>5000</v>
      </c>
      <c r="N13" s="591">
        <v>0</v>
      </c>
      <c r="O13" s="591">
        <v>0</v>
      </c>
      <c r="P13" s="872">
        <f t="shared" si="3"/>
        <v>5000</v>
      </c>
      <c r="Q13" s="827">
        <f t="shared" si="4"/>
        <v>9000</v>
      </c>
      <c r="R13" s="828" t="s">
        <v>1051</v>
      </c>
      <c r="S13" s="578" t="s">
        <v>1052</v>
      </c>
      <c r="T13" s="22" t="str">
        <f t="shared" si="0"/>
        <v>OK</v>
      </c>
      <c r="U13" s="739">
        <f t="shared" si="5"/>
        <v>0</v>
      </c>
      <c r="V13" s="739">
        <f t="shared" si="6"/>
        <v>9000</v>
      </c>
      <c r="W13" s="739">
        <f t="shared" si="7"/>
        <v>0</v>
      </c>
      <c r="X13" s="739">
        <f t="shared" si="8"/>
        <v>0</v>
      </c>
      <c r="Y13" s="722">
        <f t="shared" si="9"/>
        <v>9000</v>
      </c>
      <c r="Z13" s="740" t="str">
        <f t="shared" si="10"/>
        <v>OK</v>
      </c>
    </row>
    <row r="14" spans="1:26" ht="42">
      <c r="A14" s="561">
        <v>9</v>
      </c>
      <c r="B14" s="875" t="s">
        <v>1481</v>
      </c>
      <c r="C14" s="714" t="s">
        <v>1473</v>
      </c>
      <c r="D14" s="876">
        <v>1000</v>
      </c>
      <c r="E14" s="876">
        <v>1000</v>
      </c>
      <c r="F14" s="870">
        <v>2500</v>
      </c>
      <c r="G14" s="561">
        <v>5000</v>
      </c>
      <c r="H14" s="561">
        <v>3000</v>
      </c>
      <c r="I14" s="561">
        <f t="shared" si="1"/>
        <v>5000</v>
      </c>
      <c r="J14" s="871">
        <v>1.5</v>
      </c>
      <c r="K14" s="816">
        <f t="shared" si="2"/>
        <v>7500</v>
      </c>
      <c r="L14" s="591">
        <v>0</v>
      </c>
      <c r="M14" s="591">
        <v>5000</v>
      </c>
      <c r="N14" s="591">
        <v>0</v>
      </c>
      <c r="O14" s="591">
        <v>0</v>
      </c>
      <c r="P14" s="872">
        <f t="shared" si="3"/>
        <v>5000</v>
      </c>
      <c r="Q14" s="827">
        <f t="shared" si="4"/>
        <v>7500</v>
      </c>
      <c r="R14" s="828" t="s">
        <v>1051</v>
      </c>
      <c r="S14" s="578" t="s">
        <v>1052</v>
      </c>
      <c r="T14" s="22" t="str">
        <f t="shared" si="0"/>
        <v>OK</v>
      </c>
      <c r="U14" s="739">
        <f t="shared" si="5"/>
        <v>0</v>
      </c>
      <c r="V14" s="739">
        <f t="shared" si="6"/>
        <v>7500</v>
      </c>
      <c r="W14" s="739">
        <f t="shared" si="7"/>
        <v>0</v>
      </c>
      <c r="X14" s="739">
        <f t="shared" si="8"/>
        <v>0</v>
      </c>
      <c r="Y14" s="722">
        <f t="shared" si="9"/>
        <v>7500</v>
      </c>
      <c r="Z14" s="740" t="str">
        <f t="shared" si="10"/>
        <v>OK</v>
      </c>
    </row>
    <row r="15" spans="1:26" ht="42">
      <c r="A15" s="561">
        <v>10</v>
      </c>
      <c r="B15" s="875" t="s">
        <v>1482</v>
      </c>
      <c r="C15" s="714" t="s">
        <v>1327</v>
      </c>
      <c r="D15" s="876">
        <v>1200</v>
      </c>
      <c r="E15" s="876">
        <v>150</v>
      </c>
      <c r="F15" s="870">
        <v>150</v>
      </c>
      <c r="G15" s="561">
        <v>200</v>
      </c>
      <c r="H15" s="561">
        <v>40</v>
      </c>
      <c r="I15" s="561">
        <f t="shared" si="1"/>
        <v>200</v>
      </c>
      <c r="J15" s="871">
        <v>50</v>
      </c>
      <c r="K15" s="816">
        <f t="shared" si="2"/>
        <v>10000</v>
      </c>
      <c r="L15" s="591">
        <v>0</v>
      </c>
      <c r="M15" s="591">
        <v>0</v>
      </c>
      <c r="N15" s="591">
        <v>200</v>
      </c>
      <c r="O15" s="591">
        <v>0</v>
      </c>
      <c r="P15" s="872">
        <f t="shared" si="3"/>
        <v>200</v>
      </c>
      <c r="Q15" s="827">
        <f t="shared" si="4"/>
        <v>10000</v>
      </c>
      <c r="R15" s="828" t="s">
        <v>1051</v>
      </c>
      <c r="S15" s="578" t="s">
        <v>1052</v>
      </c>
      <c r="T15" s="22" t="str">
        <f t="shared" si="0"/>
        <v>OK</v>
      </c>
      <c r="U15" s="739">
        <f t="shared" si="5"/>
        <v>0</v>
      </c>
      <c r="V15" s="739">
        <f t="shared" si="6"/>
        <v>0</v>
      </c>
      <c r="W15" s="739">
        <f t="shared" si="7"/>
        <v>10000</v>
      </c>
      <c r="X15" s="739">
        <f t="shared" si="8"/>
        <v>0</v>
      </c>
      <c r="Y15" s="722">
        <f t="shared" si="9"/>
        <v>10000</v>
      </c>
      <c r="Z15" s="740" t="str">
        <f t="shared" si="10"/>
        <v>OK</v>
      </c>
    </row>
    <row r="16" spans="1:26" ht="18.600000000000001" customHeight="1">
      <c r="A16" s="746"/>
      <c r="B16" s="76" t="s">
        <v>6</v>
      </c>
      <c r="C16" s="22"/>
      <c r="D16" s="22"/>
      <c r="E16" s="22"/>
      <c r="F16" s="22"/>
      <c r="G16" s="22"/>
      <c r="H16" s="22"/>
      <c r="I16" s="22"/>
      <c r="J16" s="22"/>
      <c r="K16" s="788">
        <f>SUM(K6:K15)</f>
        <v>106500</v>
      </c>
      <c r="L16" s="789"/>
      <c r="M16" s="789"/>
      <c r="N16" s="789"/>
      <c r="O16" s="789"/>
      <c r="P16" s="789"/>
      <c r="Q16" s="788">
        <f>SUM(Q6:Q15)</f>
        <v>106500</v>
      </c>
      <c r="U16" s="739">
        <f t="shared" si="5"/>
        <v>0</v>
      </c>
      <c r="V16" s="739">
        <f t="shared" si="6"/>
        <v>0</v>
      </c>
      <c r="W16" s="739">
        <f t="shared" si="7"/>
        <v>0</v>
      </c>
      <c r="X16" s="739">
        <f t="shared" si="8"/>
        <v>0</v>
      </c>
      <c r="Y16" s="722">
        <f t="shared" si="9"/>
        <v>0</v>
      </c>
      <c r="Z16" s="740" t="b">
        <f t="shared" si="10"/>
        <v>0</v>
      </c>
    </row>
    <row r="17" spans="1:26" s="26" customFormat="1" ht="22.5" customHeight="1">
      <c r="A17" s="1826" t="s">
        <v>1483</v>
      </c>
      <c r="B17" s="1826"/>
      <c r="C17" s="1826"/>
      <c r="D17" s="1826"/>
      <c r="E17" s="1826"/>
      <c r="F17" s="1826"/>
      <c r="G17" s="1826"/>
      <c r="H17" s="1826"/>
      <c r="I17" s="1826"/>
      <c r="J17" s="1826"/>
      <c r="K17" s="1826"/>
      <c r="L17" s="1826"/>
      <c r="M17" s="1826"/>
      <c r="N17" s="1826"/>
      <c r="O17" s="1826"/>
      <c r="P17" s="1826"/>
      <c r="Q17" s="1826"/>
      <c r="R17" s="1826"/>
      <c r="S17" s="1826"/>
      <c r="T17" s="496" t="s">
        <v>1028</v>
      </c>
      <c r="U17" s="739">
        <f t="shared" si="5"/>
        <v>0</v>
      </c>
      <c r="V17" s="739">
        <f t="shared" si="6"/>
        <v>0</v>
      </c>
      <c r="W17" s="739">
        <f t="shared" si="7"/>
        <v>0</v>
      </c>
      <c r="X17" s="739">
        <f t="shared" si="8"/>
        <v>0</v>
      </c>
      <c r="Y17" s="722">
        <f t="shared" si="9"/>
        <v>0</v>
      </c>
      <c r="Z17" s="740" t="str">
        <f t="shared" si="10"/>
        <v>OK</v>
      </c>
    </row>
    <row r="18" spans="1:26" s="26" customFormat="1" ht="23.25" customHeight="1">
      <c r="A18" s="1870" t="s">
        <v>1141</v>
      </c>
      <c r="B18" s="1870"/>
      <c r="C18" s="1870"/>
      <c r="D18" s="1870"/>
      <c r="E18" s="1870"/>
      <c r="F18" s="1870"/>
      <c r="G18" s="1870"/>
      <c r="H18" s="1870"/>
      <c r="I18" s="1870"/>
      <c r="J18" s="1870"/>
      <c r="K18" s="1870"/>
      <c r="L18" s="1870"/>
      <c r="M18" s="1870"/>
      <c r="N18" s="1870"/>
      <c r="O18" s="1870"/>
      <c r="P18" s="1870"/>
      <c r="Q18" s="1870"/>
      <c r="R18" s="1870"/>
      <c r="S18" s="1870"/>
      <c r="U18" s="739">
        <f t="shared" si="5"/>
        <v>0</v>
      </c>
      <c r="V18" s="739">
        <f t="shared" si="6"/>
        <v>0</v>
      </c>
      <c r="W18" s="739">
        <f t="shared" si="7"/>
        <v>0</v>
      </c>
      <c r="X18" s="739">
        <f t="shared" si="8"/>
        <v>0</v>
      </c>
      <c r="Y18" s="722">
        <f t="shared" si="9"/>
        <v>0</v>
      </c>
      <c r="Z18" s="740" t="str">
        <f t="shared" si="10"/>
        <v>OK</v>
      </c>
    </row>
    <row r="19" spans="1:26" s="26" customFormat="1" ht="19.5" customHeight="1">
      <c r="A19" s="1827" t="s">
        <v>1030</v>
      </c>
      <c r="B19" s="1827"/>
      <c r="C19" s="1827"/>
      <c r="D19" s="1827"/>
      <c r="E19" s="1827"/>
      <c r="F19" s="1827"/>
      <c r="G19" s="1827"/>
      <c r="H19" s="1827"/>
      <c r="I19" s="1827"/>
      <c r="J19" s="1827"/>
      <c r="K19" s="1827"/>
      <c r="L19" s="1827"/>
      <c r="M19" s="1827"/>
      <c r="N19" s="1827"/>
      <c r="O19" s="1827"/>
      <c r="P19" s="1827"/>
      <c r="Q19" s="1827"/>
      <c r="R19" s="1827"/>
      <c r="S19" s="1827"/>
      <c r="U19" s="739">
        <f t="shared" si="5"/>
        <v>0</v>
      </c>
      <c r="V19" s="739">
        <f t="shared" si="6"/>
        <v>0</v>
      </c>
      <c r="W19" s="739">
        <f t="shared" si="7"/>
        <v>0</v>
      </c>
      <c r="X19" s="739">
        <f t="shared" si="8"/>
        <v>0</v>
      </c>
      <c r="Y19" s="722">
        <f t="shared" si="9"/>
        <v>0</v>
      </c>
      <c r="Z19" s="740" t="str">
        <f t="shared" si="10"/>
        <v>OK</v>
      </c>
    </row>
    <row r="20" spans="1:26" ht="18.600000000000001" customHeight="1">
      <c r="A20" s="1828" t="s">
        <v>789</v>
      </c>
      <c r="B20" s="1829" t="s">
        <v>4</v>
      </c>
      <c r="C20" s="1828" t="s">
        <v>1031</v>
      </c>
      <c r="D20" s="1831" t="s">
        <v>1032</v>
      </c>
      <c r="E20" s="1831"/>
      <c r="F20" s="1831"/>
      <c r="G20" s="1838" t="s">
        <v>1033</v>
      </c>
      <c r="H20" s="1838" t="s">
        <v>1034</v>
      </c>
      <c r="I20" s="1838" t="s">
        <v>1035</v>
      </c>
      <c r="J20" s="1841" t="s">
        <v>1036</v>
      </c>
      <c r="K20" s="1841" t="s">
        <v>1037</v>
      </c>
      <c r="L20" s="1831" t="s">
        <v>1038</v>
      </c>
      <c r="M20" s="1831" t="s">
        <v>1039</v>
      </c>
      <c r="N20" s="1831" t="s">
        <v>1040</v>
      </c>
      <c r="O20" s="1831" t="s">
        <v>1041</v>
      </c>
      <c r="P20" s="1828" t="s">
        <v>1042</v>
      </c>
      <c r="Q20" s="1828"/>
      <c r="R20" s="1828" t="s">
        <v>1043</v>
      </c>
      <c r="S20" s="1828" t="s">
        <v>1146</v>
      </c>
      <c r="T20" s="801"/>
      <c r="U20" s="739"/>
      <c r="V20" s="739"/>
      <c r="W20" s="739"/>
      <c r="X20" s="739"/>
      <c r="Z20" s="740"/>
    </row>
    <row r="21" spans="1:26" ht="65.25" customHeight="1">
      <c r="A21" s="1828"/>
      <c r="B21" s="1830"/>
      <c r="C21" s="1828"/>
      <c r="D21" s="499" t="s">
        <v>1045</v>
      </c>
      <c r="E21" s="499" t="s">
        <v>1046</v>
      </c>
      <c r="F21" s="499" t="s">
        <v>224</v>
      </c>
      <c r="G21" s="1838"/>
      <c r="H21" s="1838"/>
      <c r="I21" s="1838"/>
      <c r="J21" s="1841"/>
      <c r="K21" s="1841"/>
      <c r="L21" s="1831"/>
      <c r="M21" s="1831"/>
      <c r="N21" s="1831"/>
      <c r="O21" s="1831"/>
      <c r="P21" s="498" t="s">
        <v>1047</v>
      </c>
      <c r="Q21" s="500" t="s">
        <v>1048</v>
      </c>
      <c r="R21" s="1828"/>
      <c r="S21" s="1828"/>
      <c r="U21" s="739">
        <f t="shared" si="5"/>
        <v>0</v>
      </c>
      <c r="V21" s="739">
        <f t="shared" si="6"/>
        <v>0</v>
      </c>
      <c r="W21" s="739">
        <f t="shared" si="7"/>
        <v>0</v>
      </c>
      <c r="X21" s="739">
        <f t="shared" si="8"/>
        <v>0</v>
      </c>
      <c r="Y21" s="722">
        <f t="shared" si="9"/>
        <v>0</v>
      </c>
      <c r="Z21" s="740" t="b">
        <f t="shared" si="10"/>
        <v>0</v>
      </c>
    </row>
    <row r="22" spans="1:26" s="22" customFormat="1" ht="18.600000000000001" customHeight="1">
      <c r="A22" s="498"/>
      <c r="B22" s="504" t="s">
        <v>1087</v>
      </c>
      <c r="C22" s="498"/>
      <c r="D22" s="570"/>
      <c r="E22" s="570"/>
      <c r="F22" s="570"/>
      <c r="G22" s="499"/>
      <c r="H22" s="847"/>
      <c r="I22" s="847"/>
      <c r="J22" s="848"/>
      <c r="K22" s="848">
        <f>+K16</f>
        <v>106500</v>
      </c>
      <c r="L22" s="847"/>
      <c r="M22" s="847"/>
      <c r="N22" s="847"/>
      <c r="O22" s="847"/>
      <c r="P22" s="849"/>
      <c r="Q22" s="848">
        <f>+Q16</f>
        <v>106500</v>
      </c>
      <c r="R22" s="498"/>
      <c r="S22" s="498"/>
      <c r="T22" s="743"/>
      <c r="U22" s="739">
        <f t="shared" si="5"/>
        <v>0</v>
      </c>
      <c r="V22" s="739">
        <f t="shared" si="6"/>
        <v>0</v>
      </c>
      <c r="W22" s="739">
        <f t="shared" si="7"/>
        <v>0</v>
      </c>
      <c r="X22" s="739">
        <f t="shared" si="8"/>
        <v>0</v>
      </c>
      <c r="Y22" s="722">
        <f t="shared" si="9"/>
        <v>0</v>
      </c>
      <c r="Z22" s="740" t="b">
        <f t="shared" si="10"/>
        <v>0</v>
      </c>
    </row>
    <row r="23" spans="1:26" ht="42">
      <c r="A23" s="561">
        <v>11</v>
      </c>
      <c r="B23" s="875" t="s">
        <v>1484</v>
      </c>
      <c r="C23" s="714" t="s">
        <v>1473</v>
      </c>
      <c r="D23" s="876">
        <v>0</v>
      </c>
      <c r="E23" s="876">
        <v>10000</v>
      </c>
      <c r="F23" s="870">
        <v>25000</v>
      </c>
      <c r="G23" s="561">
        <v>20000</v>
      </c>
      <c r="H23" s="561">
        <v>4000</v>
      </c>
      <c r="I23" s="561">
        <f t="shared" si="1"/>
        <v>20000</v>
      </c>
      <c r="J23" s="871">
        <v>1.5</v>
      </c>
      <c r="K23" s="816">
        <f t="shared" si="2"/>
        <v>30000</v>
      </c>
      <c r="L23" s="591">
        <v>0</v>
      </c>
      <c r="M23" s="591">
        <v>10000</v>
      </c>
      <c r="N23" s="591">
        <v>10000</v>
      </c>
      <c r="O23" s="591">
        <v>0</v>
      </c>
      <c r="P23" s="872">
        <f t="shared" si="3"/>
        <v>20000</v>
      </c>
      <c r="Q23" s="827">
        <f t="shared" si="4"/>
        <v>30000</v>
      </c>
      <c r="R23" s="828" t="s">
        <v>1051</v>
      </c>
      <c r="S23" s="578" t="s">
        <v>1052</v>
      </c>
      <c r="T23" s="22" t="str">
        <f t="shared" si="0"/>
        <v>OK</v>
      </c>
      <c r="U23" s="739">
        <f t="shared" si="5"/>
        <v>0</v>
      </c>
      <c r="V23" s="739">
        <f t="shared" si="6"/>
        <v>15000</v>
      </c>
      <c r="W23" s="739">
        <f t="shared" si="7"/>
        <v>15000</v>
      </c>
      <c r="X23" s="739">
        <f t="shared" si="8"/>
        <v>0</v>
      </c>
      <c r="Y23" s="722">
        <f t="shared" si="9"/>
        <v>30000</v>
      </c>
      <c r="Z23" s="740" t="str">
        <f t="shared" si="10"/>
        <v>OK</v>
      </c>
    </row>
    <row r="24" spans="1:26" ht="42">
      <c r="A24" s="561">
        <v>12</v>
      </c>
      <c r="B24" s="875" t="s">
        <v>1485</v>
      </c>
      <c r="C24" s="714" t="s">
        <v>1473</v>
      </c>
      <c r="D24" s="876">
        <v>0</v>
      </c>
      <c r="E24" s="876">
        <v>1000</v>
      </c>
      <c r="F24" s="870">
        <v>1000</v>
      </c>
      <c r="G24" s="561">
        <v>5000</v>
      </c>
      <c r="H24" s="561">
        <v>0</v>
      </c>
      <c r="I24" s="561">
        <f t="shared" si="1"/>
        <v>5000</v>
      </c>
      <c r="J24" s="871">
        <v>1.8</v>
      </c>
      <c r="K24" s="816">
        <f t="shared" si="2"/>
        <v>9000</v>
      </c>
      <c r="L24" s="591">
        <v>0</v>
      </c>
      <c r="M24" s="591">
        <v>5000</v>
      </c>
      <c r="N24" s="591">
        <v>0</v>
      </c>
      <c r="O24" s="591">
        <v>0</v>
      </c>
      <c r="P24" s="872">
        <f t="shared" si="3"/>
        <v>5000</v>
      </c>
      <c r="Q24" s="827">
        <f t="shared" si="4"/>
        <v>9000</v>
      </c>
      <c r="R24" s="828" t="s">
        <v>1051</v>
      </c>
      <c r="S24" s="578" t="s">
        <v>1052</v>
      </c>
      <c r="T24" s="22" t="str">
        <f t="shared" si="0"/>
        <v>OK</v>
      </c>
      <c r="U24" s="739">
        <f t="shared" si="5"/>
        <v>0</v>
      </c>
      <c r="V24" s="739">
        <f t="shared" si="6"/>
        <v>9000</v>
      </c>
      <c r="W24" s="739">
        <f t="shared" si="7"/>
        <v>0</v>
      </c>
      <c r="X24" s="739">
        <f t="shared" si="8"/>
        <v>0</v>
      </c>
      <c r="Y24" s="722">
        <f t="shared" si="9"/>
        <v>9000</v>
      </c>
      <c r="Z24" s="740" t="str">
        <f t="shared" si="10"/>
        <v>OK</v>
      </c>
    </row>
    <row r="25" spans="1:26" ht="42">
      <c r="A25" s="561">
        <v>13</v>
      </c>
      <c r="B25" s="875" t="s">
        <v>1486</v>
      </c>
      <c r="C25" s="714" t="s">
        <v>1473</v>
      </c>
      <c r="D25" s="876">
        <v>0</v>
      </c>
      <c r="E25" s="876">
        <v>0</v>
      </c>
      <c r="F25" s="870">
        <v>0</v>
      </c>
      <c r="G25" s="561">
        <v>0</v>
      </c>
      <c r="H25" s="561">
        <v>0</v>
      </c>
      <c r="I25" s="561">
        <f t="shared" si="1"/>
        <v>0</v>
      </c>
      <c r="J25" s="871">
        <v>1.5</v>
      </c>
      <c r="K25" s="816">
        <f t="shared" si="2"/>
        <v>0</v>
      </c>
      <c r="L25" s="591">
        <v>0</v>
      </c>
      <c r="M25" s="591">
        <v>0</v>
      </c>
      <c r="N25" s="591">
        <v>0</v>
      </c>
      <c r="O25" s="591">
        <v>0</v>
      </c>
      <c r="P25" s="872">
        <f t="shared" si="3"/>
        <v>0</v>
      </c>
      <c r="Q25" s="827">
        <f t="shared" si="4"/>
        <v>0</v>
      </c>
      <c r="R25" s="828" t="s">
        <v>1051</v>
      </c>
      <c r="S25" s="578" t="s">
        <v>1052</v>
      </c>
      <c r="T25" s="22" t="str">
        <f t="shared" si="0"/>
        <v>OK</v>
      </c>
      <c r="U25" s="739">
        <f t="shared" si="5"/>
        <v>0</v>
      </c>
      <c r="V25" s="739">
        <f t="shared" si="6"/>
        <v>0</v>
      </c>
      <c r="W25" s="739">
        <f t="shared" si="7"/>
        <v>0</v>
      </c>
      <c r="X25" s="739">
        <f t="shared" si="8"/>
        <v>0</v>
      </c>
      <c r="Y25" s="722">
        <f t="shared" si="9"/>
        <v>0</v>
      </c>
      <c r="Z25" s="740" t="str">
        <f t="shared" si="10"/>
        <v>OK</v>
      </c>
    </row>
    <row r="26" spans="1:26" ht="42">
      <c r="A26" s="561">
        <v>14</v>
      </c>
      <c r="B26" s="875" t="s">
        <v>1487</v>
      </c>
      <c r="C26" s="714" t="s">
        <v>1473</v>
      </c>
      <c r="D26" s="876">
        <v>0</v>
      </c>
      <c r="E26" s="876">
        <v>0</v>
      </c>
      <c r="F26" s="870">
        <v>0</v>
      </c>
      <c r="G26" s="561">
        <v>0</v>
      </c>
      <c r="H26" s="561">
        <v>0</v>
      </c>
      <c r="I26" s="561">
        <f t="shared" si="1"/>
        <v>0</v>
      </c>
      <c r="J26" s="871">
        <v>1.5</v>
      </c>
      <c r="K26" s="816">
        <f t="shared" si="2"/>
        <v>0</v>
      </c>
      <c r="L26" s="591">
        <v>0</v>
      </c>
      <c r="M26" s="591">
        <v>0</v>
      </c>
      <c r="N26" s="591">
        <v>0</v>
      </c>
      <c r="O26" s="591">
        <v>0</v>
      </c>
      <c r="P26" s="872">
        <f t="shared" si="3"/>
        <v>0</v>
      </c>
      <c r="Q26" s="827">
        <f t="shared" si="4"/>
        <v>0</v>
      </c>
      <c r="R26" s="828" t="s">
        <v>1051</v>
      </c>
      <c r="S26" s="578" t="s">
        <v>1052</v>
      </c>
      <c r="T26" s="22" t="str">
        <f t="shared" si="0"/>
        <v>OK</v>
      </c>
      <c r="U26" s="739">
        <f t="shared" si="5"/>
        <v>0</v>
      </c>
      <c r="V26" s="739">
        <f t="shared" si="6"/>
        <v>0</v>
      </c>
      <c r="W26" s="739">
        <f t="shared" si="7"/>
        <v>0</v>
      </c>
      <c r="X26" s="739">
        <f t="shared" si="8"/>
        <v>0</v>
      </c>
      <c r="Y26" s="722">
        <f t="shared" si="9"/>
        <v>0</v>
      </c>
      <c r="Z26" s="740" t="str">
        <f t="shared" si="10"/>
        <v>OK</v>
      </c>
    </row>
    <row r="27" spans="1:26" ht="42">
      <c r="A27" s="561">
        <v>15</v>
      </c>
      <c r="B27" s="875" t="s">
        <v>1488</v>
      </c>
      <c r="C27" s="714" t="s">
        <v>1473</v>
      </c>
      <c r="D27" s="876">
        <v>1000</v>
      </c>
      <c r="E27" s="876">
        <v>500</v>
      </c>
      <c r="F27" s="870">
        <v>2500</v>
      </c>
      <c r="G27" s="561">
        <v>5000</v>
      </c>
      <c r="H27" s="561">
        <v>3000</v>
      </c>
      <c r="I27" s="561">
        <f t="shared" si="1"/>
        <v>5000</v>
      </c>
      <c r="J27" s="871">
        <v>1.8</v>
      </c>
      <c r="K27" s="816">
        <f t="shared" si="2"/>
        <v>9000</v>
      </c>
      <c r="L27" s="591">
        <v>0</v>
      </c>
      <c r="M27" s="591">
        <v>5000</v>
      </c>
      <c r="N27" s="591">
        <v>0</v>
      </c>
      <c r="O27" s="591">
        <v>0</v>
      </c>
      <c r="P27" s="872">
        <f t="shared" si="3"/>
        <v>5000</v>
      </c>
      <c r="Q27" s="827">
        <f t="shared" si="4"/>
        <v>9000</v>
      </c>
      <c r="R27" s="828" t="s">
        <v>1051</v>
      </c>
      <c r="S27" s="578" t="s">
        <v>1052</v>
      </c>
      <c r="T27" s="22" t="str">
        <f t="shared" si="0"/>
        <v>OK</v>
      </c>
      <c r="U27" s="739">
        <f t="shared" si="5"/>
        <v>0</v>
      </c>
      <c r="V27" s="739">
        <f t="shared" si="6"/>
        <v>9000</v>
      </c>
      <c r="W27" s="739">
        <f t="shared" si="7"/>
        <v>0</v>
      </c>
      <c r="X27" s="739">
        <f t="shared" si="8"/>
        <v>0</v>
      </c>
      <c r="Y27" s="722">
        <f t="shared" si="9"/>
        <v>9000</v>
      </c>
      <c r="Z27" s="740" t="str">
        <f t="shared" si="10"/>
        <v>OK</v>
      </c>
    </row>
    <row r="28" spans="1:26" ht="42">
      <c r="A28" s="561">
        <v>16</v>
      </c>
      <c r="B28" s="875" t="s">
        <v>1489</v>
      </c>
      <c r="C28" s="714" t="s">
        <v>1473</v>
      </c>
      <c r="D28" s="876">
        <v>0</v>
      </c>
      <c r="E28" s="876">
        <v>0</v>
      </c>
      <c r="F28" s="870">
        <v>7000</v>
      </c>
      <c r="G28" s="561">
        <v>10000</v>
      </c>
      <c r="H28" s="561">
        <v>2500</v>
      </c>
      <c r="I28" s="561">
        <f t="shared" si="1"/>
        <v>10000</v>
      </c>
      <c r="J28" s="871">
        <v>1.8</v>
      </c>
      <c r="K28" s="816">
        <f t="shared" si="2"/>
        <v>18000</v>
      </c>
      <c r="L28" s="591">
        <v>0</v>
      </c>
      <c r="M28" s="591">
        <v>5000</v>
      </c>
      <c r="N28" s="591">
        <v>5000</v>
      </c>
      <c r="O28" s="591">
        <v>0</v>
      </c>
      <c r="P28" s="872">
        <f t="shared" si="3"/>
        <v>10000</v>
      </c>
      <c r="Q28" s="827">
        <f t="shared" si="4"/>
        <v>18000</v>
      </c>
      <c r="R28" s="828" t="s">
        <v>1051</v>
      </c>
      <c r="S28" s="578" t="s">
        <v>1052</v>
      </c>
      <c r="T28" s="22" t="str">
        <f t="shared" si="0"/>
        <v>OK</v>
      </c>
      <c r="U28" s="739">
        <f t="shared" si="5"/>
        <v>0</v>
      </c>
      <c r="V28" s="739">
        <f t="shared" si="6"/>
        <v>9000</v>
      </c>
      <c r="W28" s="739">
        <f t="shared" si="7"/>
        <v>9000</v>
      </c>
      <c r="X28" s="739">
        <f t="shared" si="8"/>
        <v>0</v>
      </c>
      <c r="Y28" s="722">
        <f t="shared" si="9"/>
        <v>18000</v>
      </c>
      <c r="Z28" s="740" t="str">
        <f t="shared" si="10"/>
        <v>OK</v>
      </c>
    </row>
    <row r="29" spans="1:26">
      <c r="A29" s="746"/>
      <c r="B29" s="877" t="s">
        <v>6</v>
      </c>
      <c r="C29" s="22"/>
      <c r="D29" s="22"/>
      <c r="E29" s="22"/>
      <c r="F29" s="22"/>
      <c r="G29" s="22"/>
      <c r="H29" s="22"/>
      <c r="I29" s="22"/>
      <c r="J29" s="22"/>
      <c r="K29" s="788">
        <f>SUM(K22:K28)</f>
        <v>172500</v>
      </c>
      <c r="L29" s="789"/>
      <c r="M29" s="789"/>
      <c r="N29" s="789"/>
      <c r="O29" s="789"/>
      <c r="P29" s="789"/>
      <c r="Q29" s="788">
        <f>SUM(Q22:Q28)</f>
        <v>172500</v>
      </c>
      <c r="U29" s="739">
        <f>SUM(U6:U28)</f>
        <v>0</v>
      </c>
      <c r="V29" s="739">
        <f t="shared" ref="V29:Y29" si="11">SUM(V6:V28)</f>
        <v>114500</v>
      </c>
      <c r="W29" s="739">
        <f t="shared" si="11"/>
        <v>58000</v>
      </c>
      <c r="X29" s="739">
        <f t="shared" si="11"/>
        <v>0</v>
      </c>
      <c r="Y29" s="739">
        <f t="shared" si="11"/>
        <v>172500</v>
      </c>
      <c r="Z29" s="740"/>
    </row>
    <row r="30" spans="1:26">
      <c r="U30" s="739"/>
      <c r="V30" s="739"/>
      <c r="W30" s="739"/>
      <c r="X30" s="739"/>
      <c r="Z30" s="740"/>
    </row>
    <row r="31" spans="1:26">
      <c r="U31" s="739"/>
      <c r="V31" s="739"/>
      <c r="W31" s="739"/>
      <c r="X31" s="739"/>
      <c r="Z31" s="740"/>
    </row>
    <row r="32" spans="1:26">
      <c r="U32" s="739"/>
      <c r="V32" s="739"/>
      <c r="W32" s="739"/>
      <c r="X32" s="739"/>
      <c r="Z32" s="740"/>
    </row>
    <row r="33" spans="21:26">
      <c r="U33" s="739"/>
      <c r="V33" s="739"/>
      <c r="W33" s="739"/>
      <c r="X33" s="739"/>
      <c r="Z33" s="740"/>
    </row>
    <row r="34" spans="21:26">
      <c r="U34" s="739"/>
      <c r="V34" s="739"/>
      <c r="W34" s="739"/>
      <c r="X34" s="739"/>
      <c r="Z34" s="740"/>
    </row>
    <row r="35" spans="21:26">
      <c r="U35" s="739"/>
      <c r="V35" s="739"/>
      <c r="W35" s="739"/>
      <c r="X35" s="739"/>
      <c r="Z35" s="740"/>
    </row>
    <row r="36" spans="21:26">
      <c r="U36" s="739"/>
      <c r="V36" s="739"/>
      <c r="W36" s="739"/>
      <c r="X36" s="739"/>
      <c r="Z36" s="740"/>
    </row>
    <row r="37" spans="21:26">
      <c r="U37" s="739"/>
      <c r="V37" s="739"/>
      <c r="W37" s="739"/>
      <c r="X37" s="739"/>
      <c r="Z37" s="740"/>
    </row>
    <row r="38" spans="21:26">
      <c r="U38" s="739"/>
      <c r="V38" s="739"/>
      <c r="W38" s="739"/>
      <c r="X38" s="739"/>
      <c r="Z38" s="740"/>
    </row>
    <row r="39" spans="21:26">
      <c r="U39" s="739"/>
      <c r="V39" s="739"/>
      <c r="W39" s="739"/>
      <c r="X39" s="739"/>
      <c r="Z39" s="740"/>
    </row>
    <row r="40" spans="21:26">
      <c r="U40" s="739"/>
      <c r="V40" s="739"/>
      <c r="W40" s="739"/>
      <c r="X40" s="739"/>
      <c r="Z40" s="740"/>
    </row>
    <row r="41" spans="21:26">
      <c r="U41" s="739"/>
      <c r="V41" s="739"/>
      <c r="W41" s="739"/>
      <c r="X41" s="739"/>
      <c r="Y41" s="739"/>
      <c r="Z41" s="740"/>
    </row>
    <row r="42" spans="21:26">
      <c r="U42" s="739"/>
      <c r="V42" s="739"/>
      <c r="W42" s="739"/>
      <c r="X42" s="739"/>
      <c r="Z42" s="740"/>
    </row>
    <row r="43" spans="21:26">
      <c r="U43" s="739"/>
      <c r="V43" s="739"/>
      <c r="W43" s="739"/>
      <c r="X43" s="739"/>
      <c r="Z43" s="740"/>
    </row>
    <row r="44" spans="21:26">
      <c r="U44" s="739"/>
      <c r="V44" s="739"/>
      <c r="W44" s="739"/>
      <c r="X44" s="739"/>
      <c r="Z44" s="740"/>
    </row>
    <row r="45" spans="21:26">
      <c r="U45" s="739"/>
      <c r="V45" s="739"/>
      <c r="W45" s="739"/>
      <c r="X45" s="739"/>
      <c r="Z45" s="740"/>
    </row>
    <row r="46" spans="21:26">
      <c r="U46" s="739"/>
      <c r="V46" s="739"/>
      <c r="W46" s="739"/>
      <c r="X46" s="739"/>
      <c r="Z46" s="740"/>
    </row>
    <row r="47" spans="21:26">
      <c r="U47" s="739"/>
      <c r="V47" s="739"/>
      <c r="W47" s="739"/>
      <c r="X47" s="739"/>
      <c r="Z47" s="740"/>
    </row>
    <row r="48" spans="21:26">
      <c r="U48" s="739"/>
      <c r="V48" s="739"/>
      <c r="W48" s="739"/>
      <c r="X48" s="739"/>
      <c r="Z48" s="740"/>
    </row>
    <row r="49" spans="21:26">
      <c r="U49" s="739"/>
      <c r="V49" s="739"/>
      <c r="W49" s="739"/>
      <c r="X49" s="739"/>
      <c r="Z49" s="740"/>
    </row>
    <row r="50" spans="21:26">
      <c r="U50" s="739"/>
      <c r="V50" s="739"/>
      <c r="W50" s="739"/>
      <c r="X50" s="739"/>
      <c r="Z50" s="740"/>
    </row>
    <row r="51" spans="21:26">
      <c r="U51" s="739"/>
      <c r="V51" s="739"/>
      <c r="W51" s="739"/>
      <c r="X51" s="739"/>
      <c r="Z51" s="740"/>
    </row>
    <row r="52" spans="21:26">
      <c r="U52" s="739"/>
      <c r="V52" s="739"/>
      <c r="W52" s="739"/>
      <c r="X52" s="739"/>
      <c r="Z52" s="740"/>
    </row>
    <row r="53" spans="21:26">
      <c r="U53" s="739"/>
      <c r="V53" s="739"/>
      <c r="W53" s="739"/>
      <c r="X53" s="739"/>
      <c r="Z53" s="740"/>
    </row>
    <row r="54" spans="21:26">
      <c r="U54" s="739"/>
      <c r="V54" s="739"/>
      <c r="W54" s="739"/>
      <c r="X54" s="739"/>
      <c r="Z54" s="740"/>
    </row>
    <row r="55" spans="21:26">
      <c r="U55" s="739"/>
      <c r="V55" s="739"/>
      <c r="W55" s="739"/>
      <c r="X55" s="739"/>
      <c r="Z55" s="740"/>
    </row>
    <row r="56" spans="21:26">
      <c r="U56" s="739"/>
      <c r="V56" s="739"/>
      <c r="W56" s="739"/>
      <c r="X56" s="739"/>
      <c r="Z56" s="740"/>
    </row>
    <row r="57" spans="21:26">
      <c r="U57" s="739"/>
      <c r="V57" s="739"/>
      <c r="W57" s="739"/>
      <c r="X57" s="739"/>
      <c r="Z57" s="740"/>
    </row>
    <row r="58" spans="21:26">
      <c r="U58" s="739"/>
      <c r="V58" s="739"/>
      <c r="W58" s="739"/>
      <c r="X58" s="739"/>
      <c r="Z58" s="740"/>
    </row>
    <row r="59" spans="21:26">
      <c r="U59" s="739"/>
      <c r="V59" s="739"/>
      <c r="W59" s="739"/>
      <c r="X59" s="739"/>
      <c r="Z59" s="740"/>
    </row>
    <row r="60" spans="21:26">
      <c r="U60" s="739"/>
      <c r="V60" s="739"/>
      <c r="W60" s="739"/>
      <c r="X60" s="739"/>
      <c r="Z60" s="740"/>
    </row>
    <row r="61" spans="21:26">
      <c r="U61" s="739"/>
      <c r="V61" s="739"/>
      <c r="W61" s="739"/>
      <c r="X61" s="739"/>
      <c r="Z61" s="740"/>
    </row>
    <row r="62" spans="21:26">
      <c r="U62" s="739"/>
      <c r="V62" s="739"/>
      <c r="W62" s="739"/>
      <c r="X62" s="739"/>
      <c r="Z62" s="740"/>
    </row>
    <row r="63" spans="21:26">
      <c r="U63" s="739"/>
      <c r="V63" s="739"/>
      <c r="W63" s="739"/>
      <c r="X63" s="739"/>
      <c r="Z63" s="740"/>
    </row>
    <row r="64" spans="21:26">
      <c r="U64" s="739"/>
      <c r="V64" s="739"/>
      <c r="W64" s="739"/>
      <c r="X64" s="739"/>
      <c r="Z64" s="740"/>
    </row>
    <row r="65" spans="21:26">
      <c r="U65" s="739"/>
      <c r="V65" s="739"/>
      <c r="W65" s="739"/>
      <c r="X65" s="739"/>
      <c r="Z65" s="740"/>
    </row>
    <row r="66" spans="21:26">
      <c r="U66" s="739"/>
      <c r="V66" s="739"/>
      <c r="W66" s="739"/>
      <c r="X66" s="739"/>
      <c r="Z66" s="740"/>
    </row>
    <row r="67" spans="21:26">
      <c r="U67" s="739"/>
      <c r="V67" s="739"/>
      <c r="W67" s="739"/>
      <c r="X67" s="739"/>
      <c r="Z67" s="740"/>
    </row>
    <row r="68" spans="21:26">
      <c r="U68" s="739"/>
      <c r="V68" s="739"/>
      <c r="W68" s="739"/>
      <c r="X68" s="739"/>
      <c r="Z68" s="740"/>
    </row>
    <row r="69" spans="21:26">
      <c r="U69" s="739"/>
      <c r="V69" s="739"/>
      <c r="W69" s="739"/>
      <c r="X69" s="739"/>
      <c r="Z69" s="740"/>
    </row>
    <row r="70" spans="21:26">
      <c r="U70" s="739"/>
      <c r="V70" s="739"/>
      <c r="W70" s="739"/>
      <c r="X70" s="739"/>
      <c r="Z70" s="740"/>
    </row>
    <row r="71" spans="21:26">
      <c r="U71" s="739"/>
      <c r="V71" s="739"/>
      <c r="W71" s="739"/>
      <c r="X71" s="739"/>
      <c r="Z71" s="740"/>
    </row>
    <row r="72" spans="21:26">
      <c r="U72" s="739"/>
      <c r="V72" s="739"/>
      <c r="W72" s="739"/>
      <c r="X72" s="739"/>
      <c r="Z72" s="740"/>
    </row>
    <row r="73" spans="21:26">
      <c r="U73" s="739"/>
      <c r="V73" s="739"/>
      <c r="W73" s="739"/>
      <c r="X73" s="739"/>
      <c r="Z73" s="740"/>
    </row>
    <row r="74" spans="21:26">
      <c r="U74" s="739"/>
      <c r="V74" s="739"/>
      <c r="W74" s="739"/>
      <c r="X74" s="739"/>
      <c r="Z74" s="740"/>
    </row>
    <row r="75" spans="21:26">
      <c r="U75" s="739"/>
      <c r="V75" s="739"/>
      <c r="W75" s="739"/>
      <c r="X75" s="739"/>
      <c r="Z75" s="740"/>
    </row>
    <row r="76" spans="21:26">
      <c r="U76" s="739"/>
      <c r="V76" s="739"/>
      <c r="W76" s="739"/>
      <c r="X76" s="739"/>
      <c r="Z76" s="740"/>
    </row>
    <row r="77" spans="21:26">
      <c r="U77" s="739"/>
      <c r="V77" s="739"/>
      <c r="W77" s="739"/>
      <c r="X77" s="739"/>
      <c r="Z77" s="740"/>
    </row>
    <row r="78" spans="21:26">
      <c r="U78" s="739"/>
      <c r="V78" s="739"/>
      <c r="W78" s="739"/>
      <c r="X78" s="739"/>
      <c r="Z78" s="740"/>
    </row>
    <row r="79" spans="21:26">
      <c r="U79" s="739"/>
      <c r="V79" s="739"/>
      <c r="W79" s="739"/>
      <c r="X79" s="739"/>
      <c r="Z79" s="740"/>
    </row>
    <row r="80" spans="21:26">
      <c r="U80" s="739"/>
      <c r="V80" s="739"/>
      <c r="W80" s="739"/>
      <c r="X80" s="739"/>
      <c r="Z80" s="740"/>
    </row>
    <row r="81" spans="21:26">
      <c r="U81" s="739"/>
      <c r="V81" s="739"/>
      <c r="W81" s="739"/>
      <c r="X81" s="739"/>
      <c r="Z81" s="740"/>
    </row>
    <row r="82" spans="21:26">
      <c r="U82" s="739"/>
      <c r="V82" s="739"/>
      <c r="W82" s="739"/>
      <c r="X82" s="739"/>
      <c r="Z82" s="740"/>
    </row>
    <row r="83" spans="21:26">
      <c r="U83" s="739"/>
      <c r="V83" s="739"/>
      <c r="W83" s="739"/>
      <c r="X83" s="739"/>
      <c r="Z83" s="740"/>
    </row>
    <row r="84" spans="21:26">
      <c r="U84" s="739"/>
      <c r="V84" s="739"/>
      <c r="W84" s="739"/>
      <c r="X84" s="739"/>
      <c r="Z84" s="740"/>
    </row>
    <row r="85" spans="21:26">
      <c r="U85" s="739"/>
      <c r="V85" s="739"/>
      <c r="W85" s="739"/>
      <c r="X85" s="739"/>
      <c r="Z85" s="740"/>
    </row>
    <row r="86" spans="21:26">
      <c r="U86" s="739"/>
      <c r="V86" s="739"/>
      <c r="W86" s="739"/>
      <c r="X86" s="739"/>
      <c r="Z86" s="740"/>
    </row>
    <row r="87" spans="21:26">
      <c r="U87" s="739"/>
      <c r="V87" s="739"/>
      <c r="W87" s="739"/>
      <c r="X87" s="739"/>
      <c r="Z87" s="740"/>
    </row>
    <row r="88" spans="21:26">
      <c r="U88" s="739"/>
      <c r="V88" s="739"/>
      <c r="W88" s="739"/>
      <c r="X88" s="739"/>
      <c r="Z88" s="740"/>
    </row>
    <row r="89" spans="21:26">
      <c r="U89" s="739"/>
      <c r="V89" s="739"/>
      <c r="W89" s="739"/>
      <c r="X89" s="739"/>
      <c r="Z89" s="740"/>
    </row>
    <row r="90" spans="21:26">
      <c r="U90" s="739"/>
      <c r="V90" s="739"/>
      <c r="W90" s="739"/>
      <c r="X90" s="739"/>
      <c r="Z90" s="740"/>
    </row>
    <row r="91" spans="21:26">
      <c r="U91" s="739"/>
      <c r="V91" s="739"/>
      <c r="W91" s="739"/>
      <c r="X91" s="739"/>
      <c r="Z91" s="740"/>
    </row>
    <row r="92" spans="21:26">
      <c r="U92" s="739"/>
      <c r="V92" s="739"/>
      <c r="W92" s="739"/>
      <c r="X92" s="739"/>
      <c r="Z92" s="740"/>
    </row>
    <row r="93" spans="21:26">
      <c r="U93" s="739"/>
      <c r="V93" s="739"/>
      <c r="W93" s="739"/>
      <c r="X93" s="739"/>
      <c r="Z93" s="740"/>
    </row>
    <row r="94" spans="21:26">
      <c r="U94" s="739"/>
      <c r="V94" s="739"/>
      <c r="W94" s="739"/>
      <c r="X94" s="739"/>
      <c r="Z94" s="740"/>
    </row>
    <row r="95" spans="21:26">
      <c r="U95" s="739"/>
      <c r="V95" s="739"/>
      <c r="W95" s="739"/>
      <c r="X95" s="739"/>
      <c r="Z95" s="740"/>
    </row>
    <row r="96" spans="21:26">
      <c r="U96" s="739"/>
      <c r="V96" s="739"/>
      <c r="W96" s="739"/>
      <c r="X96" s="739"/>
      <c r="Z96" s="740"/>
    </row>
    <row r="97" spans="21:26">
      <c r="U97" s="739"/>
      <c r="V97" s="739"/>
      <c r="W97" s="739"/>
      <c r="X97" s="739"/>
      <c r="Z97" s="740"/>
    </row>
    <row r="98" spans="21:26">
      <c r="U98" s="739"/>
      <c r="V98" s="739"/>
      <c r="W98" s="739"/>
      <c r="X98" s="739"/>
      <c r="Z98" s="740"/>
    </row>
    <row r="99" spans="21:26">
      <c r="U99" s="739"/>
      <c r="V99" s="739"/>
      <c r="W99" s="739"/>
      <c r="X99" s="739"/>
      <c r="Z99" s="740"/>
    </row>
    <row r="100" spans="21:26">
      <c r="U100" s="739"/>
      <c r="V100" s="739"/>
      <c r="W100" s="739"/>
      <c r="X100" s="739"/>
      <c r="Z100" s="740"/>
    </row>
    <row r="101" spans="21:26">
      <c r="U101" s="739"/>
      <c r="V101" s="739"/>
      <c r="W101" s="739"/>
      <c r="X101" s="739"/>
      <c r="Z101" s="740"/>
    </row>
    <row r="102" spans="21:26">
      <c r="U102" s="739"/>
      <c r="V102" s="739"/>
      <c r="W102" s="739"/>
      <c r="X102" s="739"/>
      <c r="Z102" s="740"/>
    </row>
    <row r="103" spans="21:26">
      <c r="U103" s="739"/>
      <c r="V103" s="739"/>
      <c r="W103" s="739"/>
      <c r="X103" s="739"/>
      <c r="Z103" s="740"/>
    </row>
    <row r="104" spans="21:26">
      <c r="U104" s="739"/>
      <c r="V104" s="739"/>
      <c r="W104" s="739"/>
      <c r="X104" s="739"/>
      <c r="Z104" s="740"/>
    </row>
    <row r="105" spans="21:26">
      <c r="U105" s="739"/>
      <c r="V105" s="739"/>
      <c r="W105" s="739"/>
      <c r="X105" s="739"/>
      <c r="Z105" s="740"/>
    </row>
    <row r="106" spans="21:26">
      <c r="U106" s="739"/>
      <c r="V106" s="739"/>
      <c r="W106" s="739"/>
      <c r="X106" s="739"/>
      <c r="Z106" s="740"/>
    </row>
    <row r="107" spans="21:26">
      <c r="U107" s="739"/>
      <c r="V107" s="739"/>
      <c r="W107" s="739"/>
      <c r="X107" s="739"/>
      <c r="Z107" s="740"/>
    </row>
    <row r="108" spans="21:26">
      <c r="U108" s="739"/>
      <c r="V108" s="739"/>
      <c r="W108" s="739"/>
      <c r="X108" s="739"/>
      <c r="Z108" s="740"/>
    </row>
    <row r="109" spans="21:26">
      <c r="U109" s="739"/>
      <c r="V109" s="739"/>
      <c r="W109" s="739"/>
      <c r="X109" s="739"/>
      <c r="Z109" s="740"/>
    </row>
    <row r="110" spans="21:26">
      <c r="U110" s="739"/>
      <c r="V110" s="739"/>
      <c r="W110" s="739"/>
      <c r="X110" s="739"/>
      <c r="Z110" s="740"/>
    </row>
    <row r="111" spans="21:26">
      <c r="U111" s="739"/>
      <c r="V111" s="739"/>
      <c r="W111" s="739"/>
      <c r="X111" s="739"/>
      <c r="Z111" s="740"/>
    </row>
    <row r="112" spans="21:26">
      <c r="U112" s="739"/>
      <c r="V112" s="739"/>
      <c r="W112" s="739"/>
      <c r="X112" s="739"/>
      <c r="Z112" s="740"/>
    </row>
    <row r="113" spans="21:26">
      <c r="U113" s="739"/>
      <c r="V113" s="739"/>
      <c r="W113" s="739"/>
      <c r="X113" s="739"/>
      <c r="Z113" s="740"/>
    </row>
    <row r="114" spans="21:26">
      <c r="U114" s="739"/>
      <c r="V114" s="739"/>
      <c r="W114" s="739"/>
      <c r="X114" s="739"/>
      <c r="Z114" s="740"/>
    </row>
    <row r="115" spans="21:26">
      <c r="U115" s="739"/>
      <c r="V115" s="739"/>
      <c r="W115" s="739"/>
      <c r="X115" s="739"/>
      <c r="Z115" s="740"/>
    </row>
    <row r="116" spans="21:26">
      <c r="U116" s="739"/>
      <c r="V116" s="739"/>
      <c r="W116" s="739"/>
      <c r="X116" s="739"/>
      <c r="Z116" s="740"/>
    </row>
    <row r="117" spans="21:26">
      <c r="U117" s="739"/>
      <c r="V117" s="739"/>
      <c r="W117" s="739"/>
      <c r="X117" s="739"/>
      <c r="Z117" s="740"/>
    </row>
    <row r="118" spans="21:26">
      <c r="U118" s="739"/>
      <c r="V118" s="739"/>
      <c r="W118" s="739"/>
      <c r="X118" s="739"/>
      <c r="Z118" s="740"/>
    </row>
    <row r="119" spans="21:26">
      <c r="U119" s="739"/>
      <c r="V119" s="739"/>
      <c r="W119" s="739"/>
      <c r="X119" s="739"/>
      <c r="Z119" s="740"/>
    </row>
    <row r="120" spans="21:26">
      <c r="U120" s="739"/>
      <c r="V120" s="739"/>
      <c r="W120" s="739"/>
      <c r="X120" s="739"/>
      <c r="Z120" s="740"/>
    </row>
    <row r="121" spans="21:26">
      <c r="U121" s="739"/>
      <c r="V121" s="739"/>
      <c r="W121" s="739"/>
      <c r="X121" s="739"/>
      <c r="Z121" s="740"/>
    </row>
    <row r="122" spans="21:26">
      <c r="U122" s="739"/>
      <c r="V122" s="739"/>
      <c r="W122" s="739"/>
      <c r="X122" s="739"/>
      <c r="Z122" s="740"/>
    </row>
    <row r="123" spans="21:26">
      <c r="U123" s="739"/>
      <c r="V123" s="739"/>
      <c r="W123" s="739"/>
      <c r="X123" s="739"/>
      <c r="Z123" s="740"/>
    </row>
    <row r="124" spans="21:26">
      <c r="U124" s="739"/>
      <c r="V124" s="739"/>
      <c r="W124" s="739"/>
      <c r="X124" s="739"/>
      <c r="Z124" s="740"/>
    </row>
    <row r="125" spans="21:26">
      <c r="U125" s="739"/>
      <c r="V125" s="739"/>
      <c r="W125" s="739"/>
      <c r="X125" s="739"/>
      <c r="Z125" s="740"/>
    </row>
    <row r="126" spans="21:26">
      <c r="U126" s="739"/>
      <c r="V126" s="739"/>
      <c r="W126" s="739"/>
      <c r="X126" s="739"/>
      <c r="Z126" s="740"/>
    </row>
    <row r="127" spans="21:26">
      <c r="U127" s="739"/>
      <c r="V127" s="739"/>
      <c r="W127" s="739"/>
      <c r="X127" s="739"/>
      <c r="Z127" s="740"/>
    </row>
    <row r="128" spans="21:26">
      <c r="U128" s="739"/>
      <c r="V128" s="739"/>
      <c r="W128" s="739"/>
      <c r="X128" s="739"/>
      <c r="Z128" s="740"/>
    </row>
    <row r="129" spans="21:26">
      <c r="U129" s="739"/>
      <c r="V129" s="739"/>
      <c r="W129" s="739"/>
      <c r="X129" s="739"/>
      <c r="Z129" s="740"/>
    </row>
    <row r="130" spans="21:26">
      <c r="U130" s="739"/>
      <c r="V130" s="739"/>
      <c r="W130" s="739"/>
      <c r="X130" s="739"/>
      <c r="Z130" s="740"/>
    </row>
    <row r="131" spans="21:26">
      <c r="U131" s="739"/>
      <c r="V131" s="739"/>
      <c r="W131" s="739"/>
      <c r="X131" s="739"/>
      <c r="Z131" s="740"/>
    </row>
    <row r="132" spans="21:26">
      <c r="U132" s="739"/>
      <c r="V132" s="739"/>
      <c r="W132" s="739"/>
      <c r="X132" s="739"/>
      <c r="Z132" s="740"/>
    </row>
    <row r="133" spans="21:26">
      <c r="U133" s="739"/>
      <c r="V133" s="739"/>
      <c r="W133" s="739"/>
      <c r="X133" s="739"/>
      <c r="Z133" s="740"/>
    </row>
    <row r="134" spans="21:26">
      <c r="U134" s="739"/>
      <c r="V134" s="739"/>
      <c r="W134" s="739"/>
      <c r="X134" s="739"/>
      <c r="Z134" s="740"/>
    </row>
    <row r="135" spans="21:26">
      <c r="U135" s="739"/>
      <c r="V135" s="739"/>
      <c r="W135" s="739"/>
      <c r="X135" s="739"/>
      <c r="Z135" s="740"/>
    </row>
    <row r="136" spans="21:26">
      <c r="U136" s="739"/>
      <c r="V136" s="739"/>
      <c r="W136" s="739"/>
      <c r="X136" s="739"/>
      <c r="Z136" s="740"/>
    </row>
    <row r="137" spans="21:26">
      <c r="U137" s="739"/>
      <c r="V137" s="739"/>
      <c r="W137" s="739"/>
      <c r="X137" s="739"/>
      <c r="Z137" s="740"/>
    </row>
    <row r="138" spans="21:26">
      <c r="U138" s="739"/>
      <c r="V138" s="739"/>
      <c r="W138" s="739"/>
      <c r="X138" s="739"/>
      <c r="Z138" s="740"/>
    </row>
    <row r="139" spans="21:26">
      <c r="U139" s="739"/>
      <c r="V139" s="739"/>
      <c r="W139" s="739"/>
      <c r="X139" s="739"/>
      <c r="Z139" s="740"/>
    </row>
    <row r="140" spans="21:26">
      <c r="U140" s="739"/>
      <c r="V140" s="739"/>
      <c r="W140" s="739"/>
      <c r="X140" s="739"/>
      <c r="Z140" s="740"/>
    </row>
    <row r="141" spans="21:26">
      <c r="U141" s="739"/>
      <c r="V141" s="739"/>
      <c r="W141" s="739"/>
      <c r="X141" s="739"/>
      <c r="Z141" s="740"/>
    </row>
    <row r="142" spans="21:26">
      <c r="U142" s="739"/>
      <c r="V142" s="739"/>
      <c r="W142" s="739"/>
      <c r="X142" s="739"/>
      <c r="Z142" s="740"/>
    </row>
    <row r="143" spans="21:26">
      <c r="U143" s="739"/>
      <c r="V143" s="739"/>
      <c r="W143" s="739"/>
      <c r="X143" s="739"/>
      <c r="Z143" s="740"/>
    </row>
    <row r="144" spans="21:26">
      <c r="U144" s="739"/>
      <c r="V144" s="739"/>
      <c r="W144" s="739"/>
      <c r="X144" s="739"/>
      <c r="Z144" s="740"/>
    </row>
    <row r="145" spans="21:26">
      <c r="U145" s="739"/>
      <c r="V145" s="739"/>
      <c r="W145" s="739"/>
      <c r="X145" s="739"/>
      <c r="Z145" s="740"/>
    </row>
    <row r="146" spans="21:26">
      <c r="U146" s="739"/>
      <c r="V146" s="739"/>
      <c r="W146" s="739"/>
      <c r="X146" s="739"/>
      <c r="Z146" s="740"/>
    </row>
    <row r="147" spans="21:26">
      <c r="U147" s="739"/>
      <c r="V147" s="739"/>
      <c r="W147" s="739"/>
      <c r="X147" s="739"/>
      <c r="Z147" s="740"/>
    </row>
    <row r="148" spans="21:26">
      <c r="U148" s="739"/>
      <c r="V148" s="739"/>
      <c r="W148" s="739"/>
      <c r="X148" s="739"/>
      <c r="Z148" s="740"/>
    </row>
    <row r="149" spans="21:26">
      <c r="U149" s="739"/>
      <c r="V149" s="739"/>
      <c r="W149" s="739"/>
      <c r="X149" s="739"/>
      <c r="Z149" s="740"/>
    </row>
    <row r="150" spans="21:26">
      <c r="U150" s="739"/>
      <c r="V150" s="739"/>
      <c r="W150" s="739"/>
      <c r="X150" s="739"/>
      <c r="Z150" s="740"/>
    </row>
    <row r="151" spans="21:26">
      <c r="U151" s="739"/>
      <c r="V151" s="739"/>
      <c r="W151" s="739"/>
      <c r="X151" s="739"/>
      <c r="Z151" s="740"/>
    </row>
    <row r="152" spans="21:26">
      <c r="U152" s="739"/>
      <c r="V152" s="739"/>
      <c r="W152" s="739"/>
      <c r="X152" s="739"/>
      <c r="Z152" s="740"/>
    </row>
    <row r="153" spans="21:26">
      <c r="U153" s="739"/>
      <c r="V153" s="739"/>
      <c r="W153" s="739"/>
      <c r="X153" s="739"/>
      <c r="Z153" s="740"/>
    </row>
    <row r="154" spans="21:26">
      <c r="U154" s="739"/>
      <c r="V154" s="739"/>
      <c r="W154" s="739"/>
      <c r="X154" s="739"/>
      <c r="Z154" s="740"/>
    </row>
    <row r="155" spans="21:26">
      <c r="U155" s="739"/>
      <c r="V155" s="739"/>
      <c r="W155" s="739"/>
      <c r="X155" s="739"/>
      <c r="Z155" s="740"/>
    </row>
    <row r="156" spans="21:26">
      <c r="U156" s="739"/>
      <c r="V156" s="739"/>
      <c r="W156" s="739"/>
      <c r="X156" s="739"/>
      <c r="Z156" s="740"/>
    </row>
    <row r="157" spans="21:26">
      <c r="U157" s="739"/>
      <c r="V157" s="739"/>
      <c r="W157" s="739"/>
      <c r="X157" s="739"/>
      <c r="Z157" s="740"/>
    </row>
    <row r="158" spans="21:26">
      <c r="U158" s="739"/>
      <c r="V158" s="739"/>
      <c r="W158" s="739"/>
      <c r="X158" s="739"/>
      <c r="Z158" s="740"/>
    </row>
    <row r="159" spans="21:26">
      <c r="U159" s="739"/>
      <c r="V159" s="739"/>
      <c r="W159" s="739"/>
      <c r="X159" s="739"/>
      <c r="Z159" s="740"/>
    </row>
    <row r="160" spans="21:26">
      <c r="U160" s="739"/>
      <c r="V160" s="739"/>
      <c r="W160" s="739"/>
      <c r="X160" s="739"/>
      <c r="Z160" s="740"/>
    </row>
    <row r="161" spans="21:26">
      <c r="U161" s="739"/>
      <c r="V161" s="739"/>
      <c r="W161" s="739"/>
      <c r="X161" s="739"/>
      <c r="Z161" s="740"/>
    </row>
    <row r="162" spans="21:26">
      <c r="U162" s="739"/>
      <c r="V162" s="739"/>
      <c r="W162" s="739"/>
      <c r="X162" s="739"/>
      <c r="Z162" s="740"/>
    </row>
    <row r="163" spans="21:26">
      <c r="U163" s="739"/>
      <c r="V163" s="739"/>
      <c r="W163" s="739"/>
      <c r="X163" s="739"/>
      <c r="Z163" s="740"/>
    </row>
    <row r="164" spans="21:26">
      <c r="U164" s="739"/>
      <c r="V164" s="739"/>
      <c r="W164" s="739"/>
      <c r="X164" s="739"/>
      <c r="Z164" s="740"/>
    </row>
    <row r="165" spans="21:26">
      <c r="U165" s="739"/>
      <c r="V165" s="739"/>
      <c r="W165" s="739"/>
      <c r="X165" s="739"/>
      <c r="Z165" s="740"/>
    </row>
    <row r="166" spans="21:26">
      <c r="U166" s="739"/>
      <c r="V166" s="739"/>
      <c r="W166" s="739"/>
      <c r="X166" s="739"/>
      <c r="Z166" s="740"/>
    </row>
    <row r="167" spans="21:26">
      <c r="U167" s="739"/>
      <c r="V167" s="739"/>
      <c r="W167" s="739"/>
      <c r="X167" s="739"/>
      <c r="Z167" s="740"/>
    </row>
    <row r="168" spans="21:26">
      <c r="U168" s="739"/>
      <c r="V168" s="739"/>
      <c r="W168" s="739"/>
      <c r="X168" s="739"/>
      <c r="Z168" s="740"/>
    </row>
    <row r="169" spans="21:26">
      <c r="U169" s="739"/>
      <c r="V169" s="739"/>
      <c r="W169" s="739"/>
      <c r="X169" s="739"/>
      <c r="Z169" s="740"/>
    </row>
    <row r="170" spans="21:26">
      <c r="U170" s="739"/>
      <c r="V170" s="739"/>
      <c r="W170" s="739"/>
      <c r="X170" s="739"/>
      <c r="Z170" s="740"/>
    </row>
    <row r="171" spans="21:26">
      <c r="U171" s="739"/>
      <c r="V171" s="739"/>
      <c r="W171" s="739"/>
      <c r="X171" s="739"/>
      <c r="Z171" s="740"/>
    </row>
    <row r="172" spans="21:26">
      <c r="U172" s="739"/>
      <c r="V172" s="739"/>
      <c r="W172" s="739"/>
      <c r="X172" s="739"/>
      <c r="Z172" s="740"/>
    </row>
    <row r="173" spans="21:26">
      <c r="U173" s="739"/>
      <c r="V173" s="739"/>
      <c r="W173" s="739"/>
      <c r="X173" s="739"/>
      <c r="Z173" s="740"/>
    </row>
    <row r="174" spans="21:26">
      <c r="U174" s="739"/>
      <c r="V174" s="739"/>
      <c r="W174" s="739"/>
      <c r="X174" s="739"/>
      <c r="Z174" s="740"/>
    </row>
    <row r="175" spans="21:26">
      <c r="U175" s="739"/>
      <c r="V175" s="739"/>
      <c r="W175" s="739"/>
      <c r="X175" s="739"/>
      <c r="Z175" s="740"/>
    </row>
    <row r="176" spans="21:26">
      <c r="U176" s="739"/>
      <c r="V176" s="739"/>
      <c r="W176" s="739"/>
      <c r="X176" s="739"/>
      <c r="Z176" s="740"/>
    </row>
    <row r="177" spans="21:26">
      <c r="U177" s="739"/>
      <c r="V177" s="739"/>
      <c r="W177" s="739"/>
      <c r="X177" s="739"/>
      <c r="Z177" s="740"/>
    </row>
    <row r="178" spans="21:26">
      <c r="U178" s="739"/>
      <c r="V178" s="739"/>
      <c r="W178" s="739"/>
      <c r="X178" s="739"/>
      <c r="Z178" s="740"/>
    </row>
    <row r="179" spans="21:26">
      <c r="U179" s="739"/>
      <c r="V179" s="739"/>
      <c r="W179" s="739"/>
      <c r="X179" s="739"/>
      <c r="Z179" s="740"/>
    </row>
    <row r="180" spans="21:26">
      <c r="U180" s="739"/>
      <c r="V180" s="739"/>
      <c r="W180" s="739"/>
      <c r="X180" s="739"/>
      <c r="Z180" s="740"/>
    </row>
    <row r="181" spans="21:26">
      <c r="U181" s="739"/>
      <c r="V181" s="739"/>
      <c r="W181" s="739"/>
      <c r="X181" s="739"/>
      <c r="Z181" s="740"/>
    </row>
    <row r="182" spans="21:26">
      <c r="U182" s="739"/>
      <c r="V182" s="739"/>
      <c r="W182" s="739"/>
      <c r="X182" s="739"/>
      <c r="Z182" s="740"/>
    </row>
    <row r="183" spans="21:26">
      <c r="U183" s="739"/>
      <c r="V183" s="739"/>
      <c r="W183" s="739"/>
      <c r="X183" s="739"/>
      <c r="Z183" s="740"/>
    </row>
    <row r="184" spans="21:26">
      <c r="U184" s="739"/>
      <c r="V184" s="739"/>
      <c r="W184" s="739"/>
      <c r="X184" s="739"/>
      <c r="Z184" s="740"/>
    </row>
    <row r="185" spans="21:26">
      <c r="U185" s="739"/>
      <c r="V185" s="739"/>
      <c r="W185" s="739"/>
      <c r="X185" s="739"/>
      <c r="Z185" s="740"/>
    </row>
    <row r="186" spans="21:26">
      <c r="U186" s="739"/>
      <c r="V186" s="739"/>
      <c r="W186" s="739"/>
      <c r="X186" s="739"/>
      <c r="Z186" s="740"/>
    </row>
    <row r="187" spans="21:26">
      <c r="U187" s="739"/>
      <c r="V187" s="739"/>
      <c r="W187" s="739"/>
      <c r="X187" s="739"/>
      <c r="Z187" s="740"/>
    </row>
    <row r="188" spans="21:26">
      <c r="U188" s="739"/>
      <c r="V188" s="739"/>
      <c r="W188" s="739"/>
      <c r="X188" s="739"/>
      <c r="Z188" s="740"/>
    </row>
    <row r="189" spans="21:26">
      <c r="U189" s="739"/>
      <c r="V189" s="739"/>
      <c r="W189" s="739"/>
      <c r="X189" s="739"/>
      <c r="Z189" s="740"/>
    </row>
    <row r="190" spans="21:26">
      <c r="U190" s="739"/>
      <c r="V190" s="739"/>
      <c r="W190" s="739"/>
      <c r="X190" s="739"/>
      <c r="Z190" s="740"/>
    </row>
    <row r="191" spans="21:26">
      <c r="U191" s="739"/>
      <c r="V191" s="739"/>
      <c r="W191" s="739"/>
      <c r="X191" s="739"/>
      <c r="Z191" s="740"/>
    </row>
    <row r="192" spans="21:26">
      <c r="U192" s="739"/>
      <c r="V192" s="739"/>
      <c r="W192" s="739"/>
      <c r="X192" s="739"/>
      <c r="Z192" s="740"/>
    </row>
    <row r="193" spans="21:26">
      <c r="U193" s="739"/>
      <c r="V193" s="739"/>
      <c r="W193" s="739"/>
      <c r="X193" s="739"/>
      <c r="Z193" s="740"/>
    </row>
    <row r="194" spans="21:26">
      <c r="U194" s="739"/>
      <c r="V194" s="739"/>
      <c r="W194" s="739"/>
      <c r="X194" s="739"/>
      <c r="Z194" s="740"/>
    </row>
    <row r="195" spans="21:26">
      <c r="U195" s="739"/>
      <c r="V195" s="739"/>
      <c r="W195" s="739"/>
      <c r="X195" s="739"/>
      <c r="Z195" s="740"/>
    </row>
    <row r="196" spans="21:26">
      <c r="U196" s="739"/>
      <c r="V196" s="739"/>
      <c r="W196" s="739"/>
      <c r="X196" s="739"/>
      <c r="Z196" s="740"/>
    </row>
    <row r="197" spans="21:26">
      <c r="U197" s="739"/>
      <c r="V197" s="739"/>
      <c r="W197" s="739"/>
      <c r="X197" s="739"/>
      <c r="Z197" s="740"/>
    </row>
    <row r="198" spans="21:26">
      <c r="U198" s="739"/>
      <c r="V198" s="739"/>
      <c r="W198" s="739"/>
      <c r="X198" s="739"/>
      <c r="Z198" s="740"/>
    </row>
    <row r="199" spans="21:26">
      <c r="U199" s="739"/>
      <c r="V199" s="739"/>
      <c r="W199" s="739"/>
      <c r="X199" s="739"/>
      <c r="Z199" s="740"/>
    </row>
    <row r="200" spans="21:26">
      <c r="U200" s="739"/>
      <c r="V200" s="739"/>
      <c r="W200" s="739"/>
      <c r="X200" s="739"/>
      <c r="Z200" s="740"/>
    </row>
    <row r="201" spans="21:26">
      <c r="U201" s="739"/>
      <c r="V201" s="739"/>
      <c r="W201" s="739"/>
      <c r="X201" s="739"/>
      <c r="Z201" s="740"/>
    </row>
    <row r="202" spans="21:26">
      <c r="U202" s="739"/>
      <c r="V202" s="739"/>
      <c r="W202" s="739"/>
      <c r="X202" s="739"/>
      <c r="Z202" s="740"/>
    </row>
    <row r="203" spans="21:26">
      <c r="U203" s="739"/>
      <c r="V203" s="739"/>
      <c r="W203" s="739"/>
      <c r="X203" s="739"/>
      <c r="Z203" s="740"/>
    </row>
    <row r="204" spans="21:26">
      <c r="U204" s="739"/>
      <c r="V204" s="739"/>
      <c r="W204" s="739"/>
      <c r="X204" s="739"/>
      <c r="Z204" s="740"/>
    </row>
    <row r="205" spans="21:26">
      <c r="U205" s="739"/>
      <c r="V205" s="739"/>
      <c r="W205" s="739"/>
      <c r="X205" s="739"/>
      <c r="Z205" s="740"/>
    </row>
    <row r="206" spans="21:26">
      <c r="U206" s="739"/>
      <c r="V206" s="739"/>
      <c r="W206" s="739"/>
      <c r="X206" s="739"/>
      <c r="Z206" s="740"/>
    </row>
    <row r="207" spans="21:26">
      <c r="U207" s="739"/>
      <c r="V207" s="739"/>
      <c r="W207" s="739"/>
      <c r="X207" s="739"/>
      <c r="Z207" s="740"/>
    </row>
    <row r="208" spans="21:26">
      <c r="U208" s="739"/>
      <c r="V208" s="739"/>
      <c r="W208" s="739"/>
      <c r="X208" s="739"/>
      <c r="Z208" s="740"/>
    </row>
    <row r="209" spans="21:26">
      <c r="U209" s="739"/>
      <c r="V209" s="739"/>
      <c r="W209" s="739"/>
      <c r="X209" s="739"/>
      <c r="Z209" s="740"/>
    </row>
    <row r="210" spans="21:26">
      <c r="U210" s="739"/>
      <c r="V210" s="739"/>
      <c r="W210" s="739"/>
      <c r="X210" s="739"/>
      <c r="Z210" s="740"/>
    </row>
    <row r="211" spans="21:26">
      <c r="U211" s="739"/>
      <c r="V211" s="739"/>
      <c r="W211" s="739"/>
      <c r="X211" s="739"/>
      <c r="Z211" s="740"/>
    </row>
    <row r="212" spans="21:26">
      <c r="U212" s="739"/>
      <c r="V212" s="739"/>
      <c r="W212" s="739"/>
      <c r="X212" s="739"/>
      <c r="Z212" s="740"/>
    </row>
    <row r="213" spans="21:26">
      <c r="U213" s="739"/>
      <c r="V213" s="739"/>
      <c r="W213" s="739"/>
      <c r="X213" s="739"/>
      <c r="Z213" s="740"/>
    </row>
    <row r="214" spans="21:26">
      <c r="U214" s="739"/>
      <c r="V214" s="739"/>
      <c r="W214" s="739"/>
      <c r="X214" s="739"/>
      <c r="Z214" s="740"/>
    </row>
    <row r="215" spans="21:26">
      <c r="U215" s="739"/>
      <c r="V215" s="739"/>
      <c r="W215" s="739"/>
      <c r="X215" s="739"/>
      <c r="Z215" s="740"/>
    </row>
    <row r="216" spans="21:26">
      <c r="U216" s="739"/>
      <c r="V216" s="739"/>
      <c r="W216" s="739"/>
      <c r="X216" s="739"/>
      <c r="Z216" s="740"/>
    </row>
    <row r="217" spans="21:26">
      <c r="U217" s="739"/>
      <c r="V217" s="739"/>
      <c r="W217" s="739"/>
      <c r="X217" s="739"/>
      <c r="Z217" s="740"/>
    </row>
    <row r="218" spans="21:26">
      <c r="U218" s="739"/>
      <c r="V218" s="739"/>
      <c r="W218" s="739"/>
      <c r="X218" s="739"/>
      <c r="Z218" s="740"/>
    </row>
    <row r="219" spans="21:26">
      <c r="U219" s="739"/>
      <c r="V219" s="739"/>
      <c r="W219" s="739"/>
      <c r="X219" s="739"/>
      <c r="Z219" s="740"/>
    </row>
    <row r="220" spans="21:26">
      <c r="U220" s="739"/>
      <c r="V220" s="739"/>
      <c r="W220" s="739"/>
      <c r="X220" s="739"/>
      <c r="Z220" s="740"/>
    </row>
    <row r="221" spans="21:26">
      <c r="U221" s="739"/>
      <c r="V221" s="739"/>
      <c r="W221" s="739"/>
      <c r="X221" s="739"/>
      <c r="Z221" s="740"/>
    </row>
    <row r="222" spans="21:26">
      <c r="U222" s="739"/>
      <c r="V222" s="739"/>
      <c r="W222" s="739"/>
      <c r="X222" s="739"/>
      <c r="Z222" s="740"/>
    </row>
    <row r="223" spans="21:26">
      <c r="U223" s="739"/>
      <c r="V223" s="739"/>
      <c r="W223" s="739"/>
      <c r="X223" s="739"/>
      <c r="Z223" s="740"/>
    </row>
    <row r="224" spans="21:26">
      <c r="U224" s="739"/>
      <c r="V224" s="739"/>
      <c r="W224" s="739"/>
      <c r="X224" s="739"/>
      <c r="Z224" s="740"/>
    </row>
    <row r="225" spans="21:26">
      <c r="U225" s="739"/>
      <c r="V225" s="739"/>
      <c r="W225" s="739"/>
      <c r="X225" s="739"/>
      <c r="Z225" s="740"/>
    </row>
    <row r="226" spans="21:26">
      <c r="U226" s="739"/>
      <c r="V226" s="739"/>
      <c r="W226" s="739"/>
      <c r="X226" s="739"/>
      <c r="Z226" s="740"/>
    </row>
    <row r="227" spans="21:26">
      <c r="U227" s="739"/>
      <c r="V227" s="739"/>
      <c r="W227" s="739"/>
      <c r="X227" s="739"/>
      <c r="Z227" s="740"/>
    </row>
    <row r="228" spans="21:26">
      <c r="U228" s="739"/>
      <c r="V228" s="739"/>
      <c r="W228" s="739"/>
      <c r="X228" s="739"/>
      <c r="Z228" s="740"/>
    </row>
    <row r="229" spans="21:26">
      <c r="U229" s="739"/>
      <c r="V229" s="739"/>
      <c r="W229" s="739"/>
      <c r="X229" s="739"/>
      <c r="Z229" s="740"/>
    </row>
    <row r="230" spans="21:26">
      <c r="U230" s="739"/>
      <c r="V230" s="739"/>
      <c r="W230" s="739"/>
      <c r="X230" s="739"/>
      <c r="Z230" s="740"/>
    </row>
    <row r="231" spans="21:26">
      <c r="U231" s="739"/>
      <c r="V231" s="739"/>
      <c r="W231" s="739"/>
      <c r="X231" s="739"/>
      <c r="Z231" s="740"/>
    </row>
    <row r="232" spans="21:26">
      <c r="U232" s="739"/>
      <c r="V232" s="739"/>
      <c r="W232" s="739"/>
      <c r="X232" s="739"/>
      <c r="Z232" s="740"/>
    </row>
    <row r="233" spans="21:26">
      <c r="U233" s="739"/>
      <c r="V233" s="739"/>
      <c r="W233" s="739"/>
      <c r="X233" s="739"/>
      <c r="Z233" s="740"/>
    </row>
    <row r="234" spans="21:26">
      <c r="U234" s="739"/>
      <c r="V234" s="739"/>
      <c r="W234" s="739"/>
      <c r="X234" s="739"/>
      <c r="Z234" s="740"/>
    </row>
    <row r="235" spans="21:26">
      <c r="U235" s="739"/>
      <c r="V235" s="739"/>
      <c r="W235" s="739"/>
      <c r="X235" s="739"/>
      <c r="Z235" s="740"/>
    </row>
    <row r="236" spans="21:26">
      <c r="U236" s="739"/>
      <c r="V236" s="739"/>
      <c r="W236" s="739"/>
      <c r="X236" s="739"/>
      <c r="Z236" s="740"/>
    </row>
    <row r="237" spans="21:26">
      <c r="U237" s="739"/>
      <c r="V237" s="739"/>
      <c r="W237" s="739"/>
      <c r="X237" s="739"/>
      <c r="Z237" s="740"/>
    </row>
    <row r="238" spans="21:26">
      <c r="U238" s="739"/>
      <c r="V238" s="739"/>
      <c r="W238" s="739"/>
      <c r="X238" s="739"/>
      <c r="Z238" s="740"/>
    </row>
    <row r="239" spans="21:26">
      <c r="U239" s="739"/>
      <c r="V239" s="739"/>
      <c r="W239" s="739"/>
      <c r="X239" s="739"/>
      <c r="Z239" s="740"/>
    </row>
    <row r="240" spans="21:26">
      <c r="U240" s="739"/>
      <c r="V240" s="739"/>
      <c r="W240" s="739"/>
      <c r="X240" s="739"/>
      <c r="Z240" s="740"/>
    </row>
    <row r="241" spans="21:26">
      <c r="U241" s="739"/>
      <c r="V241" s="739"/>
      <c r="W241" s="739"/>
      <c r="X241" s="739"/>
      <c r="Z241" s="740"/>
    </row>
    <row r="242" spans="21:26">
      <c r="U242" s="739"/>
      <c r="V242" s="739"/>
      <c r="W242" s="739"/>
      <c r="X242" s="739"/>
      <c r="Z242" s="740"/>
    </row>
    <row r="243" spans="21:26">
      <c r="U243" s="739"/>
      <c r="V243" s="739"/>
      <c r="W243" s="739"/>
      <c r="X243" s="739"/>
      <c r="Z243" s="740"/>
    </row>
    <row r="244" spans="21:26">
      <c r="U244" s="739"/>
      <c r="V244" s="739"/>
      <c r="W244" s="739"/>
      <c r="X244" s="739"/>
      <c r="Z244" s="740"/>
    </row>
    <row r="245" spans="21:26">
      <c r="U245" s="739"/>
      <c r="V245" s="739"/>
      <c r="W245" s="739"/>
      <c r="X245" s="739"/>
      <c r="Z245" s="740"/>
    </row>
    <row r="246" spans="21:26">
      <c r="U246" s="739"/>
      <c r="V246" s="739"/>
      <c r="W246" s="739"/>
      <c r="X246" s="739"/>
      <c r="Z246" s="740"/>
    </row>
    <row r="247" spans="21:26">
      <c r="U247" s="739"/>
      <c r="V247" s="739"/>
      <c r="W247" s="739"/>
      <c r="X247" s="739"/>
      <c r="Z247" s="740"/>
    </row>
    <row r="248" spans="21:26">
      <c r="U248" s="739"/>
      <c r="V248" s="739"/>
      <c r="W248" s="739"/>
      <c r="X248" s="739"/>
      <c r="Z248" s="740"/>
    </row>
    <row r="249" spans="21:26">
      <c r="U249" s="739"/>
      <c r="V249" s="739"/>
      <c r="W249" s="739"/>
      <c r="X249" s="739"/>
      <c r="Z249" s="740"/>
    </row>
    <row r="250" spans="21:26">
      <c r="U250" s="739"/>
      <c r="V250" s="739"/>
      <c r="W250" s="739"/>
      <c r="X250" s="739"/>
      <c r="Z250" s="740"/>
    </row>
    <row r="251" spans="21:26">
      <c r="U251" s="739"/>
      <c r="V251" s="739"/>
      <c r="W251" s="739"/>
      <c r="X251" s="739"/>
      <c r="Z251" s="740"/>
    </row>
    <row r="252" spans="21:26">
      <c r="U252" s="739"/>
      <c r="V252" s="739"/>
      <c r="W252" s="739"/>
      <c r="X252" s="739"/>
      <c r="Z252" s="740"/>
    </row>
    <row r="253" spans="21:26">
      <c r="U253" s="739"/>
      <c r="V253" s="739"/>
      <c r="W253" s="739"/>
      <c r="X253" s="739"/>
      <c r="Z253" s="740"/>
    </row>
    <row r="254" spans="21:26">
      <c r="U254" s="739"/>
      <c r="V254" s="739"/>
      <c r="W254" s="739"/>
      <c r="X254" s="739"/>
      <c r="Z254" s="740"/>
    </row>
    <row r="255" spans="21:26">
      <c r="U255" s="739"/>
      <c r="V255" s="739"/>
      <c r="W255" s="739"/>
      <c r="X255" s="739"/>
      <c r="Z255" s="740"/>
    </row>
    <row r="256" spans="2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Y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mergeCells count="38">
    <mergeCell ref="S20:S21"/>
    <mergeCell ref="I20:I21"/>
    <mergeCell ref="J20:J21"/>
    <mergeCell ref="K20:K21"/>
    <mergeCell ref="L20:L21"/>
    <mergeCell ref="M20:M21"/>
    <mergeCell ref="N20:N21"/>
    <mergeCell ref="D20:F20"/>
    <mergeCell ref="G20:G21"/>
    <mergeCell ref="O20:O21"/>
    <mergeCell ref="P20:Q20"/>
    <mergeCell ref="R20:R21"/>
    <mergeCell ref="H20:H21"/>
    <mergeCell ref="P4:Q4"/>
    <mergeCell ref="R4:R5"/>
    <mergeCell ref="S4:S5"/>
    <mergeCell ref="A17:S17"/>
    <mergeCell ref="A18:S18"/>
    <mergeCell ref="A19:S19"/>
    <mergeCell ref="J4:J5"/>
    <mergeCell ref="K4:K5"/>
    <mergeCell ref="L4:L5"/>
    <mergeCell ref="M4:M5"/>
    <mergeCell ref="N4:N5"/>
    <mergeCell ref="O4:O5"/>
    <mergeCell ref="A20:A21"/>
    <mergeCell ref="B20:B21"/>
    <mergeCell ref="C20:C21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</mergeCells>
  <hyperlinks>
    <hyperlink ref="T1" location="'รวมงบ 2565'!A1" display="กลับ" xr:uid="{DA4AA7CD-1BFE-463A-B5CE-B5D7CDB9F69F}"/>
    <hyperlink ref="T17" location="'รวมงบ 2565'!A1" display="กลับ" xr:uid="{9EC3D0BE-362D-4B2B-A952-CC43C8532830}"/>
  </hyperlinks>
  <pageMargins left="0.31" right="0" top="0.19685039370078741" bottom="0" header="0" footer="0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B43E4-55CC-4539-B5E1-197889467B44}">
  <sheetPr>
    <tabColor rgb="FF008000"/>
  </sheetPr>
  <dimension ref="A1:Z349"/>
  <sheetViews>
    <sheetView topLeftCell="A32" zoomScale="79" zoomScaleNormal="79" zoomScaleSheetLayoutView="87" workbookViewId="0">
      <selection activeCell="C4" sqref="C4:C5"/>
    </sheetView>
  </sheetViews>
  <sheetFormatPr defaultColWidth="8.69921875" defaultRowHeight="21"/>
  <cols>
    <col min="1" max="1" width="4.3984375" style="21" customWidth="1"/>
    <col min="2" max="2" width="20.69921875" style="21" customWidth="1"/>
    <col min="3" max="3" width="5.296875" style="21" customWidth="1"/>
    <col min="4" max="4" width="4.8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7.09765625" style="21" customWidth="1"/>
    <col min="10" max="11" width="7.398437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5.59765625" style="21" customWidth="1"/>
    <col min="17" max="17" width="8.3984375" style="21" customWidth="1"/>
    <col min="18" max="18" width="9.09765625" style="21" customWidth="1"/>
    <col min="19" max="19" width="8.59765625" style="21" customWidth="1"/>
    <col min="20" max="20" width="7.09765625" style="21" customWidth="1"/>
    <col min="21" max="21" width="10.59765625" style="517" customWidth="1"/>
    <col min="22" max="22" width="12.3984375" style="517" customWidth="1"/>
    <col min="23" max="23" width="10.59765625" style="517" customWidth="1"/>
    <col min="24" max="24" width="9.8984375" style="517" customWidth="1"/>
    <col min="25" max="25" width="11" style="722" customWidth="1"/>
    <col min="26" max="26" width="8.69921875" style="722"/>
    <col min="27" max="16384" width="8.69921875" style="21"/>
  </cols>
  <sheetData>
    <row r="1" spans="1:26" s="26" customFormat="1" ht="22.5" customHeight="1">
      <c r="A1" s="1826" t="s">
        <v>1490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  <c r="U1" s="517"/>
      <c r="V1" s="517"/>
      <c r="W1" s="517"/>
      <c r="X1" s="517"/>
      <c r="Y1" s="722"/>
      <c r="Z1" s="722"/>
    </row>
    <row r="2" spans="1:26" s="26" customFormat="1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U2" s="517"/>
      <c r="V2" s="517"/>
      <c r="W2" s="517"/>
      <c r="X2" s="517"/>
      <c r="Y2" s="722"/>
      <c r="Z2" s="722"/>
    </row>
    <row r="3" spans="1:26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U3" s="517"/>
      <c r="V3" s="517"/>
      <c r="W3" s="517"/>
      <c r="X3" s="517"/>
      <c r="Y3" s="722"/>
      <c r="Z3" s="722"/>
    </row>
    <row r="4" spans="1:26" ht="18.600000000000001" customHeight="1">
      <c r="A4" s="1828" t="s">
        <v>789</v>
      </c>
      <c r="B4" s="1829" t="s">
        <v>4</v>
      </c>
      <c r="C4" s="1828" t="s">
        <v>1031</v>
      </c>
      <c r="D4" s="1831" t="s">
        <v>1032</v>
      </c>
      <c r="E4" s="1831"/>
      <c r="F4" s="1831"/>
      <c r="G4" s="1847" t="s">
        <v>1033</v>
      </c>
      <c r="H4" s="1847" t="s">
        <v>1034</v>
      </c>
      <c r="I4" s="1847" t="s">
        <v>1035</v>
      </c>
      <c r="J4" s="1885" t="s">
        <v>1036</v>
      </c>
      <c r="K4" s="1886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28" t="s">
        <v>1042</v>
      </c>
      <c r="Q4" s="1828"/>
      <c r="R4" s="1828" t="s">
        <v>1043</v>
      </c>
      <c r="S4" s="1828" t="s">
        <v>1146</v>
      </c>
      <c r="T4" s="801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81" customHeight="1">
      <c r="A5" s="1828"/>
      <c r="B5" s="1830"/>
      <c r="C5" s="1828"/>
      <c r="D5" s="499" t="s">
        <v>1045</v>
      </c>
      <c r="E5" s="499" t="s">
        <v>1046</v>
      </c>
      <c r="F5" s="499" t="s">
        <v>224</v>
      </c>
      <c r="G5" s="1847"/>
      <c r="H5" s="1847"/>
      <c r="I5" s="1847"/>
      <c r="J5" s="1885"/>
      <c r="K5" s="1886"/>
      <c r="L5" s="1831"/>
      <c r="M5" s="1831"/>
      <c r="N5" s="1831"/>
      <c r="O5" s="1831"/>
      <c r="P5" s="498" t="s">
        <v>1047</v>
      </c>
      <c r="Q5" s="500" t="s">
        <v>1048</v>
      </c>
      <c r="R5" s="1828"/>
      <c r="S5" s="1828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 s="873" customFormat="1">
      <c r="A6" s="575">
        <v>1</v>
      </c>
      <c r="B6" s="814" t="s">
        <v>1491</v>
      </c>
      <c r="C6" s="578" t="s">
        <v>1169</v>
      </c>
      <c r="D6" s="825">
        <v>170</v>
      </c>
      <c r="E6" s="825">
        <v>150</v>
      </c>
      <c r="F6" s="825">
        <v>150</v>
      </c>
      <c r="G6" s="825">
        <v>200</v>
      </c>
      <c r="H6" s="825">
        <v>19</v>
      </c>
      <c r="I6" s="825">
        <f>G6</f>
        <v>200</v>
      </c>
      <c r="J6" s="872">
        <v>300</v>
      </c>
      <c r="K6" s="880">
        <f>I6*J6</f>
        <v>60000</v>
      </c>
      <c r="L6" s="881">
        <v>50</v>
      </c>
      <c r="M6" s="881">
        <v>50</v>
      </c>
      <c r="N6" s="881">
        <v>50</v>
      </c>
      <c r="O6" s="881">
        <v>50</v>
      </c>
      <c r="P6" s="881">
        <f>SUM(L6:O6)</f>
        <v>200</v>
      </c>
      <c r="Q6" s="872">
        <f>P6*J6</f>
        <v>60000</v>
      </c>
      <c r="R6" s="520" t="s">
        <v>1051</v>
      </c>
      <c r="S6" s="882" t="s">
        <v>1137</v>
      </c>
      <c r="T6" s="22" t="str">
        <f t="shared" ref="T6:T40" si="0">+IF(K6=Q6,("OK"))</f>
        <v>OK</v>
      </c>
      <c r="U6" s="739">
        <f>+L6*J6</f>
        <v>15000</v>
      </c>
      <c r="V6" s="739">
        <f>+M6*J6</f>
        <v>15000</v>
      </c>
      <c r="W6" s="739">
        <f>+N6*J6</f>
        <v>15000</v>
      </c>
      <c r="X6" s="739">
        <f>+O6*J6</f>
        <v>15000</v>
      </c>
      <c r="Y6" s="722">
        <f>SUM(U6:X6)</f>
        <v>60000</v>
      </c>
      <c r="Z6" s="740" t="str">
        <f>IF(Q6=Y6,"OK")</f>
        <v>OK</v>
      </c>
    </row>
    <row r="7" spans="1:26" s="873" customFormat="1">
      <c r="A7" s="575">
        <v>2</v>
      </c>
      <c r="B7" s="814" t="s">
        <v>1492</v>
      </c>
      <c r="C7" s="578" t="s">
        <v>1169</v>
      </c>
      <c r="D7" s="825">
        <v>90</v>
      </c>
      <c r="E7" s="825">
        <v>80</v>
      </c>
      <c r="F7" s="825">
        <v>120</v>
      </c>
      <c r="G7" s="825">
        <v>100</v>
      </c>
      <c r="H7" s="825">
        <v>41</v>
      </c>
      <c r="I7" s="825">
        <f t="shared" ref="I7:I39" si="1">G7</f>
        <v>100</v>
      </c>
      <c r="J7" s="872">
        <v>300</v>
      </c>
      <c r="K7" s="880">
        <f t="shared" ref="K7:K40" si="2">I7*J7</f>
        <v>30000</v>
      </c>
      <c r="L7" s="881">
        <v>25</v>
      </c>
      <c r="M7" s="881">
        <v>25</v>
      </c>
      <c r="N7" s="881">
        <v>25</v>
      </c>
      <c r="O7" s="881">
        <v>25</v>
      </c>
      <c r="P7" s="881">
        <f t="shared" ref="P7:P40" si="3">SUM(L7:O7)</f>
        <v>100</v>
      </c>
      <c r="Q7" s="872">
        <f t="shared" ref="Q7:Q40" si="4">P7*J7</f>
        <v>30000</v>
      </c>
      <c r="R7" s="520" t="s">
        <v>1051</v>
      </c>
      <c r="S7" s="882" t="s">
        <v>1137</v>
      </c>
      <c r="T7" s="22" t="str">
        <f t="shared" si="0"/>
        <v>OK</v>
      </c>
      <c r="U7" s="739">
        <f t="shared" ref="U7:U40" si="5">+L7*J7</f>
        <v>7500</v>
      </c>
      <c r="V7" s="739">
        <f t="shared" ref="V7:V40" si="6">+M7*J7</f>
        <v>7500</v>
      </c>
      <c r="W7" s="739">
        <f t="shared" ref="W7:W40" si="7">+N7*J7</f>
        <v>7500</v>
      </c>
      <c r="X7" s="739">
        <f t="shared" ref="X7:X40" si="8">+O7*J7</f>
        <v>7500</v>
      </c>
      <c r="Y7" s="722">
        <f t="shared" ref="Y7:Y40" si="9">SUM(U7:X7)</f>
        <v>30000</v>
      </c>
      <c r="Z7" s="740" t="str">
        <f t="shared" ref="Z7:Z40" si="10">IF(Q7=Y7,"OK")</f>
        <v>OK</v>
      </c>
    </row>
    <row r="8" spans="1:26" s="873" customFormat="1">
      <c r="A8" s="575">
        <v>3</v>
      </c>
      <c r="B8" s="814" t="s">
        <v>1493</v>
      </c>
      <c r="C8" s="578" t="s">
        <v>1169</v>
      </c>
      <c r="D8" s="825">
        <v>10</v>
      </c>
      <c r="E8" s="825">
        <v>26</v>
      </c>
      <c r="F8" s="825">
        <v>30</v>
      </c>
      <c r="G8" s="825">
        <v>60</v>
      </c>
      <c r="H8" s="825">
        <v>26</v>
      </c>
      <c r="I8" s="825">
        <f t="shared" si="1"/>
        <v>60</v>
      </c>
      <c r="J8" s="872">
        <v>300</v>
      </c>
      <c r="K8" s="880">
        <f t="shared" si="2"/>
        <v>18000</v>
      </c>
      <c r="L8" s="881">
        <v>30</v>
      </c>
      <c r="M8" s="881"/>
      <c r="N8" s="881">
        <v>30</v>
      </c>
      <c r="O8" s="881"/>
      <c r="P8" s="881">
        <f t="shared" si="3"/>
        <v>60</v>
      </c>
      <c r="Q8" s="872">
        <f t="shared" si="4"/>
        <v>18000</v>
      </c>
      <c r="R8" s="520" t="s">
        <v>1051</v>
      </c>
      <c r="S8" s="882" t="s">
        <v>1137</v>
      </c>
      <c r="T8" s="22" t="str">
        <f t="shared" si="0"/>
        <v>OK</v>
      </c>
      <c r="U8" s="739">
        <f t="shared" si="5"/>
        <v>9000</v>
      </c>
      <c r="V8" s="739">
        <f t="shared" si="6"/>
        <v>0</v>
      </c>
      <c r="W8" s="739">
        <f t="shared" si="7"/>
        <v>9000</v>
      </c>
      <c r="X8" s="739">
        <f t="shared" si="8"/>
        <v>0</v>
      </c>
      <c r="Y8" s="722">
        <f t="shared" si="9"/>
        <v>18000</v>
      </c>
      <c r="Z8" s="740" t="str">
        <f t="shared" si="10"/>
        <v>OK</v>
      </c>
    </row>
    <row r="9" spans="1:26" s="873" customFormat="1">
      <c r="A9" s="575">
        <v>4</v>
      </c>
      <c r="B9" s="814" t="s">
        <v>1494</v>
      </c>
      <c r="C9" s="578" t="s">
        <v>1169</v>
      </c>
      <c r="D9" s="825" t="s">
        <v>1117</v>
      </c>
      <c r="E9" s="825" t="s">
        <v>1117</v>
      </c>
      <c r="F9" s="825" t="s">
        <v>1117</v>
      </c>
      <c r="G9" s="825">
        <v>160</v>
      </c>
      <c r="H9" s="825">
        <v>20</v>
      </c>
      <c r="I9" s="825">
        <f t="shared" si="1"/>
        <v>160</v>
      </c>
      <c r="J9" s="872">
        <v>300</v>
      </c>
      <c r="K9" s="880">
        <f t="shared" si="2"/>
        <v>48000</v>
      </c>
      <c r="L9" s="881">
        <v>40</v>
      </c>
      <c r="M9" s="881">
        <v>40</v>
      </c>
      <c r="N9" s="881">
        <v>40</v>
      </c>
      <c r="O9" s="881">
        <v>40</v>
      </c>
      <c r="P9" s="881">
        <f t="shared" si="3"/>
        <v>160</v>
      </c>
      <c r="Q9" s="872">
        <f t="shared" si="4"/>
        <v>48000</v>
      </c>
      <c r="R9" s="520" t="s">
        <v>1051</v>
      </c>
      <c r="S9" s="882" t="s">
        <v>1137</v>
      </c>
      <c r="T9" s="22" t="str">
        <f t="shared" si="0"/>
        <v>OK</v>
      </c>
      <c r="U9" s="739">
        <f t="shared" si="5"/>
        <v>12000</v>
      </c>
      <c r="V9" s="739">
        <f t="shared" si="6"/>
        <v>12000</v>
      </c>
      <c r="W9" s="739">
        <f t="shared" si="7"/>
        <v>12000</v>
      </c>
      <c r="X9" s="739">
        <f t="shared" si="8"/>
        <v>12000</v>
      </c>
      <c r="Y9" s="722">
        <f t="shared" si="9"/>
        <v>48000</v>
      </c>
      <c r="Z9" s="740" t="str">
        <f t="shared" si="10"/>
        <v>OK</v>
      </c>
    </row>
    <row r="10" spans="1:26">
      <c r="A10" s="575">
        <v>5</v>
      </c>
      <c r="B10" s="814" t="s">
        <v>1495</v>
      </c>
      <c r="C10" s="578" t="s">
        <v>1169</v>
      </c>
      <c r="D10" s="825" t="s">
        <v>1117</v>
      </c>
      <c r="E10" s="825" t="s">
        <v>1117</v>
      </c>
      <c r="F10" s="825">
        <v>20</v>
      </c>
      <c r="G10" s="825">
        <v>20</v>
      </c>
      <c r="H10" s="825">
        <v>20</v>
      </c>
      <c r="I10" s="825">
        <f t="shared" si="1"/>
        <v>20</v>
      </c>
      <c r="J10" s="872">
        <v>200</v>
      </c>
      <c r="K10" s="880">
        <f t="shared" si="2"/>
        <v>4000</v>
      </c>
      <c r="L10" s="881"/>
      <c r="M10" s="883">
        <v>10</v>
      </c>
      <c r="N10" s="881"/>
      <c r="O10" s="881">
        <v>10</v>
      </c>
      <c r="P10" s="881">
        <f t="shared" si="3"/>
        <v>20</v>
      </c>
      <c r="Q10" s="872">
        <f t="shared" si="4"/>
        <v>4000</v>
      </c>
      <c r="R10" s="520" t="s">
        <v>1051</v>
      </c>
      <c r="S10" s="882" t="s">
        <v>1137</v>
      </c>
      <c r="T10" s="22" t="str">
        <f t="shared" si="0"/>
        <v>OK</v>
      </c>
      <c r="U10" s="739">
        <f t="shared" si="5"/>
        <v>0</v>
      </c>
      <c r="V10" s="739">
        <f t="shared" si="6"/>
        <v>2000</v>
      </c>
      <c r="W10" s="739">
        <f t="shared" si="7"/>
        <v>0</v>
      </c>
      <c r="X10" s="739">
        <f t="shared" si="8"/>
        <v>2000</v>
      </c>
      <c r="Y10" s="722">
        <f t="shared" si="9"/>
        <v>4000</v>
      </c>
      <c r="Z10" s="740" t="str">
        <f t="shared" si="10"/>
        <v>OK</v>
      </c>
    </row>
    <row r="11" spans="1:26">
      <c r="A11" s="575">
        <v>6</v>
      </c>
      <c r="B11" s="814" t="s">
        <v>1496</v>
      </c>
      <c r="C11" s="578" t="s">
        <v>1169</v>
      </c>
      <c r="D11" s="825">
        <v>12</v>
      </c>
      <c r="E11" s="825">
        <v>10</v>
      </c>
      <c r="F11" s="825">
        <v>20</v>
      </c>
      <c r="G11" s="825">
        <v>20</v>
      </c>
      <c r="H11" s="825">
        <v>9</v>
      </c>
      <c r="I11" s="825">
        <f t="shared" si="1"/>
        <v>20</v>
      </c>
      <c r="J11" s="872">
        <v>200</v>
      </c>
      <c r="K11" s="880">
        <f t="shared" si="2"/>
        <v>4000</v>
      </c>
      <c r="L11" s="881"/>
      <c r="M11" s="881">
        <v>10</v>
      </c>
      <c r="N11" s="881"/>
      <c r="O11" s="881">
        <v>10</v>
      </c>
      <c r="P11" s="881">
        <f t="shared" si="3"/>
        <v>20</v>
      </c>
      <c r="Q11" s="872">
        <f t="shared" si="4"/>
        <v>4000</v>
      </c>
      <c r="R11" s="520" t="s">
        <v>1051</v>
      </c>
      <c r="S11" s="882" t="s">
        <v>1137</v>
      </c>
      <c r="T11" s="22" t="str">
        <f t="shared" si="0"/>
        <v>OK</v>
      </c>
      <c r="U11" s="739">
        <f t="shared" si="5"/>
        <v>0</v>
      </c>
      <c r="V11" s="739">
        <f t="shared" si="6"/>
        <v>2000</v>
      </c>
      <c r="W11" s="739">
        <f t="shared" si="7"/>
        <v>0</v>
      </c>
      <c r="X11" s="739">
        <f t="shared" si="8"/>
        <v>2000</v>
      </c>
      <c r="Y11" s="722">
        <f t="shared" si="9"/>
        <v>4000</v>
      </c>
      <c r="Z11" s="740" t="str">
        <f t="shared" si="10"/>
        <v>OK</v>
      </c>
    </row>
    <row r="12" spans="1:26">
      <c r="A12" s="575">
        <v>7</v>
      </c>
      <c r="B12" s="838" t="s">
        <v>1497</v>
      </c>
      <c r="C12" s="828" t="s">
        <v>1169</v>
      </c>
      <c r="D12" s="828">
        <v>10</v>
      </c>
      <c r="E12" s="828">
        <v>10</v>
      </c>
      <c r="F12" s="828">
        <v>10</v>
      </c>
      <c r="G12" s="828">
        <v>10</v>
      </c>
      <c r="H12" s="828">
        <v>10</v>
      </c>
      <c r="I12" s="825">
        <f t="shared" si="1"/>
        <v>10</v>
      </c>
      <c r="J12" s="828">
        <v>250</v>
      </c>
      <c r="K12" s="880">
        <f t="shared" si="2"/>
        <v>2500</v>
      </c>
      <c r="L12" s="884"/>
      <c r="M12" s="881">
        <v>5</v>
      </c>
      <c r="N12" s="884"/>
      <c r="O12" s="881">
        <v>5</v>
      </c>
      <c r="P12" s="881">
        <f t="shared" si="3"/>
        <v>10</v>
      </c>
      <c r="Q12" s="872">
        <f t="shared" si="4"/>
        <v>2500</v>
      </c>
      <c r="R12" s="520" t="s">
        <v>1051</v>
      </c>
      <c r="S12" s="882" t="s">
        <v>1137</v>
      </c>
      <c r="T12" s="22" t="str">
        <f t="shared" si="0"/>
        <v>OK</v>
      </c>
      <c r="U12" s="739">
        <f t="shared" si="5"/>
        <v>0</v>
      </c>
      <c r="V12" s="739">
        <f t="shared" si="6"/>
        <v>1250</v>
      </c>
      <c r="W12" s="739">
        <f t="shared" si="7"/>
        <v>0</v>
      </c>
      <c r="X12" s="739">
        <f t="shared" si="8"/>
        <v>1250</v>
      </c>
      <c r="Y12" s="722">
        <f t="shared" si="9"/>
        <v>2500</v>
      </c>
      <c r="Z12" s="740" t="str">
        <f t="shared" si="10"/>
        <v>OK</v>
      </c>
    </row>
    <row r="13" spans="1:26">
      <c r="A13" s="575">
        <v>8</v>
      </c>
      <c r="B13" s="885" t="s">
        <v>1498</v>
      </c>
      <c r="C13" s="828" t="s">
        <v>1169</v>
      </c>
      <c r="D13" s="828">
        <v>5</v>
      </c>
      <c r="E13" s="828">
        <v>6</v>
      </c>
      <c r="F13" s="828">
        <v>10</v>
      </c>
      <c r="G13" s="828">
        <v>20</v>
      </c>
      <c r="H13" s="828">
        <v>10</v>
      </c>
      <c r="I13" s="825">
        <f t="shared" si="1"/>
        <v>20</v>
      </c>
      <c r="J13" s="828">
        <v>450</v>
      </c>
      <c r="K13" s="880">
        <f t="shared" si="2"/>
        <v>9000</v>
      </c>
      <c r="L13" s="881">
        <v>10</v>
      </c>
      <c r="M13" s="884"/>
      <c r="N13" s="881">
        <v>10</v>
      </c>
      <c r="O13" s="884"/>
      <c r="P13" s="881">
        <f t="shared" si="3"/>
        <v>20</v>
      </c>
      <c r="Q13" s="872">
        <f t="shared" si="4"/>
        <v>9000</v>
      </c>
      <c r="R13" s="520" t="s">
        <v>1051</v>
      </c>
      <c r="S13" s="882" t="s">
        <v>1137</v>
      </c>
      <c r="T13" s="22" t="str">
        <f t="shared" si="0"/>
        <v>OK</v>
      </c>
      <c r="U13" s="739">
        <f t="shared" si="5"/>
        <v>4500</v>
      </c>
      <c r="V13" s="739">
        <f t="shared" si="6"/>
        <v>0</v>
      </c>
      <c r="W13" s="739">
        <f t="shared" si="7"/>
        <v>4500</v>
      </c>
      <c r="X13" s="739">
        <f t="shared" si="8"/>
        <v>0</v>
      </c>
      <c r="Y13" s="722">
        <f t="shared" si="9"/>
        <v>9000</v>
      </c>
      <c r="Z13" s="740" t="str">
        <f t="shared" si="10"/>
        <v>OK</v>
      </c>
    </row>
    <row r="14" spans="1:26">
      <c r="A14" s="575">
        <v>9</v>
      </c>
      <c r="B14" s="885" t="s">
        <v>1499</v>
      </c>
      <c r="C14" s="828" t="s">
        <v>1169</v>
      </c>
      <c r="D14" s="828">
        <v>1</v>
      </c>
      <c r="E14" s="828">
        <v>2</v>
      </c>
      <c r="F14" s="828">
        <v>5</v>
      </c>
      <c r="G14" s="828">
        <v>5</v>
      </c>
      <c r="H14" s="828">
        <v>8</v>
      </c>
      <c r="I14" s="825">
        <f t="shared" si="1"/>
        <v>5</v>
      </c>
      <c r="J14" s="828">
        <v>250</v>
      </c>
      <c r="K14" s="880">
        <f t="shared" si="2"/>
        <v>1250</v>
      </c>
      <c r="L14" s="881"/>
      <c r="M14" s="884">
        <v>5</v>
      </c>
      <c r="N14" s="881"/>
      <c r="O14" s="884"/>
      <c r="P14" s="881">
        <f t="shared" si="3"/>
        <v>5</v>
      </c>
      <c r="Q14" s="872">
        <f t="shared" si="4"/>
        <v>1250</v>
      </c>
      <c r="R14" s="520" t="s">
        <v>1051</v>
      </c>
      <c r="S14" s="882" t="s">
        <v>1137</v>
      </c>
      <c r="T14" s="22" t="str">
        <f t="shared" si="0"/>
        <v>OK</v>
      </c>
      <c r="U14" s="739">
        <f t="shared" si="5"/>
        <v>0</v>
      </c>
      <c r="V14" s="739">
        <f t="shared" si="6"/>
        <v>1250</v>
      </c>
      <c r="W14" s="739">
        <f t="shared" si="7"/>
        <v>0</v>
      </c>
      <c r="X14" s="739">
        <f t="shared" si="8"/>
        <v>0</v>
      </c>
      <c r="Y14" s="722">
        <f t="shared" si="9"/>
        <v>1250</v>
      </c>
      <c r="Z14" s="740" t="str">
        <f t="shared" si="10"/>
        <v>OK</v>
      </c>
    </row>
    <row r="15" spans="1:26">
      <c r="A15" s="575">
        <v>10</v>
      </c>
      <c r="B15" s="885" t="s">
        <v>1500</v>
      </c>
      <c r="C15" s="828" t="s">
        <v>1169</v>
      </c>
      <c r="D15" s="828" t="s">
        <v>1117</v>
      </c>
      <c r="E15" s="828" t="s">
        <v>1117</v>
      </c>
      <c r="F15" s="828">
        <v>5</v>
      </c>
      <c r="G15" s="828">
        <v>5</v>
      </c>
      <c r="H15" s="828">
        <v>5</v>
      </c>
      <c r="I15" s="825">
        <f t="shared" si="1"/>
        <v>5</v>
      </c>
      <c r="J15" s="828">
        <v>250</v>
      </c>
      <c r="K15" s="880">
        <f t="shared" si="2"/>
        <v>1250</v>
      </c>
      <c r="L15" s="881"/>
      <c r="M15" s="884">
        <v>5</v>
      </c>
      <c r="N15" s="881"/>
      <c r="O15" s="884"/>
      <c r="P15" s="881">
        <f t="shared" si="3"/>
        <v>5</v>
      </c>
      <c r="Q15" s="872">
        <f t="shared" si="4"/>
        <v>1250</v>
      </c>
      <c r="R15" s="520" t="s">
        <v>1051</v>
      </c>
      <c r="S15" s="882" t="s">
        <v>1137</v>
      </c>
      <c r="T15" s="22" t="str">
        <f t="shared" si="0"/>
        <v>OK</v>
      </c>
      <c r="U15" s="739">
        <f t="shared" si="5"/>
        <v>0</v>
      </c>
      <c r="V15" s="739">
        <f t="shared" si="6"/>
        <v>1250</v>
      </c>
      <c r="W15" s="739">
        <f t="shared" si="7"/>
        <v>0</v>
      </c>
      <c r="X15" s="739">
        <f t="shared" si="8"/>
        <v>0</v>
      </c>
      <c r="Y15" s="722">
        <f t="shared" si="9"/>
        <v>1250</v>
      </c>
      <c r="Z15" s="740" t="str">
        <f t="shared" si="10"/>
        <v>OK</v>
      </c>
    </row>
    <row r="16" spans="1:26">
      <c r="A16" s="575">
        <v>11</v>
      </c>
      <c r="B16" s="885" t="s">
        <v>1501</v>
      </c>
      <c r="C16" s="828" t="s">
        <v>1169</v>
      </c>
      <c r="D16" s="828" t="s">
        <v>1117</v>
      </c>
      <c r="E16" s="828" t="s">
        <v>1117</v>
      </c>
      <c r="F16" s="828" t="s">
        <v>1117</v>
      </c>
      <c r="G16" s="828">
        <v>40</v>
      </c>
      <c r="H16" s="828">
        <v>5</v>
      </c>
      <c r="I16" s="825">
        <f>G16</f>
        <v>40</v>
      </c>
      <c r="J16" s="828">
        <v>400</v>
      </c>
      <c r="K16" s="880">
        <f>I16*J16</f>
        <v>16000</v>
      </c>
      <c r="L16" s="881">
        <v>20</v>
      </c>
      <c r="M16" s="884"/>
      <c r="N16" s="881">
        <v>20</v>
      </c>
      <c r="O16" s="884"/>
      <c r="P16" s="881">
        <f>SUM(L16:O16)</f>
        <v>40</v>
      </c>
      <c r="Q16" s="872">
        <f>P16*J16</f>
        <v>16000</v>
      </c>
      <c r="R16" s="520" t="s">
        <v>1051</v>
      </c>
      <c r="S16" s="882" t="s">
        <v>1137</v>
      </c>
      <c r="T16" s="22" t="str">
        <f>+IF(K16=Q16,("OK"))</f>
        <v>OK</v>
      </c>
      <c r="U16" s="739">
        <f t="shared" si="5"/>
        <v>8000</v>
      </c>
      <c r="V16" s="739">
        <f t="shared" si="6"/>
        <v>0</v>
      </c>
      <c r="W16" s="739">
        <f t="shared" si="7"/>
        <v>8000</v>
      </c>
      <c r="X16" s="739">
        <f t="shared" si="8"/>
        <v>0</v>
      </c>
      <c r="Y16" s="722">
        <f t="shared" si="9"/>
        <v>16000</v>
      </c>
      <c r="Z16" s="740" t="str">
        <f t="shared" si="10"/>
        <v>OK</v>
      </c>
    </row>
    <row r="17" spans="1:26">
      <c r="A17" s="575">
        <v>12</v>
      </c>
      <c r="B17" s="885" t="s">
        <v>1502</v>
      </c>
      <c r="C17" s="828" t="s">
        <v>1503</v>
      </c>
      <c r="D17" s="828">
        <v>10</v>
      </c>
      <c r="E17" s="828">
        <v>15</v>
      </c>
      <c r="F17" s="828">
        <v>20</v>
      </c>
      <c r="G17" s="828">
        <v>20</v>
      </c>
      <c r="H17" s="828">
        <v>21</v>
      </c>
      <c r="I17" s="825">
        <f>G17</f>
        <v>20</v>
      </c>
      <c r="J17" s="828">
        <v>200</v>
      </c>
      <c r="K17" s="880">
        <f>I17*J17</f>
        <v>4000</v>
      </c>
      <c r="L17" s="881"/>
      <c r="M17" s="884">
        <v>20</v>
      </c>
      <c r="N17" s="881"/>
      <c r="O17" s="881"/>
      <c r="P17" s="881">
        <f>SUM(L17:O17)</f>
        <v>20</v>
      </c>
      <c r="Q17" s="872">
        <f>P17*J17</f>
        <v>4000</v>
      </c>
      <c r="R17" s="520" t="s">
        <v>1051</v>
      </c>
      <c r="S17" s="882" t="s">
        <v>1137</v>
      </c>
      <c r="T17" s="22" t="str">
        <f>+IF(K17=Q17,("OK"))</f>
        <v>OK</v>
      </c>
      <c r="U17" s="739">
        <f t="shared" si="5"/>
        <v>0</v>
      </c>
      <c r="V17" s="739">
        <f t="shared" si="6"/>
        <v>4000</v>
      </c>
      <c r="W17" s="739">
        <f t="shared" si="7"/>
        <v>0</v>
      </c>
      <c r="X17" s="739">
        <f t="shared" si="8"/>
        <v>0</v>
      </c>
      <c r="Y17" s="722">
        <f t="shared" si="9"/>
        <v>4000</v>
      </c>
      <c r="Z17" s="740" t="str">
        <f t="shared" si="10"/>
        <v>OK</v>
      </c>
    </row>
    <row r="18" spans="1:26">
      <c r="A18" s="575">
        <v>13</v>
      </c>
      <c r="B18" s="851" t="s">
        <v>1504</v>
      </c>
      <c r="C18" s="828" t="s">
        <v>1503</v>
      </c>
      <c r="D18" s="828">
        <v>20</v>
      </c>
      <c r="E18" s="828">
        <v>20</v>
      </c>
      <c r="F18" s="828">
        <v>25</v>
      </c>
      <c r="G18" s="828">
        <v>30</v>
      </c>
      <c r="H18" s="828">
        <v>9</v>
      </c>
      <c r="I18" s="825">
        <f>G18</f>
        <v>30</v>
      </c>
      <c r="J18" s="828">
        <v>400</v>
      </c>
      <c r="K18" s="880">
        <f>I18*J18</f>
        <v>12000</v>
      </c>
      <c r="L18" s="881"/>
      <c r="M18" s="881">
        <v>30</v>
      </c>
      <c r="N18" s="884"/>
      <c r="O18" s="881"/>
      <c r="P18" s="881">
        <f>SUM(L18:O18)</f>
        <v>30</v>
      </c>
      <c r="Q18" s="872">
        <f>P18*J18</f>
        <v>12000</v>
      </c>
      <c r="R18" s="520" t="s">
        <v>1051</v>
      </c>
      <c r="S18" s="882" t="s">
        <v>1137</v>
      </c>
      <c r="T18" s="22" t="str">
        <f>+IF(K18=Q18,("OK"))</f>
        <v>OK</v>
      </c>
      <c r="U18" s="739">
        <f t="shared" si="5"/>
        <v>0</v>
      </c>
      <c r="V18" s="739">
        <f t="shared" si="6"/>
        <v>12000</v>
      </c>
      <c r="W18" s="739">
        <f t="shared" si="7"/>
        <v>0</v>
      </c>
      <c r="X18" s="739">
        <f t="shared" si="8"/>
        <v>0</v>
      </c>
      <c r="Y18" s="722">
        <f t="shared" si="9"/>
        <v>12000</v>
      </c>
      <c r="Z18" s="740" t="str">
        <f t="shared" si="10"/>
        <v>OK</v>
      </c>
    </row>
    <row r="19" spans="1:26">
      <c r="A19" s="575">
        <v>14</v>
      </c>
      <c r="B19" s="851" t="s">
        <v>1505</v>
      </c>
      <c r="C19" s="828" t="s">
        <v>1155</v>
      </c>
      <c r="D19" s="828" t="s">
        <v>1117</v>
      </c>
      <c r="E19" s="828" t="s">
        <v>1117</v>
      </c>
      <c r="F19" s="828">
        <v>5</v>
      </c>
      <c r="G19" s="828">
        <v>14</v>
      </c>
      <c r="H19" s="828">
        <v>4</v>
      </c>
      <c r="I19" s="825">
        <f>G19</f>
        <v>14</v>
      </c>
      <c r="J19" s="828">
        <v>280</v>
      </c>
      <c r="K19" s="880">
        <f>I19*J19</f>
        <v>3920</v>
      </c>
      <c r="L19" s="881">
        <v>7</v>
      </c>
      <c r="M19" s="881"/>
      <c r="N19" s="884">
        <v>7</v>
      </c>
      <c r="O19" s="881"/>
      <c r="P19" s="881">
        <f>SUM(L19:O19)</f>
        <v>14</v>
      </c>
      <c r="Q19" s="872">
        <f>P19*J19</f>
        <v>3920</v>
      </c>
      <c r="R19" s="520" t="s">
        <v>1051</v>
      </c>
      <c r="S19" s="882" t="s">
        <v>1137</v>
      </c>
      <c r="T19" s="22" t="str">
        <f>+IF(K19=Q19,("OK"))</f>
        <v>OK</v>
      </c>
      <c r="U19" s="739">
        <f t="shared" si="5"/>
        <v>1960</v>
      </c>
      <c r="V19" s="739">
        <f t="shared" si="6"/>
        <v>0</v>
      </c>
      <c r="W19" s="739">
        <f t="shared" si="7"/>
        <v>1960</v>
      </c>
      <c r="X19" s="739">
        <f t="shared" si="8"/>
        <v>0</v>
      </c>
      <c r="Y19" s="722">
        <f t="shared" si="9"/>
        <v>3920</v>
      </c>
      <c r="Z19" s="740" t="str">
        <f t="shared" si="10"/>
        <v>OK</v>
      </c>
    </row>
    <row r="20" spans="1:26">
      <c r="A20" s="575">
        <v>15</v>
      </c>
      <c r="B20" s="556" t="s">
        <v>1506</v>
      </c>
      <c r="C20" s="148" t="s">
        <v>1155</v>
      </c>
      <c r="D20" s="148" t="s">
        <v>1117</v>
      </c>
      <c r="E20" s="148" t="s">
        <v>1117</v>
      </c>
      <c r="F20" s="148">
        <v>4</v>
      </c>
      <c r="G20" s="148">
        <v>12</v>
      </c>
      <c r="H20" s="148">
        <v>1</v>
      </c>
      <c r="I20" s="825">
        <f>G20</f>
        <v>12</v>
      </c>
      <c r="J20" s="148">
        <v>250</v>
      </c>
      <c r="K20" s="880">
        <f>I20*J20</f>
        <v>3000</v>
      </c>
      <c r="L20" s="886">
        <v>6</v>
      </c>
      <c r="M20" s="886"/>
      <c r="N20" s="886">
        <v>6</v>
      </c>
      <c r="O20" s="886"/>
      <c r="P20" s="881">
        <f>SUM(L20:O20)</f>
        <v>12</v>
      </c>
      <c r="Q20" s="872">
        <f>P20*J20</f>
        <v>3000</v>
      </c>
      <c r="R20" s="148" t="s">
        <v>1051</v>
      </c>
      <c r="S20" s="882" t="s">
        <v>1137</v>
      </c>
      <c r="T20" s="22" t="str">
        <f>+IF(K20=Q20,("OK"))</f>
        <v>OK</v>
      </c>
      <c r="U20" s="739">
        <f t="shared" si="5"/>
        <v>1500</v>
      </c>
      <c r="V20" s="739">
        <f t="shared" si="6"/>
        <v>0</v>
      </c>
      <c r="W20" s="739">
        <f t="shared" si="7"/>
        <v>1500</v>
      </c>
      <c r="X20" s="739">
        <f t="shared" si="8"/>
        <v>0</v>
      </c>
      <c r="Y20" s="722">
        <f t="shared" si="9"/>
        <v>3000</v>
      </c>
      <c r="Z20" s="740" t="str">
        <f t="shared" si="10"/>
        <v>OK</v>
      </c>
    </row>
    <row r="21" spans="1:26" ht="18.600000000000001" customHeight="1">
      <c r="A21" s="746"/>
      <c r="B21" s="76" t="s">
        <v>6</v>
      </c>
      <c r="C21" s="22"/>
      <c r="D21" s="22"/>
      <c r="E21" s="22"/>
      <c r="F21" s="22"/>
      <c r="G21" s="22"/>
      <c r="H21" s="22"/>
      <c r="I21" s="22"/>
      <c r="J21" s="22"/>
      <c r="K21" s="788">
        <f>SUM(K6:K20)</f>
        <v>216920</v>
      </c>
      <c r="L21" s="789"/>
      <c r="M21" s="789"/>
      <c r="N21" s="789"/>
      <c r="O21" s="789"/>
      <c r="P21" s="789"/>
      <c r="Q21" s="788">
        <f>SUM(Q6:Q20)</f>
        <v>216920</v>
      </c>
      <c r="U21" s="739">
        <f t="shared" si="5"/>
        <v>0</v>
      </c>
      <c r="V21" s="739">
        <f t="shared" si="6"/>
        <v>0</v>
      </c>
      <c r="W21" s="739">
        <f t="shared" si="7"/>
        <v>0</v>
      </c>
      <c r="X21" s="739">
        <f t="shared" si="8"/>
        <v>0</v>
      </c>
      <c r="Y21" s="722">
        <f t="shared" si="9"/>
        <v>0</v>
      </c>
      <c r="Z21" s="740" t="b">
        <f t="shared" si="10"/>
        <v>0</v>
      </c>
    </row>
    <row r="22" spans="1:26" ht="18.600000000000001" customHeight="1">
      <c r="A22" s="746"/>
      <c r="B22" s="73"/>
      <c r="C22" s="22"/>
      <c r="D22" s="22"/>
      <c r="E22" s="22"/>
      <c r="F22" s="22"/>
      <c r="G22" s="22"/>
      <c r="H22" s="22"/>
      <c r="I22" s="22"/>
      <c r="J22" s="22"/>
      <c r="K22" s="846"/>
      <c r="L22" s="789"/>
      <c r="M22" s="789"/>
      <c r="N22" s="789"/>
      <c r="O22" s="789"/>
      <c r="P22" s="789"/>
      <c r="Q22" s="846"/>
      <c r="U22" s="739">
        <f t="shared" si="5"/>
        <v>0</v>
      </c>
      <c r="V22" s="739">
        <f t="shared" si="6"/>
        <v>0</v>
      </c>
      <c r="W22" s="739">
        <f t="shared" si="7"/>
        <v>0</v>
      </c>
      <c r="X22" s="739">
        <f t="shared" si="8"/>
        <v>0</v>
      </c>
      <c r="Y22" s="722">
        <f t="shared" si="9"/>
        <v>0</v>
      </c>
      <c r="Z22" s="740" t="str">
        <f t="shared" si="10"/>
        <v>OK</v>
      </c>
    </row>
    <row r="23" spans="1:26" ht="18.600000000000001" customHeight="1">
      <c r="A23" s="746"/>
      <c r="B23" s="73"/>
      <c r="C23" s="22"/>
      <c r="D23" s="22"/>
      <c r="E23" s="22"/>
      <c r="F23" s="22"/>
      <c r="G23" s="22"/>
      <c r="H23" s="22"/>
      <c r="I23" s="22"/>
      <c r="J23" s="22"/>
      <c r="K23" s="846"/>
      <c r="L23" s="789"/>
      <c r="M23" s="789"/>
      <c r="N23" s="789"/>
      <c r="O23" s="789"/>
      <c r="P23" s="789"/>
      <c r="Q23" s="846"/>
      <c r="U23" s="739">
        <f t="shared" si="5"/>
        <v>0</v>
      </c>
      <c r="V23" s="739">
        <f t="shared" si="6"/>
        <v>0</v>
      </c>
      <c r="W23" s="739">
        <f t="shared" si="7"/>
        <v>0</v>
      </c>
      <c r="X23" s="739">
        <f t="shared" si="8"/>
        <v>0</v>
      </c>
      <c r="Y23" s="722">
        <f t="shared" si="9"/>
        <v>0</v>
      </c>
      <c r="Z23" s="740" t="str">
        <f t="shared" si="10"/>
        <v>OK</v>
      </c>
    </row>
    <row r="24" spans="1:26" ht="18.600000000000001" customHeight="1">
      <c r="A24" s="746"/>
      <c r="B24" s="73"/>
      <c r="C24" s="22"/>
      <c r="D24" s="22"/>
      <c r="E24" s="22"/>
      <c r="F24" s="22"/>
      <c r="G24" s="22"/>
      <c r="H24" s="22"/>
      <c r="I24" s="22"/>
      <c r="J24" s="22"/>
      <c r="K24" s="846"/>
      <c r="L24" s="789"/>
      <c r="M24" s="789"/>
      <c r="N24" s="789"/>
      <c r="O24" s="789"/>
      <c r="P24" s="789"/>
      <c r="Q24" s="846"/>
      <c r="U24" s="739">
        <f t="shared" si="5"/>
        <v>0</v>
      </c>
      <c r="V24" s="739">
        <f t="shared" si="6"/>
        <v>0</v>
      </c>
      <c r="W24" s="739">
        <f t="shared" si="7"/>
        <v>0</v>
      </c>
      <c r="X24" s="739">
        <f t="shared" si="8"/>
        <v>0</v>
      </c>
      <c r="Y24" s="722">
        <f t="shared" si="9"/>
        <v>0</v>
      </c>
      <c r="Z24" s="740" t="str">
        <f t="shared" si="10"/>
        <v>OK</v>
      </c>
    </row>
    <row r="25" spans="1:26" ht="18.600000000000001" customHeight="1">
      <c r="A25" s="746"/>
      <c r="B25" s="73"/>
      <c r="C25" s="22"/>
      <c r="D25" s="22"/>
      <c r="E25" s="22"/>
      <c r="F25" s="22"/>
      <c r="G25" s="22"/>
      <c r="H25" s="22"/>
      <c r="I25" s="22"/>
      <c r="J25" s="22"/>
      <c r="K25" s="846"/>
      <c r="L25" s="789"/>
      <c r="M25" s="789"/>
      <c r="N25" s="789"/>
      <c r="O25" s="789"/>
      <c r="P25" s="789"/>
      <c r="Q25" s="846"/>
      <c r="U25" s="739">
        <f t="shared" si="5"/>
        <v>0</v>
      </c>
      <c r="V25" s="739">
        <f t="shared" si="6"/>
        <v>0</v>
      </c>
      <c r="W25" s="739">
        <f t="shared" si="7"/>
        <v>0</v>
      </c>
      <c r="X25" s="739">
        <f t="shared" si="8"/>
        <v>0</v>
      </c>
      <c r="Y25" s="722">
        <f t="shared" si="9"/>
        <v>0</v>
      </c>
      <c r="Z25" s="740" t="str">
        <f t="shared" si="10"/>
        <v>OK</v>
      </c>
    </row>
    <row r="26" spans="1:26" s="26" customFormat="1" ht="22.5" customHeight="1">
      <c r="A26" s="1826" t="s">
        <v>1507</v>
      </c>
      <c r="B26" s="1826"/>
      <c r="C26" s="1826"/>
      <c r="D26" s="1826"/>
      <c r="E26" s="1826"/>
      <c r="F26" s="1826"/>
      <c r="G26" s="1826"/>
      <c r="H26" s="1826"/>
      <c r="I26" s="1826"/>
      <c r="J26" s="1826"/>
      <c r="K26" s="1826"/>
      <c r="L26" s="1826"/>
      <c r="M26" s="1826"/>
      <c r="N26" s="1826"/>
      <c r="O26" s="1826"/>
      <c r="P26" s="1826"/>
      <c r="Q26" s="1826"/>
      <c r="R26" s="1826"/>
      <c r="S26" s="1826"/>
      <c r="T26" s="496" t="s">
        <v>1028</v>
      </c>
      <c r="U26" s="739">
        <f t="shared" si="5"/>
        <v>0</v>
      </c>
      <c r="V26" s="739">
        <f t="shared" si="6"/>
        <v>0</v>
      </c>
      <c r="W26" s="739">
        <f t="shared" si="7"/>
        <v>0</v>
      </c>
      <c r="X26" s="739">
        <f t="shared" si="8"/>
        <v>0</v>
      </c>
      <c r="Y26" s="722">
        <f t="shared" si="9"/>
        <v>0</v>
      </c>
      <c r="Z26" s="740" t="str">
        <f t="shared" si="10"/>
        <v>OK</v>
      </c>
    </row>
    <row r="27" spans="1:26" s="26" customFormat="1" ht="23.25" customHeight="1">
      <c r="A27" s="1826" t="s">
        <v>1029</v>
      </c>
      <c r="B27" s="1826"/>
      <c r="C27" s="1826"/>
      <c r="D27" s="1826"/>
      <c r="E27" s="1826"/>
      <c r="F27" s="1826"/>
      <c r="G27" s="1826"/>
      <c r="H27" s="1826"/>
      <c r="I27" s="1826"/>
      <c r="J27" s="1826"/>
      <c r="K27" s="1826"/>
      <c r="L27" s="1826"/>
      <c r="M27" s="1826"/>
      <c r="N27" s="1826"/>
      <c r="O27" s="1826"/>
      <c r="P27" s="1826"/>
      <c r="Q27" s="1826"/>
      <c r="R27" s="1826"/>
      <c r="S27" s="1826"/>
      <c r="U27" s="739">
        <f t="shared" si="5"/>
        <v>0</v>
      </c>
      <c r="V27" s="739">
        <f t="shared" si="6"/>
        <v>0</v>
      </c>
      <c r="W27" s="739">
        <f t="shared" si="7"/>
        <v>0</v>
      </c>
      <c r="X27" s="739">
        <f t="shared" si="8"/>
        <v>0</v>
      </c>
      <c r="Y27" s="722">
        <f t="shared" si="9"/>
        <v>0</v>
      </c>
      <c r="Z27" s="740" t="str">
        <f t="shared" si="10"/>
        <v>OK</v>
      </c>
    </row>
    <row r="28" spans="1:26" s="26" customFormat="1" ht="19.5" customHeight="1">
      <c r="A28" s="1827" t="s">
        <v>1030</v>
      </c>
      <c r="B28" s="1827"/>
      <c r="C28" s="1827"/>
      <c r="D28" s="1827"/>
      <c r="E28" s="1827"/>
      <c r="F28" s="1827"/>
      <c r="G28" s="1827"/>
      <c r="H28" s="1827"/>
      <c r="I28" s="1827"/>
      <c r="J28" s="1827"/>
      <c r="K28" s="1827"/>
      <c r="L28" s="1827"/>
      <c r="M28" s="1827"/>
      <c r="N28" s="1827"/>
      <c r="O28" s="1827"/>
      <c r="P28" s="1827"/>
      <c r="Q28" s="1827"/>
      <c r="R28" s="1827"/>
      <c r="S28" s="1827"/>
      <c r="U28" s="739">
        <f t="shared" si="5"/>
        <v>0</v>
      </c>
      <c r="V28" s="739">
        <f t="shared" si="6"/>
        <v>0</v>
      </c>
      <c r="W28" s="739">
        <f t="shared" si="7"/>
        <v>0</v>
      </c>
      <c r="X28" s="739">
        <f t="shared" si="8"/>
        <v>0</v>
      </c>
      <c r="Y28" s="722">
        <f t="shared" si="9"/>
        <v>0</v>
      </c>
      <c r="Z28" s="740" t="str">
        <f t="shared" si="10"/>
        <v>OK</v>
      </c>
    </row>
    <row r="29" spans="1:26" ht="18.600000000000001" customHeight="1">
      <c r="A29" s="1828" t="s">
        <v>789</v>
      </c>
      <c r="B29" s="1829" t="s">
        <v>4</v>
      </c>
      <c r="C29" s="1828" t="s">
        <v>1031</v>
      </c>
      <c r="D29" s="1831" t="s">
        <v>1032</v>
      </c>
      <c r="E29" s="1831"/>
      <c r="F29" s="1831"/>
      <c r="G29" s="1847" t="s">
        <v>1033</v>
      </c>
      <c r="H29" s="1847" t="s">
        <v>1034</v>
      </c>
      <c r="I29" s="1847" t="s">
        <v>1035</v>
      </c>
      <c r="J29" s="1885" t="s">
        <v>1036</v>
      </c>
      <c r="K29" s="1886" t="s">
        <v>1037</v>
      </c>
      <c r="L29" s="1831" t="s">
        <v>1038</v>
      </c>
      <c r="M29" s="1831" t="s">
        <v>1039</v>
      </c>
      <c r="N29" s="1831" t="s">
        <v>1040</v>
      </c>
      <c r="O29" s="1831" t="s">
        <v>1041</v>
      </c>
      <c r="P29" s="1828" t="s">
        <v>1042</v>
      </c>
      <c r="Q29" s="1828"/>
      <c r="R29" s="1828" t="s">
        <v>1043</v>
      </c>
      <c r="S29" s="1828" t="s">
        <v>1146</v>
      </c>
      <c r="T29" s="801"/>
      <c r="U29" s="739"/>
      <c r="V29" s="739"/>
      <c r="W29" s="739"/>
      <c r="X29" s="739"/>
      <c r="Z29" s="740"/>
    </row>
    <row r="30" spans="1:26" ht="81" customHeight="1">
      <c r="A30" s="1828"/>
      <c r="B30" s="1830"/>
      <c r="C30" s="1828"/>
      <c r="D30" s="499" t="s">
        <v>1045</v>
      </c>
      <c r="E30" s="499" t="s">
        <v>1046</v>
      </c>
      <c r="F30" s="499" t="s">
        <v>224</v>
      </c>
      <c r="G30" s="1847"/>
      <c r="H30" s="1847"/>
      <c r="I30" s="1847"/>
      <c r="J30" s="1885"/>
      <c r="K30" s="1886"/>
      <c r="L30" s="1831"/>
      <c r="M30" s="1831"/>
      <c r="N30" s="1831"/>
      <c r="O30" s="1831"/>
      <c r="P30" s="498" t="s">
        <v>1047</v>
      </c>
      <c r="Q30" s="500" t="s">
        <v>1048</v>
      </c>
      <c r="R30" s="1828"/>
      <c r="S30" s="1828"/>
      <c r="U30" s="739">
        <f t="shared" si="5"/>
        <v>0</v>
      </c>
      <c r="V30" s="739">
        <f t="shared" si="6"/>
        <v>0</v>
      </c>
      <c r="W30" s="739">
        <f t="shared" si="7"/>
        <v>0</v>
      </c>
      <c r="X30" s="739">
        <f t="shared" si="8"/>
        <v>0</v>
      </c>
      <c r="Y30" s="722">
        <f t="shared" si="9"/>
        <v>0</v>
      </c>
      <c r="Z30" s="740" t="b">
        <f t="shared" si="10"/>
        <v>0</v>
      </c>
    </row>
    <row r="31" spans="1:26" ht="17.399999999999999" customHeight="1">
      <c r="A31" s="498"/>
      <c r="B31" s="504" t="s">
        <v>1087</v>
      </c>
      <c r="C31" s="498"/>
      <c r="D31" s="499"/>
      <c r="E31" s="499"/>
      <c r="F31" s="499"/>
      <c r="G31" s="570"/>
      <c r="H31" s="570"/>
      <c r="I31" s="570"/>
      <c r="J31" s="878"/>
      <c r="K31" s="887">
        <f>+K21</f>
        <v>216920</v>
      </c>
      <c r="L31" s="499"/>
      <c r="M31" s="499"/>
      <c r="N31" s="499"/>
      <c r="O31" s="499"/>
      <c r="P31" s="498"/>
      <c r="Q31" s="552">
        <f>+Q21</f>
        <v>216920</v>
      </c>
      <c r="R31" s="498"/>
      <c r="S31" s="498"/>
      <c r="U31" s="739">
        <f t="shared" si="5"/>
        <v>0</v>
      </c>
      <c r="V31" s="739">
        <f t="shared" si="6"/>
        <v>0</v>
      </c>
      <c r="W31" s="739">
        <f t="shared" si="7"/>
        <v>0</v>
      </c>
      <c r="X31" s="739">
        <f t="shared" si="8"/>
        <v>0</v>
      </c>
      <c r="Y31" s="722">
        <f t="shared" si="9"/>
        <v>0</v>
      </c>
      <c r="Z31" s="740" t="b">
        <f t="shared" si="10"/>
        <v>0</v>
      </c>
    </row>
    <row r="32" spans="1:26">
      <c r="A32" s="575">
        <v>16</v>
      </c>
      <c r="B32" s="888" t="s">
        <v>1508</v>
      </c>
      <c r="C32" s="148" t="s">
        <v>1155</v>
      </c>
      <c r="D32" s="148" t="s">
        <v>1117</v>
      </c>
      <c r="E32" s="148" t="s">
        <v>1117</v>
      </c>
      <c r="F32" s="148">
        <v>4</v>
      </c>
      <c r="G32" s="148">
        <v>12</v>
      </c>
      <c r="H32" s="148">
        <v>1</v>
      </c>
      <c r="I32" s="825">
        <f t="shared" si="1"/>
        <v>12</v>
      </c>
      <c r="J32" s="148">
        <v>250</v>
      </c>
      <c r="K32" s="880">
        <f t="shared" si="2"/>
        <v>3000</v>
      </c>
      <c r="L32" s="148">
        <v>6</v>
      </c>
      <c r="M32" s="148"/>
      <c r="N32" s="148">
        <v>6</v>
      </c>
      <c r="O32" s="148"/>
      <c r="P32" s="881">
        <f t="shared" si="3"/>
        <v>12</v>
      </c>
      <c r="Q32" s="872">
        <f t="shared" si="4"/>
        <v>3000</v>
      </c>
      <c r="R32" s="889" t="s">
        <v>1051</v>
      </c>
      <c r="S32" s="882" t="s">
        <v>1137</v>
      </c>
      <c r="T32" s="22" t="str">
        <f t="shared" si="0"/>
        <v>OK</v>
      </c>
      <c r="U32" s="739">
        <f t="shared" si="5"/>
        <v>1500</v>
      </c>
      <c r="V32" s="739">
        <f t="shared" si="6"/>
        <v>0</v>
      </c>
      <c r="W32" s="739">
        <f t="shared" si="7"/>
        <v>1500</v>
      </c>
      <c r="X32" s="739">
        <f t="shared" si="8"/>
        <v>0</v>
      </c>
      <c r="Y32" s="722">
        <f t="shared" si="9"/>
        <v>3000</v>
      </c>
      <c r="Z32" s="740" t="str">
        <f t="shared" si="10"/>
        <v>OK</v>
      </c>
    </row>
    <row r="33" spans="1:26">
      <c r="A33" s="575">
        <v>17</v>
      </c>
      <c r="B33" s="888" t="s">
        <v>1509</v>
      </c>
      <c r="C33" s="148" t="s">
        <v>1155</v>
      </c>
      <c r="D33" s="148" t="s">
        <v>1117</v>
      </c>
      <c r="E33" s="148" t="s">
        <v>1117</v>
      </c>
      <c r="F33" s="148">
        <v>4</v>
      </c>
      <c r="G33" s="148">
        <v>12</v>
      </c>
      <c r="H33" s="148">
        <v>1</v>
      </c>
      <c r="I33" s="825">
        <f t="shared" si="1"/>
        <v>12</v>
      </c>
      <c r="J33" s="148">
        <v>250</v>
      </c>
      <c r="K33" s="880">
        <f t="shared" si="2"/>
        <v>3000</v>
      </c>
      <c r="L33" s="148">
        <v>6</v>
      </c>
      <c r="M33" s="148"/>
      <c r="N33" s="148">
        <v>6</v>
      </c>
      <c r="O33" s="148"/>
      <c r="P33" s="881">
        <f t="shared" si="3"/>
        <v>12</v>
      </c>
      <c r="Q33" s="872">
        <f t="shared" si="4"/>
        <v>3000</v>
      </c>
      <c r="R33" s="889" t="s">
        <v>1051</v>
      </c>
      <c r="S33" s="882" t="s">
        <v>1137</v>
      </c>
      <c r="T33" s="22" t="str">
        <f t="shared" si="0"/>
        <v>OK</v>
      </c>
      <c r="U33" s="739">
        <f t="shared" si="5"/>
        <v>1500</v>
      </c>
      <c r="V33" s="739">
        <f t="shared" si="6"/>
        <v>0</v>
      </c>
      <c r="W33" s="739">
        <f t="shared" si="7"/>
        <v>1500</v>
      </c>
      <c r="X33" s="739">
        <f t="shared" si="8"/>
        <v>0</v>
      </c>
      <c r="Y33" s="722">
        <f t="shared" si="9"/>
        <v>3000</v>
      </c>
      <c r="Z33" s="740" t="str">
        <f t="shared" si="10"/>
        <v>OK</v>
      </c>
    </row>
    <row r="34" spans="1:26" ht="42">
      <c r="A34" s="890">
        <v>18</v>
      </c>
      <c r="B34" s="522" t="s">
        <v>1510</v>
      </c>
      <c r="C34" s="891" t="s">
        <v>1396</v>
      </c>
      <c r="D34" s="891">
        <v>0</v>
      </c>
      <c r="E34" s="891">
        <v>0</v>
      </c>
      <c r="F34" s="891">
        <v>0</v>
      </c>
      <c r="G34" s="891">
        <v>2</v>
      </c>
      <c r="H34" s="891">
        <v>0</v>
      </c>
      <c r="I34" s="539">
        <f t="shared" si="1"/>
        <v>2</v>
      </c>
      <c r="J34" s="891">
        <v>600</v>
      </c>
      <c r="K34" s="892">
        <f t="shared" si="2"/>
        <v>1200</v>
      </c>
      <c r="L34" s="891">
        <v>2</v>
      </c>
      <c r="M34" s="891"/>
      <c r="N34" s="891"/>
      <c r="O34" s="891"/>
      <c r="P34" s="510">
        <f t="shared" si="3"/>
        <v>2</v>
      </c>
      <c r="Q34" s="893">
        <f t="shared" si="4"/>
        <v>1200</v>
      </c>
      <c r="R34" s="803" t="s">
        <v>1051</v>
      </c>
      <c r="S34" s="894" t="s">
        <v>1137</v>
      </c>
      <c r="T34" s="22" t="str">
        <f t="shared" si="0"/>
        <v>OK</v>
      </c>
      <c r="U34" s="739">
        <f t="shared" si="5"/>
        <v>1200</v>
      </c>
      <c r="V34" s="739">
        <f t="shared" si="6"/>
        <v>0</v>
      </c>
      <c r="W34" s="739">
        <f t="shared" si="7"/>
        <v>0</v>
      </c>
      <c r="X34" s="739">
        <f t="shared" si="8"/>
        <v>0</v>
      </c>
      <c r="Y34" s="722">
        <f t="shared" si="9"/>
        <v>1200</v>
      </c>
      <c r="Z34" s="740" t="str">
        <f t="shared" si="10"/>
        <v>OK</v>
      </c>
    </row>
    <row r="35" spans="1:26">
      <c r="A35" s="575">
        <v>19</v>
      </c>
      <c r="B35" s="888" t="s">
        <v>1511</v>
      </c>
      <c r="C35" s="148" t="s">
        <v>1169</v>
      </c>
      <c r="D35" s="148">
        <v>0</v>
      </c>
      <c r="E35" s="148">
        <v>0</v>
      </c>
      <c r="F35" s="148">
        <v>0</v>
      </c>
      <c r="G35" s="148">
        <v>10</v>
      </c>
      <c r="H35" s="148">
        <v>0</v>
      </c>
      <c r="I35" s="825">
        <f t="shared" si="1"/>
        <v>10</v>
      </c>
      <c r="J35" s="148">
        <v>160</v>
      </c>
      <c r="K35" s="880">
        <f t="shared" si="2"/>
        <v>1600</v>
      </c>
      <c r="L35" s="148">
        <v>10</v>
      </c>
      <c r="M35" s="148"/>
      <c r="N35" s="148"/>
      <c r="O35" s="148"/>
      <c r="P35" s="881">
        <f t="shared" si="3"/>
        <v>10</v>
      </c>
      <c r="Q35" s="872">
        <f t="shared" si="4"/>
        <v>1600</v>
      </c>
      <c r="R35" s="889" t="s">
        <v>1051</v>
      </c>
      <c r="S35" s="882" t="s">
        <v>1137</v>
      </c>
      <c r="T35" s="22" t="str">
        <f t="shared" si="0"/>
        <v>OK</v>
      </c>
      <c r="U35" s="739">
        <f t="shared" si="5"/>
        <v>1600</v>
      </c>
      <c r="V35" s="739">
        <f t="shared" si="6"/>
        <v>0</v>
      </c>
      <c r="W35" s="739">
        <f t="shared" si="7"/>
        <v>0</v>
      </c>
      <c r="X35" s="739">
        <f t="shared" si="8"/>
        <v>0</v>
      </c>
      <c r="Y35" s="722">
        <f t="shared" si="9"/>
        <v>1600</v>
      </c>
      <c r="Z35" s="740" t="str">
        <f t="shared" si="10"/>
        <v>OK</v>
      </c>
    </row>
    <row r="36" spans="1:26">
      <c r="A36" s="575">
        <v>20</v>
      </c>
      <c r="B36" s="888" t="s">
        <v>1512</v>
      </c>
      <c r="C36" s="148" t="s">
        <v>1155</v>
      </c>
      <c r="D36" s="148">
        <v>0</v>
      </c>
      <c r="E36" s="148">
        <v>0</v>
      </c>
      <c r="F36" s="148">
        <v>0</v>
      </c>
      <c r="G36" s="148">
        <v>2</v>
      </c>
      <c r="H36" s="148">
        <v>0</v>
      </c>
      <c r="I36" s="825">
        <f t="shared" si="1"/>
        <v>2</v>
      </c>
      <c r="J36" s="148">
        <v>300</v>
      </c>
      <c r="K36" s="880">
        <f t="shared" si="2"/>
        <v>600</v>
      </c>
      <c r="L36" s="148">
        <v>2</v>
      </c>
      <c r="M36" s="148"/>
      <c r="N36" s="148"/>
      <c r="O36" s="148"/>
      <c r="P36" s="881">
        <f t="shared" si="3"/>
        <v>2</v>
      </c>
      <c r="Q36" s="872">
        <f t="shared" si="4"/>
        <v>600</v>
      </c>
      <c r="R36" s="889" t="s">
        <v>1051</v>
      </c>
      <c r="S36" s="882" t="s">
        <v>1137</v>
      </c>
      <c r="T36" s="22" t="str">
        <f t="shared" si="0"/>
        <v>OK</v>
      </c>
      <c r="U36" s="739">
        <f t="shared" si="5"/>
        <v>600</v>
      </c>
      <c r="V36" s="739">
        <f t="shared" si="6"/>
        <v>0</v>
      </c>
      <c r="W36" s="739">
        <f t="shared" si="7"/>
        <v>0</v>
      </c>
      <c r="X36" s="739">
        <f t="shared" si="8"/>
        <v>0</v>
      </c>
      <c r="Y36" s="722">
        <f t="shared" si="9"/>
        <v>600</v>
      </c>
      <c r="Z36" s="740" t="str">
        <f t="shared" si="10"/>
        <v>OK</v>
      </c>
    </row>
    <row r="37" spans="1:26">
      <c r="A37" s="575">
        <v>21</v>
      </c>
      <c r="B37" s="888" t="s">
        <v>1513</v>
      </c>
      <c r="C37" s="148" t="s">
        <v>1155</v>
      </c>
      <c r="D37" s="148">
        <v>0</v>
      </c>
      <c r="E37" s="148">
        <v>0</v>
      </c>
      <c r="F37" s="148">
        <v>0</v>
      </c>
      <c r="G37" s="148">
        <v>1</v>
      </c>
      <c r="H37" s="148">
        <v>0</v>
      </c>
      <c r="I37" s="825">
        <f t="shared" si="1"/>
        <v>1</v>
      </c>
      <c r="J37" s="148">
        <v>300</v>
      </c>
      <c r="K37" s="880">
        <f t="shared" si="2"/>
        <v>300</v>
      </c>
      <c r="L37" s="148">
        <v>1</v>
      </c>
      <c r="M37" s="148"/>
      <c r="N37" s="148"/>
      <c r="O37" s="148"/>
      <c r="P37" s="881">
        <f t="shared" si="3"/>
        <v>1</v>
      </c>
      <c r="Q37" s="872">
        <f t="shared" si="4"/>
        <v>300</v>
      </c>
      <c r="R37" s="889" t="s">
        <v>1051</v>
      </c>
      <c r="S37" s="882" t="s">
        <v>1137</v>
      </c>
      <c r="T37" s="22" t="str">
        <f t="shared" si="0"/>
        <v>OK</v>
      </c>
      <c r="U37" s="739">
        <f t="shared" si="5"/>
        <v>300</v>
      </c>
      <c r="V37" s="739">
        <f t="shared" si="6"/>
        <v>0</v>
      </c>
      <c r="W37" s="739">
        <f t="shared" si="7"/>
        <v>0</v>
      </c>
      <c r="X37" s="739">
        <f t="shared" si="8"/>
        <v>0</v>
      </c>
      <c r="Y37" s="722">
        <f t="shared" si="9"/>
        <v>300</v>
      </c>
      <c r="Z37" s="740" t="str">
        <f t="shared" si="10"/>
        <v>OK</v>
      </c>
    </row>
    <row r="38" spans="1:26">
      <c r="A38" s="575">
        <v>22</v>
      </c>
      <c r="B38" s="888" t="s">
        <v>1514</v>
      </c>
      <c r="C38" s="148" t="s">
        <v>1155</v>
      </c>
      <c r="D38" s="148">
        <v>0</v>
      </c>
      <c r="E38" s="148">
        <v>0</v>
      </c>
      <c r="F38" s="148">
        <v>0</v>
      </c>
      <c r="G38" s="148">
        <v>1</v>
      </c>
      <c r="H38" s="148">
        <v>0</v>
      </c>
      <c r="I38" s="825">
        <f t="shared" si="1"/>
        <v>1</v>
      </c>
      <c r="J38" s="148">
        <v>300</v>
      </c>
      <c r="K38" s="880">
        <f t="shared" si="2"/>
        <v>300</v>
      </c>
      <c r="L38" s="148">
        <v>1</v>
      </c>
      <c r="M38" s="148"/>
      <c r="N38" s="148"/>
      <c r="O38" s="148"/>
      <c r="P38" s="881">
        <f t="shared" si="3"/>
        <v>1</v>
      </c>
      <c r="Q38" s="872">
        <f t="shared" si="4"/>
        <v>300</v>
      </c>
      <c r="R38" s="889" t="s">
        <v>1051</v>
      </c>
      <c r="S38" s="882" t="s">
        <v>1137</v>
      </c>
      <c r="T38" s="22" t="str">
        <f t="shared" si="0"/>
        <v>OK</v>
      </c>
      <c r="U38" s="739">
        <f t="shared" si="5"/>
        <v>300</v>
      </c>
      <c r="V38" s="739">
        <f t="shared" si="6"/>
        <v>0</v>
      </c>
      <c r="W38" s="739">
        <f t="shared" si="7"/>
        <v>0</v>
      </c>
      <c r="X38" s="739">
        <f t="shared" si="8"/>
        <v>0</v>
      </c>
      <c r="Y38" s="722">
        <f t="shared" si="9"/>
        <v>300</v>
      </c>
      <c r="Z38" s="740" t="str">
        <f t="shared" si="10"/>
        <v>OK</v>
      </c>
    </row>
    <row r="39" spans="1:26">
      <c r="A39" s="575">
        <v>23</v>
      </c>
      <c r="B39" s="556" t="s">
        <v>1515</v>
      </c>
      <c r="C39" s="895" t="s">
        <v>1155</v>
      </c>
      <c r="D39" s="895">
        <v>0</v>
      </c>
      <c r="E39" s="895">
        <v>0</v>
      </c>
      <c r="F39" s="895">
        <v>0</v>
      </c>
      <c r="G39" s="895">
        <v>1</v>
      </c>
      <c r="H39" s="895">
        <v>0</v>
      </c>
      <c r="I39" s="829">
        <f t="shared" si="1"/>
        <v>1</v>
      </c>
      <c r="J39" s="895">
        <v>300</v>
      </c>
      <c r="K39" s="896">
        <f t="shared" si="2"/>
        <v>300</v>
      </c>
      <c r="L39" s="895">
        <v>1</v>
      </c>
      <c r="M39" s="895"/>
      <c r="N39" s="895"/>
      <c r="O39" s="895"/>
      <c r="P39" s="829">
        <f t="shared" si="3"/>
        <v>1</v>
      </c>
      <c r="Q39" s="872">
        <f t="shared" si="4"/>
        <v>300</v>
      </c>
      <c r="R39" s="897" t="s">
        <v>1051</v>
      </c>
      <c r="S39" s="898" t="s">
        <v>1137</v>
      </c>
      <c r="T39" s="22" t="str">
        <f t="shared" si="0"/>
        <v>OK</v>
      </c>
      <c r="U39" s="739">
        <f t="shared" si="5"/>
        <v>300</v>
      </c>
      <c r="V39" s="739">
        <f t="shared" si="6"/>
        <v>0</v>
      </c>
      <c r="W39" s="739">
        <f t="shared" si="7"/>
        <v>0</v>
      </c>
      <c r="X39" s="739">
        <f t="shared" si="8"/>
        <v>0</v>
      </c>
      <c r="Y39" s="722">
        <f t="shared" si="9"/>
        <v>300</v>
      </c>
      <c r="Z39" s="740" t="str">
        <f t="shared" si="10"/>
        <v>OK</v>
      </c>
    </row>
    <row r="40" spans="1:26">
      <c r="A40" s="575">
        <v>24</v>
      </c>
      <c r="B40" s="556" t="s">
        <v>1516</v>
      </c>
      <c r="C40" s="895"/>
      <c r="D40" s="895"/>
      <c r="E40" s="895"/>
      <c r="F40" s="895"/>
      <c r="G40" s="895"/>
      <c r="H40" s="895"/>
      <c r="I40" s="895">
        <v>3</v>
      </c>
      <c r="J40" s="895">
        <v>2700</v>
      </c>
      <c r="K40" s="896">
        <f t="shared" si="2"/>
        <v>8100</v>
      </c>
      <c r="L40" s="895"/>
      <c r="M40" s="895">
        <v>3</v>
      </c>
      <c r="N40" s="895"/>
      <c r="O40" s="895"/>
      <c r="P40" s="829">
        <f t="shared" si="3"/>
        <v>3</v>
      </c>
      <c r="Q40" s="872">
        <f t="shared" si="4"/>
        <v>8100</v>
      </c>
      <c r="R40" s="897" t="s">
        <v>1051</v>
      </c>
      <c r="S40" s="898" t="s">
        <v>1137</v>
      </c>
      <c r="T40" s="22" t="str">
        <f t="shared" si="0"/>
        <v>OK</v>
      </c>
      <c r="U40" s="739">
        <f t="shared" si="5"/>
        <v>0</v>
      </c>
      <c r="V40" s="739">
        <f t="shared" si="6"/>
        <v>8100</v>
      </c>
      <c r="W40" s="739">
        <f t="shared" si="7"/>
        <v>0</v>
      </c>
      <c r="X40" s="739">
        <f t="shared" si="8"/>
        <v>0</v>
      </c>
      <c r="Y40" s="722">
        <f t="shared" si="9"/>
        <v>8100</v>
      </c>
      <c r="Z40" s="740" t="str">
        <f t="shared" si="10"/>
        <v>OK</v>
      </c>
    </row>
    <row r="41" spans="1:26" ht="18.600000000000001" customHeight="1">
      <c r="A41" s="746"/>
      <c r="B41" s="76" t="s">
        <v>6</v>
      </c>
      <c r="C41" s="22"/>
      <c r="D41" s="22"/>
      <c r="E41" s="22"/>
      <c r="F41" s="22"/>
      <c r="G41" s="22"/>
      <c r="H41" s="22"/>
      <c r="I41" s="22"/>
      <c r="J41" s="22"/>
      <c r="K41" s="788">
        <f>SUM(K30:K40)</f>
        <v>235320</v>
      </c>
      <c r="L41" s="789"/>
      <c r="M41" s="789"/>
      <c r="N41" s="789"/>
      <c r="O41" s="789"/>
      <c r="P41" s="789"/>
      <c r="Q41" s="788">
        <f>SUM(Q30:Q40)</f>
        <v>235320</v>
      </c>
      <c r="U41" s="739">
        <f>SUM(U6:U40)</f>
        <v>66760</v>
      </c>
      <c r="V41" s="739">
        <f t="shared" ref="V41:Y41" si="11">SUM(V6:V40)</f>
        <v>66350</v>
      </c>
      <c r="W41" s="739">
        <f t="shared" si="11"/>
        <v>62460</v>
      </c>
      <c r="X41" s="739">
        <f t="shared" si="11"/>
        <v>39750</v>
      </c>
      <c r="Y41" s="739">
        <f t="shared" si="11"/>
        <v>235320</v>
      </c>
      <c r="Z41" s="740"/>
    </row>
    <row r="42" spans="1:26">
      <c r="U42" s="739"/>
      <c r="V42" s="739"/>
      <c r="W42" s="739"/>
      <c r="X42" s="739"/>
      <c r="Z42" s="740"/>
    </row>
    <row r="43" spans="1:26">
      <c r="U43" s="739"/>
      <c r="V43" s="739"/>
      <c r="W43" s="739"/>
      <c r="X43" s="739"/>
      <c r="Z43" s="740"/>
    </row>
    <row r="44" spans="1:26">
      <c r="U44" s="739"/>
      <c r="V44" s="739"/>
      <c r="W44" s="739"/>
      <c r="X44" s="739"/>
      <c r="Z44" s="740"/>
    </row>
    <row r="45" spans="1:26">
      <c r="U45" s="739"/>
      <c r="V45" s="739"/>
      <c r="W45" s="739"/>
      <c r="X45" s="739"/>
      <c r="Z45" s="740"/>
    </row>
    <row r="46" spans="1:26">
      <c r="U46" s="739"/>
      <c r="V46" s="739"/>
      <c r="W46" s="739"/>
      <c r="X46" s="739"/>
      <c r="Z46" s="740"/>
    </row>
    <row r="47" spans="1:26">
      <c r="U47" s="739"/>
      <c r="V47" s="739"/>
      <c r="W47" s="739"/>
      <c r="X47" s="739"/>
      <c r="Z47" s="740"/>
    </row>
    <row r="48" spans="1:26">
      <c r="U48" s="739"/>
      <c r="V48" s="739"/>
      <c r="W48" s="739"/>
      <c r="X48" s="739"/>
      <c r="Z48" s="740"/>
    </row>
    <row r="49" spans="21:26">
      <c r="U49" s="739"/>
      <c r="V49" s="739"/>
      <c r="W49" s="739"/>
      <c r="X49" s="739"/>
      <c r="Z49" s="740"/>
    </row>
    <row r="50" spans="21:26">
      <c r="U50" s="739"/>
      <c r="V50" s="739"/>
      <c r="W50" s="739"/>
      <c r="X50" s="739"/>
      <c r="Z50" s="740"/>
    </row>
    <row r="51" spans="21:26">
      <c r="U51" s="739"/>
      <c r="V51" s="739"/>
      <c r="W51" s="739"/>
      <c r="X51" s="739"/>
      <c r="Z51" s="740"/>
    </row>
    <row r="52" spans="21:26">
      <c r="U52" s="739"/>
      <c r="V52" s="739"/>
      <c r="W52" s="739"/>
      <c r="X52" s="739"/>
      <c r="Z52" s="740"/>
    </row>
    <row r="53" spans="21:26">
      <c r="U53" s="739"/>
      <c r="V53" s="739"/>
      <c r="W53" s="739"/>
      <c r="X53" s="739"/>
      <c r="Z53" s="740"/>
    </row>
    <row r="54" spans="21:26">
      <c r="U54" s="739"/>
      <c r="V54" s="739"/>
      <c r="W54" s="739"/>
      <c r="X54" s="739"/>
      <c r="Z54" s="740"/>
    </row>
    <row r="55" spans="21:26">
      <c r="U55" s="739"/>
      <c r="V55" s="739"/>
      <c r="W55" s="739"/>
      <c r="X55" s="739"/>
      <c r="Z55" s="740"/>
    </row>
    <row r="56" spans="21:26">
      <c r="U56" s="739"/>
      <c r="V56" s="739"/>
      <c r="W56" s="739"/>
      <c r="X56" s="739"/>
      <c r="Z56" s="740"/>
    </row>
    <row r="57" spans="21:26">
      <c r="U57" s="739"/>
      <c r="V57" s="739"/>
      <c r="W57" s="739"/>
      <c r="X57" s="739"/>
      <c r="Z57" s="740"/>
    </row>
    <row r="58" spans="21:26">
      <c r="U58" s="739"/>
      <c r="V58" s="739"/>
      <c r="W58" s="739"/>
      <c r="X58" s="739"/>
      <c r="Z58" s="740"/>
    </row>
    <row r="59" spans="21:26">
      <c r="U59" s="739"/>
      <c r="V59" s="739"/>
      <c r="W59" s="739"/>
      <c r="X59" s="739"/>
      <c r="Z59" s="740"/>
    </row>
    <row r="60" spans="21:26">
      <c r="U60" s="739"/>
      <c r="V60" s="739"/>
      <c r="W60" s="739"/>
      <c r="X60" s="739"/>
      <c r="Z60" s="740"/>
    </row>
    <row r="61" spans="21:26">
      <c r="U61" s="739"/>
      <c r="V61" s="739"/>
      <c r="W61" s="739"/>
      <c r="X61" s="739"/>
      <c r="Z61" s="740"/>
    </row>
    <row r="62" spans="21:26">
      <c r="U62" s="739"/>
      <c r="V62" s="739"/>
      <c r="W62" s="739"/>
      <c r="X62" s="739"/>
      <c r="Z62" s="740"/>
    </row>
    <row r="63" spans="21:26">
      <c r="U63" s="739"/>
      <c r="V63" s="739"/>
      <c r="W63" s="739"/>
      <c r="X63" s="739"/>
      <c r="Z63" s="740"/>
    </row>
    <row r="64" spans="21:26">
      <c r="U64" s="739"/>
      <c r="V64" s="739"/>
      <c r="W64" s="739"/>
      <c r="X64" s="739"/>
      <c r="Z64" s="740"/>
    </row>
    <row r="65" spans="21:26">
      <c r="U65" s="739"/>
      <c r="V65" s="739"/>
      <c r="W65" s="739"/>
      <c r="X65" s="739"/>
      <c r="Z65" s="740"/>
    </row>
    <row r="66" spans="21:26">
      <c r="U66" s="739"/>
      <c r="V66" s="739"/>
      <c r="W66" s="739"/>
      <c r="X66" s="739"/>
      <c r="Z66" s="740"/>
    </row>
    <row r="67" spans="21:26">
      <c r="U67" s="739"/>
      <c r="V67" s="739"/>
      <c r="W67" s="739"/>
      <c r="X67" s="739"/>
      <c r="Z67" s="740"/>
    </row>
    <row r="68" spans="21:26">
      <c r="U68" s="739"/>
      <c r="V68" s="739"/>
      <c r="W68" s="739"/>
      <c r="X68" s="739"/>
      <c r="Z68" s="740"/>
    </row>
    <row r="69" spans="21:26">
      <c r="U69" s="739"/>
      <c r="V69" s="739"/>
      <c r="W69" s="739"/>
      <c r="X69" s="739"/>
      <c r="Z69" s="740"/>
    </row>
    <row r="70" spans="21:26">
      <c r="U70" s="739"/>
      <c r="V70" s="739"/>
      <c r="W70" s="739"/>
      <c r="X70" s="739"/>
      <c r="Z70" s="740"/>
    </row>
    <row r="71" spans="21:26">
      <c r="U71" s="739"/>
      <c r="V71" s="739"/>
      <c r="W71" s="739"/>
      <c r="X71" s="739"/>
      <c r="Z71" s="740"/>
    </row>
    <row r="72" spans="21:26">
      <c r="U72" s="739"/>
      <c r="V72" s="739"/>
      <c r="W72" s="739"/>
      <c r="X72" s="739"/>
      <c r="Z72" s="740"/>
    </row>
    <row r="73" spans="21:26">
      <c r="U73" s="739"/>
      <c r="V73" s="739"/>
      <c r="W73" s="739"/>
      <c r="X73" s="739"/>
      <c r="Z73" s="740"/>
    </row>
    <row r="74" spans="21:26">
      <c r="U74" s="739"/>
      <c r="V74" s="739"/>
      <c r="W74" s="739"/>
      <c r="X74" s="739"/>
      <c r="Z74" s="740"/>
    </row>
    <row r="75" spans="21:26">
      <c r="U75" s="739"/>
      <c r="V75" s="739"/>
      <c r="W75" s="739"/>
      <c r="X75" s="739"/>
      <c r="Z75" s="740"/>
    </row>
    <row r="76" spans="21:26">
      <c r="U76" s="739"/>
      <c r="V76" s="739"/>
      <c r="W76" s="739"/>
      <c r="X76" s="739"/>
      <c r="Z76" s="740"/>
    </row>
    <row r="77" spans="21:26">
      <c r="U77" s="739"/>
      <c r="V77" s="739"/>
      <c r="W77" s="739"/>
      <c r="X77" s="739"/>
      <c r="Z77" s="740"/>
    </row>
    <row r="78" spans="21:26">
      <c r="U78" s="739"/>
      <c r="V78" s="739"/>
      <c r="W78" s="739"/>
      <c r="X78" s="739"/>
      <c r="Z78" s="740"/>
    </row>
    <row r="79" spans="21:26">
      <c r="U79" s="739"/>
      <c r="V79" s="739"/>
      <c r="W79" s="739"/>
      <c r="X79" s="739"/>
      <c r="Z79" s="740"/>
    </row>
    <row r="80" spans="21:26">
      <c r="U80" s="739"/>
      <c r="V80" s="739"/>
      <c r="W80" s="739"/>
      <c r="X80" s="739"/>
      <c r="Z80" s="740"/>
    </row>
    <row r="81" spans="21:26">
      <c r="U81" s="739"/>
      <c r="V81" s="739"/>
      <c r="W81" s="739"/>
      <c r="X81" s="739"/>
      <c r="Z81" s="740"/>
    </row>
    <row r="82" spans="21:26">
      <c r="U82" s="739"/>
      <c r="V82" s="739"/>
      <c r="W82" s="739"/>
      <c r="X82" s="739"/>
      <c r="Z82" s="740"/>
    </row>
    <row r="83" spans="21:26">
      <c r="U83" s="739"/>
      <c r="V83" s="739"/>
      <c r="W83" s="739"/>
      <c r="X83" s="739"/>
      <c r="Z83" s="740"/>
    </row>
    <row r="84" spans="21:26">
      <c r="U84" s="739"/>
      <c r="V84" s="739"/>
      <c r="W84" s="739"/>
      <c r="X84" s="739"/>
      <c r="Z84" s="740"/>
    </row>
    <row r="85" spans="21:26">
      <c r="U85" s="739"/>
      <c r="V85" s="739"/>
      <c r="W85" s="739"/>
      <c r="X85" s="739"/>
      <c r="Z85" s="740"/>
    </row>
    <row r="86" spans="21:26">
      <c r="U86" s="739"/>
      <c r="V86" s="739"/>
      <c r="W86" s="739"/>
      <c r="X86" s="739"/>
      <c r="Z86" s="740"/>
    </row>
    <row r="87" spans="21:26">
      <c r="U87" s="739"/>
      <c r="V87" s="739"/>
      <c r="W87" s="739"/>
      <c r="X87" s="739"/>
      <c r="Z87" s="740"/>
    </row>
    <row r="88" spans="21:26">
      <c r="U88" s="739"/>
      <c r="V88" s="739"/>
      <c r="W88" s="739"/>
      <c r="X88" s="739"/>
      <c r="Z88" s="740"/>
    </row>
    <row r="89" spans="21:26">
      <c r="U89" s="739"/>
      <c r="V89" s="739"/>
      <c r="W89" s="739"/>
      <c r="X89" s="739"/>
      <c r="Z89" s="740"/>
    </row>
    <row r="90" spans="21:26">
      <c r="U90" s="739"/>
      <c r="V90" s="739"/>
      <c r="W90" s="739"/>
      <c r="X90" s="739"/>
      <c r="Z90" s="740"/>
    </row>
    <row r="91" spans="21:26">
      <c r="U91" s="739"/>
      <c r="V91" s="739"/>
      <c r="W91" s="739"/>
      <c r="X91" s="739"/>
      <c r="Z91" s="740"/>
    </row>
    <row r="92" spans="21:26">
      <c r="U92" s="739"/>
      <c r="V92" s="739"/>
      <c r="W92" s="739"/>
      <c r="X92" s="739"/>
      <c r="Z92" s="740"/>
    </row>
    <row r="93" spans="21:26">
      <c r="U93" s="739"/>
      <c r="V93" s="739"/>
      <c r="W93" s="739"/>
      <c r="X93" s="739"/>
      <c r="Z93" s="740"/>
    </row>
    <row r="94" spans="21:26">
      <c r="U94" s="739"/>
      <c r="V94" s="739"/>
      <c r="W94" s="739"/>
      <c r="X94" s="739"/>
      <c r="Z94" s="740"/>
    </row>
    <row r="95" spans="21:26">
      <c r="U95" s="739"/>
      <c r="V95" s="739"/>
      <c r="W95" s="739"/>
      <c r="X95" s="739"/>
      <c r="Z95" s="740"/>
    </row>
    <row r="96" spans="21:26">
      <c r="U96" s="739"/>
      <c r="V96" s="739"/>
      <c r="W96" s="739"/>
      <c r="X96" s="739"/>
      <c r="Z96" s="740"/>
    </row>
    <row r="97" spans="21:26">
      <c r="U97" s="739"/>
      <c r="V97" s="739"/>
      <c r="W97" s="739"/>
      <c r="X97" s="739"/>
      <c r="Z97" s="740"/>
    </row>
    <row r="98" spans="21:26">
      <c r="U98" s="739"/>
      <c r="V98" s="739"/>
      <c r="W98" s="739"/>
      <c r="X98" s="739"/>
      <c r="Z98" s="740"/>
    </row>
    <row r="99" spans="21:26">
      <c r="U99" s="739"/>
      <c r="V99" s="739"/>
      <c r="W99" s="739"/>
      <c r="X99" s="739"/>
      <c r="Z99" s="740"/>
    </row>
    <row r="100" spans="21:26">
      <c r="U100" s="739"/>
      <c r="V100" s="739"/>
      <c r="W100" s="739"/>
      <c r="X100" s="739"/>
      <c r="Z100" s="740"/>
    </row>
    <row r="101" spans="21:26">
      <c r="U101" s="739"/>
      <c r="V101" s="739"/>
      <c r="W101" s="739"/>
      <c r="X101" s="739"/>
      <c r="Z101" s="740"/>
    </row>
    <row r="102" spans="21:26">
      <c r="U102" s="739"/>
      <c r="V102" s="739"/>
      <c r="W102" s="739"/>
      <c r="X102" s="739"/>
      <c r="Z102" s="740"/>
    </row>
    <row r="103" spans="21:26">
      <c r="U103" s="739"/>
      <c r="V103" s="739"/>
      <c r="W103" s="739"/>
      <c r="X103" s="739"/>
      <c r="Z103" s="740"/>
    </row>
    <row r="104" spans="21:26">
      <c r="U104" s="739"/>
      <c r="V104" s="739"/>
      <c r="W104" s="739"/>
      <c r="X104" s="739"/>
      <c r="Z104" s="740"/>
    </row>
    <row r="105" spans="21:26">
      <c r="U105" s="739"/>
      <c r="V105" s="739"/>
      <c r="W105" s="739"/>
      <c r="X105" s="739"/>
      <c r="Z105" s="740"/>
    </row>
    <row r="106" spans="21:26">
      <c r="U106" s="739"/>
      <c r="V106" s="739"/>
      <c r="W106" s="739"/>
      <c r="X106" s="739"/>
      <c r="Z106" s="740"/>
    </row>
    <row r="107" spans="21:26">
      <c r="U107" s="739"/>
      <c r="V107" s="739"/>
      <c r="W107" s="739"/>
      <c r="X107" s="739"/>
      <c r="Z107" s="740"/>
    </row>
    <row r="108" spans="21:26">
      <c r="U108" s="739"/>
      <c r="V108" s="739"/>
      <c r="W108" s="739"/>
      <c r="X108" s="739"/>
      <c r="Z108" s="740"/>
    </row>
    <row r="109" spans="21:26">
      <c r="U109" s="739"/>
      <c r="V109" s="739"/>
      <c r="W109" s="739"/>
      <c r="X109" s="739"/>
      <c r="Z109" s="740"/>
    </row>
    <row r="110" spans="21:26">
      <c r="U110" s="739"/>
      <c r="V110" s="739"/>
      <c r="W110" s="739"/>
      <c r="X110" s="739"/>
      <c r="Z110" s="740"/>
    </row>
    <row r="111" spans="21:26">
      <c r="U111" s="739"/>
      <c r="V111" s="739"/>
      <c r="W111" s="739"/>
      <c r="X111" s="739"/>
      <c r="Z111" s="740"/>
    </row>
    <row r="112" spans="21:26">
      <c r="U112" s="739"/>
      <c r="V112" s="739"/>
      <c r="W112" s="739"/>
      <c r="X112" s="739"/>
      <c r="Z112" s="740"/>
    </row>
    <row r="113" spans="21:26">
      <c r="U113" s="739"/>
      <c r="V113" s="739"/>
      <c r="W113" s="739"/>
      <c r="X113" s="739"/>
      <c r="Z113" s="740"/>
    </row>
    <row r="114" spans="21:26">
      <c r="U114" s="739"/>
      <c r="V114" s="739"/>
      <c r="W114" s="739"/>
      <c r="X114" s="739"/>
      <c r="Z114" s="740"/>
    </row>
    <row r="115" spans="21:26">
      <c r="U115" s="739"/>
      <c r="V115" s="739"/>
      <c r="W115" s="739"/>
      <c r="X115" s="739"/>
      <c r="Z115" s="740"/>
    </row>
    <row r="116" spans="21:26">
      <c r="U116" s="739"/>
      <c r="V116" s="739"/>
      <c r="W116" s="739"/>
      <c r="X116" s="739"/>
      <c r="Z116" s="740"/>
    </row>
    <row r="117" spans="21:26">
      <c r="U117" s="739"/>
      <c r="V117" s="739"/>
      <c r="W117" s="739"/>
      <c r="X117" s="739"/>
      <c r="Z117" s="740"/>
    </row>
    <row r="118" spans="21:26">
      <c r="U118" s="739"/>
      <c r="V118" s="739"/>
      <c r="W118" s="739"/>
      <c r="X118" s="739"/>
      <c r="Z118" s="740"/>
    </row>
    <row r="119" spans="21:26">
      <c r="U119" s="739"/>
      <c r="V119" s="739"/>
      <c r="W119" s="739"/>
      <c r="X119" s="739"/>
      <c r="Z119" s="740"/>
    </row>
    <row r="120" spans="21:26">
      <c r="U120" s="739"/>
      <c r="V120" s="739"/>
      <c r="W120" s="739"/>
      <c r="X120" s="739"/>
      <c r="Z120" s="740"/>
    </row>
    <row r="121" spans="21:26">
      <c r="U121" s="739"/>
      <c r="V121" s="739"/>
      <c r="W121" s="739"/>
      <c r="X121" s="739"/>
      <c r="Z121" s="740"/>
    </row>
    <row r="122" spans="21:26">
      <c r="U122" s="739"/>
      <c r="V122" s="739"/>
      <c r="W122" s="739"/>
      <c r="X122" s="739"/>
      <c r="Z122" s="740"/>
    </row>
    <row r="123" spans="21:26">
      <c r="U123" s="739"/>
      <c r="V123" s="739"/>
      <c r="W123" s="739"/>
      <c r="X123" s="739"/>
      <c r="Z123" s="740"/>
    </row>
    <row r="124" spans="21:26">
      <c r="U124" s="739"/>
      <c r="V124" s="739"/>
      <c r="W124" s="739"/>
      <c r="X124" s="739"/>
      <c r="Z124" s="740"/>
    </row>
    <row r="125" spans="21:26">
      <c r="U125" s="739"/>
      <c r="V125" s="739"/>
      <c r="W125" s="739"/>
      <c r="X125" s="739"/>
      <c r="Z125" s="740"/>
    </row>
    <row r="126" spans="21:26">
      <c r="U126" s="739"/>
      <c r="V126" s="739"/>
      <c r="W126" s="739"/>
      <c r="X126" s="739"/>
      <c r="Z126" s="740"/>
    </row>
    <row r="127" spans="21:26">
      <c r="U127" s="739"/>
      <c r="V127" s="739"/>
      <c r="W127" s="739"/>
      <c r="X127" s="739"/>
      <c r="Z127" s="740"/>
    </row>
    <row r="128" spans="21:26">
      <c r="U128" s="739"/>
      <c r="V128" s="739"/>
      <c r="W128" s="739"/>
      <c r="X128" s="739"/>
      <c r="Z128" s="740"/>
    </row>
    <row r="129" spans="21:26">
      <c r="U129" s="739"/>
      <c r="V129" s="739"/>
      <c r="W129" s="739"/>
      <c r="X129" s="739"/>
      <c r="Z129" s="740"/>
    </row>
    <row r="130" spans="21:26">
      <c r="U130" s="739"/>
      <c r="V130" s="739"/>
      <c r="W130" s="739"/>
      <c r="X130" s="739"/>
      <c r="Z130" s="740"/>
    </row>
    <row r="131" spans="21:26">
      <c r="U131" s="739"/>
      <c r="V131" s="739"/>
      <c r="W131" s="739"/>
      <c r="X131" s="739"/>
      <c r="Z131" s="740"/>
    </row>
    <row r="132" spans="21:26">
      <c r="U132" s="739"/>
      <c r="V132" s="739"/>
      <c r="W132" s="739"/>
      <c r="X132" s="739"/>
      <c r="Z132" s="740"/>
    </row>
    <row r="133" spans="21:26">
      <c r="U133" s="739"/>
      <c r="V133" s="739"/>
      <c r="W133" s="739"/>
      <c r="X133" s="739"/>
      <c r="Z133" s="740"/>
    </row>
    <row r="134" spans="21:26">
      <c r="U134" s="739"/>
      <c r="V134" s="739"/>
      <c r="W134" s="739"/>
      <c r="X134" s="739"/>
      <c r="Z134" s="740"/>
    </row>
    <row r="135" spans="21:26">
      <c r="U135" s="739"/>
      <c r="V135" s="739"/>
      <c r="W135" s="739"/>
      <c r="X135" s="739"/>
      <c r="Z135" s="740"/>
    </row>
    <row r="136" spans="21:26">
      <c r="U136" s="739"/>
      <c r="V136" s="739"/>
      <c r="W136" s="739"/>
      <c r="X136" s="739"/>
      <c r="Z136" s="740"/>
    </row>
    <row r="137" spans="21:26">
      <c r="U137" s="739"/>
      <c r="V137" s="739"/>
      <c r="W137" s="739"/>
      <c r="X137" s="739"/>
      <c r="Z137" s="740"/>
    </row>
    <row r="138" spans="21:26">
      <c r="U138" s="739"/>
      <c r="V138" s="739"/>
      <c r="W138" s="739"/>
      <c r="X138" s="739"/>
      <c r="Z138" s="740"/>
    </row>
    <row r="139" spans="21:26">
      <c r="U139" s="739"/>
      <c r="V139" s="739"/>
      <c r="W139" s="739"/>
      <c r="X139" s="739"/>
      <c r="Z139" s="740"/>
    </row>
    <row r="140" spans="21:26">
      <c r="U140" s="739"/>
      <c r="V140" s="739"/>
      <c r="W140" s="739"/>
      <c r="X140" s="739"/>
      <c r="Z140" s="740"/>
    </row>
    <row r="141" spans="21:26">
      <c r="U141" s="739"/>
      <c r="V141" s="739"/>
      <c r="W141" s="739"/>
      <c r="X141" s="739"/>
      <c r="Z141" s="740"/>
    </row>
    <row r="142" spans="21:26">
      <c r="U142" s="739"/>
      <c r="V142" s="739"/>
      <c r="W142" s="739"/>
      <c r="X142" s="739"/>
      <c r="Z142" s="740"/>
    </row>
    <row r="143" spans="21:26">
      <c r="U143" s="739"/>
      <c r="V143" s="739"/>
      <c r="W143" s="739"/>
      <c r="X143" s="739"/>
      <c r="Z143" s="740"/>
    </row>
    <row r="144" spans="21:26">
      <c r="U144" s="739"/>
      <c r="V144" s="739"/>
      <c r="W144" s="739"/>
      <c r="X144" s="739"/>
      <c r="Z144" s="740"/>
    </row>
    <row r="145" spans="21:26">
      <c r="U145" s="739"/>
      <c r="V145" s="739"/>
      <c r="W145" s="739"/>
      <c r="X145" s="739"/>
      <c r="Z145" s="740"/>
    </row>
    <row r="146" spans="21:26">
      <c r="U146" s="739"/>
      <c r="V146" s="739"/>
      <c r="W146" s="739"/>
      <c r="X146" s="739"/>
      <c r="Z146" s="740"/>
    </row>
    <row r="147" spans="21:26">
      <c r="U147" s="739"/>
      <c r="V147" s="739"/>
      <c r="W147" s="739"/>
      <c r="X147" s="739"/>
      <c r="Z147" s="740"/>
    </row>
    <row r="148" spans="21:26">
      <c r="U148" s="739"/>
      <c r="V148" s="739"/>
      <c r="W148" s="739"/>
      <c r="X148" s="739"/>
      <c r="Z148" s="740"/>
    </row>
    <row r="149" spans="21:26">
      <c r="U149" s="739"/>
      <c r="V149" s="739"/>
      <c r="W149" s="739"/>
      <c r="X149" s="739"/>
      <c r="Z149" s="740"/>
    </row>
    <row r="150" spans="21:26">
      <c r="U150" s="739"/>
      <c r="V150" s="739"/>
      <c r="W150" s="739"/>
      <c r="X150" s="739"/>
      <c r="Z150" s="740"/>
    </row>
    <row r="151" spans="21:26">
      <c r="U151" s="739"/>
      <c r="V151" s="739"/>
      <c r="W151" s="739"/>
      <c r="X151" s="739"/>
      <c r="Z151" s="740"/>
    </row>
    <row r="152" spans="21:26">
      <c r="U152" s="739"/>
      <c r="V152" s="739"/>
      <c r="W152" s="739"/>
      <c r="X152" s="739"/>
      <c r="Z152" s="740"/>
    </row>
    <row r="153" spans="21:26">
      <c r="U153" s="739"/>
      <c r="V153" s="739"/>
      <c r="W153" s="739"/>
      <c r="X153" s="739"/>
      <c r="Z153" s="740"/>
    </row>
    <row r="154" spans="21:26">
      <c r="U154" s="739"/>
      <c r="V154" s="739"/>
      <c r="W154" s="739"/>
      <c r="X154" s="739"/>
      <c r="Z154" s="740"/>
    </row>
    <row r="155" spans="21:26">
      <c r="U155" s="739"/>
      <c r="V155" s="739"/>
      <c r="W155" s="739"/>
      <c r="X155" s="739"/>
      <c r="Z155" s="740"/>
    </row>
    <row r="156" spans="21:26">
      <c r="U156" s="739"/>
      <c r="V156" s="739"/>
      <c r="W156" s="739"/>
      <c r="X156" s="739"/>
      <c r="Z156" s="740"/>
    </row>
    <row r="157" spans="21:26">
      <c r="U157" s="739"/>
      <c r="V157" s="739"/>
      <c r="W157" s="739"/>
      <c r="X157" s="739"/>
      <c r="Z157" s="740"/>
    </row>
    <row r="158" spans="21:26">
      <c r="U158" s="739"/>
      <c r="V158" s="739"/>
      <c r="W158" s="739"/>
      <c r="X158" s="739"/>
      <c r="Z158" s="740"/>
    </row>
    <row r="159" spans="21:26">
      <c r="U159" s="739"/>
      <c r="V159" s="739"/>
      <c r="W159" s="739"/>
      <c r="X159" s="739"/>
      <c r="Z159" s="740"/>
    </row>
    <row r="160" spans="21:26">
      <c r="U160" s="739"/>
      <c r="V160" s="739"/>
      <c r="W160" s="739"/>
      <c r="X160" s="739"/>
      <c r="Z160" s="740"/>
    </row>
    <row r="161" spans="21:26">
      <c r="U161" s="739"/>
      <c r="V161" s="739"/>
      <c r="W161" s="739"/>
      <c r="X161" s="739"/>
      <c r="Z161" s="740"/>
    </row>
    <row r="162" spans="21:26">
      <c r="U162" s="739"/>
      <c r="V162" s="739"/>
      <c r="W162" s="739"/>
      <c r="X162" s="739"/>
      <c r="Z162" s="740"/>
    </row>
    <row r="163" spans="21:26">
      <c r="U163" s="739"/>
      <c r="V163" s="739"/>
      <c r="W163" s="739"/>
      <c r="X163" s="739"/>
      <c r="Z163" s="740"/>
    </row>
    <row r="164" spans="21:26">
      <c r="U164" s="739"/>
      <c r="V164" s="739"/>
      <c r="W164" s="739"/>
      <c r="X164" s="739"/>
      <c r="Z164" s="740"/>
    </row>
    <row r="165" spans="21:26">
      <c r="U165" s="739"/>
      <c r="V165" s="739"/>
      <c r="W165" s="739"/>
      <c r="X165" s="739"/>
      <c r="Z165" s="740"/>
    </row>
    <row r="166" spans="21:26">
      <c r="U166" s="739"/>
      <c r="V166" s="739"/>
      <c r="W166" s="739"/>
      <c r="X166" s="739"/>
      <c r="Z166" s="740"/>
    </row>
    <row r="167" spans="21:26">
      <c r="U167" s="739"/>
      <c r="V167" s="739"/>
      <c r="W167" s="739"/>
      <c r="X167" s="739"/>
      <c r="Z167" s="740"/>
    </row>
    <row r="168" spans="21:26">
      <c r="U168" s="739"/>
      <c r="V168" s="739"/>
      <c r="W168" s="739"/>
      <c r="X168" s="739"/>
      <c r="Z168" s="740"/>
    </row>
    <row r="169" spans="21:26">
      <c r="U169" s="739"/>
      <c r="V169" s="739"/>
      <c r="W169" s="739"/>
      <c r="X169" s="739"/>
      <c r="Z169" s="740"/>
    </row>
    <row r="170" spans="21:26">
      <c r="U170" s="739"/>
      <c r="V170" s="739"/>
      <c r="W170" s="739"/>
      <c r="X170" s="739"/>
      <c r="Z170" s="740"/>
    </row>
    <row r="171" spans="21:26">
      <c r="U171" s="739"/>
      <c r="V171" s="739"/>
      <c r="W171" s="739"/>
      <c r="X171" s="739"/>
      <c r="Z171" s="740"/>
    </row>
    <row r="172" spans="21:26">
      <c r="U172" s="739"/>
      <c r="V172" s="739"/>
      <c r="W172" s="739"/>
      <c r="X172" s="739"/>
      <c r="Z172" s="740"/>
    </row>
    <row r="173" spans="21:26">
      <c r="U173" s="739"/>
      <c r="V173" s="739"/>
      <c r="W173" s="739"/>
      <c r="X173" s="739"/>
      <c r="Z173" s="740"/>
    </row>
    <row r="174" spans="21:26">
      <c r="U174" s="739"/>
      <c r="V174" s="739"/>
      <c r="W174" s="739"/>
      <c r="X174" s="739"/>
      <c r="Z174" s="740"/>
    </row>
    <row r="175" spans="21:26">
      <c r="U175" s="739"/>
      <c r="V175" s="739"/>
      <c r="W175" s="739"/>
      <c r="X175" s="739"/>
      <c r="Z175" s="740"/>
    </row>
    <row r="176" spans="21:26">
      <c r="U176" s="739"/>
      <c r="V176" s="739"/>
      <c r="W176" s="739"/>
      <c r="X176" s="739"/>
      <c r="Z176" s="740"/>
    </row>
    <row r="177" spans="21:26">
      <c r="U177" s="739"/>
      <c r="V177" s="739"/>
      <c r="W177" s="739"/>
      <c r="X177" s="739"/>
      <c r="Z177" s="740"/>
    </row>
    <row r="178" spans="21:26">
      <c r="U178" s="739"/>
      <c r="V178" s="739"/>
      <c r="W178" s="739"/>
      <c r="X178" s="739"/>
      <c r="Z178" s="740"/>
    </row>
    <row r="179" spans="21:26">
      <c r="U179" s="739"/>
      <c r="V179" s="739"/>
      <c r="W179" s="739"/>
      <c r="X179" s="739"/>
      <c r="Z179" s="740"/>
    </row>
    <row r="180" spans="21:26">
      <c r="U180" s="739"/>
      <c r="V180" s="739"/>
      <c r="W180" s="739"/>
      <c r="X180" s="739"/>
      <c r="Z180" s="740"/>
    </row>
    <row r="181" spans="21:26">
      <c r="U181" s="739"/>
      <c r="V181" s="739"/>
      <c r="W181" s="739"/>
      <c r="X181" s="739"/>
      <c r="Z181" s="740"/>
    </row>
    <row r="182" spans="21:26">
      <c r="U182" s="739"/>
      <c r="V182" s="739"/>
      <c r="W182" s="739"/>
      <c r="X182" s="739"/>
      <c r="Z182" s="740"/>
    </row>
    <row r="183" spans="21:26">
      <c r="U183" s="739"/>
      <c r="V183" s="739"/>
      <c r="W183" s="739"/>
      <c r="X183" s="739"/>
      <c r="Z183" s="740"/>
    </row>
    <row r="184" spans="21:26">
      <c r="U184" s="739"/>
      <c r="V184" s="739"/>
      <c r="W184" s="739"/>
      <c r="X184" s="739"/>
      <c r="Z184" s="740"/>
    </row>
    <row r="185" spans="21:26">
      <c r="U185" s="739"/>
      <c r="V185" s="739"/>
      <c r="W185" s="739"/>
      <c r="X185" s="739"/>
      <c r="Z185" s="740"/>
    </row>
    <row r="186" spans="21:26">
      <c r="U186" s="739"/>
      <c r="V186" s="739"/>
      <c r="W186" s="739"/>
      <c r="X186" s="739"/>
      <c r="Z186" s="740"/>
    </row>
    <row r="187" spans="21:26">
      <c r="U187" s="739"/>
      <c r="V187" s="739"/>
      <c r="W187" s="739"/>
      <c r="X187" s="739"/>
      <c r="Z187" s="740"/>
    </row>
    <row r="188" spans="21:26">
      <c r="U188" s="739"/>
      <c r="V188" s="739"/>
      <c r="W188" s="739"/>
      <c r="X188" s="739"/>
      <c r="Z188" s="740"/>
    </row>
    <row r="189" spans="21:26">
      <c r="U189" s="739"/>
      <c r="V189" s="739"/>
      <c r="W189" s="739"/>
      <c r="X189" s="739"/>
      <c r="Z189" s="740"/>
    </row>
    <row r="190" spans="21:26">
      <c r="U190" s="739"/>
      <c r="V190" s="739"/>
      <c r="W190" s="739"/>
      <c r="X190" s="739"/>
      <c r="Z190" s="740"/>
    </row>
    <row r="191" spans="21:26">
      <c r="U191" s="739"/>
      <c r="V191" s="739"/>
      <c r="W191" s="739"/>
      <c r="X191" s="739"/>
      <c r="Z191" s="740"/>
    </row>
    <row r="192" spans="21:26">
      <c r="U192" s="739"/>
      <c r="V192" s="739"/>
      <c r="W192" s="739"/>
      <c r="X192" s="739"/>
      <c r="Z192" s="740"/>
    </row>
    <row r="193" spans="21:26">
      <c r="U193" s="739"/>
      <c r="V193" s="739"/>
      <c r="W193" s="739"/>
      <c r="X193" s="739"/>
      <c r="Z193" s="740"/>
    </row>
    <row r="194" spans="21:26">
      <c r="U194" s="739"/>
      <c r="V194" s="739"/>
      <c r="W194" s="739"/>
      <c r="X194" s="739"/>
      <c r="Z194" s="740"/>
    </row>
    <row r="195" spans="21:26">
      <c r="U195" s="739"/>
      <c r="V195" s="739"/>
      <c r="W195" s="739"/>
      <c r="X195" s="739"/>
      <c r="Z195" s="740"/>
    </row>
    <row r="196" spans="21:26">
      <c r="U196" s="739"/>
      <c r="V196" s="739"/>
      <c r="W196" s="739"/>
      <c r="X196" s="739"/>
      <c r="Z196" s="740"/>
    </row>
    <row r="197" spans="21:26">
      <c r="U197" s="739"/>
      <c r="V197" s="739"/>
      <c r="W197" s="739"/>
      <c r="X197" s="739"/>
      <c r="Z197" s="740"/>
    </row>
    <row r="198" spans="21:26">
      <c r="U198" s="739"/>
      <c r="V198" s="739"/>
      <c r="W198" s="739"/>
      <c r="X198" s="739"/>
      <c r="Z198" s="740"/>
    </row>
    <row r="199" spans="21:26">
      <c r="U199" s="739"/>
      <c r="V199" s="739"/>
      <c r="W199" s="739"/>
      <c r="X199" s="739"/>
      <c r="Z199" s="740"/>
    </row>
    <row r="200" spans="21:26">
      <c r="U200" s="739"/>
      <c r="V200" s="739"/>
      <c r="W200" s="739"/>
      <c r="X200" s="739"/>
      <c r="Z200" s="740"/>
    </row>
    <row r="201" spans="21:26">
      <c r="U201" s="739"/>
      <c r="V201" s="739"/>
      <c r="W201" s="739"/>
      <c r="X201" s="739"/>
      <c r="Z201" s="740"/>
    </row>
    <row r="202" spans="21:26">
      <c r="U202" s="739"/>
      <c r="V202" s="739"/>
      <c r="W202" s="739"/>
      <c r="X202" s="739"/>
      <c r="Z202" s="740"/>
    </row>
    <row r="203" spans="21:26">
      <c r="U203" s="739"/>
      <c r="V203" s="739"/>
      <c r="W203" s="739"/>
      <c r="X203" s="739"/>
      <c r="Z203" s="740"/>
    </row>
    <row r="204" spans="21:26">
      <c r="U204" s="739"/>
      <c r="V204" s="739"/>
      <c r="W204" s="739"/>
      <c r="X204" s="739"/>
      <c r="Z204" s="740"/>
    </row>
    <row r="205" spans="21:26">
      <c r="U205" s="739"/>
      <c r="V205" s="739"/>
      <c r="W205" s="739"/>
      <c r="X205" s="739"/>
      <c r="Z205" s="740"/>
    </row>
    <row r="206" spans="21:26">
      <c r="U206" s="739"/>
      <c r="V206" s="739"/>
      <c r="W206" s="739"/>
      <c r="X206" s="739"/>
      <c r="Z206" s="740"/>
    </row>
    <row r="207" spans="21:26">
      <c r="U207" s="739"/>
      <c r="V207" s="739"/>
      <c r="W207" s="739"/>
      <c r="X207" s="739"/>
      <c r="Z207" s="740"/>
    </row>
    <row r="208" spans="21:26">
      <c r="U208" s="739"/>
      <c r="V208" s="739"/>
      <c r="W208" s="739"/>
      <c r="X208" s="739"/>
      <c r="Z208" s="740"/>
    </row>
    <row r="209" spans="21:26">
      <c r="U209" s="739"/>
      <c r="V209" s="739"/>
      <c r="W209" s="739"/>
      <c r="X209" s="739"/>
      <c r="Z209" s="740"/>
    </row>
    <row r="210" spans="21:26">
      <c r="U210" s="739"/>
      <c r="V210" s="739"/>
      <c r="W210" s="739"/>
      <c r="X210" s="739"/>
      <c r="Z210" s="740"/>
    </row>
    <row r="211" spans="21:26">
      <c r="U211" s="739"/>
      <c r="V211" s="739"/>
      <c r="W211" s="739"/>
      <c r="X211" s="739"/>
      <c r="Z211" s="740"/>
    </row>
    <row r="212" spans="21:26">
      <c r="U212" s="739"/>
      <c r="V212" s="739"/>
      <c r="W212" s="739"/>
      <c r="X212" s="739"/>
      <c r="Z212" s="740"/>
    </row>
    <row r="213" spans="21:26">
      <c r="U213" s="739"/>
      <c r="V213" s="739"/>
      <c r="W213" s="739"/>
      <c r="X213" s="739"/>
      <c r="Z213" s="740"/>
    </row>
    <row r="214" spans="21:26">
      <c r="U214" s="739"/>
      <c r="V214" s="739"/>
      <c r="W214" s="739"/>
      <c r="X214" s="739"/>
      <c r="Z214" s="740"/>
    </row>
    <row r="215" spans="21:26">
      <c r="U215" s="739"/>
      <c r="V215" s="739"/>
      <c r="W215" s="739"/>
      <c r="X215" s="739"/>
      <c r="Z215" s="740"/>
    </row>
    <row r="216" spans="21:26">
      <c r="U216" s="739"/>
      <c r="V216" s="739"/>
      <c r="W216" s="739"/>
      <c r="X216" s="739"/>
      <c r="Z216" s="740"/>
    </row>
    <row r="217" spans="21:26">
      <c r="U217" s="739"/>
      <c r="V217" s="739"/>
      <c r="W217" s="739"/>
      <c r="X217" s="739"/>
      <c r="Z217" s="740"/>
    </row>
    <row r="218" spans="21:26">
      <c r="U218" s="739"/>
      <c r="V218" s="739"/>
      <c r="W218" s="739"/>
      <c r="X218" s="739"/>
      <c r="Z218" s="740"/>
    </row>
    <row r="219" spans="21:26">
      <c r="U219" s="739"/>
      <c r="V219" s="739"/>
      <c r="W219" s="739"/>
      <c r="X219" s="739"/>
      <c r="Z219" s="740"/>
    </row>
    <row r="220" spans="21:26">
      <c r="U220" s="739"/>
      <c r="V220" s="739"/>
      <c r="W220" s="739"/>
      <c r="X220" s="739"/>
      <c r="Z220" s="740"/>
    </row>
    <row r="221" spans="21:26">
      <c r="U221" s="739"/>
      <c r="V221" s="739"/>
      <c r="W221" s="739"/>
      <c r="X221" s="739"/>
      <c r="Z221" s="740"/>
    </row>
    <row r="222" spans="21:26">
      <c r="U222" s="739"/>
      <c r="V222" s="739"/>
      <c r="W222" s="739"/>
      <c r="X222" s="739"/>
      <c r="Z222" s="740"/>
    </row>
    <row r="223" spans="21:26">
      <c r="U223" s="739"/>
      <c r="V223" s="739"/>
      <c r="W223" s="739"/>
      <c r="X223" s="739"/>
      <c r="Z223" s="740"/>
    </row>
    <row r="224" spans="21:26">
      <c r="U224" s="739"/>
      <c r="V224" s="739"/>
      <c r="W224" s="739"/>
      <c r="X224" s="739"/>
      <c r="Z224" s="740"/>
    </row>
    <row r="225" spans="21:26">
      <c r="U225" s="739"/>
      <c r="V225" s="739"/>
      <c r="W225" s="739"/>
      <c r="X225" s="739"/>
      <c r="Z225" s="740"/>
    </row>
    <row r="226" spans="21:26">
      <c r="U226" s="739"/>
      <c r="V226" s="739"/>
      <c r="W226" s="739"/>
      <c r="X226" s="739"/>
      <c r="Z226" s="740"/>
    </row>
    <row r="227" spans="21:26">
      <c r="U227" s="739"/>
      <c r="V227" s="739"/>
      <c r="W227" s="739"/>
      <c r="X227" s="739"/>
      <c r="Z227" s="740"/>
    </row>
    <row r="228" spans="21:26">
      <c r="U228" s="739"/>
      <c r="V228" s="739"/>
      <c r="W228" s="739"/>
      <c r="X228" s="739"/>
      <c r="Z228" s="740"/>
    </row>
    <row r="229" spans="21:26">
      <c r="U229" s="739"/>
      <c r="V229" s="739"/>
      <c r="W229" s="739"/>
      <c r="X229" s="739"/>
      <c r="Z229" s="740"/>
    </row>
    <row r="230" spans="21:26">
      <c r="U230" s="739"/>
      <c r="V230" s="739"/>
      <c r="W230" s="739"/>
      <c r="X230" s="739"/>
      <c r="Z230" s="740"/>
    </row>
    <row r="231" spans="21:26">
      <c r="U231" s="739"/>
      <c r="V231" s="739"/>
      <c r="W231" s="739"/>
      <c r="X231" s="739"/>
      <c r="Z231" s="740"/>
    </row>
    <row r="232" spans="21:26">
      <c r="U232" s="739"/>
      <c r="V232" s="739"/>
      <c r="W232" s="739"/>
      <c r="X232" s="739"/>
      <c r="Z232" s="740"/>
    </row>
    <row r="233" spans="21:26">
      <c r="U233" s="739"/>
      <c r="V233" s="739"/>
      <c r="W233" s="739"/>
      <c r="X233" s="739"/>
      <c r="Z233" s="740"/>
    </row>
    <row r="234" spans="21:26">
      <c r="U234" s="739"/>
      <c r="V234" s="739"/>
      <c r="W234" s="739"/>
      <c r="X234" s="739"/>
      <c r="Z234" s="740"/>
    </row>
    <row r="235" spans="21:26">
      <c r="U235" s="739"/>
      <c r="V235" s="739"/>
      <c r="W235" s="739"/>
      <c r="X235" s="739"/>
      <c r="Z235" s="740"/>
    </row>
    <row r="236" spans="21:26">
      <c r="U236" s="739"/>
      <c r="V236" s="739"/>
      <c r="W236" s="739"/>
      <c r="X236" s="739"/>
      <c r="Z236" s="740"/>
    </row>
    <row r="237" spans="21:26">
      <c r="U237" s="739"/>
      <c r="V237" s="739"/>
      <c r="W237" s="739"/>
      <c r="X237" s="739"/>
      <c r="Z237" s="740"/>
    </row>
    <row r="238" spans="21:26">
      <c r="U238" s="739"/>
      <c r="V238" s="739"/>
      <c r="W238" s="739"/>
      <c r="X238" s="739"/>
      <c r="Z238" s="740"/>
    </row>
    <row r="239" spans="21:26">
      <c r="U239" s="739"/>
      <c r="V239" s="739"/>
      <c r="W239" s="739"/>
      <c r="X239" s="739"/>
      <c r="Z239" s="740"/>
    </row>
    <row r="240" spans="21:26">
      <c r="U240" s="739"/>
      <c r="V240" s="739"/>
      <c r="W240" s="739"/>
      <c r="X240" s="739"/>
      <c r="Z240" s="740"/>
    </row>
    <row r="241" spans="21:26">
      <c r="U241" s="739"/>
      <c r="V241" s="739"/>
      <c r="W241" s="739"/>
      <c r="X241" s="739"/>
      <c r="Z241" s="740"/>
    </row>
    <row r="242" spans="21:26">
      <c r="U242" s="739"/>
      <c r="V242" s="739"/>
      <c r="W242" s="739"/>
      <c r="X242" s="739"/>
      <c r="Z242" s="740"/>
    </row>
    <row r="243" spans="21:26">
      <c r="U243" s="739"/>
      <c r="V243" s="739"/>
      <c r="W243" s="739"/>
      <c r="X243" s="739"/>
      <c r="Z243" s="740"/>
    </row>
    <row r="244" spans="21:26">
      <c r="U244" s="739"/>
      <c r="V244" s="739"/>
      <c r="W244" s="739"/>
      <c r="X244" s="739"/>
      <c r="Z244" s="740"/>
    </row>
    <row r="245" spans="21:26">
      <c r="U245" s="739"/>
      <c r="V245" s="739"/>
      <c r="W245" s="739"/>
      <c r="X245" s="739"/>
      <c r="Z245" s="740"/>
    </row>
    <row r="246" spans="21:26">
      <c r="U246" s="739"/>
      <c r="V246" s="739"/>
      <c r="W246" s="739"/>
      <c r="X246" s="739"/>
      <c r="Z246" s="740"/>
    </row>
    <row r="247" spans="21:26">
      <c r="U247" s="739"/>
      <c r="V247" s="739"/>
      <c r="W247" s="739"/>
      <c r="X247" s="739"/>
      <c r="Z247" s="740"/>
    </row>
    <row r="248" spans="21:26">
      <c r="U248" s="739"/>
      <c r="V248" s="739"/>
      <c r="W248" s="739"/>
      <c r="X248" s="739"/>
      <c r="Z248" s="740"/>
    </row>
    <row r="249" spans="21:26">
      <c r="U249" s="739"/>
      <c r="V249" s="739"/>
      <c r="W249" s="739"/>
      <c r="X249" s="739"/>
      <c r="Z249" s="740"/>
    </row>
    <row r="250" spans="21:26">
      <c r="U250" s="739"/>
      <c r="V250" s="739"/>
      <c r="W250" s="739"/>
      <c r="X250" s="739"/>
      <c r="Z250" s="740"/>
    </row>
    <row r="251" spans="21:26">
      <c r="U251" s="739"/>
      <c r="V251" s="739"/>
      <c r="W251" s="739"/>
      <c r="X251" s="739"/>
      <c r="Z251" s="740"/>
    </row>
    <row r="252" spans="21:26">
      <c r="U252" s="739"/>
      <c r="V252" s="739"/>
      <c r="W252" s="739"/>
      <c r="X252" s="739"/>
      <c r="Z252" s="740"/>
    </row>
    <row r="253" spans="21:26">
      <c r="U253" s="739"/>
      <c r="V253" s="739"/>
      <c r="W253" s="739"/>
      <c r="X253" s="739"/>
      <c r="Z253" s="740"/>
    </row>
    <row r="254" spans="21:26">
      <c r="U254" s="739"/>
      <c r="V254" s="739"/>
      <c r="W254" s="739"/>
      <c r="X254" s="739"/>
      <c r="Z254" s="740"/>
    </row>
    <row r="255" spans="21:26">
      <c r="U255" s="739"/>
      <c r="V255" s="739"/>
      <c r="W255" s="739"/>
      <c r="X255" s="739"/>
      <c r="Z255" s="740"/>
    </row>
    <row r="256" spans="2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Y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mergeCells count="38">
    <mergeCell ref="S29:S30"/>
    <mergeCell ref="I29:I30"/>
    <mergeCell ref="J29:J30"/>
    <mergeCell ref="K29:K30"/>
    <mergeCell ref="L29:L30"/>
    <mergeCell ref="M29:M30"/>
    <mergeCell ref="N29:N30"/>
    <mergeCell ref="D29:F29"/>
    <mergeCell ref="G29:G30"/>
    <mergeCell ref="O29:O30"/>
    <mergeCell ref="P29:Q29"/>
    <mergeCell ref="R29:R30"/>
    <mergeCell ref="H29:H30"/>
    <mergeCell ref="P4:Q4"/>
    <mergeCell ref="R4:R5"/>
    <mergeCell ref="S4:S5"/>
    <mergeCell ref="A26:S26"/>
    <mergeCell ref="A27:S27"/>
    <mergeCell ref="A28:S28"/>
    <mergeCell ref="J4:J5"/>
    <mergeCell ref="K4:K5"/>
    <mergeCell ref="L4:L5"/>
    <mergeCell ref="M4:M5"/>
    <mergeCell ref="N4:N5"/>
    <mergeCell ref="O4:O5"/>
    <mergeCell ref="A29:A30"/>
    <mergeCell ref="B29:B30"/>
    <mergeCell ref="C29:C30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</mergeCells>
  <hyperlinks>
    <hyperlink ref="T1" location="'รวมงบ 2565'!A1" display="กลับ" xr:uid="{3DA50C81-5BAF-49EA-94EE-EAB8F7057FE6}"/>
    <hyperlink ref="T26" location="'รวมงบ 2565'!A1" display="กลับ" xr:uid="{F8B34480-BFA9-419B-BE33-4157A89EFC41}"/>
  </hyperlinks>
  <pageMargins left="0.31" right="0" top="0.3" bottom="0" header="0.25" footer="0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B21AD-1CFD-432A-B427-2EA7673F339B}">
  <sheetPr>
    <tabColor rgb="FF008000"/>
  </sheetPr>
  <dimension ref="A1:Z349"/>
  <sheetViews>
    <sheetView topLeftCell="C255" zoomScale="93" zoomScaleNormal="93" zoomScaleSheetLayoutView="88" workbookViewId="0">
      <selection activeCell="C4" sqref="C4:C5"/>
    </sheetView>
  </sheetViews>
  <sheetFormatPr defaultColWidth="8.69921875" defaultRowHeight="21"/>
  <cols>
    <col min="1" max="1" width="4.3984375" style="22" customWidth="1"/>
    <col min="2" max="2" width="18" style="22" customWidth="1"/>
    <col min="3" max="3" width="7.296875" style="585" customWidth="1"/>
    <col min="4" max="4" width="4.3984375" style="585" customWidth="1"/>
    <col min="5" max="5" width="5.09765625" style="585" customWidth="1"/>
    <col min="6" max="6" width="5.296875" style="585" customWidth="1"/>
    <col min="7" max="7" width="7.09765625" style="1030" customWidth="1"/>
    <col min="8" max="8" width="5.3984375" style="22" bestFit="1" customWidth="1"/>
    <col min="9" max="9" width="7.69921875" style="585" customWidth="1"/>
    <col min="10" max="10" width="7.296875" style="1031" customWidth="1"/>
    <col min="11" max="11" width="8.3984375" style="22" customWidth="1"/>
    <col min="12" max="12" width="6" style="585" customWidth="1"/>
    <col min="13" max="13" width="6.09765625" style="585" customWidth="1"/>
    <col min="14" max="14" width="6.3984375" style="22" customWidth="1"/>
    <col min="15" max="15" width="6.09765625" style="22" customWidth="1"/>
    <col min="16" max="16" width="6.296875" style="1032" customWidth="1"/>
    <col min="17" max="17" width="8.3984375" style="22" customWidth="1"/>
    <col min="18" max="18" width="7.09765625" style="22" customWidth="1"/>
    <col min="19" max="19" width="7.296875" style="22" customWidth="1"/>
    <col min="20" max="20" width="8.69921875" style="22"/>
    <col min="21" max="21" width="10.59765625" style="517" customWidth="1"/>
    <col min="22" max="22" width="12.3984375" style="517" customWidth="1"/>
    <col min="23" max="23" width="10.59765625" style="517" customWidth="1"/>
    <col min="24" max="24" width="9.8984375" style="517" customWidth="1"/>
    <col min="25" max="25" width="11" style="722" customWidth="1"/>
    <col min="26" max="26" width="8.69921875" style="722"/>
    <col min="27" max="16384" width="8.69921875" style="21"/>
  </cols>
  <sheetData>
    <row r="1" spans="1:26" s="26" customFormat="1" ht="22.5" customHeight="1">
      <c r="A1" s="1842" t="s">
        <v>1517</v>
      </c>
      <c r="B1" s="1842"/>
      <c r="C1" s="1842"/>
      <c r="D1" s="1842"/>
      <c r="E1" s="1842"/>
      <c r="F1" s="1842"/>
      <c r="G1" s="1842"/>
      <c r="H1" s="1842"/>
      <c r="I1" s="1842"/>
      <c r="J1" s="1842"/>
      <c r="K1" s="1842"/>
      <c r="L1" s="1842"/>
      <c r="M1" s="1842"/>
      <c r="N1" s="1842"/>
      <c r="O1" s="1842"/>
      <c r="P1" s="1842"/>
      <c r="Q1" s="1842"/>
      <c r="R1" s="1842"/>
      <c r="S1" s="1842"/>
      <c r="T1" s="497" t="s">
        <v>1028</v>
      </c>
      <c r="U1" s="517"/>
      <c r="V1" s="517"/>
      <c r="W1" s="517"/>
      <c r="X1" s="517"/>
      <c r="Y1" s="722"/>
      <c r="Z1" s="722"/>
    </row>
    <row r="2" spans="1:26" s="26" customFormat="1" ht="23.25" customHeight="1">
      <c r="A2" s="1842" t="s">
        <v>1518</v>
      </c>
      <c r="B2" s="1842"/>
      <c r="C2" s="1842"/>
      <c r="D2" s="1842"/>
      <c r="E2" s="1842"/>
      <c r="F2" s="1842"/>
      <c r="G2" s="1842"/>
      <c r="H2" s="1842"/>
      <c r="I2" s="1842"/>
      <c r="J2" s="1842"/>
      <c r="K2" s="1842"/>
      <c r="L2" s="1842"/>
      <c r="M2" s="1842"/>
      <c r="N2" s="1842"/>
      <c r="O2" s="1842"/>
      <c r="P2" s="1842"/>
      <c r="Q2" s="1842"/>
      <c r="R2" s="1842"/>
      <c r="S2" s="1842"/>
      <c r="T2" s="22"/>
      <c r="U2" s="517"/>
      <c r="V2" s="517"/>
      <c r="W2" s="517"/>
      <c r="X2" s="517"/>
      <c r="Y2" s="722"/>
      <c r="Z2" s="722"/>
    </row>
    <row r="3" spans="1:26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T3" s="22"/>
      <c r="U3" s="517"/>
      <c r="V3" s="517"/>
      <c r="W3" s="517"/>
      <c r="X3" s="517"/>
      <c r="Y3" s="722"/>
      <c r="Z3" s="722"/>
    </row>
    <row r="4" spans="1:26" ht="36.6" customHeight="1">
      <c r="A4" s="1828" t="s">
        <v>789</v>
      </c>
      <c r="B4" s="1829" t="s">
        <v>4</v>
      </c>
      <c r="C4" s="1832" t="s">
        <v>1031</v>
      </c>
      <c r="D4" s="1831" t="s">
        <v>1032</v>
      </c>
      <c r="E4" s="1831"/>
      <c r="F4" s="1831"/>
      <c r="G4" s="1887" t="s">
        <v>1033</v>
      </c>
      <c r="H4" s="1831" t="s">
        <v>1034</v>
      </c>
      <c r="I4" s="1888" t="s">
        <v>1035</v>
      </c>
      <c r="J4" s="1889" t="s">
        <v>1036</v>
      </c>
      <c r="K4" s="1833" t="s">
        <v>1037</v>
      </c>
      <c r="L4" s="1888" t="s">
        <v>1038</v>
      </c>
      <c r="M4" s="1888" t="s">
        <v>1039</v>
      </c>
      <c r="N4" s="1831" t="s">
        <v>1040</v>
      </c>
      <c r="O4" s="1831" t="s">
        <v>1041</v>
      </c>
      <c r="P4" s="1832" t="s">
        <v>1042</v>
      </c>
      <c r="Q4" s="1832"/>
      <c r="R4" s="1832" t="s">
        <v>1043</v>
      </c>
      <c r="S4" s="1832" t="s">
        <v>1044</v>
      </c>
      <c r="T4" s="503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84" customHeight="1">
      <c r="A5" s="1828"/>
      <c r="B5" s="1830"/>
      <c r="C5" s="1832"/>
      <c r="D5" s="900" t="s">
        <v>1045</v>
      </c>
      <c r="E5" s="900" t="s">
        <v>1046</v>
      </c>
      <c r="F5" s="900" t="s">
        <v>224</v>
      </c>
      <c r="G5" s="1887"/>
      <c r="H5" s="1831"/>
      <c r="I5" s="1888"/>
      <c r="J5" s="1889"/>
      <c r="K5" s="1833"/>
      <c r="L5" s="1888"/>
      <c r="M5" s="1888"/>
      <c r="N5" s="1831"/>
      <c r="O5" s="1831"/>
      <c r="P5" s="901" t="s">
        <v>1047</v>
      </c>
      <c r="Q5" s="506" t="s">
        <v>1048</v>
      </c>
      <c r="R5" s="1832"/>
      <c r="S5" s="1832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>
      <c r="A6" s="509">
        <v>1</v>
      </c>
      <c r="B6" s="840" t="s">
        <v>1519</v>
      </c>
      <c r="C6" s="902" t="s">
        <v>1520</v>
      </c>
      <c r="D6" s="902">
        <v>2300</v>
      </c>
      <c r="E6" s="902">
        <v>4000</v>
      </c>
      <c r="F6" s="902">
        <v>5000</v>
      </c>
      <c r="G6" s="902">
        <v>6000</v>
      </c>
      <c r="H6" s="902">
        <v>1000</v>
      </c>
      <c r="I6" s="902">
        <f t="shared" ref="I6:I18" si="0">G6-H6</f>
        <v>5000</v>
      </c>
      <c r="J6" s="903">
        <v>1.5</v>
      </c>
      <c r="K6" s="904">
        <f t="shared" ref="K6:K18" si="1">+J6*I6</f>
        <v>7500</v>
      </c>
      <c r="L6" s="902">
        <v>1000</v>
      </c>
      <c r="M6" s="902">
        <v>1000</v>
      </c>
      <c r="N6" s="902">
        <v>1000</v>
      </c>
      <c r="O6" s="902">
        <v>2000</v>
      </c>
      <c r="P6" s="905">
        <f t="shared" ref="P6:P18" si="2">SUM(L6:O6)</f>
        <v>5000</v>
      </c>
      <c r="Q6" s="906">
        <f t="shared" ref="Q6:Q18" si="3">+P6*J6</f>
        <v>7500</v>
      </c>
      <c r="R6" s="516" t="s">
        <v>1105</v>
      </c>
      <c r="S6" s="509" t="s">
        <v>296</v>
      </c>
      <c r="T6" s="22" t="e">
        <f>+IF(#REF!=#REF!,("OK"))</f>
        <v>#REF!</v>
      </c>
      <c r="U6" s="739">
        <f>+L6*J6</f>
        <v>1500</v>
      </c>
      <c r="V6" s="739">
        <f>+M6*J6</f>
        <v>1500</v>
      </c>
      <c r="W6" s="739">
        <f>+N6*J6</f>
        <v>1500</v>
      </c>
      <c r="X6" s="739">
        <f>+O6*J6</f>
        <v>3000</v>
      </c>
      <c r="Y6" s="722">
        <f>SUM(U6:X6)</f>
        <v>7500</v>
      </c>
      <c r="Z6" s="740" t="str">
        <f>IF(Q6=Y6,"OK")</f>
        <v>OK</v>
      </c>
    </row>
    <row r="7" spans="1:26">
      <c r="A7" s="509">
        <v>2</v>
      </c>
      <c r="B7" s="907" t="s">
        <v>1521</v>
      </c>
      <c r="C7" s="908" t="s">
        <v>1522</v>
      </c>
      <c r="D7" s="909">
        <v>20</v>
      </c>
      <c r="E7" s="909">
        <v>20</v>
      </c>
      <c r="F7" s="909">
        <v>30</v>
      </c>
      <c r="G7" s="910">
        <v>30</v>
      </c>
      <c r="H7" s="910">
        <v>4</v>
      </c>
      <c r="I7" s="902">
        <f t="shared" si="0"/>
        <v>26</v>
      </c>
      <c r="J7" s="911">
        <v>105</v>
      </c>
      <c r="K7" s="904">
        <f t="shared" si="1"/>
        <v>2730</v>
      </c>
      <c r="L7" s="910">
        <v>10</v>
      </c>
      <c r="M7" s="910"/>
      <c r="N7" s="910">
        <v>16</v>
      </c>
      <c r="O7" s="910"/>
      <c r="P7" s="905">
        <f t="shared" si="2"/>
        <v>26</v>
      </c>
      <c r="Q7" s="906">
        <f t="shared" si="3"/>
        <v>2730</v>
      </c>
      <c r="R7" s="516" t="s">
        <v>1105</v>
      </c>
      <c r="S7" s="509" t="s">
        <v>296</v>
      </c>
      <c r="T7" s="22" t="e">
        <f>+IF(#REF!=#REF!,("OK"))</f>
        <v>#REF!</v>
      </c>
      <c r="U7" s="739">
        <f t="shared" ref="U7:U70" si="4">+L7*J7</f>
        <v>1050</v>
      </c>
      <c r="V7" s="739">
        <f t="shared" ref="V7:V70" si="5">+M7*J7</f>
        <v>0</v>
      </c>
      <c r="W7" s="739">
        <f t="shared" ref="W7:W70" si="6">+N7*J7</f>
        <v>1680</v>
      </c>
      <c r="X7" s="739">
        <f t="shared" ref="X7:X70" si="7">+O7*J7</f>
        <v>0</v>
      </c>
      <c r="Y7" s="722">
        <f t="shared" ref="Y7:Y70" si="8">SUM(U7:X7)</f>
        <v>2730</v>
      </c>
      <c r="Z7" s="740" t="str">
        <f t="shared" ref="Z7:Z70" si="9">IF(Q7=Y7,"OK")</f>
        <v>OK</v>
      </c>
    </row>
    <row r="8" spans="1:26">
      <c r="A8" s="509">
        <v>3</v>
      </c>
      <c r="B8" s="912" t="s">
        <v>1523</v>
      </c>
      <c r="C8" s="908" t="s">
        <v>1522</v>
      </c>
      <c r="D8" s="913">
        <v>25</v>
      </c>
      <c r="E8" s="913">
        <v>10</v>
      </c>
      <c r="F8" s="913">
        <v>15</v>
      </c>
      <c r="G8" s="914">
        <v>20</v>
      </c>
      <c r="H8" s="915">
        <v>0</v>
      </c>
      <c r="I8" s="902">
        <f t="shared" si="0"/>
        <v>20</v>
      </c>
      <c r="J8" s="911">
        <v>105</v>
      </c>
      <c r="K8" s="904">
        <f t="shared" si="1"/>
        <v>2100</v>
      </c>
      <c r="L8" s="913">
        <v>10</v>
      </c>
      <c r="M8" s="913"/>
      <c r="N8" s="913">
        <v>10</v>
      </c>
      <c r="O8" s="913"/>
      <c r="P8" s="905">
        <f t="shared" si="2"/>
        <v>20</v>
      </c>
      <c r="Q8" s="906">
        <f t="shared" si="3"/>
        <v>2100</v>
      </c>
      <c r="R8" s="516" t="s">
        <v>1105</v>
      </c>
      <c r="S8" s="509" t="s">
        <v>296</v>
      </c>
      <c r="T8" s="22" t="e">
        <f>+IF(#REF!=#REF!,("OK"))</f>
        <v>#REF!</v>
      </c>
      <c r="U8" s="739">
        <f t="shared" si="4"/>
        <v>1050</v>
      </c>
      <c r="V8" s="739">
        <f t="shared" si="5"/>
        <v>0</v>
      </c>
      <c r="W8" s="739">
        <f t="shared" si="6"/>
        <v>1050</v>
      </c>
      <c r="X8" s="739">
        <f t="shared" si="7"/>
        <v>0</v>
      </c>
      <c r="Y8" s="722">
        <f t="shared" si="8"/>
        <v>2100</v>
      </c>
      <c r="Z8" s="740" t="str">
        <f t="shared" si="9"/>
        <v>OK</v>
      </c>
    </row>
    <row r="9" spans="1:26">
      <c r="A9" s="509">
        <v>4</v>
      </c>
      <c r="B9" s="912" t="s">
        <v>1524</v>
      </c>
      <c r="C9" s="908" t="s">
        <v>1522</v>
      </c>
      <c r="D9" s="913">
        <v>121</v>
      </c>
      <c r="E9" s="913">
        <v>65</v>
      </c>
      <c r="F9" s="913">
        <v>75</v>
      </c>
      <c r="G9" s="914">
        <v>80</v>
      </c>
      <c r="H9" s="915">
        <v>10</v>
      </c>
      <c r="I9" s="902">
        <f t="shared" si="0"/>
        <v>70</v>
      </c>
      <c r="J9" s="911">
        <v>105</v>
      </c>
      <c r="K9" s="904">
        <f t="shared" si="1"/>
        <v>7350</v>
      </c>
      <c r="L9" s="913">
        <v>35</v>
      </c>
      <c r="M9" s="913"/>
      <c r="N9" s="913">
        <v>35</v>
      </c>
      <c r="O9" s="913"/>
      <c r="P9" s="905">
        <f t="shared" si="2"/>
        <v>70</v>
      </c>
      <c r="Q9" s="906">
        <f t="shared" si="3"/>
        <v>7350</v>
      </c>
      <c r="R9" s="516" t="s">
        <v>1105</v>
      </c>
      <c r="S9" s="509" t="s">
        <v>296</v>
      </c>
      <c r="T9" s="22" t="e">
        <f>+IF(#REF!=#REF!,("OK"))</f>
        <v>#REF!</v>
      </c>
      <c r="U9" s="739">
        <f t="shared" si="4"/>
        <v>3675</v>
      </c>
      <c r="V9" s="739">
        <f t="shared" si="5"/>
        <v>0</v>
      </c>
      <c r="W9" s="739">
        <f t="shared" si="6"/>
        <v>3675</v>
      </c>
      <c r="X9" s="739">
        <f t="shared" si="7"/>
        <v>0</v>
      </c>
      <c r="Y9" s="722">
        <f t="shared" si="8"/>
        <v>7350</v>
      </c>
      <c r="Z9" s="740" t="str">
        <f t="shared" si="9"/>
        <v>OK</v>
      </c>
    </row>
    <row r="10" spans="1:26">
      <c r="A10" s="509">
        <v>5</v>
      </c>
      <c r="B10" s="840" t="s">
        <v>1525</v>
      </c>
      <c r="C10" s="902" t="s">
        <v>1522</v>
      </c>
      <c r="D10" s="902">
        <v>38</v>
      </c>
      <c r="E10" s="902">
        <v>20</v>
      </c>
      <c r="F10" s="902">
        <v>30</v>
      </c>
      <c r="G10" s="902">
        <v>45</v>
      </c>
      <c r="H10" s="902">
        <v>5</v>
      </c>
      <c r="I10" s="902">
        <f t="shared" si="0"/>
        <v>40</v>
      </c>
      <c r="J10" s="911">
        <v>105</v>
      </c>
      <c r="K10" s="904">
        <f t="shared" si="1"/>
        <v>4200</v>
      </c>
      <c r="L10" s="902">
        <v>20</v>
      </c>
      <c r="M10" s="902"/>
      <c r="N10" s="902">
        <v>20</v>
      </c>
      <c r="O10" s="902"/>
      <c r="P10" s="905">
        <f t="shared" si="2"/>
        <v>40</v>
      </c>
      <c r="Q10" s="906">
        <f t="shared" si="3"/>
        <v>4200</v>
      </c>
      <c r="R10" s="516" t="s">
        <v>1105</v>
      </c>
      <c r="S10" s="509" t="s">
        <v>296</v>
      </c>
      <c r="T10" s="22" t="str">
        <f>+IF(K6=Q6,("OK"))</f>
        <v>OK</v>
      </c>
      <c r="U10" s="739">
        <f t="shared" si="4"/>
        <v>2100</v>
      </c>
      <c r="V10" s="739">
        <f t="shared" si="5"/>
        <v>0</v>
      </c>
      <c r="W10" s="739">
        <f t="shared" si="6"/>
        <v>2100</v>
      </c>
      <c r="X10" s="739">
        <f t="shared" si="7"/>
        <v>0</v>
      </c>
      <c r="Y10" s="722">
        <f t="shared" si="8"/>
        <v>4200</v>
      </c>
      <c r="Z10" s="740" t="str">
        <f t="shared" si="9"/>
        <v>OK</v>
      </c>
    </row>
    <row r="11" spans="1:26">
      <c r="A11" s="509">
        <v>6</v>
      </c>
      <c r="B11" s="840" t="s">
        <v>1526</v>
      </c>
      <c r="C11" s="902" t="s">
        <v>1522</v>
      </c>
      <c r="D11" s="902">
        <v>6</v>
      </c>
      <c r="E11" s="902">
        <v>2</v>
      </c>
      <c r="F11" s="902">
        <v>5</v>
      </c>
      <c r="G11" s="902">
        <v>10</v>
      </c>
      <c r="H11" s="902">
        <v>0</v>
      </c>
      <c r="I11" s="902">
        <f t="shared" si="0"/>
        <v>10</v>
      </c>
      <c r="J11" s="911">
        <v>105</v>
      </c>
      <c r="K11" s="904">
        <f t="shared" si="1"/>
        <v>1050</v>
      </c>
      <c r="L11" s="902">
        <v>5</v>
      </c>
      <c r="M11" s="916"/>
      <c r="N11" s="902">
        <v>5</v>
      </c>
      <c r="O11" s="902"/>
      <c r="P11" s="905">
        <f t="shared" si="2"/>
        <v>10</v>
      </c>
      <c r="Q11" s="906">
        <f t="shared" si="3"/>
        <v>1050</v>
      </c>
      <c r="R11" s="516" t="s">
        <v>1105</v>
      </c>
      <c r="S11" s="509" t="s">
        <v>296</v>
      </c>
      <c r="T11" s="22" t="str">
        <f>+IF(K7=Q7,("OK"))</f>
        <v>OK</v>
      </c>
      <c r="U11" s="739">
        <f t="shared" si="4"/>
        <v>525</v>
      </c>
      <c r="V11" s="739">
        <f t="shared" si="5"/>
        <v>0</v>
      </c>
      <c r="W11" s="739">
        <f t="shared" si="6"/>
        <v>525</v>
      </c>
      <c r="X11" s="739">
        <f t="shared" si="7"/>
        <v>0</v>
      </c>
      <c r="Y11" s="722">
        <f t="shared" si="8"/>
        <v>1050</v>
      </c>
      <c r="Z11" s="740" t="str">
        <f t="shared" si="9"/>
        <v>OK</v>
      </c>
    </row>
    <row r="12" spans="1:26">
      <c r="A12" s="509">
        <v>7</v>
      </c>
      <c r="B12" s="840" t="s">
        <v>1527</v>
      </c>
      <c r="C12" s="902" t="s">
        <v>1522</v>
      </c>
      <c r="D12" s="902">
        <v>7</v>
      </c>
      <c r="E12" s="902">
        <v>1</v>
      </c>
      <c r="F12" s="902">
        <v>5</v>
      </c>
      <c r="G12" s="902">
        <v>10</v>
      </c>
      <c r="H12" s="902">
        <v>0</v>
      </c>
      <c r="I12" s="902">
        <f t="shared" si="0"/>
        <v>10</v>
      </c>
      <c r="J12" s="911">
        <v>105</v>
      </c>
      <c r="K12" s="904">
        <f t="shared" si="1"/>
        <v>1050</v>
      </c>
      <c r="L12" s="902">
        <v>5</v>
      </c>
      <c r="M12" s="902"/>
      <c r="N12" s="902">
        <v>5</v>
      </c>
      <c r="O12" s="902"/>
      <c r="P12" s="905">
        <f t="shared" si="2"/>
        <v>10</v>
      </c>
      <c r="Q12" s="906">
        <f t="shared" si="3"/>
        <v>1050</v>
      </c>
      <c r="R12" s="516" t="s">
        <v>1105</v>
      </c>
      <c r="S12" s="509" t="s">
        <v>296</v>
      </c>
      <c r="T12" s="22" t="str">
        <f>+IF(K8=Q8,("OK"))</f>
        <v>OK</v>
      </c>
      <c r="U12" s="739">
        <f t="shared" si="4"/>
        <v>525</v>
      </c>
      <c r="V12" s="739">
        <f t="shared" si="5"/>
        <v>0</v>
      </c>
      <c r="W12" s="739">
        <f t="shared" si="6"/>
        <v>525</v>
      </c>
      <c r="X12" s="739">
        <f t="shared" si="7"/>
        <v>0</v>
      </c>
      <c r="Y12" s="722">
        <f t="shared" si="8"/>
        <v>1050</v>
      </c>
      <c r="Z12" s="740" t="str">
        <f t="shared" si="9"/>
        <v>OK</v>
      </c>
    </row>
    <row r="13" spans="1:26">
      <c r="A13" s="509">
        <v>8</v>
      </c>
      <c r="B13" s="840" t="s">
        <v>1528</v>
      </c>
      <c r="C13" s="902" t="s">
        <v>1522</v>
      </c>
      <c r="D13" s="902">
        <v>332</v>
      </c>
      <c r="E13" s="902">
        <v>350</v>
      </c>
      <c r="F13" s="917">
        <v>400</v>
      </c>
      <c r="G13" s="917">
        <v>500</v>
      </c>
      <c r="H13" s="902">
        <v>50</v>
      </c>
      <c r="I13" s="902">
        <f t="shared" si="0"/>
        <v>450</v>
      </c>
      <c r="J13" s="911">
        <v>105</v>
      </c>
      <c r="K13" s="904">
        <f t="shared" si="1"/>
        <v>47250</v>
      </c>
      <c r="L13" s="917">
        <v>100</v>
      </c>
      <c r="M13" s="917">
        <f>L13</f>
        <v>100</v>
      </c>
      <c r="N13" s="917">
        <f>M13</f>
        <v>100</v>
      </c>
      <c r="O13" s="917">
        <v>150</v>
      </c>
      <c r="P13" s="905">
        <f t="shared" si="2"/>
        <v>450</v>
      </c>
      <c r="Q13" s="906">
        <f t="shared" si="3"/>
        <v>47250</v>
      </c>
      <c r="R13" s="516" t="s">
        <v>1105</v>
      </c>
      <c r="S13" s="509" t="s">
        <v>296</v>
      </c>
      <c r="T13" s="22" t="str">
        <f>+IF(K9=Q9,("OK"))</f>
        <v>OK</v>
      </c>
      <c r="U13" s="739">
        <f t="shared" si="4"/>
        <v>10500</v>
      </c>
      <c r="V13" s="739">
        <f t="shared" si="5"/>
        <v>10500</v>
      </c>
      <c r="W13" s="739">
        <f t="shared" si="6"/>
        <v>10500</v>
      </c>
      <c r="X13" s="739">
        <f t="shared" si="7"/>
        <v>15750</v>
      </c>
      <c r="Y13" s="722">
        <f t="shared" si="8"/>
        <v>47250</v>
      </c>
      <c r="Z13" s="740" t="str">
        <f t="shared" si="9"/>
        <v>OK</v>
      </c>
    </row>
    <row r="14" spans="1:26">
      <c r="A14" s="509">
        <v>13</v>
      </c>
      <c r="B14" s="840" t="s">
        <v>1529</v>
      </c>
      <c r="C14" s="902" t="s">
        <v>1522</v>
      </c>
      <c r="D14" s="902">
        <v>280</v>
      </c>
      <c r="E14" s="902">
        <v>300</v>
      </c>
      <c r="F14" s="917">
        <v>300</v>
      </c>
      <c r="G14" s="917">
        <v>400</v>
      </c>
      <c r="H14" s="902">
        <v>40</v>
      </c>
      <c r="I14" s="902">
        <f t="shared" si="0"/>
        <v>360</v>
      </c>
      <c r="J14" s="911">
        <v>105</v>
      </c>
      <c r="K14" s="904">
        <f t="shared" si="1"/>
        <v>37800</v>
      </c>
      <c r="L14" s="917">
        <f>I14/4</f>
        <v>90</v>
      </c>
      <c r="M14" s="917">
        <f>L14</f>
        <v>90</v>
      </c>
      <c r="N14" s="917">
        <f>M14</f>
        <v>90</v>
      </c>
      <c r="O14" s="917">
        <f>N14</f>
        <v>90</v>
      </c>
      <c r="P14" s="905">
        <f t="shared" si="2"/>
        <v>360</v>
      </c>
      <c r="Q14" s="906">
        <f t="shared" si="3"/>
        <v>37800</v>
      </c>
      <c r="R14" s="516" t="s">
        <v>1105</v>
      </c>
      <c r="S14" s="509" t="s">
        <v>296</v>
      </c>
      <c r="T14" s="22" t="str">
        <f t="shared" ref="T14:T16" si="10">+IF(K14=Q14,("OK"))</f>
        <v>OK</v>
      </c>
      <c r="U14" s="739">
        <f t="shared" si="4"/>
        <v>9450</v>
      </c>
      <c r="V14" s="739">
        <f t="shared" si="5"/>
        <v>9450</v>
      </c>
      <c r="W14" s="739">
        <f t="shared" si="6"/>
        <v>9450</v>
      </c>
      <c r="X14" s="739">
        <f t="shared" si="7"/>
        <v>9450</v>
      </c>
      <c r="Y14" s="722">
        <f t="shared" si="8"/>
        <v>37800</v>
      </c>
      <c r="Z14" s="740" t="str">
        <f t="shared" si="9"/>
        <v>OK</v>
      </c>
    </row>
    <row r="15" spans="1:26">
      <c r="A15" s="509">
        <v>14</v>
      </c>
      <c r="B15" s="918" t="s">
        <v>1530</v>
      </c>
      <c r="C15" s="902" t="s">
        <v>1522</v>
      </c>
      <c r="D15" s="902">
        <v>97</v>
      </c>
      <c r="E15" s="902">
        <v>100</v>
      </c>
      <c r="F15" s="917">
        <v>100</v>
      </c>
      <c r="G15" s="917">
        <v>150</v>
      </c>
      <c r="H15" s="902">
        <v>5</v>
      </c>
      <c r="I15" s="902">
        <f t="shared" si="0"/>
        <v>145</v>
      </c>
      <c r="J15" s="911">
        <v>105</v>
      </c>
      <c r="K15" s="904">
        <f t="shared" si="1"/>
        <v>15225</v>
      </c>
      <c r="L15" s="917">
        <v>50</v>
      </c>
      <c r="M15" s="917">
        <v>50</v>
      </c>
      <c r="N15" s="917">
        <v>45</v>
      </c>
      <c r="O15" s="917"/>
      <c r="P15" s="905">
        <f t="shared" si="2"/>
        <v>145</v>
      </c>
      <c r="Q15" s="906">
        <f t="shared" si="3"/>
        <v>15225</v>
      </c>
      <c r="R15" s="516" t="s">
        <v>1105</v>
      </c>
      <c r="S15" s="509" t="s">
        <v>296</v>
      </c>
      <c r="T15" s="22" t="str">
        <f t="shared" si="10"/>
        <v>OK</v>
      </c>
      <c r="U15" s="739">
        <f t="shared" si="4"/>
        <v>5250</v>
      </c>
      <c r="V15" s="739">
        <f t="shared" si="5"/>
        <v>5250</v>
      </c>
      <c r="W15" s="739">
        <f t="shared" si="6"/>
        <v>4725</v>
      </c>
      <c r="X15" s="739">
        <f t="shared" si="7"/>
        <v>0</v>
      </c>
      <c r="Y15" s="722">
        <f t="shared" si="8"/>
        <v>15225</v>
      </c>
      <c r="Z15" s="740" t="str">
        <f t="shared" si="9"/>
        <v>OK</v>
      </c>
    </row>
    <row r="16" spans="1:26" s="22" customFormat="1">
      <c r="A16" s="509">
        <v>15</v>
      </c>
      <c r="B16" s="918" t="s">
        <v>1531</v>
      </c>
      <c r="C16" s="902" t="s">
        <v>1522</v>
      </c>
      <c r="D16" s="902">
        <v>5</v>
      </c>
      <c r="E16" s="902">
        <v>5</v>
      </c>
      <c r="F16" s="917">
        <v>5</v>
      </c>
      <c r="G16" s="917">
        <v>8</v>
      </c>
      <c r="H16" s="902">
        <v>3</v>
      </c>
      <c r="I16" s="902">
        <f t="shared" si="0"/>
        <v>5</v>
      </c>
      <c r="J16" s="911">
        <v>105</v>
      </c>
      <c r="K16" s="904">
        <f t="shared" si="1"/>
        <v>525</v>
      </c>
      <c r="L16" s="917"/>
      <c r="M16" s="917"/>
      <c r="N16" s="917">
        <v>5</v>
      </c>
      <c r="O16" s="917"/>
      <c r="P16" s="905">
        <f t="shared" si="2"/>
        <v>5</v>
      </c>
      <c r="Q16" s="906">
        <f t="shared" si="3"/>
        <v>525</v>
      </c>
      <c r="R16" s="516" t="s">
        <v>1105</v>
      </c>
      <c r="S16" s="509" t="s">
        <v>296</v>
      </c>
      <c r="T16" s="22" t="str">
        <f t="shared" si="10"/>
        <v>OK</v>
      </c>
      <c r="U16" s="739">
        <f t="shared" si="4"/>
        <v>0</v>
      </c>
      <c r="V16" s="739">
        <f t="shared" si="5"/>
        <v>0</v>
      </c>
      <c r="W16" s="739">
        <f t="shared" si="6"/>
        <v>525</v>
      </c>
      <c r="X16" s="739">
        <f t="shared" si="7"/>
        <v>0</v>
      </c>
      <c r="Y16" s="722">
        <f t="shared" si="8"/>
        <v>525</v>
      </c>
      <c r="Z16" s="740" t="str">
        <f t="shared" si="9"/>
        <v>OK</v>
      </c>
    </row>
    <row r="17" spans="1:26">
      <c r="A17" s="509">
        <v>16</v>
      </c>
      <c r="B17" s="918" t="s">
        <v>1532</v>
      </c>
      <c r="C17" s="902" t="s">
        <v>1533</v>
      </c>
      <c r="D17" s="902">
        <v>200</v>
      </c>
      <c r="E17" s="902">
        <v>200</v>
      </c>
      <c r="F17" s="917">
        <v>300</v>
      </c>
      <c r="G17" s="917">
        <v>1000</v>
      </c>
      <c r="H17" s="902">
        <v>200</v>
      </c>
      <c r="I17" s="902">
        <f t="shared" si="0"/>
        <v>800</v>
      </c>
      <c r="J17" s="919">
        <v>1</v>
      </c>
      <c r="K17" s="904">
        <f t="shared" si="1"/>
        <v>800</v>
      </c>
      <c r="L17" s="917"/>
      <c r="M17" s="902">
        <v>800</v>
      </c>
      <c r="N17" s="902"/>
      <c r="O17" s="902"/>
      <c r="P17" s="905">
        <f t="shared" si="2"/>
        <v>800</v>
      </c>
      <c r="Q17" s="906">
        <f t="shared" si="3"/>
        <v>800</v>
      </c>
      <c r="R17" s="516" t="s">
        <v>1105</v>
      </c>
      <c r="S17" s="509" t="s">
        <v>296</v>
      </c>
      <c r="T17" s="22" t="str">
        <f>+IF(K17=Q17,("OK"))</f>
        <v>OK</v>
      </c>
      <c r="U17" s="739">
        <f t="shared" si="4"/>
        <v>0</v>
      </c>
      <c r="V17" s="739">
        <f t="shared" si="5"/>
        <v>800</v>
      </c>
      <c r="W17" s="739">
        <f t="shared" si="6"/>
        <v>0</v>
      </c>
      <c r="X17" s="739">
        <f t="shared" si="7"/>
        <v>0</v>
      </c>
      <c r="Y17" s="722">
        <f t="shared" si="8"/>
        <v>800</v>
      </c>
      <c r="Z17" s="740" t="str">
        <f t="shared" si="9"/>
        <v>OK</v>
      </c>
    </row>
    <row r="18" spans="1:26" ht="42">
      <c r="A18" s="509">
        <v>17</v>
      </c>
      <c r="B18" s="920" t="s">
        <v>1534</v>
      </c>
      <c r="C18" s="908" t="s">
        <v>1535</v>
      </c>
      <c r="D18" s="913">
        <v>200</v>
      </c>
      <c r="E18" s="913">
        <v>200</v>
      </c>
      <c r="F18" s="913">
        <v>200</v>
      </c>
      <c r="G18" s="921">
        <v>200</v>
      </c>
      <c r="H18" s="915">
        <v>100</v>
      </c>
      <c r="I18" s="902">
        <f t="shared" si="0"/>
        <v>100</v>
      </c>
      <c r="J18" s="922">
        <v>55</v>
      </c>
      <c r="K18" s="904">
        <f t="shared" si="1"/>
        <v>5500</v>
      </c>
      <c r="L18" s="913"/>
      <c r="M18" s="913"/>
      <c r="N18" s="913">
        <v>100</v>
      </c>
      <c r="O18" s="913"/>
      <c r="P18" s="905">
        <f t="shared" si="2"/>
        <v>100</v>
      </c>
      <c r="Q18" s="906">
        <f t="shared" si="3"/>
        <v>5500</v>
      </c>
      <c r="R18" s="516" t="s">
        <v>1105</v>
      </c>
      <c r="S18" s="509" t="s">
        <v>296</v>
      </c>
      <c r="T18" s="22" t="str">
        <f t="shared" ref="T18" si="11">+IF(K18=Q18,("OK"))</f>
        <v>OK</v>
      </c>
      <c r="U18" s="739">
        <f t="shared" si="4"/>
        <v>0</v>
      </c>
      <c r="V18" s="739">
        <f t="shared" si="5"/>
        <v>0</v>
      </c>
      <c r="W18" s="739">
        <f t="shared" si="6"/>
        <v>5500</v>
      </c>
      <c r="X18" s="739">
        <f t="shared" si="7"/>
        <v>0</v>
      </c>
      <c r="Y18" s="722">
        <f t="shared" si="8"/>
        <v>5500</v>
      </c>
      <c r="Z18" s="740" t="str">
        <f t="shared" si="9"/>
        <v>OK</v>
      </c>
    </row>
    <row r="19" spans="1:26" ht="18.600000000000001" customHeight="1">
      <c r="A19" s="746"/>
      <c r="B19" s="76" t="s">
        <v>6</v>
      </c>
      <c r="C19" s="22"/>
      <c r="D19" s="22"/>
      <c r="E19" s="22"/>
      <c r="F19" s="22"/>
      <c r="G19" s="22"/>
      <c r="I19" s="22"/>
      <c r="J19" s="22"/>
      <c r="K19" s="788">
        <f>SUM(K6:K18)</f>
        <v>133080</v>
      </c>
      <c r="L19" s="789"/>
      <c r="M19" s="789"/>
      <c r="N19" s="789"/>
      <c r="O19" s="789"/>
      <c r="P19" s="789"/>
      <c r="Q19" s="788">
        <f>SUM(Q6:Q18)</f>
        <v>133080</v>
      </c>
      <c r="R19" s="21"/>
      <c r="S19" s="21"/>
      <c r="T19" s="21"/>
      <c r="U19" s="739">
        <f t="shared" si="4"/>
        <v>0</v>
      </c>
      <c r="V19" s="739">
        <f t="shared" si="5"/>
        <v>0</v>
      </c>
      <c r="W19" s="739">
        <f t="shared" si="6"/>
        <v>0</v>
      </c>
      <c r="X19" s="739">
        <f t="shared" si="7"/>
        <v>0</v>
      </c>
      <c r="Y19" s="722">
        <f t="shared" si="8"/>
        <v>0</v>
      </c>
      <c r="Z19" s="740" t="b">
        <f t="shared" si="9"/>
        <v>0</v>
      </c>
    </row>
    <row r="20" spans="1:26" ht="18.600000000000001" customHeight="1">
      <c r="A20" s="746"/>
      <c r="B20" s="73"/>
      <c r="C20" s="22"/>
      <c r="D20" s="22"/>
      <c r="E20" s="22"/>
      <c r="F20" s="22"/>
      <c r="G20" s="22"/>
      <c r="I20" s="22"/>
      <c r="J20" s="22"/>
      <c r="K20" s="846"/>
      <c r="L20" s="789"/>
      <c r="M20" s="789"/>
      <c r="N20" s="789"/>
      <c r="O20" s="789"/>
      <c r="P20" s="789"/>
      <c r="Q20" s="846"/>
      <c r="R20" s="21"/>
      <c r="S20" s="21"/>
      <c r="T20" s="21"/>
      <c r="U20" s="739">
        <f t="shared" si="4"/>
        <v>0</v>
      </c>
      <c r="V20" s="739">
        <f t="shared" si="5"/>
        <v>0</v>
      </c>
      <c r="W20" s="739">
        <f t="shared" si="6"/>
        <v>0</v>
      </c>
      <c r="X20" s="739">
        <f t="shared" si="7"/>
        <v>0</v>
      </c>
      <c r="Y20" s="722">
        <f t="shared" si="8"/>
        <v>0</v>
      </c>
      <c r="Z20" s="740" t="str">
        <f t="shared" si="9"/>
        <v>OK</v>
      </c>
    </row>
    <row r="21" spans="1:26" ht="18.600000000000001" customHeight="1">
      <c r="A21" s="746"/>
      <c r="B21" s="73"/>
      <c r="C21" s="22"/>
      <c r="D21" s="22"/>
      <c r="E21" s="22"/>
      <c r="F21" s="22"/>
      <c r="G21" s="22"/>
      <c r="I21" s="22"/>
      <c r="J21" s="22"/>
      <c r="K21" s="846"/>
      <c r="L21" s="789"/>
      <c r="M21" s="789"/>
      <c r="N21" s="789"/>
      <c r="O21" s="789"/>
      <c r="P21" s="789"/>
      <c r="Q21" s="846"/>
      <c r="R21" s="21"/>
      <c r="S21" s="21"/>
      <c r="T21" s="21"/>
      <c r="U21" s="739">
        <f t="shared" si="4"/>
        <v>0</v>
      </c>
      <c r="V21" s="739">
        <f t="shared" si="5"/>
        <v>0</v>
      </c>
      <c r="W21" s="739">
        <f t="shared" si="6"/>
        <v>0</v>
      </c>
      <c r="X21" s="739">
        <f t="shared" si="7"/>
        <v>0</v>
      </c>
      <c r="Y21" s="722">
        <f t="shared" si="8"/>
        <v>0</v>
      </c>
      <c r="Z21" s="740" t="str">
        <f t="shared" si="9"/>
        <v>OK</v>
      </c>
    </row>
    <row r="22" spans="1:26" ht="18.600000000000001" customHeight="1">
      <c r="A22" s="746"/>
      <c r="B22" s="73"/>
      <c r="C22" s="22"/>
      <c r="D22" s="22"/>
      <c r="E22" s="22"/>
      <c r="F22" s="22"/>
      <c r="G22" s="22"/>
      <c r="I22" s="22"/>
      <c r="J22" s="22"/>
      <c r="K22" s="846"/>
      <c r="L22" s="789"/>
      <c r="M22" s="789"/>
      <c r="N22" s="789"/>
      <c r="O22" s="789"/>
      <c r="P22" s="789"/>
      <c r="Q22" s="846"/>
      <c r="R22" s="21"/>
      <c r="S22" s="21"/>
      <c r="T22" s="21"/>
      <c r="U22" s="739">
        <f t="shared" si="4"/>
        <v>0</v>
      </c>
      <c r="V22" s="739">
        <f t="shared" si="5"/>
        <v>0</v>
      </c>
      <c r="W22" s="739">
        <f t="shared" si="6"/>
        <v>0</v>
      </c>
      <c r="X22" s="739">
        <f t="shared" si="7"/>
        <v>0</v>
      </c>
      <c r="Y22" s="722">
        <f t="shared" si="8"/>
        <v>0</v>
      </c>
      <c r="Z22" s="740" t="str">
        <f t="shared" si="9"/>
        <v>OK</v>
      </c>
    </row>
    <row r="23" spans="1:26" ht="18.600000000000001" customHeight="1">
      <c r="A23" s="746"/>
      <c r="B23" s="73"/>
      <c r="C23" s="22"/>
      <c r="D23" s="22"/>
      <c r="E23" s="22"/>
      <c r="F23" s="22"/>
      <c r="G23" s="22"/>
      <c r="I23" s="22"/>
      <c r="J23" s="22"/>
      <c r="K23" s="846"/>
      <c r="L23" s="789"/>
      <c r="M23" s="789"/>
      <c r="N23" s="789"/>
      <c r="O23" s="789"/>
      <c r="P23" s="789"/>
      <c r="Q23" s="846"/>
      <c r="R23" s="21"/>
      <c r="S23" s="21"/>
      <c r="T23" s="21"/>
      <c r="U23" s="739">
        <f t="shared" si="4"/>
        <v>0</v>
      </c>
      <c r="V23" s="739">
        <f t="shared" si="5"/>
        <v>0</v>
      </c>
      <c r="W23" s="739">
        <f t="shared" si="6"/>
        <v>0</v>
      </c>
      <c r="X23" s="739">
        <f t="shared" si="7"/>
        <v>0</v>
      </c>
      <c r="Y23" s="722">
        <f t="shared" si="8"/>
        <v>0</v>
      </c>
      <c r="Z23" s="740" t="str">
        <f t="shared" si="9"/>
        <v>OK</v>
      </c>
    </row>
    <row r="24" spans="1:26" ht="18.600000000000001" customHeight="1">
      <c r="A24" s="746"/>
      <c r="B24" s="73"/>
      <c r="C24" s="22"/>
      <c r="D24" s="22"/>
      <c r="E24" s="22"/>
      <c r="F24" s="22"/>
      <c r="G24" s="22"/>
      <c r="I24" s="22"/>
      <c r="J24" s="22"/>
      <c r="K24" s="846"/>
      <c r="L24" s="789"/>
      <c r="M24" s="789"/>
      <c r="N24" s="789"/>
      <c r="O24" s="789"/>
      <c r="P24" s="789"/>
      <c r="Q24" s="846"/>
      <c r="R24" s="21"/>
      <c r="S24" s="21"/>
      <c r="T24" s="21"/>
      <c r="U24" s="739">
        <f t="shared" si="4"/>
        <v>0</v>
      </c>
      <c r="V24" s="739">
        <f t="shared" si="5"/>
        <v>0</v>
      </c>
      <c r="W24" s="739">
        <f t="shared" si="6"/>
        <v>0</v>
      </c>
      <c r="X24" s="739">
        <f t="shared" si="7"/>
        <v>0</v>
      </c>
      <c r="Y24" s="722">
        <f t="shared" si="8"/>
        <v>0</v>
      </c>
      <c r="Z24" s="740" t="str">
        <f t="shared" si="9"/>
        <v>OK</v>
      </c>
    </row>
    <row r="25" spans="1:26" s="26" customFormat="1" ht="22.5" customHeight="1">
      <c r="A25" s="1826" t="s">
        <v>1536</v>
      </c>
      <c r="B25" s="1826"/>
      <c r="C25" s="1826"/>
      <c r="D25" s="1826"/>
      <c r="E25" s="1826"/>
      <c r="F25" s="1826"/>
      <c r="G25" s="1826"/>
      <c r="H25" s="1826"/>
      <c r="I25" s="1826"/>
      <c r="J25" s="1826"/>
      <c r="K25" s="1826"/>
      <c r="L25" s="1826"/>
      <c r="M25" s="1826"/>
      <c r="N25" s="1826"/>
      <c r="O25" s="1826"/>
      <c r="P25" s="1826"/>
      <c r="Q25" s="1826"/>
      <c r="R25" s="1826"/>
      <c r="S25" s="1826"/>
      <c r="T25" s="497" t="s">
        <v>1028</v>
      </c>
      <c r="U25" s="739">
        <f t="shared" si="4"/>
        <v>0</v>
      </c>
      <c r="V25" s="739">
        <f t="shared" si="5"/>
        <v>0</v>
      </c>
      <c r="W25" s="739">
        <f t="shared" si="6"/>
        <v>0</v>
      </c>
      <c r="X25" s="739">
        <f t="shared" si="7"/>
        <v>0</v>
      </c>
      <c r="Y25" s="722">
        <f t="shared" si="8"/>
        <v>0</v>
      </c>
      <c r="Z25" s="740" t="str">
        <f t="shared" si="9"/>
        <v>OK</v>
      </c>
    </row>
    <row r="26" spans="1:26" s="26" customFormat="1" ht="23.25" customHeight="1">
      <c r="A26" s="1826" t="s">
        <v>1518</v>
      </c>
      <c r="B26" s="1826"/>
      <c r="C26" s="1826"/>
      <c r="D26" s="1826"/>
      <c r="E26" s="1826"/>
      <c r="F26" s="1826"/>
      <c r="G26" s="1826"/>
      <c r="H26" s="1826"/>
      <c r="I26" s="1826"/>
      <c r="J26" s="1826"/>
      <c r="K26" s="1826"/>
      <c r="L26" s="1826"/>
      <c r="M26" s="1826"/>
      <c r="N26" s="1826"/>
      <c r="O26" s="1826"/>
      <c r="P26" s="1826"/>
      <c r="Q26" s="1826"/>
      <c r="R26" s="1826"/>
      <c r="S26" s="1826"/>
      <c r="T26" s="22"/>
      <c r="U26" s="739">
        <f t="shared" si="4"/>
        <v>0</v>
      </c>
      <c r="V26" s="739">
        <f t="shared" si="5"/>
        <v>0</v>
      </c>
      <c r="W26" s="739">
        <f t="shared" si="6"/>
        <v>0</v>
      </c>
      <c r="X26" s="739">
        <f t="shared" si="7"/>
        <v>0</v>
      </c>
      <c r="Y26" s="722">
        <f t="shared" si="8"/>
        <v>0</v>
      </c>
      <c r="Z26" s="740" t="str">
        <f t="shared" si="9"/>
        <v>OK</v>
      </c>
    </row>
    <row r="27" spans="1:26" s="26" customFormat="1" ht="19.5" customHeight="1">
      <c r="A27" s="1827" t="s">
        <v>1030</v>
      </c>
      <c r="B27" s="1827"/>
      <c r="C27" s="1827"/>
      <c r="D27" s="1827"/>
      <c r="E27" s="1827"/>
      <c r="F27" s="1827"/>
      <c r="G27" s="1827"/>
      <c r="H27" s="1827"/>
      <c r="I27" s="1827"/>
      <c r="J27" s="1827"/>
      <c r="K27" s="1827"/>
      <c r="L27" s="1827"/>
      <c r="M27" s="1827"/>
      <c r="N27" s="1827"/>
      <c r="O27" s="1827"/>
      <c r="P27" s="1827"/>
      <c r="Q27" s="1827"/>
      <c r="R27" s="1827"/>
      <c r="S27" s="1827"/>
      <c r="T27" s="22"/>
      <c r="U27" s="739">
        <f t="shared" si="4"/>
        <v>0</v>
      </c>
      <c r="V27" s="739">
        <f t="shared" si="5"/>
        <v>0</v>
      </c>
      <c r="W27" s="739">
        <f t="shared" si="6"/>
        <v>0</v>
      </c>
      <c r="X27" s="739">
        <f t="shared" si="7"/>
        <v>0</v>
      </c>
      <c r="Y27" s="722">
        <f t="shared" si="8"/>
        <v>0</v>
      </c>
      <c r="Z27" s="740" t="str">
        <f t="shared" si="9"/>
        <v>OK</v>
      </c>
    </row>
    <row r="28" spans="1:26" ht="37.950000000000003" customHeight="1">
      <c r="A28" s="1828" t="s">
        <v>789</v>
      </c>
      <c r="B28" s="1829" t="s">
        <v>4</v>
      </c>
      <c r="C28" s="1832" t="s">
        <v>1031</v>
      </c>
      <c r="D28" s="1831" t="s">
        <v>1032</v>
      </c>
      <c r="E28" s="1831"/>
      <c r="F28" s="1831"/>
      <c r="G28" s="1887" t="s">
        <v>1033</v>
      </c>
      <c r="H28" s="1831" t="s">
        <v>1034</v>
      </c>
      <c r="I28" s="1888" t="s">
        <v>1035</v>
      </c>
      <c r="J28" s="1889" t="s">
        <v>1036</v>
      </c>
      <c r="K28" s="1833" t="s">
        <v>1037</v>
      </c>
      <c r="L28" s="1888" t="s">
        <v>1038</v>
      </c>
      <c r="M28" s="1888" t="s">
        <v>1039</v>
      </c>
      <c r="N28" s="1831" t="s">
        <v>1040</v>
      </c>
      <c r="O28" s="1831" t="s">
        <v>1041</v>
      </c>
      <c r="P28" s="1832" t="s">
        <v>1042</v>
      </c>
      <c r="Q28" s="1832"/>
      <c r="R28" s="1832" t="s">
        <v>1043</v>
      </c>
      <c r="S28" s="1832" t="s">
        <v>1044</v>
      </c>
      <c r="T28" s="503"/>
      <c r="U28" s="739"/>
      <c r="V28" s="739"/>
      <c r="W28" s="739"/>
      <c r="X28" s="739"/>
      <c r="Z28" s="740"/>
    </row>
    <row r="29" spans="1:26" ht="72.599999999999994" customHeight="1">
      <c r="A29" s="1828"/>
      <c r="B29" s="1830"/>
      <c r="C29" s="1832"/>
      <c r="D29" s="900" t="s">
        <v>1045</v>
      </c>
      <c r="E29" s="900" t="s">
        <v>1046</v>
      </c>
      <c r="F29" s="900" t="s">
        <v>224</v>
      </c>
      <c r="G29" s="1887"/>
      <c r="H29" s="1831"/>
      <c r="I29" s="1888"/>
      <c r="J29" s="1889"/>
      <c r="K29" s="1833"/>
      <c r="L29" s="1888"/>
      <c r="M29" s="1888"/>
      <c r="N29" s="1831"/>
      <c r="O29" s="1831"/>
      <c r="P29" s="901" t="s">
        <v>1047</v>
      </c>
      <c r="Q29" s="506" t="s">
        <v>1048</v>
      </c>
      <c r="R29" s="1832"/>
      <c r="S29" s="1832"/>
      <c r="U29" s="739">
        <f t="shared" si="4"/>
        <v>0</v>
      </c>
      <c r="V29" s="739">
        <f t="shared" si="5"/>
        <v>0</v>
      </c>
      <c r="W29" s="739">
        <f t="shared" si="6"/>
        <v>0</v>
      </c>
      <c r="X29" s="739">
        <f t="shared" si="7"/>
        <v>0</v>
      </c>
      <c r="Y29" s="722">
        <f t="shared" si="8"/>
        <v>0</v>
      </c>
      <c r="Z29" s="740" t="b">
        <f t="shared" si="9"/>
        <v>0</v>
      </c>
    </row>
    <row r="30" spans="1:26" ht="24" customHeight="1">
      <c r="A30" s="498"/>
      <c r="B30" s="504" t="s">
        <v>1087</v>
      </c>
      <c r="C30" s="498"/>
      <c r="D30" s="499"/>
      <c r="E30" s="499"/>
      <c r="F30" s="499"/>
      <c r="G30" s="570"/>
      <c r="H30" s="570"/>
      <c r="I30" s="570"/>
      <c r="J30" s="878"/>
      <c r="K30" s="923">
        <f>+K19</f>
        <v>133080</v>
      </c>
      <c r="L30" s="499"/>
      <c r="M30" s="499"/>
      <c r="N30" s="499"/>
      <c r="O30" s="499"/>
      <c r="P30" s="498"/>
      <c r="Q30" s="848">
        <f>+Q19</f>
        <v>133080</v>
      </c>
      <c r="R30" s="498"/>
      <c r="S30" s="498"/>
      <c r="T30" s="21"/>
      <c r="U30" s="739">
        <f t="shared" si="4"/>
        <v>0</v>
      </c>
      <c r="V30" s="739">
        <f t="shared" si="5"/>
        <v>0</v>
      </c>
      <c r="W30" s="739">
        <f t="shared" si="6"/>
        <v>0</v>
      </c>
      <c r="X30" s="739">
        <f t="shared" si="7"/>
        <v>0</v>
      </c>
      <c r="Y30" s="722">
        <f t="shared" si="8"/>
        <v>0</v>
      </c>
      <c r="Z30" s="740" t="b">
        <f t="shared" si="9"/>
        <v>0</v>
      </c>
    </row>
    <row r="31" spans="1:26" ht="42">
      <c r="A31" s="509">
        <v>1</v>
      </c>
      <c r="B31" s="907" t="s">
        <v>1537</v>
      </c>
      <c r="C31" s="908" t="s">
        <v>1503</v>
      </c>
      <c r="D31" s="909">
        <v>1</v>
      </c>
      <c r="E31" s="516">
        <v>1</v>
      </c>
      <c r="F31" s="509">
        <v>1</v>
      </c>
      <c r="G31" s="910">
        <v>2</v>
      </c>
      <c r="H31" s="910">
        <v>1</v>
      </c>
      <c r="I31" s="909">
        <v>1</v>
      </c>
      <c r="J31" s="903">
        <v>700</v>
      </c>
      <c r="K31" s="904">
        <f t="shared" ref="K31:K38" si="12">+J31*I31</f>
        <v>700</v>
      </c>
      <c r="L31" s="910">
        <v>1</v>
      </c>
      <c r="M31" s="910">
        <v>0</v>
      </c>
      <c r="N31" s="910">
        <v>0</v>
      </c>
      <c r="O31" s="910">
        <v>0</v>
      </c>
      <c r="P31" s="905">
        <v>1</v>
      </c>
      <c r="Q31" s="906">
        <f t="shared" ref="Q31:Q38" si="13">+P31*J31</f>
        <v>700</v>
      </c>
      <c r="R31" s="516" t="s">
        <v>1105</v>
      </c>
      <c r="S31" s="516" t="s">
        <v>1538</v>
      </c>
      <c r="T31" s="22" t="str">
        <f t="shared" ref="T31:T53" si="14">+IF(K31=Q31,("OK"))</f>
        <v>OK</v>
      </c>
      <c r="U31" s="739">
        <f t="shared" si="4"/>
        <v>700</v>
      </c>
      <c r="V31" s="739">
        <f t="shared" si="5"/>
        <v>0</v>
      </c>
      <c r="W31" s="739">
        <f t="shared" si="6"/>
        <v>0</v>
      </c>
      <c r="X31" s="739">
        <f t="shared" si="7"/>
        <v>0</v>
      </c>
      <c r="Y31" s="722">
        <f t="shared" si="8"/>
        <v>700</v>
      </c>
      <c r="Z31" s="740" t="str">
        <f t="shared" si="9"/>
        <v>OK</v>
      </c>
    </row>
    <row r="32" spans="1:26" ht="42">
      <c r="A32" s="509">
        <v>2</v>
      </c>
      <c r="B32" s="924" t="s">
        <v>1539</v>
      </c>
      <c r="C32" s="908" t="s">
        <v>1503</v>
      </c>
      <c r="D32" s="913">
        <v>4</v>
      </c>
      <c r="E32" s="913">
        <v>3</v>
      </c>
      <c r="F32" s="913">
        <v>2</v>
      </c>
      <c r="G32" s="914">
        <v>5</v>
      </c>
      <c r="H32" s="915">
        <v>3</v>
      </c>
      <c r="I32" s="913">
        <v>2</v>
      </c>
      <c r="J32" s="922">
        <v>100</v>
      </c>
      <c r="K32" s="904">
        <f t="shared" si="12"/>
        <v>200</v>
      </c>
      <c r="L32" s="913">
        <v>2</v>
      </c>
      <c r="M32" s="913">
        <v>0</v>
      </c>
      <c r="N32" s="913">
        <v>0</v>
      </c>
      <c r="O32" s="913">
        <v>0</v>
      </c>
      <c r="P32" s="905">
        <v>2</v>
      </c>
      <c r="Q32" s="906">
        <f t="shared" si="13"/>
        <v>200</v>
      </c>
      <c r="R32" s="516" t="s">
        <v>1105</v>
      </c>
      <c r="S32" s="516" t="s">
        <v>1538</v>
      </c>
      <c r="T32" s="22" t="str">
        <f t="shared" si="14"/>
        <v>OK</v>
      </c>
      <c r="U32" s="739">
        <f t="shared" si="4"/>
        <v>200</v>
      </c>
      <c r="V32" s="739">
        <f t="shared" si="5"/>
        <v>0</v>
      </c>
      <c r="W32" s="739">
        <f t="shared" si="6"/>
        <v>0</v>
      </c>
      <c r="X32" s="739">
        <f t="shared" si="7"/>
        <v>0</v>
      </c>
      <c r="Y32" s="722">
        <f t="shared" si="8"/>
        <v>200</v>
      </c>
      <c r="Z32" s="740" t="str">
        <f t="shared" si="9"/>
        <v>OK</v>
      </c>
    </row>
    <row r="33" spans="1:26" ht="42">
      <c r="A33" s="509">
        <v>3</v>
      </c>
      <c r="B33" s="840" t="s">
        <v>1540</v>
      </c>
      <c r="C33" s="902" t="s">
        <v>1503</v>
      </c>
      <c r="D33" s="902">
        <v>4</v>
      </c>
      <c r="E33" s="902">
        <v>1</v>
      </c>
      <c r="F33" s="902">
        <v>1</v>
      </c>
      <c r="G33" s="902">
        <v>7</v>
      </c>
      <c r="H33" s="902">
        <v>4</v>
      </c>
      <c r="I33" s="902">
        <v>3</v>
      </c>
      <c r="J33" s="925">
        <v>100</v>
      </c>
      <c r="K33" s="904">
        <f t="shared" si="12"/>
        <v>300</v>
      </c>
      <c r="L33" s="902">
        <v>3</v>
      </c>
      <c r="M33" s="902">
        <v>0</v>
      </c>
      <c r="N33" s="902">
        <v>0</v>
      </c>
      <c r="O33" s="902">
        <v>0</v>
      </c>
      <c r="P33" s="905">
        <v>3</v>
      </c>
      <c r="Q33" s="906">
        <f t="shared" si="13"/>
        <v>300</v>
      </c>
      <c r="R33" s="516" t="s">
        <v>1105</v>
      </c>
      <c r="S33" s="516" t="s">
        <v>1538</v>
      </c>
      <c r="T33" s="22" t="str">
        <f t="shared" si="14"/>
        <v>OK</v>
      </c>
      <c r="U33" s="739">
        <f t="shared" si="4"/>
        <v>300</v>
      </c>
      <c r="V33" s="739">
        <f t="shared" si="5"/>
        <v>0</v>
      </c>
      <c r="W33" s="739">
        <f t="shared" si="6"/>
        <v>0</v>
      </c>
      <c r="X33" s="739">
        <f t="shared" si="7"/>
        <v>0</v>
      </c>
      <c r="Y33" s="722">
        <f t="shared" si="8"/>
        <v>300</v>
      </c>
      <c r="Z33" s="740" t="str">
        <f t="shared" si="9"/>
        <v>OK</v>
      </c>
    </row>
    <row r="34" spans="1:26" ht="42">
      <c r="A34" s="509">
        <v>4</v>
      </c>
      <c r="B34" s="840" t="s">
        <v>1541</v>
      </c>
      <c r="C34" s="902" t="s">
        <v>1503</v>
      </c>
      <c r="D34" s="902">
        <v>3</v>
      </c>
      <c r="E34" s="902">
        <v>3</v>
      </c>
      <c r="F34" s="902">
        <v>3</v>
      </c>
      <c r="G34" s="902">
        <v>8</v>
      </c>
      <c r="H34" s="902">
        <v>5</v>
      </c>
      <c r="I34" s="902">
        <v>3</v>
      </c>
      <c r="J34" s="919">
        <v>250</v>
      </c>
      <c r="K34" s="904">
        <f t="shared" si="12"/>
        <v>750</v>
      </c>
      <c r="L34" s="902">
        <v>3</v>
      </c>
      <c r="M34" s="916">
        <v>0</v>
      </c>
      <c r="N34" s="902">
        <v>0</v>
      </c>
      <c r="O34" s="902">
        <v>0</v>
      </c>
      <c r="P34" s="905">
        <v>3</v>
      </c>
      <c r="Q34" s="906">
        <f t="shared" si="13"/>
        <v>750</v>
      </c>
      <c r="R34" s="516" t="s">
        <v>1105</v>
      </c>
      <c r="S34" s="516" t="s">
        <v>1538</v>
      </c>
      <c r="T34" s="22" t="str">
        <f t="shared" si="14"/>
        <v>OK</v>
      </c>
      <c r="U34" s="739">
        <f t="shared" si="4"/>
        <v>750</v>
      </c>
      <c r="V34" s="739">
        <f t="shared" si="5"/>
        <v>0</v>
      </c>
      <c r="W34" s="739">
        <f t="shared" si="6"/>
        <v>0</v>
      </c>
      <c r="X34" s="739">
        <f t="shared" si="7"/>
        <v>0</v>
      </c>
      <c r="Y34" s="722">
        <f t="shared" si="8"/>
        <v>750</v>
      </c>
      <c r="Z34" s="740" t="str">
        <f t="shared" si="9"/>
        <v>OK</v>
      </c>
    </row>
    <row r="35" spans="1:26" ht="49.2">
      <c r="A35" s="509">
        <v>18</v>
      </c>
      <c r="B35" s="316" t="s">
        <v>1542</v>
      </c>
      <c r="C35" s="926" t="s">
        <v>1543</v>
      </c>
      <c r="D35" s="926">
        <v>15</v>
      </c>
      <c r="E35" s="926">
        <v>20</v>
      </c>
      <c r="F35" s="926">
        <v>20</v>
      </c>
      <c r="G35" s="926">
        <v>20</v>
      </c>
      <c r="H35" s="926">
        <v>0</v>
      </c>
      <c r="I35" s="926">
        <v>20</v>
      </c>
      <c r="J35" s="926">
        <v>86</v>
      </c>
      <c r="K35" s="904">
        <f t="shared" si="12"/>
        <v>1720</v>
      </c>
      <c r="L35" s="926">
        <v>20</v>
      </c>
      <c r="M35" s="926">
        <v>0</v>
      </c>
      <c r="N35" s="926">
        <v>0</v>
      </c>
      <c r="O35" s="926">
        <v>0</v>
      </c>
      <c r="P35" s="926">
        <v>20</v>
      </c>
      <c r="Q35" s="906">
        <f t="shared" si="13"/>
        <v>1720</v>
      </c>
      <c r="R35" s="927" t="s">
        <v>1105</v>
      </c>
      <c r="S35" s="927" t="s">
        <v>1544</v>
      </c>
      <c r="T35" s="22" t="str">
        <f t="shared" si="14"/>
        <v>OK</v>
      </c>
      <c r="U35" s="739">
        <f t="shared" si="4"/>
        <v>1720</v>
      </c>
      <c r="V35" s="739">
        <f t="shared" si="5"/>
        <v>0</v>
      </c>
      <c r="W35" s="739">
        <f t="shared" si="6"/>
        <v>0</v>
      </c>
      <c r="X35" s="739">
        <f t="shared" si="7"/>
        <v>0</v>
      </c>
      <c r="Y35" s="722">
        <f t="shared" si="8"/>
        <v>1720</v>
      </c>
      <c r="Z35" s="740" t="str">
        <f t="shared" si="9"/>
        <v>OK</v>
      </c>
    </row>
    <row r="36" spans="1:26" ht="49.2">
      <c r="A36" s="509">
        <v>19</v>
      </c>
      <c r="B36" s="323" t="s">
        <v>1545</v>
      </c>
      <c r="C36" s="926" t="s">
        <v>1543</v>
      </c>
      <c r="D36" s="926">
        <v>15</v>
      </c>
      <c r="E36" s="926">
        <v>10</v>
      </c>
      <c r="F36" s="926">
        <v>20</v>
      </c>
      <c r="G36" s="926">
        <v>20</v>
      </c>
      <c r="H36" s="926">
        <v>0</v>
      </c>
      <c r="I36" s="926">
        <v>20</v>
      </c>
      <c r="J36" s="926">
        <v>86</v>
      </c>
      <c r="K36" s="904">
        <f t="shared" si="12"/>
        <v>1720</v>
      </c>
      <c r="L36" s="926">
        <v>20</v>
      </c>
      <c r="M36" s="926">
        <v>0</v>
      </c>
      <c r="N36" s="926">
        <v>0</v>
      </c>
      <c r="O36" s="926">
        <v>0</v>
      </c>
      <c r="P36" s="926">
        <v>20</v>
      </c>
      <c r="Q36" s="906">
        <f t="shared" si="13"/>
        <v>1720</v>
      </c>
      <c r="R36" s="927" t="s">
        <v>1105</v>
      </c>
      <c r="S36" s="927" t="s">
        <v>1544</v>
      </c>
      <c r="T36" s="22" t="str">
        <f t="shared" si="14"/>
        <v>OK</v>
      </c>
      <c r="U36" s="739">
        <f t="shared" si="4"/>
        <v>1720</v>
      </c>
      <c r="V36" s="739">
        <f t="shared" si="5"/>
        <v>0</v>
      </c>
      <c r="W36" s="739">
        <f t="shared" si="6"/>
        <v>0</v>
      </c>
      <c r="X36" s="739">
        <f t="shared" si="7"/>
        <v>0</v>
      </c>
      <c r="Y36" s="722">
        <f t="shared" si="8"/>
        <v>1720</v>
      </c>
      <c r="Z36" s="740" t="str">
        <f t="shared" si="9"/>
        <v>OK</v>
      </c>
    </row>
    <row r="37" spans="1:26" ht="24.6">
      <c r="A37" s="509">
        <v>20</v>
      </c>
      <c r="B37" s="323" t="s">
        <v>1546</v>
      </c>
      <c r="C37" s="926" t="s">
        <v>1343</v>
      </c>
      <c r="D37" s="926">
        <v>0</v>
      </c>
      <c r="E37" s="926">
        <v>0</v>
      </c>
      <c r="F37" s="926">
        <v>20</v>
      </c>
      <c r="G37" s="926">
        <v>20</v>
      </c>
      <c r="H37" s="926">
        <v>0</v>
      </c>
      <c r="I37" s="926">
        <v>20</v>
      </c>
      <c r="J37" s="926">
        <v>30</v>
      </c>
      <c r="K37" s="904">
        <f t="shared" si="12"/>
        <v>600</v>
      </c>
      <c r="L37" s="926">
        <v>10</v>
      </c>
      <c r="M37" s="926">
        <v>0</v>
      </c>
      <c r="N37" s="926">
        <v>0</v>
      </c>
      <c r="O37" s="926">
        <v>10</v>
      </c>
      <c r="P37" s="926">
        <v>20</v>
      </c>
      <c r="Q37" s="906">
        <f t="shared" si="13"/>
        <v>600</v>
      </c>
      <c r="R37" s="927" t="s">
        <v>1105</v>
      </c>
      <c r="S37" s="927" t="s">
        <v>1544</v>
      </c>
      <c r="T37" s="22" t="str">
        <f t="shared" si="14"/>
        <v>OK</v>
      </c>
      <c r="U37" s="739">
        <f t="shared" si="4"/>
        <v>300</v>
      </c>
      <c r="V37" s="739">
        <f t="shared" si="5"/>
        <v>0</v>
      </c>
      <c r="W37" s="739">
        <f t="shared" si="6"/>
        <v>0</v>
      </c>
      <c r="X37" s="739">
        <f t="shared" si="7"/>
        <v>300</v>
      </c>
      <c r="Y37" s="722">
        <f t="shared" si="8"/>
        <v>600</v>
      </c>
      <c r="Z37" s="740" t="str">
        <f t="shared" si="9"/>
        <v>OK</v>
      </c>
    </row>
    <row r="38" spans="1:26" ht="24.6">
      <c r="A38" s="509">
        <v>21</v>
      </c>
      <c r="B38" s="323" t="s">
        <v>1547</v>
      </c>
      <c r="C38" s="926" t="s">
        <v>1343</v>
      </c>
      <c r="D38" s="926">
        <v>0</v>
      </c>
      <c r="E38" s="926">
        <v>0</v>
      </c>
      <c r="F38" s="926">
        <v>0</v>
      </c>
      <c r="G38" s="926">
        <v>6</v>
      </c>
      <c r="H38" s="926">
        <v>0</v>
      </c>
      <c r="I38" s="926">
        <v>6</v>
      </c>
      <c r="J38" s="926">
        <v>3000</v>
      </c>
      <c r="K38" s="904">
        <f t="shared" si="12"/>
        <v>18000</v>
      </c>
      <c r="L38" s="926">
        <v>3</v>
      </c>
      <c r="M38" s="926">
        <v>0</v>
      </c>
      <c r="N38" s="926">
        <v>0</v>
      </c>
      <c r="O38" s="926">
        <v>3</v>
      </c>
      <c r="P38" s="926">
        <v>6</v>
      </c>
      <c r="Q38" s="906">
        <f t="shared" si="13"/>
        <v>18000</v>
      </c>
      <c r="R38" s="927" t="s">
        <v>1105</v>
      </c>
      <c r="S38" s="927" t="s">
        <v>1544</v>
      </c>
      <c r="T38" s="22" t="str">
        <f t="shared" si="14"/>
        <v>OK</v>
      </c>
      <c r="U38" s="739">
        <f t="shared" si="4"/>
        <v>9000</v>
      </c>
      <c r="V38" s="739">
        <f t="shared" si="5"/>
        <v>0</v>
      </c>
      <c r="W38" s="739">
        <f t="shared" si="6"/>
        <v>0</v>
      </c>
      <c r="X38" s="739">
        <f t="shared" si="7"/>
        <v>9000</v>
      </c>
      <c r="Y38" s="722">
        <f t="shared" si="8"/>
        <v>18000</v>
      </c>
      <c r="Z38" s="740" t="str">
        <f t="shared" si="9"/>
        <v>OK</v>
      </c>
    </row>
    <row r="39" spans="1:26" ht="63">
      <c r="A39" s="509">
        <v>22</v>
      </c>
      <c r="B39" s="920" t="s">
        <v>1548</v>
      </c>
      <c r="C39" s="928" t="s">
        <v>1549</v>
      </c>
      <c r="D39" s="928">
        <v>0</v>
      </c>
      <c r="E39" s="928">
        <v>0</v>
      </c>
      <c r="F39" s="928">
        <v>0</v>
      </c>
      <c r="G39" s="929">
        <v>100</v>
      </c>
      <c r="H39" s="928">
        <v>50</v>
      </c>
      <c r="I39" s="513">
        <v>50</v>
      </c>
      <c r="J39" s="513">
        <v>420</v>
      </c>
      <c r="K39" s="513">
        <v>21000</v>
      </c>
      <c r="L39" s="513"/>
      <c r="M39" s="513"/>
      <c r="N39" s="513">
        <v>50</v>
      </c>
      <c r="O39" s="513"/>
      <c r="P39" s="513">
        <v>50</v>
      </c>
      <c r="Q39" s="930">
        <v>21000</v>
      </c>
      <c r="R39" s="516"/>
      <c r="S39" s="931" t="s">
        <v>1550</v>
      </c>
      <c r="T39" s="22" t="str">
        <f t="shared" si="14"/>
        <v>OK</v>
      </c>
      <c r="U39" s="739">
        <f t="shared" si="4"/>
        <v>0</v>
      </c>
      <c r="V39" s="739">
        <f t="shared" si="5"/>
        <v>0</v>
      </c>
      <c r="W39" s="739">
        <f t="shared" si="6"/>
        <v>21000</v>
      </c>
      <c r="X39" s="739">
        <f t="shared" si="7"/>
        <v>0</v>
      </c>
      <c r="Y39" s="722">
        <f t="shared" si="8"/>
        <v>21000</v>
      </c>
      <c r="Z39" s="740" t="str">
        <f t="shared" si="9"/>
        <v>OK</v>
      </c>
    </row>
    <row r="40" spans="1:26" ht="18.600000000000001" customHeight="1">
      <c r="A40" s="746"/>
      <c r="B40" s="76" t="s">
        <v>6</v>
      </c>
      <c r="C40" s="22"/>
      <c r="D40" s="22"/>
      <c r="E40" s="22"/>
      <c r="F40" s="22"/>
      <c r="G40" s="22"/>
      <c r="I40" s="22"/>
      <c r="J40" s="22"/>
      <c r="K40" s="788">
        <f>SUM(K29:K39)</f>
        <v>178070</v>
      </c>
      <c r="L40" s="789"/>
      <c r="M40" s="789"/>
      <c r="N40" s="789"/>
      <c r="O40" s="789"/>
      <c r="P40" s="789"/>
      <c r="Q40" s="788">
        <f>SUM(Q29:Q39)</f>
        <v>178070</v>
      </c>
      <c r="R40" s="21"/>
      <c r="S40" s="21"/>
      <c r="T40" s="21"/>
      <c r="U40" s="739">
        <f t="shared" si="4"/>
        <v>0</v>
      </c>
      <c r="V40" s="739">
        <f t="shared" si="5"/>
        <v>0</v>
      </c>
      <c r="W40" s="739">
        <f t="shared" si="6"/>
        <v>0</v>
      </c>
      <c r="X40" s="739">
        <f t="shared" si="7"/>
        <v>0</v>
      </c>
      <c r="Y40" s="722">
        <f t="shared" si="8"/>
        <v>0</v>
      </c>
      <c r="Z40" s="740" t="b">
        <f t="shared" si="9"/>
        <v>0</v>
      </c>
    </row>
    <row r="41" spans="1:26" s="26" customFormat="1" ht="22.5" customHeight="1">
      <c r="A41" s="1826" t="s">
        <v>1536</v>
      </c>
      <c r="B41" s="1826"/>
      <c r="C41" s="1826"/>
      <c r="D41" s="1826"/>
      <c r="E41" s="1826"/>
      <c r="F41" s="1826"/>
      <c r="G41" s="1826"/>
      <c r="H41" s="1826"/>
      <c r="I41" s="1826"/>
      <c r="J41" s="1826"/>
      <c r="K41" s="1826"/>
      <c r="L41" s="1826"/>
      <c r="M41" s="1826"/>
      <c r="N41" s="1826"/>
      <c r="O41" s="1826"/>
      <c r="P41" s="1826"/>
      <c r="Q41" s="1826"/>
      <c r="R41" s="1826"/>
      <c r="S41" s="1826"/>
      <c r="T41" s="497" t="s">
        <v>1028</v>
      </c>
      <c r="U41" s="739">
        <f t="shared" si="4"/>
        <v>0</v>
      </c>
      <c r="V41" s="739">
        <f t="shared" si="5"/>
        <v>0</v>
      </c>
      <c r="W41" s="739">
        <f t="shared" si="6"/>
        <v>0</v>
      </c>
      <c r="X41" s="739">
        <f t="shared" si="7"/>
        <v>0</v>
      </c>
      <c r="Y41" s="722">
        <f t="shared" si="8"/>
        <v>0</v>
      </c>
      <c r="Z41" s="740" t="str">
        <f t="shared" si="9"/>
        <v>OK</v>
      </c>
    </row>
    <row r="42" spans="1:26" s="26" customFormat="1" ht="23.25" customHeight="1">
      <c r="A42" s="1826" t="s">
        <v>1518</v>
      </c>
      <c r="B42" s="1826"/>
      <c r="C42" s="1826"/>
      <c r="D42" s="1826"/>
      <c r="E42" s="1826"/>
      <c r="F42" s="1826"/>
      <c r="G42" s="1826"/>
      <c r="H42" s="1826"/>
      <c r="I42" s="1826"/>
      <c r="J42" s="1826"/>
      <c r="K42" s="1826"/>
      <c r="L42" s="1826"/>
      <c r="M42" s="1826"/>
      <c r="N42" s="1826"/>
      <c r="O42" s="1826"/>
      <c r="P42" s="1826"/>
      <c r="Q42" s="1826"/>
      <c r="R42" s="1826"/>
      <c r="S42" s="1826"/>
      <c r="T42" s="22"/>
      <c r="U42" s="739">
        <f t="shared" si="4"/>
        <v>0</v>
      </c>
      <c r="V42" s="739">
        <f t="shared" si="5"/>
        <v>0</v>
      </c>
      <c r="W42" s="739">
        <f t="shared" si="6"/>
        <v>0</v>
      </c>
      <c r="X42" s="739">
        <f t="shared" si="7"/>
        <v>0</v>
      </c>
      <c r="Y42" s="722">
        <f t="shared" si="8"/>
        <v>0</v>
      </c>
      <c r="Z42" s="740" t="str">
        <f t="shared" si="9"/>
        <v>OK</v>
      </c>
    </row>
    <row r="43" spans="1:26" s="26" customFormat="1" ht="19.5" customHeight="1">
      <c r="A43" s="1827" t="s">
        <v>1030</v>
      </c>
      <c r="B43" s="1827"/>
      <c r="C43" s="1827"/>
      <c r="D43" s="1827"/>
      <c r="E43" s="1827"/>
      <c r="F43" s="1827"/>
      <c r="G43" s="1827"/>
      <c r="H43" s="1827"/>
      <c r="I43" s="1827"/>
      <c r="J43" s="1827"/>
      <c r="K43" s="1827"/>
      <c r="L43" s="1827"/>
      <c r="M43" s="1827"/>
      <c r="N43" s="1827"/>
      <c r="O43" s="1827"/>
      <c r="P43" s="1827"/>
      <c r="Q43" s="1827"/>
      <c r="R43" s="1827"/>
      <c r="S43" s="1827"/>
      <c r="T43" s="22"/>
      <c r="U43" s="739">
        <f t="shared" si="4"/>
        <v>0</v>
      </c>
      <c r="V43" s="739">
        <f t="shared" si="5"/>
        <v>0</v>
      </c>
      <c r="W43" s="739">
        <f t="shared" si="6"/>
        <v>0</v>
      </c>
      <c r="X43" s="739">
        <f t="shared" si="7"/>
        <v>0</v>
      </c>
      <c r="Y43" s="722">
        <f t="shared" si="8"/>
        <v>0</v>
      </c>
      <c r="Z43" s="740" t="str">
        <f t="shared" si="9"/>
        <v>OK</v>
      </c>
    </row>
    <row r="44" spans="1:26" ht="34.200000000000003" customHeight="1">
      <c r="A44" s="1828" t="s">
        <v>789</v>
      </c>
      <c r="B44" s="1829" t="s">
        <v>4</v>
      </c>
      <c r="C44" s="1832" t="s">
        <v>1031</v>
      </c>
      <c r="D44" s="1831" t="s">
        <v>1032</v>
      </c>
      <c r="E44" s="1831"/>
      <c r="F44" s="1831"/>
      <c r="G44" s="1887" t="s">
        <v>1033</v>
      </c>
      <c r="H44" s="1831" t="s">
        <v>1034</v>
      </c>
      <c r="I44" s="1888" t="s">
        <v>1035</v>
      </c>
      <c r="J44" s="1889" t="s">
        <v>1036</v>
      </c>
      <c r="K44" s="1833" t="s">
        <v>1037</v>
      </c>
      <c r="L44" s="1888" t="s">
        <v>1038</v>
      </c>
      <c r="M44" s="1888" t="s">
        <v>1039</v>
      </c>
      <c r="N44" s="1831" t="s">
        <v>1040</v>
      </c>
      <c r="O44" s="1831" t="s">
        <v>1041</v>
      </c>
      <c r="P44" s="1832" t="s">
        <v>1042</v>
      </c>
      <c r="Q44" s="1832"/>
      <c r="R44" s="1832" t="s">
        <v>1043</v>
      </c>
      <c r="S44" s="1832" t="s">
        <v>1044</v>
      </c>
      <c r="T44" s="503"/>
      <c r="U44" s="739"/>
      <c r="V44" s="739"/>
      <c r="W44" s="739"/>
      <c r="X44" s="739"/>
      <c r="Z44" s="740"/>
    </row>
    <row r="45" spans="1:26" ht="96.6" customHeight="1">
      <c r="A45" s="1828"/>
      <c r="B45" s="1830"/>
      <c r="C45" s="1832"/>
      <c r="D45" s="900" t="s">
        <v>1045</v>
      </c>
      <c r="E45" s="900" t="s">
        <v>1046</v>
      </c>
      <c r="F45" s="900" t="s">
        <v>224</v>
      </c>
      <c r="G45" s="1887"/>
      <c r="H45" s="1831"/>
      <c r="I45" s="1888"/>
      <c r="J45" s="1889"/>
      <c r="K45" s="1833"/>
      <c r="L45" s="1888"/>
      <c r="M45" s="1888"/>
      <c r="N45" s="1831"/>
      <c r="O45" s="1831"/>
      <c r="P45" s="901" t="s">
        <v>1047</v>
      </c>
      <c r="Q45" s="506" t="s">
        <v>1048</v>
      </c>
      <c r="R45" s="1832"/>
      <c r="S45" s="1832"/>
      <c r="U45" s="739">
        <f t="shared" si="4"/>
        <v>0</v>
      </c>
      <c r="V45" s="739">
        <f t="shared" si="5"/>
        <v>0</v>
      </c>
      <c r="W45" s="739">
        <f t="shared" si="6"/>
        <v>0</v>
      </c>
      <c r="X45" s="739">
        <f t="shared" si="7"/>
        <v>0</v>
      </c>
      <c r="Y45" s="722">
        <f t="shared" si="8"/>
        <v>0</v>
      </c>
      <c r="Z45" s="740" t="b">
        <f t="shared" si="9"/>
        <v>0</v>
      </c>
    </row>
    <row r="46" spans="1:26" ht="24" customHeight="1">
      <c r="A46" s="498"/>
      <c r="B46" s="504" t="s">
        <v>1087</v>
      </c>
      <c r="C46" s="498"/>
      <c r="D46" s="499"/>
      <c r="E46" s="499"/>
      <c r="F46" s="499"/>
      <c r="G46" s="570"/>
      <c r="H46" s="570"/>
      <c r="I46" s="570"/>
      <c r="J46" s="878"/>
      <c r="K46" s="923">
        <f>+K40</f>
        <v>178070</v>
      </c>
      <c r="L46" s="499"/>
      <c r="M46" s="499"/>
      <c r="N46" s="499"/>
      <c r="O46" s="499"/>
      <c r="P46" s="498"/>
      <c r="Q46" s="848">
        <f>+Q40</f>
        <v>178070</v>
      </c>
      <c r="R46" s="498"/>
      <c r="S46" s="498"/>
      <c r="T46" s="21"/>
      <c r="U46" s="739">
        <f t="shared" si="4"/>
        <v>0</v>
      </c>
      <c r="V46" s="739">
        <f t="shared" si="5"/>
        <v>0</v>
      </c>
      <c r="W46" s="739">
        <f t="shared" si="6"/>
        <v>0</v>
      </c>
      <c r="X46" s="739">
        <f t="shared" si="7"/>
        <v>0</v>
      </c>
      <c r="Y46" s="722">
        <f t="shared" si="8"/>
        <v>0</v>
      </c>
      <c r="Z46" s="740" t="b">
        <f t="shared" si="9"/>
        <v>0</v>
      </c>
    </row>
    <row r="47" spans="1:26" ht="63">
      <c r="A47" s="509">
        <v>23</v>
      </c>
      <c r="B47" s="932" t="s">
        <v>1551</v>
      </c>
      <c r="C47" s="933" t="s">
        <v>1549</v>
      </c>
      <c r="D47" s="928">
        <v>0</v>
      </c>
      <c r="E47" s="928">
        <v>0</v>
      </c>
      <c r="F47" s="928">
        <v>0</v>
      </c>
      <c r="G47" s="934">
        <v>100</v>
      </c>
      <c r="H47" s="934">
        <v>50</v>
      </c>
      <c r="I47" s="935">
        <v>50</v>
      </c>
      <c r="J47" s="935">
        <v>40</v>
      </c>
      <c r="K47" s="870">
        <v>2000</v>
      </c>
      <c r="L47" s="935"/>
      <c r="M47" s="935"/>
      <c r="N47" s="513">
        <v>50</v>
      </c>
      <c r="O47" s="513"/>
      <c r="P47" s="935">
        <v>50</v>
      </c>
      <c r="Q47" s="870">
        <v>2000</v>
      </c>
      <c r="R47" s="936"/>
      <c r="S47" s="931" t="s">
        <v>1550</v>
      </c>
      <c r="T47" s="22" t="str">
        <f t="shared" si="14"/>
        <v>OK</v>
      </c>
      <c r="U47" s="739">
        <f t="shared" si="4"/>
        <v>0</v>
      </c>
      <c r="V47" s="739">
        <f t="shared" si="5"/>
        <v>0</v>
      </c>
      <c r="W47" s="739">
        <f t="shared" si="6"/>
        <v>2000</v>
      </c>
      <c r="X47" s="739">
        <f t="shared" si="7"/>
        <v>0</v>
      </c>
      <c r="Y47" s="722">
        <f t="shared" si="8"/>
        <v>2000</v>
      </c>
      <c r="Z47" s="740" t="str">
        <f t="shared" si="9"/>
        <v>OK</v>
      </c>
    </row>
    <row r="48" spans="1:26">
      <c r="A48" s="509">
        <v>24</v>
      </c>
      <c r="B48" s="937" t="s">
        <v>1552</v>
      </c>
      <c r="C48" s="902" t="s">
        <v>1549</v>
      </c>
      <c r="D48" s="938">
        <v>200</v>
      </c>
      <c r="E48" s="938">
        <v>200</v>
      </c>
      <c r="F48" s="938">
        <v>245</v>
      </c>
      <c r="G48" s="938">
        <v>180</v>
      </c>
      <c r="H48" s="938">
        <v>0</v>
      </c>
      <c r="I48" s="938">
        <f>G48-H48</f>
        <v>180</v>
      </c>
      <c r="J48" s="939">
        <v>480</v>
      </c>
      <c r="K48" s="940">
        <f>I48*J48</f>
        <v>86400</v>
      </c>
      <c r="L48" s="938">
        <v>45</v>
      </c>
      <c r="M48" s="938">
        <v>45</v>
      </c>
      <c r="N48" s="938">
        <v>45</v>
      </c>
      <c r="O48" s="938">
        <v>45</v>
      </c>
      <c r="P48" s="941">
        <f>SUM(L48:O48)</f>
        <v>180</v>
      </c>
      <c r="Q48" s="942">
        <f>P48*J48</f>
        <v>86400</v>
      </c>
      <c r="R48" s="516" t="s">
        <v>1553</v>
      </c>
      <c r="S48" s="509" t="s">
        <v>974</v>
      </c>
      <c r="T48" s="22" t="str">
        <f t="shared" si="14"/>
        <v>OK</v>
      </c>
      <c r="U48" s="739">
        <f t="shared" si="4"/>
        <v>21600</v>
      </c>
      <c r="V48" s="739">
        <f t="shared" si="5"/>
        <v>21600</v>
      </c>
      <c r="W48" s="739">
        <f t="shared" si="6"/>
        <v>21600</v>
      </c>
      <c r="X48" s="739">
        <f t="shared" si="7"/>
        <v>21600</v>
      </c>
      <c r="Y48" s="722">
        <f t="shared" si="8"/>
        <v>86400</v>
      </c>
      <c r="Z48" s="740" t="str">
        <f t="shared" si="9"/>
        <v>OK</v>
      </c>
    </row>
    <row r="49" spans="1:26" ht="42">
      <c r="A49" s="509">
        <v>25</v>
      </c>
      <c r="B49" s="943" t="s">
        <v>1554</v>
      </c>
      <c r="C49" s="908" t="s">
        <v>1327</v>
      </c>
      <c r="D49" s="944">
        <v>20</v>
      </c>
      <c r="E49" s="944">
        <v>20</v>
      </c>
      <c r="F49" s="945">
        <v>0</v>
      </c>
      <c r="G49" s="946">
        <v>50</v>
      </c>
      <c r="H49" s="946">
        <v>13</v>
      </c>
      <c r="I49" s="938">
        <f>G49-H49</f>
        <v>37</v>
      </c>
      <c r="J49" s="939">
        <v>240</v>
      </c>
      <c r="K49" s="940">
        <f>I49*J49</f>
        <v>8880</v>
      </c>
      <c r="L49" s="946">
        <v>9</v>
      </c>
      <c r="M49" s="946">
        <v>9</v>
      </c>
      <c r="N49" s="946">
        <v>9</v>
      </c>
      <c r="O49" s="946">
        <v>10</v>
      </c>
      <c r="P49" s="941">
        <f>SUM(L49:O49)</f>
        <v>37</v>
      </c>
      <c r="Q49" s="942">
        <f>P49*J49</f>
        <v>8880</v>
      </c>
      <c r="R49" s="516" t="s">
        <v>1553</v>
      </c>
      <c r="S49" s="509" t="s">
        <v>974</v>
      </c>
      <c r="T49" s="22" t="str">
        <f t="shared" si="14"/>
        <v>OK</v>
      </c>
      <c r="U49" s="739">
        <f t="shared" si="4"/>
        <v>2160</v>
      </c>
      <c r="V49" s="739">
        <f t="shared" si="5"/>
        <v>2160</v>
      </c>
      <c r="W49" s="739">
        <f t="shared" si="6"/>
        <v>2160</v>
      </c>
      <c r="X49" s="739">
        <f t="shared" si="7"/>
        <v>2400</v>
      </c>
      <c r="Y49" s="722">
        <f t="shared" si="8"/>
        <v>8880</v>
      </c>
      <c r="Z49" s="740" t="str">
        <f t="shared" si="9"/>
        <v>OK</v>
      </c>
    </row>
    <row r="50" spans="1:26" ht="21.75" customHeight="1">
      <c r="A50" s="509">
        <v>26</v>
      </c>
      <c r="B50" s="937" t="s">
        <v>1555</v>
      </c>
      <c r="C50" s="936" t="s">
        <v>1327</v>
      </c>
      <c r="D50" s="944">
        <v>15</v>
      </c>
      <c r="E50" s="944">
        <v>15</v>
      </c>
      <c r="F50" s="944">
        <v>15</v>
      </c>
      <c r="G50" s="944">
        <v>30</v>
      </c>
      <c r="H50" s="947">
        <v>0</v>
      </c>
      <c r="I50" s="938">
        <f>G50-H50</f>
        <v>30</v>
      </c>
      <c r="J50" s="948">
        <v>240</v>
      </c>
      <c r="K50" s="940">
        <f>I50*J50</f>
        <v>7200</v>
      </c>
      <c r="L50" s="949">
        <v>7</v>
      </c>
      <c r="M50" s="949">
        <v>7</v>
      </c>
      <c r="N50" s="949">
        <v>8</v>
      </c>
      <c r="O50" s="949">
        <v>8</v>
      </c>
      <c r="P50" s="941">
        <f>SUM(L50:O50)</f>
        <v>30</v>
      </c>
      <c r="Q50" s="942">
        <f>P50*J50</f>
        <v>7200</v>
      </c>
      <c r="R50" s="516" t="s">
        <v>1553</v>
      </c>
      <c r="S50" s="509" t="s">
        <v>974</v>
      </c>
      <c r="T50" s="22" t="str">
        <f t="shared" si="14"/>
        <v>OK</v>
      </c>
      <c r="U50" s="739">
        <f t="shared" si="4"/>
        <v>1680</v>
      </c>
      <c r="V50" s="739">
        <f t="shared" si="5"/>
        <v>1680</v>
      </c>
      <c r="W50" s="739">
        <f t="shared" si="6"/>
        <v>1920</v>
      </c>
      <c r="X50" s="739">
        <f t="shared" si="7"/>
        <v>1920</v>
      </c>
      <c r="Y50" s="722">
        <f t="shared" si="8"/>
        <v>7200</v>
      </c>
      <c r="Z50" s="740" t="str">
        <f t="shared" si="9"/>
        <v>OK</v>
      </c>
    </row>
    <row r="51" spans="1:26" ht="21.75" customHeight="1">
      <c r="A51" s="509">
        <v>27</v>
      </c>
      <c r="B51" s="950" t="s">
        <v>1556</v>
      </c>
      <c r="C51" s="951" t="s">
        <v>1327</v>
      </c>
      <c r="D51" s="952">
        <v>320</v>
      </c>
      <c r="E51" s="952">
        <v>50</v>
      </c>
      <c r="F51" s="952">
        <v>110</v>
      </c>
      <c r="G51" s="953">
        <v>320</v>
      </c>
      <c r="H51" s="954">
        <v>69</v>
      </c>
      <c r="I51" s="949">
        <v>251</v>
      </c>
      <c r="J51" s="955">
        <v>40</v>
      </c>
      <c r="K51" s="956">
        <v>10040</v>
      </c>
      <c r="L51" s="949">
        <v>65</v>
      </c>
      <c r="M51" s="949">
        <v>65</v>
      </c>
      <c r="N51" s="949">
        <v>65</v>
      </c>
      <c r="O51" s="949">
        <v>56</v>
      </c>
      <c r="P51" s="949">
        <v>251</v>
      </c>
      <c r="Q51" s="956">
        <v>10040</v>
      </c>
      <c r="R51" s="545" t="s">
        <v>1051</v>
      </c>
      <c r="S51" s="545" t="s">
        <v>974</v>
      </c>
      <c r="T51" s="22" t="str">
        <f t="shared" si="14"/>
        <v>OK</v>
      </c>
      <c r="U51" s="739">
        <f t="shared" si="4"/>
        <v>2600</v>
      </c>
      <c r="V51" s="739">
        <f t="shared" si="5"/>
        <v>2600</v>
      </c>
      <c r="W51" s="739">
        <f t="shared" si="6"/>
        <v>2600</v>
      </c>
      <c r="X51" s="739">
        <f t="shared" si="7"/>
        <v>2240</v>
      </c>
      <c r="Y51" s="722">
        <f t="shared" si="8"/>
        <v>10040</v>
      </c>
      <c r="Z51" s="740" t="str">
        <f t="shared" si="9"/>
        <v>OK</v>
      </c>
    </row>
    <row r="52" spans="1:26" ht="21.75" customHeight="1">
      <c r="A52" s="509">
        <v>28</v>
      </c>
      <c r="B52" s="957" t="s">
        <v>1557</v>
      </c>
      <c r="C52" s="951" t="s">
        <v>1558</v>
      </c>
      <c r="D52" s="952">
        <v>12</v>
      </c>
      <c r="E52" s="952">
        <v>7</v>
      </c>
      <c r="F52" s="952">
        <v>12</v>
      </c>
      <c r="G52" s="953">
        <v>24</v>
      </c>
      <c r="H52" s="954">
        <v>7</v>
      </c>
      <c r="I52" s="949">
        <v>17</v>
      </c>
      <c r="J52" s="955">
        <v>150</v>
      </c>
      <c r="K52" s="956">
        <v>2550</v>
      </c>
      <c r="L52" s="949">
        <v>6</v>
      </c>
      <c r="M52" s="949">
        <v>6</v>
      </c>
      <c r="N52" s="949">
        <v>5</v>
      </c>
      <c r="O52" s="949">
        <v>0</v>
      </c>
      <c r="P52" s="949">
        <v>17</v>
      </c>
      <c r="Q52" s="956">
        <v>2550</v>
      </c>
      <c r="R52" s="545" t="s">
        <v>1051</v>
      </c>
      <c r="S52" s="545" t="s">
        <v>974</v>
      </c>
      <c r="T52" s="22" t="str">
        <f t="shared" si="14"/>
        <v>OK</v>
      </c>
      <c r="U52" s="739">
        <f t="shared" si="4"/>
        <v>900</v>
      </c>
      <c r="V52" s="739">
        <f t="shared" si="5"/>
        <v>900</v>
      </c>
      <c r="W52" s="739">
        <f t="shared" si="6"/>
        <v>750</v>
      </c>
      <c r="X52" s="739">
        <f t="shared" si="7"/>
        <v>0</v>
      </c>
      <c r="Y52" s="722">
        <f t="shared" si="8"/>
        <v>2550</v>
      </c>
      <c r="Z52" s="740" t="str">
        <f t="shared" si="9"/>
        <v>OK</v>
      </c>
    </row>
    <row r="53" spans="1:26" ht="24" customHeight="1">
      <c r="A53" s="509">
        <v>29</v>
      </c>
      <c r="B53" s="950" t="s">
        <v>1559</v>
      </c>
      <c r="C53" s="951" t="s">
        <v>1558</v>
      </c>
      <c r="D53" s="952">
        <v>12</v>
      </c>
      <c r="E53" s="952">
        <v>12</v>
      </c>
      <c r="F53" s="952">
        <v>22</v>
      </c>
      <c r="G53" s="953">
        <v>24</v>
      </c>
      <c r="H53" s="954">
        <v>12</v>
      </c>
      <c r="I53" s="949">
        <v>12</v>
      </c>
      <c r="J53" s="955">
        <v>95</v>
      </c>
      <c r="K53" s="956">
        <v>1140</v>
      </c>
      <c r="L53" s="949">
        <v>6</v>
      </c>
      <c r="M53" s="949">
        <v>0</v>
      </c>
      <c r="N53" s="949">
        <v>6</v>
      </c>
      <c r="O53" s="949">
        <v>0</v>
      </c>
      <c r="P53" s="949">
        <v>12</v>
      </c>
      <c r="Q53" s="956">
        <v>1140</v>
      </c>
      <c r="R53" s="545" t="s">
        <v>1051</v>
      </c>
      <c r="S53" s="545" t="s">
        <v>974</v>
      </c>
      <c r="T53" s="22" t="str">
        <f t="shared" si="14"/>
        <v>OK</v>
      </c>
      <c r="U53" s="739">
        <f t="shared" si="4"/>
        <v>570</v>
      </c>
      <c r="V53" s="739">
        <f t="shared" si="5"/>
        <v>0</v>
      </c>
      <c r="W53" s="739">
        <f t="shared" si="6"/>
        <v>570</v>
      </c>
      <c r="X53" s="739">
        <f t="shared" si="7"/>
        <v>0</v>
      </c>
      <c r="Y53" s="722">
        <f t="shared" si="8"/>
        <v>1140</v>
      </c>
      <c r="Z53" s="740" t="str">
        <f t="shared" si="9"/>
        <v>OK</v>
      </c>
    </row>
    <row r="54" spans="1:26">
      <c r="A54" s="509">
        <v>30</v>
      </c>
      <c r="B54" s="957" t="s">
        <v>1560</v>
      </c>
      <c r="C54" s="951" t="s">
        <v>1558</v>
      </c>
      <c r="D54" s="952">
        <v>24</v>
      </c>
      <c r="E54" s="952">
        <v>10</v>
      </c>
      <c r="F54" s="952">
        <v>23</v>
      </c>
      <c r="G54" s="953">
        <v>24</v>
      </c>
      <c r="H54" s="954">
        <v>10</v>
      </c>
      <c r="I54" s="949">
        <v>14</v>
      </c>
      <c r="J54" s="955">
        <v>95</v>
      </c>
      <c r="K54" s="956">
        <v>1330</v>
      </c>
      <c r="L54" s="949">
        <v>7</v>
      </c>
      <c r="M54" s="949">
        <v>0</v>
      </c>
      <c r="N54" s="949">
        <v>7</v>
      </c>
      <c r="O54" s="949">
        <v>0</v>
      </c>
      <c r="P54" s="949">
        <v>14</v>
      </c>
      <c r="Q54" s="956">
        <v>1330</v>
      </c>
      <c r="R54" s="545" t="s">
        <v>1051</v>
      </c>
      <c r="S54" s="545" t="s">
        <v>974</v>
      </c>
      <c r="T54" s="958"/>
      <c r="U54" s="739">
        <f t="shared" si="4"/>
        <v>665</v>
      </c>
      <c r="V54" s="739">
        <f t="shared" si="5"/>
        <v>0</v>
      </c>
      <c r="W54" s="739">
        <f t="shared" si="6"/>
        <v>665</v>
      </c>
      <c r="X54" s="739">
        <f t="shared" si="7"/>
        <v>0</v>
      </c>
      <c r="Y54" s="722">
        <f t="shared" si="8"/>
        <v>1330</v>
      </c>
      <c r="Z54" s="740" t="str">
        <f t="shared" si="9"/>
        <v>OK</v>
      </c>
    </row>
    <row r="55" spans="1:26">
      <c r="A55" s="509">
        <v>31</v>
      </c>
      <c r="B55" s="957" t="s">
        <v>1561</v>
      </c>
      <c r="C55" s="951" t="s">
        <v>1562</v>
      </c>
      <c r="D55" s="952" t="s">
        <v>1117</v>
      </c>
      <c r="E55" s="952" t="s">
        <v>1117</v>
      </c>
      <c r="F55" s="952">
        <v>16</v>
      </c>
      <c r="G55" s="953">
        <v>24</v>
      </c>
      <c r="H55" s="954">
        <v>8</v>
      </c>
      <c r="I55" s="949">
        <v>16</v>
      </c>
      <c r="J55" s="955">
        <v>65</v>
      </c>
      <c r="K55" s="956">
        <v>1040</v>
      </c>
      <c r="L55" s="949">
        <v>16</v>
      </c>
      <c r="M55" s="949">
        <v>0</v>
      </c>
      <c r="N55" s="949">
        <v>0</v>
      </c>
      <c r="O55" s="949">
        <v>0</v>
      </c>
      <c r="P55" s="949">
        <v>16</v>
      </c>
      <c r="Q55" s="956">
        <v>1040</v>
      </c>
      <c r="R55" s="545" t="s">
        <v>1051</v>
      </c>
      <c r="S55" s="545" t="s">
        <v>974</v>
      </c>
      <c r="T55" s="958"/>
      <c r="U55" s="739">
        <f t="shared" si="4"/>
        <v>1040</v>
      </c>
      <c r="V55" s="739">
        <f t="shared" si="5"/>
        <v>0</v>
      </c>
      <c r="W55" s="739">
        <f t="shared" si="6"/>
        <v>0</v>
      </c>
      <c r="X55" s="739">
        <f t="shared" si="7"/>
        <v>0</v>
      </c>
      <c r="Y55" s="722">
        <f t="shared" si="8"/>
        <v>1040</v>
      </c>
      <c r="Z55" s="740" t="str">
        <f t="shared" si="9"/>
        <v>OK</v>
      </c>
    </row>
    <row r="56" spans="1:26">
      <c r="A56" s="509">
        <v>32</v>
      </c>
      <c r="B56" s="950" t="s">
        <v>1563</v>
      </c>
      <c r="C56" s="951" t="s">
        <v>1155</v>
      </c>
      <c r="D56" s="952">
        <v>79</v>
      </c>
      <c r="E56" s="952">
        <v>49</v>
      </c>
      <c r="F56" s="952">
        <v>0</v>
      </c>
      <c r="G56" s="953">
        <v>0</v>
      </c>
      <c r="H56" s="954"/>
      <c r="I56" s="949">
        <v>0</v>
      </c>
      <c r="J56" s="955">
        <v>45</v>
      </c>
      <c r="K56" s="956">
        <v>0</v>
      </c>
      <c r="L56" s="949">
        <v>0</v>
      </c>
      <c r="M56" s="949">
        <v>0</v>
      </c>
      <c r="N56" s="949">
        <v>0</v>
      </c>
      <c r="O56" s="949">
        <v>0</v>
      </c>
      <c r="P56" s="949">
        <v>0</v>
      </c>
      <c r="Q56" s="956">
        <v>0</v>
      </c>
      <c r="R56" s="545" t="s">
        <v>1051</v>
      </c>
      <c r="S56" s="545" t="s">
        <v>974</v>
      </c>
      <c r="T56" s="958"/>
      <c r="U56" s="739">
        <f t="shared" si="4"/>
        <v>0</v>
      </c>
      <c r="V56" s="739">
        <f t="shared" si="5"/>
        <v>0</v>
      </c>
      <c r="W56" s="739">
        <f t="shared" si="6"/>
        <v>0</v>
      </c>
      <c r="X56" s="739">
        <f t="shared" si="7"/>
        <v>0</v>
      </c>
      <c r="Y56" s="722">
        <f t="shared" si="8"/>
        <v>0</v>
      </c>
      <c r="Z56" s="740" t="str">
        <f t="shared" si="9"/>
        <v>OK</v>
      </c>
    </row>
    <row r="57" spans="1:26">
      <c r="A57" s="509">
        <v>33</v>
      </c>
      <c r="B57" s="950" t="s">
        <v>1564</v>
      </c>
      <c r="C57" s="951" t="s">
        <v>1565</v>
      </c>
      <c r="D57" s="952" t="s">
        <v>1117</v>
      </c>
      <c r="E57" s="952">
        <v>0</v>
      </c>
      <c r="F57" s="952">
        <v>13</v>
      </c>
      <c r="G57" s="953">
        <v>24</v>
      </c>
      <c r="H57" s="954">
        <v>24</v>
      </c>
      <c r="I57" s="949">
        <v>0</v>
      </c>
      <c r="J57" s="955">
        <v>107</v>
      </c>
      <c r="K57" s="956">
        <v>0</v>
      </c>
      <c r="L57" s="949">
        <v>0</v>
      </c>
      <c r="M57" s="949">
        <v>0</v>
      </c>
      <c r="N57" s="949">
        <v>0</v>
      </c>
      <c r="O57" s="949">
        <v>0</v>
      </c>
      <c r="P57" s="949">
        <v>0</v>
      </c>
      <c r="Q57" s="956">
        <v>0</v>
      </c>
      <c r="R57" s="545" t="s">
        <v>1051</v>
      </c>
      <c r="S57" s="545" t="s">
        <v>974</v>
      </c>
      <c r="T57" s="958"/>
      <c r="U57" s="739">
        <f t="shared" si="4"/>
        <v>0</v>
      </c>
      <c r="V57" s="739">
        <f t="shared" si="5"/>
        <v>0</v>
      </c>
      <c r="W57" s="739">
        <f t="shared" si="6"/>
        <v>0</v>
      </c>
      <c r="X57" s="739">
        <f t="shared" si="7"/>
        <v>0</v>
      </c>
      <c r="Y57" s="722">
        <f t="shared" si="8"/>
        <v>0</v>
      </c>
      <c r="Z57" s="740" t="str">
        <f t="shared" si="9"/>
        <v>OK</v>
      </c>
    </row>
    <row r="58" spans="1:26" ht="18.600000000000001" customHeight="1">
      <c r="A58" s="746"/>
      <c r="B58" s="76" t="s">
        <v>6</v>
      </c>
      <c r="C58" s="22"/>
      <c r="D58" s="22"/>
      <c r="E58" s="22"/>
      <c r="F58" s="22"/>
      <c r="G58" s="22"/>
      <c r="I58" s="22"/>
      <c r="J58" s="22"/>
      <c r="K58" s="788">
        <f>SUM(K46:K57)</f>
        <v>298650</v>
      </c>
      <c r="L58" s="789"/>
      <c r="M58" s="789"/>
      <c r="N58" s="789"/>
      <c r="O58" s="789"/>
      <c r="P58" s="789"/>
      <c r="Q58" s="788">
        <f>SUM(Q46:Q57)</f>
        <v>298650</v>
      </c>
      <c r="R58" s="21"/>
      <c r="S58" s="21"/>
      <c r="T58" s="21"/>
      <c r="U58" s="739">
        <f t="shared" si="4"/>
        <v>0</v>
      </c>
      <c r="V58" s="739">
        <f t="shared" si="5"/>
        <v>0</v>
      </c>
      <c r="W58" s="739">
        <f t="shared" si="6"/>
        <v>0</v>
      </c>
      <c r="X58" s="739">
        <f t="shared" si="7"/>
        <v>0</v>
      </c>
      <c r="Y58" s="722">
        <f t="shared" si="8"/>
        <v>0</v>
      </c>
      <c r="Z58" s="740" t="b">
        <f t="shared" si="9"/>
        <v>0</v>
      </c>
    </row>
    <row r="59" spans="1:26" ht="18.600000000000001" customHeight="1">
      <c r="A59" s="746"/>
      <c r="B59" s="73"/>
      <c r="C59" s="22"/>
      <c r="D59" s="22"/>
      <c r="E59" s="22"/>
      <c r="F59" s="22"/>
      <c r="G59" s="22"/>
      <c r="I59" s="22"/>
      <c r="J59" s="22"/>
      <c r="K59" s="846"/>
      <c r="L59" s="789"/>
      <c r="M59" s="789"/>
      <c r="N59" s="789"/>
      <c r="O59" s="789"/>
      <c r="P59" s="789"/>
      <c r="Q59" s="846"/>
      <c r="R59" s="21"/>
      <c r="S59" s="21"/>
      <c r="T59" s="21"/>
      <c r="U59" s="739">
        <f t="shared" si="4"/>
        <v>0</v>
      </c>
      <c r="V59" s="739">
        <f t="shared" si="5"/>
        <v>0</v>
      </c>
      <c r="W59" s="739">
        <f t="shared" si="6"/>
        <v>0</v>
      </c>
      <c r="X59" s="739">
        <f t="shared" si="7"/>
        <v>0</v>
      </c>
      <c r="Y59" s="722">
        <f t="shared" si="8"/>
        <v>0</v>
      </c>
      <c r="Z59" s="740" t="str">
        <f t="shared" si="9"/>
        <v>OK</v>
      </c>
    </row>
    <row r="60" spans="1:26" ht="18.600000000000001" customHeight="1">
      <c r="A60" s="746"/>
      <c r="B60" s="73"/>
      <c r="C60" s="22"/>
      <c r="D60" s="22"/>
      <c r="E60" s="22"/>
      <c r="F60" s="22"/>
      <c r="G60" s="22"/>
      <c r="I60" s="22"/>
      <c r="J60" s="22"/>
      <c r="K60" s="846"/>
      <c r="L60" s="789"/>
      <c r="M60" s="789"/>
      <c r="N60" s="789"/>
      <c r="O60" s="789"/>
      <c r="P60" s="789"/>
      <c r="Q60" s="846"/>
      <c r="R60" s="21"/>
      <c r="S60" s="21"/>
      <c r="T60" s="21"/>
      <c r="U60" s="739">
        <f t="shared" si="4"/>
        <v>0</v>
      </c>
      <c r="V60" s="739">
        <f t="shared" si="5"/>
        <v>0</v>
      </c>
      <c r="W60" s="739">
        <f t="shared" si="6"/>
        <v>0</v>
      </c>
      <c r="X60" s="739">
        <f t="shared" si="7"/>
        <v>0</v>
      </c>
      <c r="Y60" s="722">
        <f t="shared" si="8"/>
        <v>0</v>
      </c>
      <c r="Z60" s="740" t="str">
        <f t="shared" si="9"/>
        <v>OK</v>
      </c>
    </row>
    <row r="61" spans="1:26" s="26" customFormat="1" ht="22.5" customHeight="1">
      <c r="A61" s="1826" t="s">
        <v>1536</v>
      </c>
      <c r="B61" s="1826"/>
      <c r="C61" s="1826"/>
      <c r="D61" s="1826"/>
      <c r="E61" s="1826"/>
      <c r="F61" s="1826"/>
      <c r="G61" s="1826"/>
      <c r="H61" s="1826"/>
      <c r="I61" s="1826"/>
      <c r="J61" s="1826"/>
      <c r="K61" s="1826"/>
      <c r="L61" s="1826"/>
      <c r="M61" s="1826"/>
      <c r="N61" s="1826"/>
      <c r="O61" s="1826"/>
      <c r="P61" s="1826"/>
      <c r="Q61" s="1826"/>
      <c r="R61" s="1826"/>
      <c r="S61" s="1826"/>
      <c r="T61" s="497" t="s">
        <v>1028</v>
      </c>
      <c r="U61" s="739">
        <f t="shared" si="4"/>
        <v>0</v>
      </c>
      <c r="V61" s="739">
        <f t="shared" si="5"/>
        <v>0</v>
      </c>
      <c r="W61" s="739">
        <f t="shared" si="6"/>
        <v>0</v>
      </c>
      <c r="X61" s="739">
        <f t="shared" si="7"/>
        <v>0</v>
      </c>
      <c r="Y61" s="722">
        <f t="shared" si="8"/>
        <v>0</v>
      </c>
      <c r="Z61" s="740" t="str">
        <f t="shared" si="9"/>
        <v>OK</v>
      </c>
    </row>
    <row r="62" spans="1:26" s="26" customFormat="1" ht="23.25" customHeight="1">
      <c r="A62" s="1826" t="s">
        <v>1518</v>
      </c>
      <c r="B62" s="1826"/>
      <c r="C62" s="1826"/>
      <c r="D62" s="1826"/>
      <c r="E62" s="1826"/>
      <c r="F62" s="1826"/>
      <c r="G62" s="1826"/>
      <c r="H62" s="1826"/>
      <c r="I62" s="1826"/>
      <c r="J62" s="1826"/>
      <c r="K62" s="1826"/>
      <c r="L62" s="1826"/>
      <c r="M62" s="1826"/>
      <c r="N62" s="1826"/>
      <c r="O62" s="1826"/>
      <c r="P62" s="1826"/>
      <c r="Q62" s="1826"/>
      <c r="R62" s="1826"/>
      <c r="S62" s="1826"/>
      <c r="T62" s="22"/>
      <c r="U62" s="739">
        <f t="shared" si="4"/>
        <v>0</v>
      </c>
      <c r="V62" s="739">
        <f t="shared" si="5"/>
        <v>0</v>
      </c>
      <c r="W62" s="739">
        <f t="shared" si="6"/>
        <v>0</v>
      </c>
      <c r="X62" s="739">
        <f t="shared" si="7"/>
        <v>0</v>
      </c>
      <c r="Y62" s="722">
        <f t="shared" si="8"/>
        <v>0</v>
      </c>
      <c r="Z62" s="740" t="str">
        <f t="shared" si="9"/>
        <v>OK</v>
      </c>
    </row>
    <row r="63" spans="1:26" s="26" customFormat="1" ht="19.5" customHeight="1">
      <c r="A63" s="1827" t="s">
        <v>1030</v>
      </c>
      <c r="B63" s="1827"/>
      <c r="C63" s="1827"/>
      <c r="D63" s="1827"/>
      <c r="E63" s="1827"/>
      <c r="F63" s="1827"/>
      <c r="G63" s="1827"/>
      <c r="H63" s="1827"/>
      <c r="I63" s="1827"/>
      <c r="J63" s="1827"/>
      <c r="K63" s="1827"/>
      <c r="L63" s="1827"/>
      <c r="M63" s="1827"/>
      <c r="N63" s="1827"/>
      <c r="O63" s="1827"/>
      <c r="P63" s="1827"/>
      <c r="Q63" s="1827"/>
      <c r="R63" s="1827"/>
      <c r="S63" s="1827"/>
      <c r="T63" s="22"/>
      <c r="U63" s="739">
        <f t="shared" si="4"/>
        <v>0</v>
      </c>
      <c r="V63" s="739">
        <f t="shared" si="5"/>
        <v>0</v>
      </c>
      <c r="W63" s="739">
        <f t="shared" si="6"/>
        <v>0</v>
      </c>
      <c r="X63" s="739">
        <f t="shared" si="7"/>
        <v>0</v>
      </c>
      <c r="Y63" s="722">
        <f t="shared" si="8"/>
        <v>0</v>
      </c>
      <c r="Z63" s="740" t="str">
        <f t="shared" si="9"/>
        <v>OK</v>
      </c>
    </row>
    <row r="64" spans="1:26" ht="38.4" customHeight="1">
      <c r="A64" s="1828" t="s">
        <v>789</v>
      </c>
      <c r="B64" s="1829" t="s">
        <v>4</v>
      </c>
      <c r="C64" s="1832" t="s">
        <v>1031</v>
      </c>
      <c r="D64" s="1831" t="s">
        <v>1032</v>
      </c>
      <c r="E64" s="1831"/>
      <c r="F64" s="1831"/>
      <c r="G64" s="1887" t="s">
        <v>1033</v>
      </c>
      <c r="H64" s="1831" t="s">
        <v>1034</v>
      </c>
      <c r="I64" s="1888" t="s">
        <v>1035</v>
      </c>
      <c r="J64" s="1889" t="s">
        <v>1036</v>
      </c>
      <c r="K64" s="1833" t="s">
        <v>1037</v>
      </c>
      <c r="L64" s="1888" t="s">
        <v>1038</v>
      </c>
      <c r="M64" s="1888" t="s">
        <v>1039</v>
      </c>
      <c r="N64" s="1831" t="s">
        <v>1040</v>
      </c>
      <c r="O64" s="1831" t="s">
        <v>1041</v>
      </c>
      <c r="P64" s="1832" t="s">
        <v>1042</v>
      </c>
      <c r="Q64" s="1832"/>
      <c r="R64" s="1832" t="s">
        <v>1043</v>
      </c>
      <c r="S64" s="1832" t="s">
        <v>1044</v>
      </c>
      <c r="T64" s="503"/>
      <c r="U64" s="739"/>
      <c r="V64" s="739"/>
      <c r="W64" s="739"/>
      <c r="X64" s="739"/>
      <c r="Z64" s="740"/>
    </row>
    <row r="65" spans="1:26" ht="94.2" customHeight="1">
      <c r="A65" s="1828"/>
      <c r="B65" s="1830"/>
      <c r="C65" s="1832"/>
      <c r="D65" s="900" t="s">
        <v>1045</v>
      </c>
      <c r="E65" s="900" t="s">
        <v>1046</v>
      </c>
      <c r="F65" s="900" t="s">
        <v>224</v>
      </c>
      <c r="G65" s="1887"/>
      <c r="H65" s="1831"/>
      <c r="I65" s="1888"/>
      <c r="J65" s="1889"/>
      <c r="K65" s="1833"/>
      <c r="L65" s="1888"/>
      <c r="M65" s="1888"/>
      <c r="N65" s="1831"/>
      <c r="O65" s="1831"/>
      <c r="P65" s="901" t="s">
        <v>1047</v>
      </c>
      <c r="Q65" s="506" t="s">
        <v>1048</v>
      </c>
      <c r="R65" s="1832"/>
      <c r="S65" s="1832"/>
      <c r="U65" s="739">
        <f t="shared" si="4"/>
        <v>0</v>
      </c>
      <c r="V65" s="739">
        <f t="shared" si="5"/>
        <v>0</v>
      </c>
      <c r="W65" s="739">
        <f t="shared" si="6"/>
        <v>0</v>
      </c>
      <c r="X65" s="739">
        <f t="shared" si="7"/>
        <v>0</v>
      </c>
      <c r="Y65" s="722">
        <f t="shared" si="8"/>
        <v>0</v>
      </c>
      <c r="Z65" s="740" t="b">
        <f t="shared" si="9"/>
        <v>0</v>
      </c>
    </row>
    <row r="66" spans="1:26" ht="24" customHeight="1">
      <c r="A66" s="498"/>
      <c r="B66" s="504" t="s">
        <v>1087</v>
      </c>
      <c r="C66" s="498"/>
      <c r="D66" s="499"/>
      <c r="E66" s="499"/>
      <c r="F66" s="499"/>
      <c r="G66" s="570"/>
      <c r="H66" s="570"/>
      <c r="I66" s="570"/>
      <c r="J66" s="878"/>
      <c r="K66" s="923">
        <f>+K58</f>
        <v>298650</v>
      </c>
      <c r="L66" s="499"/>
      <c r="M66" s="499"/>
      <c r="N66" s="499"/>
      <c r="O66" s="499"/>
      <c r="P66" s="498"/>
      <c r="Q66" s="848">
        <f>+Q58</f>
        <v>298650</v>
      </c>
      <c r="R66" s="498"/>
      <c r="S66" s="498"/>
      <c r="T66" s="21"/>
      <c r="U66" s="739">
        <f t="shared" si="4"/>
        <v>0</v>
      </c>
      <c r="V66" s="739">
        <f t="shared" si="5"/>
        <v>0</v>
      </c>
      <c r="W66" s="739">
        <f t="shared" si="6"/>
        <v>0</v>
      </c>
      <c r="X66" s="739">
        <f t="shared" si="7"/>
        <v>0</v>
      </c>
      <c r="Y66" s="722">
        <f t="shared" si="8"/>
        <v>0</v>
      </c>
      <c r="Z66" s="740" t="b">
        <f t="shared" si="9"/>
        <v>0</v>
      </c>
    </row>
    <row r="67" spans="1:26" ht="42">
      <c r="A67" s="509">
        <v>34</v>
      </c>
      <c r="B67" s="950" t="s">
        <v>1566</v>
      </c>
      <c r="C67" s="951" t="s">
        <v>1565</v>
      </c>
      <c r="D67" s="952" t="s">
        <v>1117</v>
      </c>
      <c r="E67" s="952">
        <v>1</v>
      </c>
      <c r="F67" s="952">
        <v>8</v>
      </c>
      <c r="G67" s="953">
        <v>18</v>
      </c>
      <c r="H67" s="954">
        <v>18</v>
      </c>
      <c r="I67" s="949">
        <v>0</v>
      </c>
      <c r="J67" s="955">
        <v>107</v>
      </c>
      <c r="K67" s="956">
        <v>0</v>
      </c>
      <c r="L67" s="949">
        <v>0</v>
      </c>
      <c r="M67" s="949">
        <v>0</v>
      </c>
      <c r="N67" s="949">
        <v>0</v>
      </c>
      <c r="O67" s="949">
        <v>0</v>
      </c>
      <c r="P67" s="949">
        <v>0</v>
      </c>
      <c r="Q67" s="956">
        <v>0</v>
      </c>
      <c r="R67" s="545" t="s">
        <v>1051</v>
      </c>
      <c r="S67" s="545" t="s">
        <v>974</v>
      </c>
      <c r="T67" s="958"/>
      <c r="U67" s="739">
        <f t="shared" si="4"/>
        <v>0</v>
      </c>
      <c r="V67" s="739">
        <f t="shared" si="5"/>
        <v>0</v>
      </c>
      <c r="W67" s="739">
        <f t="shared" si="6"/>
        <v>0</v>
      </c>
      <c r="X67" s="739">
        <f t="shared" si="7"/>
        <v>0</v>
      </c>
      <c r="Y67" s="722">
        <f t="shared" si="8"/>
        <v>0</v>
      </c>
      <c r="Z67" s="740" t="str">
        <f t="shared" si="9"/>
        <v>OK</v>
      </c>
    </row>
    <row r="68" spans="1:26" ht="42">
      <c r="A68" s="509">
        <v>35</v>
      </c>
      <c r="B68" s="950" t="s">
        <v>1567</v>
      </c>
      <c r="C68" s="951" t="s">
        <v>1565</v>
      </c>
      <c r="D68" s="952">
        <v>72</v>
      </c>
      <c r="E68" s="952">
        <v>109</v>
      </c>
      <c r="F68" s="952">
        <v>136</v>
      </c>
      <c r="G68" s="953">
        <v>160</v>
      </c>
      <c r="H68" s="954">
        <v>14</v>
      </c>
      <c r="I68" s="949">
        <v>146</v>
      </c>
      <c r="J68" s="955">
        <v>125</v>
      </c>
      <c r="K68" s="956">
        <v>18250</v>
      </c>
      <c r="L68" s="949">
        <v>40</v>
      </c>
      <c r="M68" s="949">
        <v>40</v>
      </c>
      <c r="N68" s="949">
        <v>40</v>
      </c>
      <c r="O68" s="949">
        <v>26</v>
      </c>
      <c r="P68" s="949">
        <v>146</v>
      </c>
      <c r="Q68" s="956">
        <v>18250</v>
      </c>
      <c r="R68" s="545" t="s">
        <v>1051</v>
      </c>
      <c r="S68" s="545" t="s">
        <v>974</v>
      </c>
      <c r="T68" s="958"/>
      <c r="U68" s="739">
        <f t="shared" si="4"/>
        <v>5000</v>
      </c>
      <c r="V68" s="739">
        <f t="shared" si="5"/>
        <v>5000</v>
      </c>
      <c r="W68" s="739">
        <f t="shared" si="6"/>
        <v>5000</v>
      </c>
      <c r="X68" s="739">
        <f t="shared" si="7"/>
        <v>3250</v>
      </c>
      <c r="Y68" s="722">
        <f t="shared" si="8"/>
        <v>18250</v>
      </c>
      <c r="Z68" s="740" t="str">
        <f t="shared" si="9"/>
        <v>OK</v>
      </c>
    </row>
    <row r="69" spans="1:26" ht="42">
      <c r="A69" s="509">
        <v>36</v>
      </c>
      <c r="B69" s="950" t="s">
        <v>1568</v>
      </c>
      <c r="C69" s="951" t="s">
        <v>1565</v>
      </c>
      <c r="D69" s="952">
        <v>86</v>
      </c>
      <c r="E69" s="952">
        <v>79</v>
      </c>
      <c r="F69" s="952">
        <v>64</v>
      </c>
      <c r="G69" s="953">
        <v>100</v>
      </c>
      <c r="H69" s="954">
        <v>30</v>
      </c>
      <c r="I69" s="949">
        <v>70</v>
      </c>
      <c r="J69" s="955">
        <v>107</v>
      </c>
      <c r="K69" s="956">
        <v>7490</v>
      </c>
      <c r="L69" s="949">
        <v>20</v>
      </c>
      <c r="M69" s="949">
        <v>20</v>
      </c>
      <c r="N69" s="949">
        <v>30</v>
      </c>
      <c r="O69" s="949">
        <v>0</v>
      </c>
      <c r="P69" s="949">
        <v>70</v>
      </c>
      <c r="Q69" s="956">
        <v>7490</v>
      </c>
      <c r="R69" s="545" t="s">
        <v>1051</v>
      </c>
      <c r="S69" s="545" t="s">
        <v>974</v>
      </c>
      <c r="T69" s="958"/>
      <c r="U69" s="739">
        <f t="shared" si="4"/>
        <v>2140</v>
      </c>
      <c r="V69" s="739">
        <f t="shared" si="5"/>
        <v>2140</v>
      </c>
      <c r="W69" s="739">
        <f t="shared" si="6"/>
        <v>3210</v>
      </c>
      <c r="X69" s="739">
        <f t="shared" si="7"/>
        <v>0</v>
      </c>
      <c r="Y69" s="722">
        <f t="shared" si="8"/>
        <v>7490</v>
      </c>
      <c r="Z69" s="740" t="str">
        <f t="shared" si="9"/>
        <v>OK</v>
      </c>
    </row>
    <row r="70" spans="1:26">
      <c r="A70" s="509">
        <v>37</v>
      </c>
      <c r="B70" s="959" t="s">
        <v>1569</v>
      </c>
      <c r="C70" s="951" t="s">
        <v>1565</v>
      </c>
      <c r="D70" s="952">
        <v>57</v>
      </c>
      <c r="E70" s="952">
        <v>74</v>
      </c>
      <c r="F70" s="952">
        <v>95</v>
      </c>
      <c r="G70" s="953">
        <v>144</v>
      </c>
      <c r="H70" s="954">
        <v>13</v>
      </c>
      <c r="I70" s="949">
        <v>131</v>
      </c>
      <c r="J70" s="955">
        <v>145</v>
      </c>
      <c r="K70" s="956">
        <v>18995</v>
      </c>
      <c r="L70" s="949">
        <v>30</v>
      </c>
      <c r="M70" s="949">
        <v>30</v>
      </c>
      <c r="N70" s="949">
        <v>30</v>
      </c>
      <c r="O70" s="949">
        <v>41</v>
      </c>
      <c r="P70" s="949">
        <v>131</v>
      </c>
      <c r="Q70" s="956">
        <v>18995</v>
      </c>
      <c r="R70" s="545" t="s">
        <v>1051</v>
      </c>
      <c r="S70" s="545" t="s">
        <v>974</v>
      </c>
      <c r="T70" s="958"/>
      <c r="U70" s="739">
        <f t="shared" si="4"/>
        <v>4350</v>
      </c>
      <c r="V70" s="739">
        <f t="shared" si="5"/>
        <v>4350</v>
      </c>
      <c r="W70" s="739">
        <f t="shared" si="6"/>
        <v>4350</v>
      </c>
      <c r="X70" s="739">
        <f t="shared" si="7"/>
        <v>5945</v>
      </c>
      <c r="Y70" s="722">
        <f t="shared" si="8"/>
        <v>18995</v>
      </c>
      <c r="Z70" s="740" t="str">
        <f t="shared" si="9"/>
        <v>OK</v>
      </c>
    </row>
    <row r="71" spans="1:26">
      <c r="A71" s="509">
        <v>38</v>
      </c>
      <c r="B71" s="959" t="s">
        <v>1570</v>
      </c>
      <c r="C71" s="951" t="s">
        <v>1565</v>
      </c>
      <c r="D71" s="952">
        <v>77</v>
      </c>
      <c r="E71" s="952">
        <v>72</v>
      </c>
      <c r="F71" s="952">
        <v>113</v>
      </c>
      <c r="G71" s="953">
        <v>160</v>
      </c>
      <c r="H71" s="954">
        <v>7</v>
      </c>
      <c r="I71" s="949">
        <v>153</v>
      </c>
      <c r="J71" s="955">
        <v>125</v>
      </c>
      <c r="K71" s="956">
        <v>19125</v>
      </c>
      <c r="L71" s="949">
        <v>50</v>
      </c>
      <c r="M71" s="949">
        <v>50</v>
      </c>
      <c r="N71" s="949">
        <v>53</v>
      </c>
      <c r="O71" s="949">
        <v>0</v>
      </c>
      <c r="P71" s="949">
        <v>153</v>
      </c>
      <c r="Q71" s="956">
        <v>19125</v>
      </c>
      <c r="R71" s="545" t="s">
        <v>1051</v>
      </c>
      <c r="S71" s="545" t="s">
        <v>974</v>
      </c>
      <c r="T71" s="958"/>
      <c r="U71" s="739">
        <f t="shared" ref="U71:U134" si="15">+L71*J71</f>
        <v>6250</v>
      </c>
      <c r="V71" s="739">
        <f t="shared" ref="V71:V134" si="16">+M71*J71</f>
        <v>6250</v>
      </c>
      <c r="W71" s="739">
        <f t="shared" ref="W71:W134" si="17">+N71*J71</f>
        <v>6625</v>
      </c>
      <c r="X71" s="739">
        <f t="shared" ref="X71:X134" si="18">+O71*J71</f>
        <v>0</v>
      </c>
      <c r="Y71" s="722">
        <f t="shared" ref="Y71:Y134" si="19">SUM(U71:X71)</f>
        <v>19125</v>
      </c>
      <c r="Z71" s="740" t="str">
        <f t="shared" ref="Z71:Z134" si="20">IF(Q71=Y71,"OK")</f>
        <v>OK</v>
      </c>
    </row>
    <row r="72" spans="1:26">
      <c r="A72" s="509">
        <v>39</v>
      </c>
      <c r="B72" s="959" t="s">
        <v>1571</v>
      </c>
      <c r="C72" s="951" t="s">
        <v>1565</v>
      </c>
      <c r="D72" s="952">
        <v>133</v>
      </c>
      <c r="E72" s="952">
        <v>92</v>
      </c>
      <c r="F72" s="952">
        <v>116</v>
      </c>
      <c r="G72" s="953">
        <v>160</v>
      </c>
      <c r="H72" s="954">
        <v>10</v>
      </c>
      <c r="I72" s="949">
        <v>150</v>
      </c>
      <c r="J72" s="955">
        <v>107</v>
      </c>
      <c r="K72" s="956">
        <v>16050</v>
      </c>
      <c r="L72" s="949">
        <v>45</v>
      </c>
      <c r="M72" s="949">
        <v>45</v>
      </c>
      <c r="N72" s="949">
        <v>45</v>
      </c>
      <c r="O72" s="949">
        <v>15</v>
      </c>
      <c r="P72" s="949">
        <v>150</v>
      </c>
      <c r="Q72" s="956">
        <v>16050</v>
      </c>
      <c r="R72" s="545" t="s">
        <v>1051</v>
      </c>
      <c r="S72" s="545" t="s">
        <v>974</v>
      </c>
      <c r="T72" s="958"/>
      <c r="U72" s="739">
        <f t="shared" si="15"/>
        <v>4815</v>
      </c>
      <c r="V72" s="739">
        <f t="shared" si="16"/>
        <v>4815</v>
      </c>
      <c r="W72" s="739">
        <f t="shared" si="17"/>
        <v>4815</v>
      </c>
      <c r="X72" s="739">
        <f t="shared" si="18"/>
        <v>1605</v>
      </c>
      <c r="Y72" s="722">
        <f t="shared" si="19"/>
        <v>16050</v>
      </c>
      <c r="Z72" s="740" t="str">
        <f t="shared" si="20"/>
        <v>OK</v>
      </c>
    </row>
    <row r="73" spans="1:26">
      <c r="A73" s="509">
        <v>40</v>
      </c>
      <c r="B73" s="959" t="s">
        <v>1572</v>
      </c>
      <c r="C73" s="951" t="s">
        <v>1565</v>
      </c>
      <c r="D73" s="952">
        <v>42</v>
      </c>
      <c r="E73" s="952">
        <v>38</v>
      </c>
      <c r="F73" s="952">
        <v>39</v>
      </c>
      <c r="G73" s="953">
        <v>60</v>
      </c>
      <c r="H73" s="954">
        <v>12</v>
      </c>
      <c r="I73" s="949">
        <v>48</v>
      </c>
      <c r="J73" s="955">
        <v>130</v>
      </c>
      <c r="K73" s="956">
        <v>6240</v>
      </c>
      <c r="L73" s="949">
        <v>12</v>
      </c>
      <c r="M73" s="949">
        <v>12</v>
      </c>
      <c r="N73" s="949">
        <v>12</v>
      </c>
      <c r="O73" s="949">
        <v>12</v>
      </c>
      <c r="P73" s="949">
        <v>48</v>
      </c>
      <c r="Q73" s="956">
        <v>6240</v>
      </c>
      <c r="R73" s="545" t="s">
        <v>1051</v>
      </c>
      <c r="S73" s="545" t="s">
        <v>974</v>
      </c>
      <c r="T73" s="958"/>
      <c r="U73" s="739">
        <f t="shared" si="15"/>
        <v>1560</v>
      </c>
      <c r="V73" s="739">
        <f t="shared" si="16"/>
        <v>1560</v>
      </c>
      <c r="W73" s="739">
        <f t="shared" si="17"/>
        <v>1560</v>
      </c>
      <c r="X73" s="739">
        <f t="shared" si="18"/>
        <v>1560</v>
      </c>
      <c r="Y73" s="722">
        <f t="shared" si="19"/>
        <v>6240</v>
      </c>
      <c r="Z73" s="740" t="str">
        <f t="shared" si="20"/>
        <v>OK</v>
      </c>
    </row>
    <row r="74" spans="1:26">
      <c r="A74" s="509">
        <v>41</v>
      </c>
      <c r="B74" s="950" t="s">
        <v>1573</v>
      </c>
      <c r="C74" s="951" t="s">
        <v>1565</v>
      </c>
      <c r="D74" s="952">
        <v>82</v>
      </c>
      <c r="E74" s="952">
        <v>179</v>
      </c>
      <c r="F74" s="952">
        <v>278</v>
      </c>
      <c r="G74" s="953">
        <v>350</v>
      </c>
      <c r="H74" s="954">
        <v>16</v>
      </c>
      <c r="I74" s="949">
        <v>334</v>
      </c>
      <c r="J74" s="955">
        <v>102</v>
      </c>
      <c r="K74" s="956">
        <v>34068</v>
      </c>
      <c r="L74" s="949">
        <v>80</v>
      </c>
      <c r="M74" s="949">
        <v>80</v>
      </c>
      <c r="N74" s="949">
        <v>80</v>
      </c>
      <c r="O74" s="949">
        <v>94</v>
      </c>
      <c r="P74" s="949">
        <v>334</v>
      </c>
      <c r="Q74" s="956">
        <v>34068</v>
      </c>
      <c r="R74" s="545" t="s">
        <v>1051</v>
      </c>
      <c r="S74" s="545" t="s">
        <v>974</v>
      </c>
      <c r="T74" s="958"/>
      <c r="U74" s="739">
        <f t="shared" si="15"/>
        <v>8160</v>
      </c>
      <c r="V74" s="739">
        <f t="shared" si="16"/>
        <v>8160</v>
      </c>
      <c r="W74" s="739">
        <f t="shared" si="17"/>
        <v>8160</v>
      </c>
      <c r="X74" s="739">
        <f t="shared" si="18"/>
        <v>9588</v>
      </c>
      <c r="Y74" s="722">
        <f t="shared" si="19"/>
        <v>34068</v>
      </c>
      <c r="Z74" s="740" t="str">
        <f t="shared" si="20"/>
        <v>OK</v>
      </c>
    </row>
    <row r="75" spans="1:26">
      <c r="A75" s="509">
        <v>42</v>
      </c>
      <c r="B75" s="950" t="s">
        <v>1574</v>
      </c>
      <c r="C75" s="951" t="s">
        <v>1169</v>
      </c>
      <c r="D75" s="952">
        <v>14</v>
      </c>
      <c r="E75" s="952">
        <v>16</v>
      </c>
      <c r="F75" s="952">
        <v>19</v>
      </c>
      <c r="G75" s="953">
        <v>24</v>
      </c>
      <c r="H75" s="954">
        <v>0</v>
      </c>
      <c r="I75" s="949">
        <v>24</v>
      </c>
      <c r="J75" s="955">
        <v>1279</v>
      </c>
      <c r="K75" s="956">
        <v>30696</v>
      </c>
      <c r="L75" s="949">
        <v>6</v>
      </c>
      <c r="M75" s="949">
        <v>6</v>
      </c>
      <c r="N75" s="949">
        <v>6</v>
      </c>
      <c r="O75" s="949">
        <v>6</v>
      </c>
      <c r="P75" s="949">
        <v>24</v>
      </c>
      <c r="Q75" s="956">
        <v>30696</v>
      </c>
      <c r="R75" s="545" t="s">
        <v>1051</v>
      </c>
      <c r="S75" s="545" t="s">
        <v>974</v>
      </c>
      <c r="T75" s="958"/>
      <c r="U75" s="739">
        <f t="shared" si="15"/>
        <v>7674</v>
      </c>
      <c r="V75" s="739">
        <f t="shared" si="16"/>
        <v>7674</v>
      </c>
      <c r="W75" s="739">
        <f t="shared" si="17"/>
        <v>7674</v>
      </c>
      <c r="X75" s="739">
        <f t="shared" si="18"/>
        <v>7674</v>
      </c>
      <c r="Y75" s="722">
        <f t="shared" si="19"/>
        <v>30696</v>
      </c>
      <c r="Z75" s="740" t="str">
        <f t="shared" si="20"/>
        <v>OK</v>
      </c>
    </row>
    <row r="76" spans="1:26">
      <c r="A76" s="509">
        <v>43</v>
      </c>
      <c r="B76" s="957" t="s">
        <v>1575</v>
      </c>
      <c r="C76" s="951" t="s">
        <v>1565</v>
      </c>
      <c r="D76" s="952">
        <v>51</v>
      </c>
      <c r="E76" s="952">
        <v>180</v>
      </c>
      <c r="F76" s="952">
        <v>321</v>
      </c>
      <c r="G76" s="953">
        <v>360</v>
      </c>
      <c r="H76" s="954">
        <v>0</v>
      </c>
      <c r="I76" s="949">
        <v>360</v>
      </c>
      <c r="J76" s="955">
        <v>120</v>
      </c>
      <c r="K76" s="956">
        <v>43200</v>
      </c>
      <c r="L76" s="949">
        <v>90</v>
      </c>
      <c r="M76" s="949">
        <v>90</v>
      </c>
      <c r="N76" s="949">
        <v>90</v>
      </c>
      <c r="O76" s="949">
        <v>90</v>
      </c>
      <c r="P76" s="949">
        <v>360</v>
      </c>
      <c r="Q76" s="956">
        <v>43200</v>
      </c>
      <c r="R76" s="545" t="s">
        <v>1051</v>
      </c>
      <c r="S76" s="545" t="s">
        <v>974</v>
      </c>
      <c r="T76" s="958"/>
      <c r="U76" s="739">
        <f t="shared" si="15"/>
        <v>10800</v>
      </c>
      <c r="V76" s="739">
        <f t="shared" si="16"/>
        <v>10800</v>
      </c>
      <c r="W76" s="739">
        <f t="shared" si="17"/>
        <v>10800</v>
      </c>
      <c r="X76" s="739">
        <f t="shared" si="18"/>
        <v>10800</v>
      </c>
      <c r="Y76" s="722">
        <f t="shared" si="19"/>
        <v>43200</v>
      </c>
      <c r="Z76" s="740" t="str">
        <f t="shared" si="20"/>
        <v>OK</v>
      </c>
    </row>
    <row r="77" spans="1:26">
      <c r="A77" s="509">
        <v>44</v>
      </c>
      <c r="B77" s="957" t="s">
        <v>1576</v>
      </c>
      <c r="C77" s="951" t="s">
        <v>1327</v>
      </c>
      <c r="D77" s="952">
        <v>30</v>
      </c>
      <c r="E77" s="952">
        <v>69</v>
      </c>
      <c r="F77" s="952">
        <v>125</v>
      </c>
      <c r="G77" s="953">
        <v>150</v>
      </c>
      <c r="H77" s="954">
        <v>6</v>
      </c>
      <c r="I77" s="949">
        <v>144</v>
      </c>
      <c r="J77" s="955">
        <v>25</v>
      </c>
      <c r="K77" s="956">
        <v>3600</v>
      </c>
      <c r="L77" s="949">
        <v>35</v>
      </c>
      <c r="M77" s="949">
        <v>35</v>
      </c>
      <c r="N77" s="949">
        <v>35</v>
      </c>
      <c r="O77" s="949">
        <v>39</v>
      </c>
      <c r="P77" s="949">
        <v>144</v>
      </c>
      <c r="Q77" s="956">
        <v>3600</v>
      </c>
      <c r="R77" s="545" t="s">
        <v>1051</v>
      </c>
      <c r="S77" s="545" t="s">
        <v>974</v>
      </c>
      <c r="T77" s="958"/>
      <c r="U77" s="739">
        <f t="shared" si="15"/>
        <v>875</v>
      </c>
      <c r="V77" s="739">
        <f t="shared" si="16"/>
        <v>875</v>
      </c>
      <c r="W77" s="739">
        <f t="shared" si="17"/>
        <v>875</v>
      </c>
      <c r="X77" s="739">
        <f t="shared" si="18"/>
        <v>975</v>
      </c>
      <c r="Y77" s="722">
        <f t="shared" si="19"/>
        <v>3600</v>
      </c>
      <c r="Z77" s="740" t="str">
        <f t="shared" si="20"/>
        <v>OK</v>
      </c>
    </row>
    <row r="78" spans="1:26">
      <c r="A78" s="509">
        <v>45</v>
      </c>
      <c r="B78" s="957" t="s">
        <v>1577</v>
      </c>
      <c r="C78" s="951" t="s">
        <v>1578</v>
      </c>
      <c r="D78" s="952">
        <v>120</v>
      </c>
      <c r="E78" s="952">
        <v>104</v>
      </c>
      <c r="F78" s="952">
        <v>149</v>
      </c>
      <c r="G78" s="953">
        <v>160</v>
      </c>
      <c r="H78" s="954">
        <v>12</v>
      </c>
      <c r="I78" s="949">
        <v>148</v>
      </c>
      <c r="J78" s="955">
        <v>40</v>
      </c>
      <c r="K78" s="956">
        <v>5920</v>
      </c>
      <c r="L78" s="949">
        <v>37</v>
      </c>
      <c r="M78" s="949">
        <v>37</v>
      </c>
      <c r="N78" s="949">
        <v>37</v>
      </c>
      <c r="O78" s="949">
        <v>37</v>
      </c>
      <c r="P78" s="949">
        <v>148</v>
      </c>
      <c r="Q78" s="956">
        <v>5920</v>
      </c>
      <c r="R78" s="545" t="s">
        <v>1051</v>
      </c>
      <c r="S78" s="545" t="s">
        <v>974</v>
      </c>
      <c r="T78" s="958"/>
      <c r="U78" s="739">
        <f t="shared" si="15"/>
        <v>1480</v>
      </c>
      <c r="V78" s="739">
        <f t="shared" si="16"/>
        <v>1480</v>
      </c>
      <c r="W78" s="739">
        <f t="shared" si="17"/>
        <v>1480</v>
      </c>
      <c r="X78" s="739">
        <f t="shared" si="18"/>
        <v>1480</v>
      </c>
      <c r="Y78" s="722">
        <f t="shared" si="19"/>
        <v>5920</v>
      </c>
      <c r="Z78" s="740" t="str">
        <f t="shared" si="20"/>
        <v>OK</v>
      </c>
    </row>
    <row r="79" spans="1:26" ht="18.600000000000001" customHeight="1">
      <c r="A79" s="746"/>
      <c r="B79" s="76" t="s">
        <v>6</v>
      </c>
      <c r="C79" s="22"/>
      <c r="D79" s="22"/>
      <c r="E79" s="22"/>
      <c r="F79" s="22"/>
      <c r="G79" s="22"/>
      <c r="I79" s="22"/>
      <c r="J79" s="22"/>
      <c r="K79" s="788">
        <f>SUM(K66:K78)</f>
        <v>502284</v>
      </c>
      <c r="L79" s="789"/>
      <c r="M79" s="789"/>
      <c r="N79" s="789"/>
      <c r="O79" s="789"/>
      <c r="P79" s="789"/>
      <c r="Q79" s="788">
        <f>SUM(Q66:Q78)</f>
        <v>502284</v>
      </c>
      <c r="R79" s="21"/>
      <c r="S79" s="21"/>
      <c r="T79" s="21"/>
      <c r="U79" s="739">
        <f t="shared" si="15"/>
        <v>0</v>
      </c>
      <c r="V79" s="739">
        <f t="shared" si="16"/>
        <v>0</v>
      </c>
      <c r="W79" s="739">
        <f t="shared" si="17"/>
        <v>0</v>
      </c>
      <c r="X79" s="739">
        <f t="shared" si="18"/>
        <v>0</v>
      </c>
      <c r="Y79" s="722">
        <f t="shared" si="19"/>
        <v>0</v>
      </c>
      <c r="Z79" s="740" t="b">
        <f t="shared" si="20"/>
        <v>0</v>
      </c>
    </row>
    <row r="80" spans="1:26" ht="18.600000000000001" customHeight="1">
      <c r="A80" s="746"/>
      <c r="B80" s="73"/>
      <c r="C80" s="22"/>
      <c r="D80" s="22"/>
      <c r="E80" s="22"/>
      <c r="F80" s="22"/>
      <c r="G80" s="22"/>
      <c r="I80" s="22"/>
      <c r="J80" s="22"/>
      <c r="K80" s="846"/>
      <c r="L80" s="789"/>
      <c r="M80" s="789"/>
      <c r="N80" s="789"/>
      <c r="O80" s="789"/>
      <c r="P80" s="789"/>
      <c r="Q80" s="846"/>
      <c r="R80" s="21"/>
      <c r="S80" s="21"/>
      <c r="T80" s="21"/>
      <c r="U80" s="739">
        <f t="shared" si="15"/>
        <v>0</v>
      </c>
      <c r="V80" s="739">
        <f t="shared" si="16"/>
        <v>0</v>
      </c>
      <c r="W80" s="739">
        <f t="shared" si="17"/>
        <v>0</v>
      </c>
      <c r="X80" s="739">
        <f t="shared" si="18"/>
        <v>0</v>
      </c>
      <c r="Y80" s="722">
        <f t="shared" si="19"/>
        <v>0</v>
      </c>
      <c r="Z80" s="740" t="str">
        <f t="shared" si="20"/>
        <v>OK</v>
      </c>
    </row>
    <row r="81" spans="1:26" ht="18.600000000000001" customHeight="1">
      <c r="A81" s="746"/>
      <c r="B81" s="73"/>
      <c r="C81" s="22"/>
      <c r="D81" s="22"/>
      <c r="E81" s="22"/>
      <c r="F81" s="22"/>
      <c r="G81" s="22"/>
      <c r="I81" s="22"/>
      <c r="J81" s="22"/>
      <c r="K81" s="846"/>
      <c r="L81" s="789"/>
      <c r="M81" s="789"/>
      <c r="N81" s="789"/>
      <c r="O81" s="789"/>
      <c r="P81" s="789"/>
      <c r="Q81" s="846"/>
      <c r="R81" s="21"/>
      <c r="S81" s="21"/>
      <c r="T81" s="21"/>
      <c r="U81" s="739">
        <f t="shared" si="15"/>
        <v>0</v>
      </c>
      <c r="V81" s="739">
        <f t="shared" si="16"/>
        <v>0</v>
      </c>
      <c r="W81" s="739">
        <f t="shared" si="17"/>
        <v>0</v>
      </c>
      <c r="X81" s="739">
        <f t="shared" si="18"/>
        <v>0</v>
      </c>
      <c r="Y81" s="722">
        <f t="shared" si="19"/>
        <v>0</v>
      </c>
      <c r="Z81" s="740" t="str">
        <f t="shared" si="20"/>
        <v>OK</v>
      </c>
    </row>
    <row r="82" spans="1:26" s="26" customFormat="1" ht="22.5" customHeight="1">
      <c r="A82" s="1826" t="s">
        <v>1536</v>
      </c>
      <c r="B82" s="1826"/>
      <c r="C82" s="1826"/>
      <c r="D82" s="1826"/>
      <c r="E82" s="1826"/>
      <c r="F82" s="1826"/>
      <c r="G82" s="1826"/>
      <c r="H82" s="1826"/>
      <c r="I82" s="1826"/>
      <c r="J82" s="1826"/>
      <c r="K82" s="1826"/>
      <c r="L82" s="1826"/>
      <c r="M82" s="1826"/>
      <c r="N82" s="1826"/>
      <c r="O82" s="1826"/>
      <c r="P82" s="1826"/>
      <c r="Q82" s="1826"/>
      <c r="R82" s="1826"/>
      <c r="S82" s="1826"/>
      <c r="T82" s="497" t="s">
        <v>1028</v>
      </c>
      <c r="U82" s="739">
        <f t="shared" si="15"/>
        <v>0</v>
      </c>
      <c r="V82" s="739">
        <f t="shared" si="16"/>
        <v>0</v>
      </c>
      <c r="W82" s="739">
        <f t="shared" si="17"/>
        <v>0</v>
      </c>
      <c r="X82" s="739">
        <f t="shared" si="18"/>
        <v>0</v>
      </c>
      <c r="Y82" s="722">
        <f t="shared" si="19"/>
        <v>0</v>
      </c>
      <c r="Z82" s="740" t="str">
        <f t="shared" si="20"/>
        <v>OK</v>
      </c>
    </row>
    <row r="83" spans="1:26" s="26" customFormat="1" ht="23.25" customHeight="1">
      <c r="A83" s="1826" t="s">
        <v>1518</v>
      </c>
      <c r="B83" s="1826"/>
      <c r="C83" s="1826"/>
      <c r="D83" s="1826"/>
      <c r="E83" s="1826"/>
      <c r="F83" s="1826"/>
      <c r="G83" s="1826"/>
      <c r="H83" s="1826"/>
      <c r="I83" s="1826"/>
      <c r="J83" s="1826"/>
      <c r="K83" s="1826"/>
      <c r="L83" s="1826"/>
      <c r="M83" s="1826"/>
      <c r="N83" s="1826"/>
      <c r="O83" s="1826"/>
      <c r="P83" s="1826"/>
      <c r="Q83" s="1826"/>
      <c r="R83" s="1826"/>
      <c r="S83" s="1826"/>
      <c r="T83" s="22"/>
      <c r="U83" s="739">
        <f t="shared" si="15"/>
        <v>0</v>
      </c>
      <c r="V83" s="739">
        <f t="shared" si="16"/>
        <v>0</v>
      </c>
      <c r="W83" s="739">
        <f t="shared" si="17"/>
        <v>0</v>
      </c>
      <c r="X83" s="739">
        <f t="shared" si="18"/>
        <v>0</v>
      </c>
      <c r="Y83" s="722">
        <f t="shared" si="19"/>
        <v>0</v>
      </c>
      <c r="Z83" s="740" t="str">
        <f t="shared" si="20"/>
        <v>OK</v>
      </c>
    </row>
    <row r="84" spans="1:26" s="26" customFormat="1" ht="19.5" customHeight="1">
      <c r="A84" s="1827" t="s">
        <v>1030</v>
      </c>
      <c r="B84" s="1827"/>
      <c r="C84" s="1827"/>
      <c r="D84" s="1827"/>
      <c r="E84" s="1827"/>
      <c r="F84" s="1827"/>
      <c r="G84" s="1827"/>
      <c r="H84" s="1827"/>
      <c r="I84" s="1827"/>
      <c r="J84" s="1827"/>
      <c r="K84" s="1827"/>
      <c r="L84" s="1827"/>
      <c r="M84" s="1827"/>
      <c r="N84" s="1827"/>
      <c r="O84" s="1827"/>
      <c r="P84" s="1827"/>
      <c r="Q84" s="1827"/>
      <c r="R84" s="1827"/>
      <c r="S84" s="1827"/>
      <c r="T84" s="22"/>
      <c r="U84" s="739">
        <f t="shared" si="15"/>
        <v>0</v>
      </c>
      <c r="V84" s="739">
        <f t="shared" si="16"/>
        <v>0</v>
      </c>
      <c r="W84" s="739">
        <f t="shared" si="17"/>
        <v>0</v>
      </c>
      <c r="X84" s="739">
        <f t="shared" si="18"/>
        <v>0</v>
      </c>
      <c r="Y84" s="722">
        <f t="shared" si="19"/>
        <v>0</v>
      </c>
      <c r="Z84" s="740" t="str">
        <f t="shared" si="20"/>
        <v>OK</v>
      </c>
    </row>
    <row r="85" spans="1:26" ht="33.6" customHeight="1">
      <c r="A85" s="1828" t="s">
        <v>789</v>
      </c>
      <c r="B85" s="1829" t="s">
        <v>4</v>
      </c>
      <c r="C85" s="1832" t="s">
        <v>1031</v>
      </c>
      <c r="D85" s="1831" t="s">
        <v>1032</v>
      </c>
      <c r="E85" s="1831"/>
      <c r="F85" s="1831"/>
      <c r="G85" s="1887" t="s">
        <v>1033</v>
      </c>
      <c r="H85" s="1831" t="s">
        <v>1034</v>
      </c>
      <c r="I85" s="1888" t="s">
        <v>1035</v>
      </c>
      <c r="J85" s="1889" t="s">
        <v>1036</v>
      </c>
      <c r="K85" s="1833" t="s">
        <v>1037</v>
      </c>
      <c r="L85" s="1888" t="s">
        <v>1038</v>
      </c>
      <c r="M85" s="1888" t="s">
        <v>1039</v>
      </c>
      <c r="N85" s="1831" t="s">
        <v>1040</v>
      </c>
      <c r="O85" s="1831" t="s">
        <v>1041</v>
      </c>
      <c r="P85" s="1832" t="s">
        <v>1042</v>
      </c>
      <c r="Q85" s="1832"/>
      <c r="R85" s="1832" t="s">
        <v>1043</v>
      </c>
      <c r="S85" s="1832" t="s">
        <v>1044</v>
      </c>
      <c r="T85" s="503"/>
      <c r="U85" s="739"/>
      <c r="V85" s="739"/>
      <c r="W85" s="739"/>
      <c r="X85" s="739"/>
      <c r="Z85" s="740"/>
    </row>
    <row r="86" spans="1:26" ht="89.4" customHeight="1">
      <c r="A86" s="1828"/>
      <c r="B86" s="1830"/>
      <c r="C86" s="1832"/>
      <c r="D86" s="900" t="s">
        <v>1045</v>
      </c>
      <c r="E86" s="900" t="s">
        <v>1046</v>
      </c>
      <c r="F86" s="900" t="s">
        <v>224</v>
      </c>
      <c r="G86" s="1887"/>
      <c r="H86" s="1831"/>
      <c r="I86" s="1888"/>
      <c r="J86" s="1889"/>
      <c r="K86" s="1833"/>
      <c r="L86" s="1888"/>
      <c r="M86" s="1888"/>
      <c r="N86" s="1831"/>
      <c r="O86" s="1831"/>
      <c r="P86" s="901" t="s">
        <v>1047</v>
      </c>
      <c r="Q86" s="506" t="s">
        <v>1048</v>
      </c>
      <c r="R86" s="1832"/>
      <c r="S86" s="1832"/>
      <c r="U86" s="739">
        <f t="shared" si="15"/>
        <v>0</v>
      </c>
      <c r="V86" s="739">
        <f t="shared" si="16"/>
        <v>0</v>
      </c>
      <c r="W86" s="739">
        <f t="shared" si="17"/>
        <v>0</v>
      </c>
      <c r="X86" s="739">
        <f t="shared" si="18"/>
        <v>0</v>
      </c>
      <c r="Y86" s="722">
        <f t="shared" si="19"/>
        <v>0</v>
      </c>
      <c r="Z86" s="740" t="b">
        <f t="shared" si="20"/>
        <v>0</v>
      </c>
    </row>
    <row r="87" spans="1:26" ht="24" customHeight="1">
      <c r="A87" s="498"/>
      <c r="B87" s="504" t="s">
        <v>1087</v>
      </c>
      <c r="C87" s="498"/>
      <c r="D87" s="499"/>
      <c r="E87" s="499"/>
      <c r="F87" s="499"/>
      <c r="G87" s="570"/>
      <c r="H87" s="570"/>
      <c r="I87" s="570"/>
      <c r="J87" s="878"/>
      <c r="K87" s="923">
        <f>+K79</f>
        <v>502284</v>
      </c>
      <c r="L87" s="499"/>
      <c r="M87" s="499"/>
      <c r="N87" s="499"/>
      <c r="O87" s="499"/>
      <c r="P87" s="498"/>
      <c r="Q87" s="848">
        <f>+Q79</f>
        <v>502284</v>
      </c>
      <c r="R87" s="498"/>
      <c r="S87" s="498"/>
      <c r="T87" s="21"/>
      <c r="U87" s="739">
        <f t="shared" si="15"/>
        <v>0</v>
      </c>
      <c r="V87" s="739">
        <f t="shared" si="16"/>
        <v>0</v>
      </c>
      <c r="W87" s="739">
        <f t="shared" si="17"/>
        <v>0</v>
      </c>
      <c r="X87" s="739">
        <f t="shared" si="18"/>
        <v>0</v>
      </c>
      <c r="Y87" s="722">
        <f t="shared" si="19"/>
        <v>0</v>
      </c>
      <c r="Z87" s="740" t="b">
        <f t="shared" si="20"/>
        <v>0</v>
      </c>
    </row>
    <row r="88" spans="1:26">
      <c r="A88" s="509">
        <v>46</v>
      </c>
      <c r="B88" s="957" t="s">
        <v>1579</v>
      </c>
      <c r="C88" s="951" t="s">
        <v>1549</v>
      </c>
      <c r="D88" s="952">
        <v>32</v>
      </c>
      <c r="E88" s="952">
        <v>34</v>
      </c>
      <c r="F88" s="952">
        <v>69</v>
      </c>
      <c r="G88" s="953">
        <v>80</v>
      </c>
      <c r="H88" s="954">
        <v>10</v>
      </c>
      <c r="I88" s="949">
        <v>70</v>
      </c>
      <c r="J88" s="955">
        <v>55</v>
      </c>
      <c r="K88" s="956">
        <v>3850</v>
      </c>
      <c r="L88" s="949">
        <v>24</v>
      </c>
      <c r="M88" s="949">
        <v>24</v>
      </c>
      <c r="N88" s="949">
        <v>22</v>
      </c>
      <c r="O88" s="949"/>
      <c r="P88" s="949">
        <v>70</v>
      </c>
      <c r="Q88" s="956">
        <v>3850</v>
      </c>
      <c r="R88" s="545" t="s">
        <v>1051</v>
      </c>
      <c r="S88" s="545" t="s">
        <v>974</v>
      </c>
      <c r="T88" s="958"/>
      <c r="U88" s="739">
        <f t="shared" si="15"/>
        <v>1320</v>
      </c>
      <c r="V88" s="739">
        <f t="shared" si="16"/>
        <v>1320</v>
      </c>
      <c r="W88" s="739">
        <f t="shared" si="17"/>
        <v>1210</v>
      </c>
      <c r="X88" s="739">
        <f t="shared" si="18"/>
        <v>0</v>
      </c>
      <c r="Y88" s="722">
        <f t="shared" si="19"/>
        <v>3850</v>
      </c>
      <c r="Z88" s="740" t="str">
        <f t="shared" si="20"/>
        <v>OK</v>
      </c>
    </row>
    <row r="89" spans="1:26">
      <c r="A89" s="509">
        <v>47</v>
      </c>
      <c r="B89" s="957" t="s">
        <v>1580</v>
      </c>
      <c r="C89" s="951" t="s">
        <v>1290</v>
      </c>
      <c r="D89" s="952">
        <v>20</v>
      </c>
      <c r="E89" s="952">
        <v>5</v>
      </c>
      <c r="F89" s="952">
        <v>18</v>
      </c>
      <c r="G89" s="953">
        <v>24</v>
      </c>
      <c r="H89" s="954">
        <v>3</v>
      </c>
      <c r="I89" s="949">
        <v>21</v>
      </c>
      <c r="J89" s="955">
        <v>120</v>
      </c>
      <c r="K89" s="956">
        <v>2520</v>
      </c>
      <c r="L89" s="949">
        <v>6</v>
      </c>
      <c r="M89" s="949">
        <v>5</v>
      </c>
      <c r="N89" s="949">
        <v>5</v>
      </c>
      <c r="O89" s="949">
        <v>5</v>
      </c>
      <c r="P89" s="949">
        <v>21</v>
      </c>
      <c r="Q89" s="956">
        <v>2520</v>
      </c>
      <c r="R89" s="545" t="s">
        <v>1051</v>
      </c>
      <c r="S89" s="545" t="s">
        <v>974</v>
      </c>
      <c r="T89" s="958"/>
      <c r="U89" s="739">
        <f t="shared" si="15"/>
        <v>720</v>
      </c>
      <c r="V89" s="739">
        <f t="shared" si="16"/>
        <v>600</v>
      </c>
      <c r="W89" s="739">
        <f t="shared" si="17"/>
        <v>600</v>
      </c>
      <c r="X89" s="739">
        <f t="shared" si="18"/>
        <v>600</v>
      </c>
      <c r="Y89" s="722">
        <f t="shared" si="19"/>
        <v>2520</v>
      </c>
      <c r="Z89" s="740" t="str">
        <f t="shared" si="20"/>
        <v>OK</v>
      </c>
    </row>
    <row r="90" spans="1:26">
      <c r="A90" s="509">
        <v>48</v>
      </c>
      <c r="B90" s="957" t="s">
        <v>1581</v>
      </c>
      <c r="C90" s="951" t="s">
        <v>1417</v>
      </c>
      <c r="D90" s="952">
        <v>42</v>
      </c>
      <c r="E90" s="952">
        <v>40</v>
      </c>
      <c r="F90" s="952">
        <v>66</v>
      </c>
      <c r="G90" s="953">
        <v>80</v>
      </c>
      <c r="H90" s="954">
        <v>8</v>
      </c>
      <c r="I90" s="949">
        <v>72</v>
      </c>
      <c r="J90" s="955">
        <v>30</v>
      </c>
      <c r="K90" s="956">
        <v>2160</v>
      </c>
      <c r="L90" s="949">
        <v>18</v>
      </c>
      <c r="M90" s="949">
        <v>18</v>
      </c>
      <c r="N90" s="949">
        <v>18</v>
      </c>
      <c r="O90" s="949">
        <v>18</v>
      </c>
      <c r="P90" s="949">
        <v>72</v>
      </c>
      <c r="Q90" s="956">
        <v>2160</v>
      </c>
      <c r="R90" s="545" t="s">
        <v>1051</v>
      </c>
      <c r="S90" s="545" t="s">
        <v>974</v>
      </c>
      <c r="T90" s="958"/>
      <c r="U90" s="739">
        <f t="shared" si="15"/>
        <v>540</v>
      </c>
      <c r="V90" s="739">
        <f t="shared" si="16"/>
        <v>540</v>
      </c>
      <c r="W90" s="739">
        <f t="shared" si="17"/>
        <v>540</v>
      </c>
      <c r="X90" s="739">
        <f t="shared" si="18"/>
        <v>540</v>
      </c>
      <c r="Y90" s="722">
        <f t="shared" si="19"/>
        <v>2160</v>
      </c>
      <c r="Z90" s="740" t="str">
        <f t="shared" si="20"/>
        <v>OK</v>
      </c>
    </row>
    <row r="91" spans="1:26">
      <c r="A91" s="509">
        <v>49</v>
      </c>
      <c r="B91" s="957" t="s">
        <v>1582</v>
      </c>
      <c r="C91" s="951" t="s">
        <v>1583</v>
      </c>
      <c r="D91" s="952">
        <v>300</v>
      </c>
      <c r="E91" s="952">
        <v>274</v>
      </c>
      <c r="F91" s="952">
        <v>261</v>
      </c>
      <c r="G91" s="953">
        <v>400</v>
      </c>
      <c r="H91" s="954">
        <v>133</v>
      </c>
      <c r="I91" s="949">
        <v>267</v>
      </c>
      <c r="J91" s="955">
        <v>39.5</v>
      </c>
      <c r="K91" s="956">
        <v>10546.5</v>
      </c>
      <c r="L91" s="949">
        <v>75</v>
      </c>
      <c r="M91" s="949">
        <v>75</v>
      </c>
      <c r="N91" s="949">
        <v>75</v>
      </c>
      <c r="O91" s="949">
        <v>42</v>
      </c>
      <c r="P91" s="949">
        <v>267</v>
      </c>
      <c r="Q91" s="956">
        <v>10546.5</v>
      </c>
      <c r="R91" s="545" t="s">
        <v>1051</v>
      </c>
      <c r="S91" s="545" t="s">
        <v>974</v>
      </c>
      <c r="U91" s="739">
        <f t="shared" si="15"/>
        <v>2962.5</v>
      </c>
      <c r="V91" s="739">
        <f t="shared" si="16"/>
        <v>2962.5</v>
      </c>
      <c r="W91" s="739">
        <f t="shared" si="17"/>
        <v>2962.5</v>
      </c>
      <c r="X91" s="739">
        <f t="shared" si="18"/>
        <v>1659</v>
      </c>
      <c r="Y91" s="722">
        <f t="shared" si="19"/>
        <v>10546.5</v>
      </c>
      <c r="Z91" s="740" t="str">
        <f t="shared" si="20"/>
        <v>OK</v>
      </c>
    </row>
    <row r="92" spans="1:26">
      <c r="A92" s="509">
        <v>50</v>
      </c>
      <c r="B92" s="957" t="s">
        <v>1584</v>
      </c>
      <c r="C92" s="951" t="s">
        <v>1583</v>
      </c>
      <c r="D92" s="952">
        <v>900</v>
      </c>
      <c r="E92" s="952">
        <v>410</v>
      </c>
      <c r="F92" s="952">
        <v>644</v>
      </c>
      <c r="G92" s="953">
        <v>700</v>
      </c>
      <c r="H92" s="954">
        <v>50</v>
      </c>
      <c r="I92" s="949">
        <v>650</v>
      </c>
      <c r="J92" s="955">
        <v>39.5</v>
      </c>
      <c r="K92" s="956">
        <v>25675</v>
      </c>
      <c r="L92" s="949">
        <v>150</v>
      </c>
      <c r="M92" s="949">
        <v>150</v>
      </c>
      <c r="N92" s="949">
        <v>150</v>
      </c>
      <c r="O92" s="949">
        <v>200</v>
      </c>
      <c r="P92" s="949">
        <v>650</v>
      </c>
      <c r="Q92" s="956">
        <v>25675</v>
      </c>
      <c r="R92" s="545" t="s">
        <v>1051</v>
      </c>
      <c r="S92" s="545" t="s">
        <v>974</v>
      </c>
      <c r="U92" s="739">
        <f t="shared" si="15"/>
        <v>5925</v>
      </c>
      <c r="V92" s="739">
        <f t="shared" si="16"/>
        <v>5925</v>
      </c>
      <c r="W92" s="739">
        <f t="shared" si="17"/>
        <v>5925</v>
      </c>
      <c r="X92" s="739">
        <f t="shared" si="18"/>
        <v>7900</v>
      </c>
      <c r="Y92" s="722">
        <f t="shared" si="19"/>
        <v>25675</v>
      </c>
      <c r="Z92" s="740" t="str">
        <f t="shared" si="20"/>
        <v>OK</v>
      </c>
    </row>
    <row r="93" spans="1:26">
      <c r="A93" s="509">
        <v>51</v>
      </c>
      <c r="B93" s="957" t="s">
        <v>1585</v>
      </c>
      <c r="C93" s="960" t="s">
        <v>1583</v>
      </c>
      <c r="D93" s="952">
        <v>960</v>
      </c>
      <c r="E93" s="952">
        <v>765</v>
      </c>
      <c r="F93" s="952">
        <v>1262</v>
      </c>
      <c r="G93" s="961">
        <v>1500</v>
      </c>
      <c r="H93" s="954">
        <v>25</v>
      </c>
      <c r="I93" s="949">
        <v>1475</v>
      </c>
      <c r="J93" s="955">
        <v>39.5</v>
      </c>
      <c r="K93" s="956">
        <v>58262.5</v>
      </c>
      <c r="L93" s="949">
        <v>350</v>
      </c>
      <c r="M93" s="949">
        <v>350</v>
      </c>
      <c r="N93" s="949">
        <v>350</v>
      </c>
      <c r="O93" s="949">
        <v>425</v>
      </c>
      <c r="P93" s="949">
        <v>1475</v>
      </c>
      <c r="Q93" s="956">
        <v>58262.5</v>
      </c>
      <c r="R93" s="545" t="s">
        <v>1051</v>
      </c>
      <c r="S93" s="545" t="s">
        <v>974</v>
      </c>
      <c r="U93" s="739">
        <f t="shared" si="15"/>
        <v>13825</v>
      </c>
      <c r="V93" s="739">
        <f t="shared" si="16"/>
        <v>13825</v>
      </c>
      <c r="W93" s="739">
        <f t="shared" si="17"/>
        <v>13825</v>
      </c>
      <c r="X93" s="739">
        <f t="shared" si="18"/>
        <v>16787.5</v>
      </c>
      <c r="Y93" s="722">
        <f t="shared" si="19"/>
        <v>58262.5</v>
      </c>
      <c r="Z93" s="740" t="str">
        <f t="shared" si="20"/>
        <v>OK</v>
      </c>
    </row>
    <row r="94" spans="1:26">
      <c r="A94" s="509">
        <v>52</v>
      </c>
      <c r="B94" s="957" t="s">
        <v>1586</v>
      </c>
      <c r="C94" s="960" t="s">
        <v>1583</v>
      </c>
      <c r="D94" s="962">
        <v>400</v>
      </c>
      <c r="E94" s="962">
        <v>59</v>
      </c>
      <c r="F94" s="962">
        <v>118</v>
      </c>
      <c r="G94" s="963">
        <v>150</v>
      </c>
      <c r="H94" s="964">
        <v>25</v>
      </c>
      <c r="I94" s="949">
        <v>125</v>
      </c>
      <c r="J94" s="965">
        <v>70</v>
      </c>
      <c r="K94" s="956">
        <v>8750</v>
      </c>
      <c r="L94" s="966">
        <v>30</v>
      </c>
      <c r="M94" s="966">
        <v>30</v>
      </c>
      <c r="N94" s="966">
        <v>30</v>
      </c>
      <c r="O94" s="966">
        <v>35</v>
      </c>
      <c r="P94" s="949">
        <v>125</v>
      </c>
      <c r="Q94" s="956">
        <v>8750</v>
      </c>
      <c r="R94" s="545" t="s">
        <v>1051</v>
      </c>
      <c r="S94" s="545" t="s">
        <v>974</v>
      </c>
      <c r="U94" s="739">
        <f t="shared" si="15"/>
        <v>2100</v>
      </c>
      <c r="V94" s="739">
        <f t="shared" si="16"/>
        <v>2100</v>
      </c>
      <c r="W94" s="739">
        <f t="shared" si="17"/>
        <v>2100</v>
      </c>
      <c r="X94" s="739">
        <f t="shared" si="18"/>
        <v>2450</v>
      </c>
      <c r="Y94" s="722">
        <f t="shared" si="19"/>
        <v>8750</v>
      </c>
      <c r="Z94" s="740" t="str">
        <f t="shared" si="20"/>
        <v>OK</v>
      </c>
    </row>
    <row r="95" spans="1:26">
      <c r="A95" s="509">
        <v>53</v>
      </c>
      <c r="B95" s="957" t="s">
        <v>1587</v>
      </c>
      <c r="C95" s="960" t="s">
        <v>1583</v>
      </c>
      <c r="D95" s="952" t="s">
        <v>1117</v>
      </c>
      <c r="E95" s="962">
        <v>5</v>
      </c>
      <c r="F95" s="962">
        <v>58</v>
      </c>
      <c r="G95" s="963">
        <v>100</v>
      </c>
      <c r="H95" s="954">
        <v>32</v>
      </c>
      <c r="I95" s="949">
        <v>68</v>
      </c>
      <c r="J95" s="965">
        <v>70</v>
      </c>
      <c r="K95" s="956">
        <v>4760</v>
      </c>
      <c r="L95" s="966">
        <v>30</v>
      </c>
      <c r="M95" s="966">
        <v>0</v>
      </c>
      <c r="N95" s="966">
        <v>38</v>
      </c>
      <c r="O95" s="966">
        <v>0</v>
      </c>
      <c r="P95" s="949">
        <v>68</v>
      </c>
      <c r="Q95" s="956">
        <v>4760</v>
      </c>
      <c r="R95" s="545" t="s">
        <v>1051</v>
      </c>
      <c r="S95" s="545" t="s">
        <v>974</v>
      </c>
      <c r="U95" s="739">
        <f t="shared" si="15"/>
        <v>2100</v>
      </c>
      <c r="V95" s="739">
        <f t="shared" si="16"/>
        <v>0</v>
      </c>
      <c r="W95" s="739">
        <f t="shared" si="17"/>
        <v>2660</v>
      </c>
      <c r="X95" s="739">
        <f t="shared" si="18"/>
        <v>0</v>
      </c>
      <c r="Y95" s="722">
        <f t="shared" si="19"/>
        <v>4760</v>
      </c>
      <c r="Z95" s="740" t="str">
        <f t="shared" si="20"/>
        <v>OK</v>
      </c>
    </row>
    <row r="96" spans="1:26">
      <c r="A96" s="509">
        <v>54</v>
      </c>
      <c r="B96" s="957" t="s">
        <v>1588</v>
      </c>
      <c r="C96" s="960" t="s">
        <v>1583</v>
      </c>
      <c r="D96" s="952" t="s">
        <v>1117</v>
      </c>
      <c r="E96" s="962">
        <v>99</v>
      </c>
      <c r="F96" s="962">
        <v>147</v>
      </c>
      <c r="G96" s="963">
        <v>180</v>
      </c>
      <c r="H96" s="954">
        <v>47</v>
      </c>
      <c r="I96" s="949">
        <v>133</v>
      </c>
      <c r="J96" s="965">
        <v>70</v>
      </c>
      <c r="K96" s="956">
        <v>9310</v>
      </c>
      <c r="L96" s="966">
        <v>30</v>
      </c>
      <c r="M96" s="966">
        <v>30</v>
      </c>
      <c r="N96" s="966">
        <v>30</v>
      </c>
      <c r="O96" s="966">
        <v>43</v>
      </c>
      <c r="P96" s="949">
        <v>133</v>
      </c>
      <c r="Q96" s="956">
        <v>9310</v>
      </c>
      <c r="R96" s="545" t="s">
        <v>1051</v>
      </c>
      <c r="S96" s="545" t="s">
        <v>974</v>
      </c>
      <c r="U96" s="739">
        <f t="shared" si="15"/>
        <v>2100</v>
      </c>
      <c r="V96" s="739">
        <f t="shared" si="16"/>
        <v>2100</v>
      </c>
      <c r="W96" s="739">
        <f t="shared" si="17"/>
        <v>2100</v>
      </c>
      <c r="X96" s="739">
        <f t="shared" si="18"/>
        <v>3010</v>
      </c>
      <c r="Y96" s="722">
        <f t="shared" si="19"/>
        <v>9310</v>
      </c>
      <c r="Z96" s="740" t="str">
        <f t="shared" si="20"/>
        <v>OK</v>
      </c>
    </row>
    <row r="97" spans="1:26">
      <c r="A97" s="509">
        <v>55</v>
      </c>
      <c r="B97" s="957" t="s">
        <v>1589</v>
      </c>
      <c r="C97" s="951" t="s">
        <v>1583</v>
      </c>
      <c r="D97" s="952">
        <v>500</v>
      </c>
      <c r="E97" s="952">
        <v>601</v>
      </c>
      <c r="F97" s="952">
        <v>952</v>
      </c>
      <c r="G97" s="953">
        <v>1200</v>
      </c>
      <c r="H97" s="954">
        <v>50</v>
      </c>
      <c r="I97" s="949">
        <v>1150</v>
      </c>
      <c r="J97" s="965">
        <v>70</v>
      </c>
      <c r="K97" s="956">
        <v>80500</v>
      </c>
      <c r="L97" s="949">
        <v>250</v>
      </c>
      <c r="M97" s="949">
        <v>250</v>
      </c>
      <c r="N97" s="949">
        <v>250</v>
      </c>
      <c r="O97" s="949">
        <v>400</v>
      </c>
      <c r="P97" s="949">
        <v>1150</v>
      </c>
      <c r="Q97" s="956">
        <v>80500</v>
      </c>
      <c r="R97" s="545" t="s">
        <v>1051</v>
      </c>
      <c r="S97" s="545" t="s">
        <v>974</v>
      </c>
      <c r="U97" s="739">
        <f t="shared" si="15"/>
        <v>17500</v>
      </c>
      <c r="V97" s="739">
        <f t="shared" si="16"/>
        <v>17500</v>
      </c>
      <c r="W97" s="739">
        <f t="shared" si="17"/>
        <v>17500</v>
      </c>
      <c r="X97" s="739">
        <f t="shared" si="18"/>
        <v>28000</v>
      </c>
      <c r="Y97" s="722">
        <f t="shared" si="19"/>
        <v>80500</v>
      </c>
      <c r="Z97" s="740" t="str">
        <f t="shared" si="20"/>
        <v>OK</v>
      </c>
    </row>
    <row r="98" spans="1:26">
      <c r="A98" s="509">
        <v>56</v>
      </c>
      <c r="B98" s="957" t="s">
        <v>1590</v>
      </c>
      <c r="C98" s="951" t="s">
        <v>1583</v>
      </c>
      <c r="D98" s="952">
        <v>400</v>
      </c>
      <c r="E98" s="952">
        <v>225</v>
      </c>
      <c r="F98" s="952">
        <v>1014</v>
      </c>
      <c r="G98" s="953">
        <v>1500</v>
      </c>
      <c r="H98" s="954">
        <v>100</v>
      </c>
      <c r="I98" s="949">
        <v>1400</v>
      </c>
      <c r="J98" s="965">
        <v>70</v>
      </c>
      <c r="K98" s="956">
        <v>98000</v>
      </c>
      <c r="L98" s="949">
        <v>350</v>
      </c>
      <c r="M98" s="949">
        <v>350</v>
      </c>
      <c r="N98" s="949">
        <v>350</v>
      </c>
      <c r="O98" s="949">
        <v>350</v>
      </c>
      <c r="P98" s="949">
        <v>1400</v>
      </c>
      <c r="Q98" s="956">
        <v>98000</v>
      </c>
      <c r="R98" s="545" t="s">
        <v>1051</v>
      </c>
      <c r="S98" s="545" t="s">
        <v>974</v>
      </c>
      <c r="U98" s="739">
        <f t="shared" si="15"/>
        <v>24500</v>
      </c>
      <c r="V98" s="739">
        <f t="shared" si="16"/>
        <v>24500</v>
      </c>
      <c r="W98" s="739">
        <f t="shared" si="17"/>
        <v>24500</v>
      </c>
      <c r="X98" s="739">
        <f t="shared" si="18"/>
        <v>24500</v>
      </c>
      <c r="Y98" s="722">
        <f t="shared" si="19"/>
        <v>98000</v>
      </c>
      <c r="Z98" s="740" t="str">
        <f t="shared" si="20"/>
        <v>OK</v>
      </c>
    </row>
    <row r="99" spans="1:26">
      <c r="A99" s="509">
        <v>57</v>
      </c>
      <c r="B99" s="957" t="s">
        <v>1591</v>
      </c>
      <c r="C99" s="951" t="s">
        <v>1583</v>
      </c>
      <c r="D99" s="952">
        <v>120</v>
      </c>
      <c r="E99" s="952">
        <v>131</v>
      </c>
      <c r="F99" s="952">
        <v>243</v>
      </c>
      <c r="G99" s="953">
        <v>300</v>
      </c>
      <c r="H99" s="954">
        <v>25</v>
      </c>
      <c r="I99" s="949">
        <v>275</v>
      </c>
      <c r="J99" s="955">
        <v>53.5</v>
      </c>
      <c r="K99" s="956">
        <v>14712.5</v>
      </c>
      <c r="L99" s="949">
        <v>75</v>
      </c>
      <c r="M99" s="949">
        <v>75</v>
      </c>
      <c r="N99" s="949">
        <v>75</v>
      </c>
      <c r="O99" s="949">
        <v>50</v>
      </c>
      <c r="P99" s="949">
        <v>275</v>
      </c>
      <c r="Q99" s="956">
        <v>14712.5</v>
      </c>
      <c r="R99" s="545" t="s">
        <v>1051</v>
      </c>
      <c r="S99" s="545" t="s">
        <v>974</v>
      </c>
      <c r="U99" s="739">
        <f t="shared" si="15"/>
        <v>4012.5</v>
      </c>
      <c r="V99" s="739">
        <f t="shared" si="16"/>
        <v>4012.5</v>
      </c>
      <c r="W99" s="739">
        <f t="shared" si="17"/>
        <v>4012.5</v>
      </c>
      <c r="X99" s="739">
        <f t="shared" si="18"/>
        <v>2675</v>
      </c>
      <c r="Y99" s="722">
        <f t="shared" si="19"/>
        <v>14712.5</v>
      </c>
      <c r="Z99" s="740" t="str">
        <f t="shared" si="20"/>
        <v>OK</v>
      </c>
    </row>
    <row r="100" spans="1:26">
      <c r="A100" s="509">
        <v>58</v>
      </c>
      <c r="B100" s="957" t="s">
        <v>1592</v>
      </c>
      <c r="C100" s="951" t="s">
        <v>1583</v>
      </c>
      <c r="D100" s="952">
        <v>50</v>
      </c>
      <c r="E100" s="952">
        <v>35</v>
      </c>
      <c r="F100" s="952">
        <v>93</v>
      </c>
      <c r="G100" s="953">
        <v>150</v>
      </c>
      <c r="H100" s="954">
        <v>50</v>
      </c>
      <c r="I100" s="949">
        <v>100</v>
      </c>
      <c r="J100" s="955">
        <v>75</v>
      </c>
      <c r="K100" s="956">
        <v>7500</v>
      </c>
      <c r="L100" s="949">
        <v>25</v>
      </c>
      <c r="M100" s="949">
        <v>25</v>
      </c>
      <c r="N100" s="949">
        <v>25</v>
      </c>
      <c r="O100" s="949">
        <v>25</v>
      </c>
      <c r="P100" s="949">
        <v>100</v>
      </c>
      <c r="Q100" s="956">
        <v>7500</v>
      </c>
      <c r="R100" s="545" t="s">
        <v>1051</v>
      </c>
      <c r="S100" s="545" t="s">
        <v>974</v>
      </c>
      <c r="U100" s="739">
        <f t="shared" si="15"/>
        <v>1875</v>
      </c>
      <c r="V100" s="739">
        <f t="shared" si="16"/>
        <v>1875</v>
      </c>
      <c r="W100" s="739">
        <f t="shared" si="17"/>
        <v>1875</v>
      </c>
      <c r="X100" s="739">
        <f t="shared" si="18"/>
        <v>1875</v>
      </c>
      <c r="Y100" s="722">
        <f t="shared" si="19"/>
        <v>7500</v>
      </c>
      <c r="Z100" s="740" t="str">
        <f t="shared" si="20"/>
        <v>OK</v>
      </c>
    </row>
    <row r="101" spans="1:26">
      <c r="A101" s="509">
        <v>59</v>
      </c>
      <c r="B101" s="957" t="s">
        <v>1593</v>
      </c>
      <c r="C101" s="951" t="s">
        <v>1594</v>
      </c>
      <c r="D101" s="952">
        <v>1000</v>
      </c>
      <c r="E101" s="952">
        <v>975</v>
      </c>
      <c r="F101" s="952">
        <v>385</v>
      </c>
      <c r="G101" s="953">
        <v>500</v>
      </c>
      <c r="H101" s="954">
        <v>75</v>
      </c>
      <c r="I101" s="949">
        <v>425</v>
      </c>
      <c r="J101" s="955">
        <v>65</v>
      </c>
      <c r="K101" s="956">
        <v>27625</v>
      </c>
      <c r="L101" s="949">
        <v>100</v>
      </c>
      <c r="M101" s="949">
        <v>100</v>
      </c>
      <c r="N101" s="949">
        <v>100</v>
      </c>
      <c r="O101" s="949">
        <v>125</v>
      </c>
      <c r="P101" s="949">
        <v>425</v>
      </c>
      <c r="Q101" s="956">
        <v>27625</v>
      </c>
      <c r="R101" s="545" t="s">
        <v>1051</v>
      </c>
      <c r="S101" s="545" t="s">
        <v>974</v>
      </c>
      <c r="U101" s="739">
        <f t="shared" si="15"/>
        <v>6500</v>
      </c>
      <c r="V101" s="739">
        <f t="shared" si="16"/>
        <v>6500</v>
      </c>
      <c r="W101" s="739">
        <f t="shared" si="17"/>
        <v>6500</v>
      </c>
      <c r="X101" s="739">
        <f t="shared" si="18"/>
        <v>8125</v>
      </c>
      <c r="Y101" s="722">
        <f t="shared" si="19"/>
        <v>27625</v>
      </c>
      <c r="Z101" s="740" t="str">
        <f t="shared" si="20"/>
        <v>OK</v>
      </c>
    </row>
    <row r="102" spans="1:26" ht="42">
      <c r="A102" s="509">
        <v>60</v>
      </c>
      <c r="B102" s="957" t="s">
        <v>1595</v>
      </c>
      <c r="C102" s="951" t="s">
        <v>1327</v>
      </c>
      <c r="D102" s="952" t="s">
        <v>1117</v>
      </c>
      <c r="E102" s="952">
        <v>4</v>
      </c>
      <c r="F102" s="952">
        <v>28</v>
      </c>
      <c r="G102" s="953">
        <v>34</v>
      </c>
      <c r="H102" s="954">
        <v>6</v>
      </c>
      <c r="I102" s="949">
        <v>28</v>
      </c>
      <c r="J102" s="955">
        <v>97</v>
      </c>
      <c r="K102" s="956">
        <v>2716</v>
      </c>
      <c r="L102" s="949">
        <v>7</v>
      </c>
      <c r="M102" s="949">
        <v>7</v>
      </c>
      <c r="N102" s="949">
        <v>7</v>
      </c>
      <c r="O102" s="949">
        <v>7</v>
      </c>
      <c r="P102" s="949">
        <v>28</v>
      </c>
      <c r="Q102" s="956">
        <v>2716</v>
      </c>
      <c r="R102" s="545" t="s">
        <v>1051</v>
      </c>
      <c r="S102" s="545" t="s">
        <v>974</v>
      </c>
      <c r="U102" s="739">
        <f t="shared" si="15"/>
        <v>679</v>
      </c>
      <c r="V102" s="739">
        <f t="shared" si="16"/>
        <v>679</v>
      </c>
      <c r="W102" s="739">
        <f t="shared" si="17"/>
        <v>679</v>
      </c>
      <c r="X102" s="739">
        <f t="shared" si="18"/>
        <v>679</v>
      </c>
      <c r="Y102" s="722">
        <f t="shared" si="19"/>
        <v>2716</v>
      </c>
      <c r="Z102" s="740" t="str">
        <f t="shared" si="20"/>
        <v>OK</v>
      </c>
    </row>
    <row r="103" spans="1:26" ht="18.600000000000001" customHeight="1">
      <c r="A103" s="746"/>
      <c r="B103" s="76" t="s">
        <v>6</v>
      </c>
      <c r="C103" s="22"/>
      <c r="D103" s="22"/>
      <c r="E103" s="22"/>
      <c r="F103" s="22"/>
      <c r="G103" s="22"/>
      <c r="I103" s="22"/>
      <c r="J103" s="22"/>
      <c r="K103" s="788">
        <f>SUM(K87:K102)</f>
        <v>859171.5</v>
      </c>
      <c r="L103" s="789"/>
      <c r="M103" s="789"/>
      <c r="N103" s="789"/>
      <c r="O103" s="789"/>
      <c r="P103" s="789"/>
      <c r="Q103" s="788">
        <f>SUM(Q87:Q102)</f>
        <v>859171.5</v>
      </c>
      <c r="R103" s="21"/>
      <c r="S103" s="21"/>
      <c r="T103" s="21"/>
      <c r="U103" s="739">
        <f t="shared" si="15"/>
        <v>0</v>
      </c>
      <c r="V103" s="739">
        <f t="shared" si="16"/>
        <v>0</v>
      </c>
      <c r="W103" s="739">
        <f t="shared" si="17"/>
        <v>0</v>
      </c>
      <c r="X103" s="739">
        <f t="shared" si="18"/>
        <v>0</v>
      </c>
      <c r="Y103" s="722">
        <f t="shared" si="19"/>
        <v>0</v>
      </c>
      <c r="Z103" s="740" t="b">
        <f t="shared" si="20"/>
        <v>0</v>
      </c>
    </row>
    <row r="104" spans="1:26" ht="18.600000000000001" customHeight="1">
      <c r="A104" s="746"/>
      <c r="B104" s="73"/>
      <c r="C104" s="22"/>
      <c r="D104" s="22"/>
      <c r="E104" s="22"/>
      <c r="F104" s="22"/>
      <c r="G104" s="22"/>
      <c r="I104" s="22"/>
      <c r="J104" s="22"/>
      <c r="K104" s="846"/>
      <c r="L104" s="789"/>
      <c r="M104" s="789"/>
      <c r="N104" s="789"/>
      <c r="O104" s="789"/>
      <c r="P104" s="789"/>
      <c r="Q104" s="846"/>
      <c r="R104" s="21"/>
      <c r="S104" s="21"/>
      <c r="T104" s="21"/>
      <c r="U104" s="739">
        <f t="shared" si="15"/>
        <v>0</v>
      </c>
      <c r="V104" s="739">
        <f t="shared" si="16"/>
        <v>0</v>
      </c>
      <c r="W104" s="739">
        <f t="shared" si="17"/>
        <v>0</v>
      </c>
      <c r="X104" s="739">
        <f t="shared" si="18"/>
        <v>0</v>
      </c>
      <c r="Y104" s="722">
        <f t="shared" si="19"/>
        <v>0</v>
      </c>
      <c r="Z104" s="740" t="str">
        <f t="shared" si="20"/>
        <v>OK</v>
      </c>
    </row>
    <row r="105" spans="1:26" s="26" customFormat="1" ht="22.5" customHeight="1">
      <c r="A105" s="1826" t="s">
        <v>1536</v>
      </c>
      <c r="B105" s="1826"/>
      <c r="C105" s="1826"/>
      <c r="D105" s="1826"/>
      <c r="E105" s="1826"/>
      <c r="F105" s="1826"/>
      <c r="G105" s="1826"/>
      <c r="H105" s="1826"/>
      <c r="I105" s="1826"/>
      <c r="J105" s="1826"/>
      <c r="K105" s="1826"/>
      <c r="L105" s="1826"/>
      <c r="M105" s="1826"/>
      <c r="N105" s="1826"/>
      <c r="O105" s="1826"/>
      <c r="P105" s="1826"/>
      <c r="Q105" s="1826"/>
      <c r="R105" s="1826"/>
      <c r="S105" s="1826"/>
      <c r="T105" s="497" t="s">
        <v>1028</v>
      </c>
      <c r="U105" s="739">
        <f t="shared" si="15"/>
        <v>0</v>
      </c>
      <c r="V105" s="739">
        <f t="shared" si="16"/>
        <v>0</v>
      </c>
      <c r="W105" s="739">
        <f t="shared" si="17"/>
        <v>0</v>
      </c>
      <c r="X105" s="739">
        <f t="shared" si="18"/>
        <v>0</v>
      </c>
      <c r="Y105" s="722">
        <f t="shared" si="19"/>
        <v>0</v>
      </c>
      <c r="Z105" s="740" t="str">
        <f t="shared" si="20"/>
        <v>OK</v>
      </c>
    </row>
    <row r="106" spans="1:26" s="26" customFormat="1" ht="23.25" customHeight="1">
      <c r="A106" s="1826" t="s">
        <v>1518</v>
      </c>
      <c r="B106" s="1826"/>
      <c r="C106" s="1826"/>
      <c r="D106" s="1826"/>
      <c r="E106" s="1826"/>
      <c r="F106" s="1826"/>
      <c r="G106" s="1826"/>
      <c r="H106" s="1826"/>
      <c r="I106" s="1826"/>
      <c r="J106" s="1826"/>
      <c r="K106" s="1826"/>
      <c r="L106" s="1826"/>
      <c r="M106" s="1826"/>
      <c r="N106" s="1826"/>
      <c r="O106" s="1826"/>
      <c r="P106" s="1826"/>
      <c r="Q106" s="1826"/>
      <c r="R106" s="1826"/>
      <c r="S106" s="1826"/>
      <c r="T106" s="22"/>
      <c r="U106" s="739">
        <f t="shared" si="15"/>
        <v>0</v>
      </c>
      <c r="V106" s="739">
        <f t="shared" si="16"/>
        <v>0</v>
      </c>
      <c r="W106" s="739">
        <f t="shared" si="17"/>
        <v>0</v>
      </c>
      <c r="X106" s="739">
        <f t="shared" si="18"/>
        <v>0</v>
      </c>
      <c r="Y106" s="722">
        <f t="shared" si="19"/>
        <v>0</v>
      </c>
      <c r="Z106" s="740" t="str">
        <f t="shared" si="20"/>
        <v>OK</v>
      </c>
    </row>
    <row r="107" spans="1:26" s="26" customFormat="1" ht="19.5" customHeight="1">
      <c r="A107" s="1827" t="s">
        <v>1030</v>
      </c>
      <c r="B107" s="1827"/>
      <c r="C107" s="1827"/>
      <c r="D107" s="1827"/>
      <c r="E107" s="1827"/>
      <c r="F107" s="1827"/>
      <c r="G107" s="1827"/>
      <c r="H107" s="1827"/>
      <c r="I107" s="1827"/>
      <c r="J107" s="1827"/>
      <c r="K107" s="1827"/>
      <c r="L107" s="1827"/>
      <c r="M107" s="1827"/>
      <c r="N107" s="1827"/>
      <c r="O107" s="1827"/>
      <c r="P107" s="1827"/>
      <c r="Q107" s="1827"/>
      <c r="R107" s="1827"/>
      <c r="S107" s="1827"/>
      <c r="T107" s="22"/>
      <c r="U107" s="739">
        <f t="shared" si="15"/>
        <v>0</v>
      </c>
      <c r="V107" s="739">
        <f t="shared" si="16"/>
        <v>0</v>
      </c>
      <c r="W107" s="739">
        <f t="shared" si="17"/>
        <v>0</v>
      </c>
      <c r="X107" s="739">
        <f t="shared" si="18"/>
        <v>0</v>
      </c>
      <c r="Y107" s="722">
        <f t="shared" si="19"/>
        <v>0</v>
      </c>
      <c r="Z107" s="740" t="str">
        <f t="shared" si="20"/>
        <v>OK</v>
      </c>
    </row>
    <row r="108" spans="1:26" ht="42.6" customHeight="1">
      <c r="A108" s="1828" t="s">
        <v>789</v>
      </c>
      <c r="B108" s="1829" t="s">
        <v>4</v>
      </c>
      <c r="C108" s="1832" t="s">
        <v>1031</v>
      </c>
      <c r="D108" s="1831" t="s">
        <v>1032</v>
      </c>
      <c r="E108" s="1831"/>
      <c r="F108" s="1831"/>
      <c r="G108" s="1887" t="s">
        <v>1033</v>
      </c>
      <c r="H108" s="1831" t="s">
        <v>1034</v>
      </c>
      <c r="I108" s="1888" t="s">
        <v>1035</v>
      </c>
      <c r="J108" s="1889" t="s">
        <v>1036</v>
      </c>
      <c r="K108" s="1833" t="s">
        <v>1037</v>
      </c>
      <c r="L108" s="1888" t="s">
        <v>1038</v>
      </c>
      <c r="M108" s="1888" t="s">
        <v>1039</v>
      </c>
      <c r="N108" s="1831" t="s">
        <v>1040</v>
      </c>
      <c r="O108" s="1831" t="s">
        <v>1041</v>
      </c>
      <c r="P108" s="1832" t="s">
        <v>1042</v>
      </c>
      <c r="Q108" s="1832"/>
      <c r="R108" s="1832" t="s">
        <v>1043</v>
      </c>
      <c r="S108" s="1832" t="s">
        <v>1044</v>
      </c>
      <c r="T108" s="503"/>
      <c r="U108" s="739"/>
      <c r="V108" s="739"/>
      <c r="W108" s="739"/>
      <c r="X108" s="739"/>
      <c r="Z108" s="740"/>
    </row>
    <row r="109" spans="1:26" ht="72.599999999999994" customHeight="1">
      <c r="A109" s="1828"/>
      <c r="B109" s="1830"/>
      <c r="C109" s="1832"/>
      <c r="D109" s="900" t="s">
        <v>1045</v>
      </c>
      <c r="E109" s="900" t="s">
        <v>1046</v>
      </c>
      <c r="F109" s="900" t="s">
        <v>224</v>
      </c>
      <c r="G109" s="1887"/>
      <c r="H109" s="1831"/>
      <c r="I109" s="1888"/>
      <c r="J109" s="1889"/>
      <c r="K109" s="1833"/>
      <c r="L109" s="1888"/>
      <c r="M109" s="1888"/>
      <c r="N109" s="1831"/>
      <c r="O109" s="1831"/>
      <c r="P109" s="901" t="s">
        <v>1047</v>
      </c>
      <c r="Q109" s="506" t="s">
        <v>1048</v>
      </c>
      <c r="R109" s="1832"/>
      <c r="S109" s="1832"/>
      <c r="U109" s="739">
        <f t="shared" si="15"/>
        <v>0</v>
      </c>
      <c r="V109" s="739">
        <f t="shared" si="16"/>
        <v>0</v>
      </c>
      <c r="W109" s="739">
        <f t="shared" si="17"/>
        <v>0</v>
      </c>
      <c r="X109" s="739">
        <f t="shared" si="18"/>
        <v>0</v>
      </c>
      <c r="Y109" s="722">
        <f t="shared" si="19"/>
        <v>0</v>
      </c>
      <c r="Z109" s="740" t="b">
        <f t="shared" si="20"/>
        <v>0</v>
      </c>
    </row>
    <row r="110" spans="1:26" ht="24" customHeight="1">
      <c r="A110" s="498"/>
      <c r="B110" s="504" t="s">
        <v>1087</v>
      </c>
      <c r="C110" s="498"/>
      <c r="D110" s="499"/>
      <c r="E110" s="499"/>
      <c r="F110" s="499"/>
      <c r="G110" s="570"/>
      <c r="H110" s="570"/>
      <c r="I110" s="570"/>
      <c r="J110" s="878"/>
      <c r="K110" s="923">
        <f>+K103</f>
        <v>859171.5</v>
      </c>
      <c r="L110" s="499"/>
      <c r="M110" s="499"/>
      <c r="N110" s="499"/>
      <c r="O110" s="499"/>
      <c r="P110" s="498"/>
      <c r="Q110" s="848">
        <f>+Q103</f>
        <v>859171.5</v>
      </c>
      <c r="R110" s="498"/>
      <c r="S110" s="498"/>
      <c r="T110" s="21"/>
      <c r="U110" s="739">
        <f t="shared" si="15"/>
        <v>0</v>
      </c>
      <c r="V110" s="739">
        <f t="shared" si="16"/>
        <v>0</v>
      </c>
      <c r="W110" s="739">
        <f t="shared" si="17"/>
        <v>0</v>
      </c>
      <c r="X110" s="739">
        <f t="shared" si="18"/>
        <v>0</v>
      </c>
      <c r="Y110" s="722">
        <f t="shared" si="19"/>
        <v>0</v>
      </c>
      <c r="Z110" s="740" t="b">
        <f t="shared" si="20"/>
        <v>0</v>
      </c>
    </row>
    <row r="111" spans="1:26">
      <c r="A111" s="509">
        <v>61</v>
      </c>
      <c r="B111" s="957" t="s">
        <v>1596</v>
      </c>
      <c r="C111" s="951" t="s">
        <v>1583</v>
      </c>
      <c r="D111" s="952" t="s">
        <v>1117</v>
      </c>
      <c r="E111" s="952">
        <v>28</v>
      </c>
      <c r="F111" s="952">
        <v>49</v>
      </c>
      <c r="G111" s="953">
        <v>60</v>
      </c>
      <c r="H111" s="954">
        <v>10</v>
      </c>
      <c r="I111" s="949">
        <v>50</v>
      </c>
      <c r="J111" s="955">
        <v>95</v>
      </c>
      <c r="K111" s="956">
        <v>4750</v>
      </c>
      <c r="L111" s="949">
        <v>25</v>
      </c>
      <c r="M111" s="949">
        <v>0</v>
      </c>
      <c r="N111" s="949">
        <v>25</v>
      </c>
      <c r="O111" s="949">
        <v>0</v>
      </c>
      <c r="P111" s="949">
        <v>50</v>
      </c>
      <c r="Q111" s="956">
        <v>4750</v>
      </c>
      <c r="R111" s="545" t="s">
        <v>1051</v>
      </c>
      <c r="S111" s="545" t="s">
        <v>974</v>
      </c>
      <c r="U111" s="739">
        <f t="shared" si="15"/>
        <v>2375</v>
      </c>
      <c r="V111" s="739">
        <f t="shared" si="16"/>
        <v>0</v>
      </c>
      <c r="W111" s="739">
        <f t="shared" si="17"/>
        <v>2375</v>
      </c>
      <c r="X111" s="739">
        <f t="shared" si="18"/>
        <v>0</v>
      </c>
      <c r="Y111" s="722">
        <f t="shared" si="19"/>
        <v>4750</v>
      </c>
      <c r="Z111" s="740" t="str">
        <f t="shared" si="20"/>
        <v>OK</v>
      </c>
    </row>
    <row r="112" spans="1:26">
      <c r="A112" s="509">
        <v>62</v>
      </c>
      <c r="B112" s="957" t="s">
        <v>1597</v>
      </c>
      <c r="C112" s="951" t="s">
        <v>1583</v>
      </c>
      <c r="D112" s="952" t="s">
        <v>1117</v>
      </c>
      <c r="E112" s="952">
        <v>0</v>
      </c>
      <c r="F112" s="952">
        <v>0</v>
      </c>
      <c r="G112" s="953">
        <v>0</v>
      </c>
      <c r="H112" s="954">
        <v>0</v>
      </c>
      <c r="I112" s="949">
        <v>0</v>
      </c>
      <c r="J112" s="955">
        <v>90</v>
      </c>
      <c r="K112" s="956">
        <v>0</v>
      </c>
      <c r="L112" s="949">
        <v>0</v>
      </c>
      <c r="M112" s="949">
        <v>0</v>
      </c>
      <c r="N112" s="949">
        <v>0</v>
      </c>
      <c r="O112" s="949">
        <v>0</v>
      </c>
      <c r="P112" s="949">
        <v>0</v>
      </c>
      <c r="Q112" s="956">
        <v>0</v>
      </c>
      <c r="R112" s="545" t="s">
        <v>1051</v>
      </c>
      <c r="S112" s="545" t="s">
        <v>974</v>
      </c>
      <c r="U112" s="739">
        <f t="shared" si="15"/>
        <v>0</v>
      </c>
      <c r="V112" s="739">
        <f t="shared" si="16"/>
        <v>0</v>
      </c>
      <c r="W112" s="739">
        <f t="shared" si="17"/>
        <v>0</v>
      </c>
      <c r="X112" s="739">
        <f t="shared" si="18"/>
        <v>0</v>
      </c>
      <c r="Y112" s="722">
        <f t="shared" si="19"/>
        <v>0</v>
      </c>
      <c r="Z112" s="740" t="str">
        <f t="shared" si="20"/>
        <v>OK</v>
      </c>
    </row>
    <row r="113" spans="1:26">
      <c r="A113" s="509">
        <v>63</v>
      </c>
      <c r="B113" s="957" t="s">
        <v>1598</v>
      </c>
      <c r="C113" s="951" t="s">
        <v>1583</v>
      </c>
      <c r="D113" s="952">
        <v>50</v>
      </c>
      <c r="E113" s="952">
        <v>79</v>
      </c>
      <c r="F113" s="952">
        <v>234</v>
      </c>
      <c r="G113" s="953">
        <v>300</v>
      </c>
      <c r="H113" s="954">
        <v>12</v>
      </c>
      <c r="I113" s="949">
        <v>288</v>
      </c>
      <c r="J113" s="955">
        <v>95</v>
      </c>
      <c r="K113" s="956">
        <v>27360</v>
      </c>
      <c r="L113" s="949">
        <v>72</v>
      </c>
      <c r="M113" s="949">
        <v>72</v>
      </c>
      <c r="N113" s="949">
        <v>72</v>
      </c>
      <c r="O113" s="949">
        <v>72</v>
      </c>
      <c r="P113" s="949">
        <v>288</v>
      </c>
      <c r="Q113" s="956">
        <v>27360</v>
      </c>
      <c r="R113" s="545" t="s">
        <v>1051</v>
      </c>
      <c r="S113" s="545" t="s">
        <v>974</v>
      </c>
      <c r="U113" s="739">
        <f t="shared" si="15"/>
        <v>6840</v>
      </c>
      <c r="V113" s="739">
        <f t="shared" si="16"/>
        <v>6840</v>
      </c>
      <c r="W113" s="739">
        <f t="shared" si="17"/>
        <v>6840</v>
      </c>
      <c r="X113" s="739">
        <f t="shared" si="18"/>
        <v>6840</v>
      </c>
      <c r="Y113" s="722">
        <f t="shared" si="19"/>
        <v>27360</v>
      </c>
      <c r="Z113" s="740" t="str">
        <f t="shared" si="20"/>
        <v>OK</v>
      </c>
    </row>
    <row r="114" spans="1:26">
      <c r="A114" s="509">
        <v>64</v>
      </c>
      <c r="B114" s="957" t="s">
        <v>1599</v>
      </c>
      <c r="C114" s="951" t="s">
        <v>1417</v>
      </c>
      <c r="D114" s="952">
        <v>20</v>
      </c>
      <c r="E114" s="952">
        <v>21</v>
      </c>
      <c r="F114" s="952">
        <v>49</v>
      </c>
      <c r="G114" s="953">
        <v>70</v>
      </c>
      <c r="H114" s="954">
        <v>1</v>
      </c>
      <c r="I114" s="949">
        <v>69</v>
      </c>
      <c r="J114" s="955">
        <v>50</v>
      </c>
      <c r="K114" s="956">
        <v>3450</v>
      </c>
      <c r="L114" s="949">
        <v>20</v>
      </c>
      <c r="M114" s="949">
        <v>20</v>
      </c>
      <c r="N114" s="949">
        <v>20</v>
      </c>
      <c r="O114" s="949">
        <v>9</v>
      </c>
      <c r="P114" s="949">
        <v>69</v>
      </c>
      <c r="Q114" s="956">
        <v>3450</v>
      </c>
      <c r="R114" s="545" t="s">
        <v>1051</v>
      </c>
      <c r="S114" s="545" t="s">
        <v>974</v>
      </c>
      <c r="U114" s="739">
        <f t="shared" si="15"/>
        <v>1000</v>
      </c>
      <c r="V114" s="739">
        <f t="shared" si="16"/>
        <v>1000</v>
      </c>
      <c r="W114" s="739">
        <f t="shared" si="17"/>
        <v>1000</v>
      </c>
      <c r="X114" s="739">
        <f t="shared" si="18"/>
        <v>450</v>
      </c>
      <c r="Y114" s="722">
        <f t="shared" si="19"/>
        <v>3450</v>
      </c>
      <c r="Z114" s="740" t="str">
        <f t="shared" si="20"/>
        <v>OK</v>
      </c>
    </row>
    <row r="115" spans="1:26">
      <c r="A115" s="509">
        <v>65</v>
      </c>
      <c r="B115" s="957" t="s">
        <v>1600</v>
      </c>
      <c r="C115" s="951" t="s">
        <v>1417</v>
      </c>
      <c r="D115" s="952">
        <v>20</v>
      </c>
      <c r="E115" s="952">
        <v>25</v>
      </c>
      <c r="F115" s="952">
        <v>59</v>
      </c>
      <c r="G115" s="953">
        <v>80</v>
      </c>
      <c r="H115" s="954">
        <v>0</v>
      </c>
      <c r="I115" s="949">
        <v>80</v>
      </c>
      <c r="J115" s="955">
        <v>50</v>
      </c>
      <c r="K115" s="956">
        <v>4000</v>
      </c>
      <c r="L115" s="949">
        <v>20</v>
      </c>
      <c r="M115" s="949">
        <v>20</v>
      </c>
      <c r="N115" s="949">
        <v>20</v>
      </c>
      <c r="O115" s="949">
        <v>20</v>
      </c>
      <c r="P115" s="949">
        <v>80</v>
      </c>
      <c r="Q115" s="956">
        <v>4000</v>
      </c>
      <c r="R115" s="545" t="s">
        <v>1051</v>
      </c>
      <c r="S115" s="545" t="s">
        <v>974</v>
      </c>
      <c r="U115" s="739">
        <f t="shared" si="15"/>
        <v>1000</v>
      </c>
      <c r="V115" s="739">
        <f t="shared" si="16"/>
        <v>1000</v>
      </c>
      <c r="W115" s="739">
        <f t="shared" si="17"/>
        <v>1000</v>
      </c>
      <c r="X115" s="739">
        <f t="shared" si="18"/>
        <v>1000</v>
      </c>
      <c r="Y115" s="722">
        <f t="shared" si="19"/>
        <v>4000</v>
      </c>
      <c r="Z115" s="740" t="str">
        <f t="shared" si="20"/>
        <v>OK</v>
      </c>
    </row>
    <row r="116" spans="1:26">
      <c r="A116" s="509">
        <v>66</v>
      </c>
      <c r="B116" s="957" t="s">
        <v>1601</v>
      </c>
      <c r="C116" s="951" t="s">
        <v>1417</v>
      </c>
      <c r="D116" s="952" t="s">
        <v>1117</v>
      </c>
      <c r="E116" s="952">
        <v>5</v>
      </c>
      <c r="F116" s="952">
        <v>4</v>
      </c>
      <c r="G116" s="953">
        <v>10</v>
      </c>
      <c r="H116" s="954">
        <v>4</v>
      </c>
      <c r="I116" s="949">
        <v>6</v>
      </c>
      <c r="J116" s="955">
        <v>85</v>
      </c>
      <c r="K116" s="956">
        <v>510</v>
      </c>
      <c r="L116" s="949">
        <v>0</v>
      </c>
      <c r="M116" s="949">
        <v>6</v>
      </c>
      <c r="N116" s="949">
        <v>0</v>
      </c>
      <c r="O116" s="949">
        <v>0</v>
      </c>
      <c r="P116" s="949">
        <v>6</v>
      </c>
      <c r="Q116" s="956">
        <v>510</v>
      </c>
      <c r="R116" s="545" t="s">
        <v>1051</v>
      </c>
      <c r="S116" s="545" t="s">
        <v>974</v>
      </c>
      <c r="U116" s="739">
        <f t="shared" si="15"/>
        <v>0</v>
      </c>
      <c r="V116" s="739">
        <f t="shared" si="16"/>
        <v>510</v>
      </c>
      <c r="W116" s="739">
        <f t="shared" si="17"/>
        <v>0</v>
      </c>
      <c r="X116" s="739">
        <f t="shared" si="18"/>
        <v>0</v>
      </c>
      <c r="Y116" s="722">
        <f t="shared" si="19"/>
        <v>510</v>
      </c>
      <c r="Z116" s="740" t="str">
        <f t="shared" si="20"/>
        <v>OK</v>
      </c>
    </row>
    <row r="117" spans="1:26">
      <c r="A117" s="509">
        <v>67</v>
      </c>
      <c r="B117" s="957" t="s">
        <v>1602</v>
      </c>
      <c r="C117" s="951" t="s">
        <v>1290</v>
      </c>
      <c r="D117" s="952">
        <v>10</v>
      </c>
      <c r="E117" s="952">
        <v>3</v>
      </c>
      <c r="F117" s="952">
        <v>6</v>
      </c>
      <c r="G117" s="953">
        <v>10</v>
      </c>
      <c r="H117" s="954">
        <v>0</v>
      </c>
      <c r="I117" s="949">
        <v>10</v>
      </c>
      <c r="J117" s="955">
        <v>200</v>
      </c>
      <c r="K117" s="956">
        <v>2000</v>
      </c>
      <c r="L117" s="949">
        <v>5</v>
      </c>
      <c r="M117" s="949">
        <v>0</v>
      </c>
      <c r="N117" s="949">
        <v>5</v>
      </c>
      <c r="O117" s="949">
        <v>0</v>
      </c>
      <c r="P117" s="949">
        <v>10</v>
      </c>
      <c r="Q117" s="956">
        <v>2000</v>
      </c>
      <c r="R117" s="545" t="s">
        <v>1051</v>
      </c>
      <c r="S117" s="545" t="s">
        <v>974</v>
      </c>
      <c r="U117" s="739">
        <f t="shared" si="15"/>
        <v>1000</v>
      </c>
      <c r="V117" s="739">
        <f t="shared" si="16"/>
        <v>0</v>
      </c>
      <c r="W117" s="739">
        <f t="shared" si="17"/>
        <v>1000</v>
      </c>
      <c r="X117" s="739">
        <f t="shared" si="18"/>
        <v>0</v>
      </c>
      <c r="Y117" s="722">
        <f t="shared" si="19"/>
        <v>2000</v>
      </c>
      <c r="Z117" s="740" t="str">
        <f t="shared" si="20"/>
        <v>OK</v>
      </c>
    </row>
    <row r="118" spans="1:26">
      <c r="A118" s="509">
        <v>68</v>
      </c>
      <c r="B118" s="957" t="s">
        <v>1603</v>
      </c>
      <c r="C118" s="951" t="s">
        <v>1549</v>
      </c>
      <c r="D118" s="952">
        <v>10</v>
      </c>
      <c r="E118" s="952">
        <v>30</v>
      </c>
      <c r="F118" s="952">
        <v>30</v>
      </c>
      <c r="G118" s="953">
        <v>40</v>
      </c>
      <c r="H118" s="954">
        <v>0</v>
      </c>
      <c r="I118" s="949">
        <v>40</v>
      </c>
      <c r="J118" s="955">
        <v>120</v>
      </c>
      <c r="K118" s="956">
        <v>4800</v>
      </c>
      <c r="L118" s="949">
        <v>20</v>
      </c>
      <c r="M118" s="949">
        <v>0</v>
      </c>
      <c r="N118" s="949">
        <v>20</v>
      </c>
      <c r="O118" s="949">
        <v>0</v>
      </c>
      <c r="P118" s="949">
        <v>40</v>
      </c>
      <c r="Q118" s="956">
        <v>4800</v>
      </c>
      <c r="R118" s="545" t="s">
        <v>1051</v>
      </c>
      <c r="S118" s="545" t="s">
        <v>974</v>
      </c>
      <c r="U118" s="739">
        <f t="shared" si="15"/>
        <v>2400</v>
      </c>
      <c r="V118" s="739">
        <f t="shared" si="16"/>
        <v>0</v>
      </c>
      <c r="W118" s="739">
        <f t="shared" si="17"/>
        <v>2400</v>
      </c>
      <c r="X118" s="739">
        <f t="shared" si="18"/>
        <v>0</v>
      </c>
      <c r="Y118" s="722">
        <f t="shared" si="19"/>
        <v>4800</v>
      </c>
      <c r="Z118" s="740" t="str">
        <f t="shared" si="20"/>
        <v>OK</v>
      </c>
    </row>
    <row r="119" spans="1:26">
      <c r="A119" s="509">
        <v>69</v>
      </c>
      <c r="B119" s="957" t="s">
        <v>1604</v>
      </c>
      <c r="C119" s="951" t="s">
        <v>1290</v>
      </c>
      <c r="D119" s="952" t="s">
        <v>1117</v>
      </c>
      <c r="E119" s="952">
        <v>80</v>
      </c>
      <c r="F119" s="952">
        <v>103</v>
      </c>
      <c r="G119" s="953">
        <v>130</v>
      </c>
      <c r="H119" s="954">
        <v>0</v>
      </c>
      <c r="I119" s="949">
        <v>130</v>
      </c>
      <c r="J119" s="955">
        <v>15</v>
      </c>
      <c r="K119" s="956">
        <v>1950</v>
      </c>
      <c r="L119" s="949">
        <v>30</v>
      </c>
      <c r="M119" s="949">
        <v>30</v>
      </c>
      <c r="N119" s="949">
        <v>30</v>
      </c>
      <c r="O119" s="949">
        <v>40</v>
      </c>
      <c r="P119" s="949">
        <v>130</v>
      </c>
      <c r="Q119" s="956">
        <v>1950</v>
      </c>
      <c r="R119" s="545" t="s">
        <v>1051</v>
      </c>
      <c r="S119" s="545" t="s">
        <v>974</v>
      </c>
      <c r="U119" s="739">
        <f t="shared" si="15"/>
        <v>450</v>
      </c>
      <c r="V119" s="739">
        <f t="shared" si="16"/>
        <v>450</v>
      </c>
      <c r="W119" s="739">
        <f t="shared" si="17"/>
        <v>450</v>
      </c>
      <c r="X119" s="739">
        <f t="shared" si="18"/>
        <v>600</v>
      </c>
      <c r="Y119" s="722">
        <f t="shared" si="19"/>
        <v>1950</v>
      </c>
      <c r="Z119" s="740" t="str">
        <f t="shared" si="20"/>
        <v>OK</v>
      </c>
    </row>
    <row r="120" spans="1:26">
      <c r="A120" s="509">
        <v>70</v>
      </c>
      <c r="B120" s="957" t="s">
        <v>1605</v>
      </c>
      <c r="C120" s="951" t="s">
        <v>1578</v>
      </c>
      <c r="D120" s="952">
        <v>10</v>
      </c>
      <c r="E120" s="952">
        <v>8</v>
      </c>
      <c r="F120" s="952">
        <v>0</v>
      </c>
      <c r="G120" s="953">
        <v>12</v>
      </c>
      <c r="H120" s="954">
        <v>0</v>
      </c>
      <c r="I120" s="949">
        <v>12</v>
      </c>
      <c r="J120" s="955">
        <v>180</v>
      </c>
      <c r="K120" s="956">
        <v>2160</v>
      </c>
      <c r="L120" s="949">
        <v>12</v>
      </c>
      <c r="M120" s="949">
        <v>0</v>
      </c>
      <c r="N120" s="949">
        <v>0</v>
      </c>
      <c r="O120" s="949">
        <v>0</v>
      </c>
      <c r="P120" s="949">
        <v>12</v>
      </c>
      <c r="Q120" s="956">
        <v>2160</v>
      </c>
      <c r="R120" s="545" t="s">
        <v>1051</v>
      </c>
      <c r="S120" s="545" t="s">
        <v>974</v>
      </c>
      <c r="U120" s="739">
        <f t="shared" si="15"/>
        <v>2160</v>
      </c>
      <c r="V120" s="739">
        <f t="shared" si="16"/>
        <v>0</v>
      </c>
      <c r="W120" s="739">
        <f t="shared" si="17"/>
        <v>0</v>
      </c>
      <c r="X120" s="739">
        <f t="shared" si="18"/>
        <v>0</v>
      </c>
      <c r="Y120" s="722">
        <f t="shared" si="19"/>
        <v>2160</v>
      </c>
      <c r="Z120" s="740" t="str">
        <f t="shared" si="20"/>
        <v>OK</v>
      </c>
    </row>
    <row r="121" spans="1:26">
      <c r="A121" s="509">
        <v>71</v>
      </c>
      <c r="B121" s="957" t="s">
        <v>1606</v>
      </c>
      <c r="C121" s="951" t="s">
        <v>1578</v>
      </c>
      <c r="D121" s="952">
        <v>10</v>
      </c>
      <c r="E121" s="952">
        <v>8</v>
      </c>
      <c r="F121" s="952">
        <v>0</v>
      </c>
      <c r="G121" s="953">
        <v>12</v>
      </c>
      <c r="H121" s="954">
        <v>0</v>
      </c>
      <c r="I121" s="949">
        <v>12</v>
      </c>
      <c r="J121" s="955">
        <v>180</v>
      </c>
      <c r="K121" s="956">
        <v>2160</v>
      </c>
      <c r="L121" s="949">
        <v>12</v>
      </c>
      <c r="M121" s="949">
        <v>0</v>
      </c>
      <c r="N121" s="949">
        <v>0</v>
      </c>
      <c r="O121" s="949">
        <v>0</v>
      </c>
      <c r="P121" s="949">
        <v>12</v>
      </c>
      <c r="Q121" s="956">
        <v>2160</v>
      </c>
      <c r="R121" s="545" t="s">
        <v>1051</v>
      </c>
      <c r="S121" s="545" t="s">
        <v>974</v>
      </c>
      <c r="U121" s="739">
        <f t="shared" si="15"/>
        <v>2160</v>
      </c>
      <c r="V121" s="739">
        <f t="shared" si="16"/>
        <v>0</v>
      </c>
      <c r="W121" s="739">
        <f t="shared" si="17"/>
        <v>0</v>
      </c>
      <c r="X121" s="739">
        <f t="shared" si="18"/>
        <v>0</v>
      </c>
      <c r="Y121" s="722">
        <f t="shared" si="19"/>
        <v>2160</v>
      </c>
      <c r="Z121" s="740" t="str">
        <f t="shared" si="20"/>
        <v>OK</v>
      </c>
    </row>
    <row r="122" spans="1:26">
      <c r="A122" s="509">
        <v>72</v>
      </c>
      <c r="B122" s="957" t="s">
        <v>1607</v>
      </c>
      <c r="C122" s="951" t="s">
        <v>1290</v>
      </c>
      <c r="D122" s="952">
        <v>5</v>
      </c>
      <c r="E122" s="952">
        <v>8</v>
      </c>
      <c r="F122" s="952">
        <v>8</v>
      </c>
      <c r="G122" s="953">
        <v>12</v>
      </c>
      <c r="H122" s="954">
        <v>6</v>
      </c>
      <c r="I122" s="949">
        <v>6</v>
      </c>
      <c r="J122" s="955">
        <v>45</v>
      </c>
      <c r="K122" s="956">
        <v>270</v>
      </c>
      <c r="L122" s="949">
        <v>0</v>
      </c>
      <c r="M122" s="949">
        <v>6</v>
      </c>
      <c r="N122" s="949">
        <v>0</v>
      </c>
      <c r="O122" s="949">
        <v>0</v>
      </c>
      <c r="P122" s="949">
        <v>6</v>
      </c>
      <c r="Q122" s="956">
        <v>270</v>
      </c>
      <c r="R122" s="545" t="s">
        <v>1051</v>
      </c>
      <c r="S122" s="545" t="s">
        <v>974</v>
      </c>
      <c r="U122" s="739">
        <f t="shared" si="15"/>
        <v>0</v>
      </c>
      <c r="V122" s="739">
        <f t="shared" si="16"/>
        <v>270</v>
      </c>
      <c r="W122" s="739">
        <f t="shared" si="17"/>
        <v>0</v>
      </c>
      <c r="X122" s="739">
        <f t="shared" si="18"/>
        <v>0</v>
      </c>
      <c r="Y122" s="722">
        <f t="shared" si="19"/>
        <v>270</v>
      </c>
      <c r="Z122" s="740" t="str">
        <f t="shared" si="20"/>
        <v>OK</v>
      </c>
    </row>
    <row r="123" spans="1:26">
      <c r="A123" s="509">
        <v>73</v>
      </c>
      <c r="B123" s="957" t="s">
        <v>1608</v>
      </c>
      <c r="C123" s="951" t="s">
        <v>1290</v>
      </c>
      <c r="D123" s="952">
        <v>2</v>
      </c>
      <c r="E123" s="952">
        <v>2</v>
      </c>
      <c r="F123" s="952">
        <v>3</v>
      </c>
      <c r="G123" s="953">
        <v>12</v>
      </c>
      <c r="H123" s="954">
        <v>8</v>
      </c>
      <c r="I123" s="949">
        <v>4</v>
      </c>
      <c r="J123" s="955">
        <v>180</v>
      </c>
      <c r="K123" s="956">
        <v>720</v>
      </c>
      <c r="L123" s="949">
        <v>0</v>
      </c>
      <c r="M123" s="949">
        <v>4</v>
      </c>
      <c r="N123" s="949">
        <v>0</v>
      </c>
      <c r="O123" s="949">
        <v>0</v>
      </c>
      <c r="P123" s="949">
        <v>4</v>
      </c>
      <c r="Q123" s="956">
        <v>720</v>
      </c>
      <c r="R123" s="545" t="s">
        <v>1051</v>
      </c>
      <c r="S123" s="545" t="s">
        <v>974</v>
      </c>
      <c r="U123" s="739">
        <f t="shared" si="15"/>
        <v>0</v>
      </c>
      <c r="V123" s="739">
        <f t="shared" si="16"/>
        <v>720</v>
      </c>
      <c r="W123" s="739">
        <f t="shared" si="17"/>
        <v>0</v>
      </c>
      <c r="X123" s="739">
        <f t="shared" si="18"/>
        <v>0</v>
      </c>
      <c r="Y123" s="722">
        <f t="shared" si="19"/>
        <v>720</v>
      </c>
      <c r="Z123" s="740" t="str">
        <f t="shared" si="20"/>
        <v>OK</v>
      </c>
    </row>
    <row r="124" spans="1:26">
      <c r="A124" s="509">
        <v>74</v>
      </c>
      <c r="B124" s="967" t="s">
        <v>1609</v>
      </c>
      <c r="C124" s="960" t="s">
        <v>1417</v>
      </c>
      <c r="D124" s="952">
        <v>5</v>
      </c>
      <c r="E124" s="952">
        <v>1</v>
      </c>
      <c r="F124" s="952">
        <v>8</v>
      </c>
      <c r="G124" s="961">
        <v>20</v>
      </c>
      <c r="H124" s="954">
        <v>3</v>
      </c>
      <c r="I124" s="949">
        <v>17</v>
      </c>
      <c r="J124" s="955">
        <v>105</v>
      </c>
      <c r="K124" s="956">
        <v>1785</v>
      </c>
      <c r="L124" s="949">
        <v>10</v>
      </c>
      <c r="M124" s="949">
        <v>0</v>
      </c>
      <c r="N124" s="949">
        <v>7</v>
      </c>
      <c r="O124" s="949">
        <v>0</v>
      </c>
      <c r="P124" s="949">
        <v>17</v>
      </c>
      <c r="Q124" s="956">
        <v>1785</v>
      </c>
      <c r="R124" s="545" t="s">
        <v>1051</v>
      </c>
      <c r="S124" s="545" t="s">
        <v>974</v>
      </c>
      <c r="U124" s="739">
        <f t="shared" si="15"/>
        <v>1050</v>
      </c>
      <c r="V124" s="739">
        <f t="shared" si="16"/>
        <v>0</v>
      </c>
      <c r="W124" s="739">
        <f t="shared" si="17"/>
        <v>735</v>
      </c>
      <c r="X124" s="739">
        <f t="shared" si="18"/>
        <v>0</v>
      </c>
      <c r="Y124" s="722">
        <f t="shared" si="19"/>
        <v>1785</v>
      </c>
      <c r="Z124" s="740" t="str">
        <f t="shared" si="20"/>
        <v>OK</v>
      </c>
    </row>
    <row r="125" spans="1:26">
      <c r="A125" s="509">
        <v>75</v>
      </c>
      <c r="B125" s="957" t="s">
        <v>1610</v>
      </c>
      <c r="C125" s="960" t="s">
        <v>1417</v>
      </c>
      <c r="D125" s="952" t="s">
        <v>1117</v>
      </c>
      <c r="E125" s="952">
        <v>1</v>
      </c>
      <c r="F125" s="952">
        <v>6</v>
      </c>
      <c r="G125" s="961">
        <v>12</v>
      </c>
      <c r="H125" s="954">
        <v>6</v>
      </c>
      <c r="I125" s="949">
        <v>6</v>
      </c>
      <c r="J125" s="955">
        <v>150</v>
      </c>
      <c r="K125" s="956">
        <v>900</v>
      </c>
      <c r="L125" s="949">
        <v>0</v>
      </c>
      <c r="M125" s="949">
        <v>6</v>
      </c>
      <c r="N125" s="949">
        <v>0</v>
      </c>
      <c r="O125" s="949">
        <v>0</v>
      </c>
      <c r="P125" s="949">
        <v>6</v>
      </c>
      <c r="Q125" s="956">
        <v>900</v>
      </c>
      <c r="R125" s="545" t="s">
        <v>1051</v>
      </c>
      <c r="S125" s="545" t="s">
        <v>974</v>
      </c>
      <c r="U125" s="739">
        <f t="shared" si="15"/>
        <v>0</v>
      </c>
      <c r="V125" s="739">
        <f t="shared" si="16"/>
        <v>900</v>
      </c>
      <c r="W125" s="739">
        <f t="shared" si="17"/>
        <v>0</v>
      </c>
      <c r="X125" s="739">
        <f t="shared" si="18"/>
        <v>0</v>
      </c>
      <c r="Y125" s="722">
        <f t="shared" si="19"/>
        <v>900</v>
      </c>
      <c r="Z125" s="740" t="str">
        <f t="shared" si="20"/>
        <v>OK</v>
      </c>
    </row>
    <row r="126" spans="1:26">
      <c r="A126" s="509">
        <v>76</v>
      </c>
      <c r="B126" s="959" t="s">
        <v>1611</v>
      </c>
      <c r="C126" s="951" t="s">
        <v>1565</v>
      </c>
      <c r="D126" s="952">
        <v>4</v>
      </c>
      <c r="E126" s="952">
        <v>9</v>
      </c>
      <c r="F126" s="952">
        <v>17</v>
      </c>
      <c r="G126" s="953">
        <v>24</v>
      </c>
      <c r="H126" s="954">
        <v>16</v>
      </c>
      <c r="I126" s="949">
        <v>8</v>
      </c>
      <c r="J126" s="955">
        <v>107</v>
      </c>
      <c r="K126" s="956">
        <v>856</v>
      </c>
      <c r="L126" s="949">
        <v>0</v>
      </c>
      <c r="M126" s="949">
        <v>8</v>
      </c>
      <c r="N126" s="949">
        <v>0</v>
      </c>
      <c r="O126" s="949">
        <v>0</v>
      </c>
      <c r="P126" s="949">
        <v>8</v>
      </c>
      <c r="Q126" s="956">
        <v>856</v>
      </c>
      <c r="R126" s="545" t="s">
        <v>1051</v>
      </c>
      <c r="S126" s="545" t="s">
        <v>974</v>
      </c>
      <c r="U126" s="739">
        <f t="shared" si="15"/>
        <v>0</v>
      </c>
      <c r="V126" s="739">
        <f t="shared" si="16"/>
        <v>856</v>
      </c>
      <c r="W126" s="739">
        <f t="shared" si="17"/>
        <v>0</v>
      </c>
      <c r="X126" s="739">
        <f t="shared" si="18"/>
        <v>0</v>
      </c>
      <c r="Y126" s="722">
        <f t="shared" si="19"/>
        <v>856</v>
      </c>
      <c r="Z126" s="740" t="str">
        <f t="shared" si="20"/>
        <v>OK</v>
      </c>
    </row>
    <row r="127" spans="1:26">
      <c r="A127" s="509">
        <v>77</v>
      </c>
      <c r="B127" s="959" t="s">
        <v>1612</v>
      </c>
      <c r="C127" s="951" t="s">
        <v>1169</v>
      </c>
      <c r="D127" s="952" t="s">
        <v>1117</v>
      </c>
      <c r="E127" s="952">
        <v>0</v>
      </c>
      <c r="F127" s="952">
        <v>0</v>
      </c>
      <c r="G127" s="953">
        <v>0</v>
      </c>
      <c r="H127" s="952">
        <v>0</v>
      </c>
      <c r="I127" s="949">
        <v>0</v>
      </c>
      <c r="J127" s="955">
        <v>250</v>
      </c>
      <c r="K127" s="956">
        <v>0</v>
      </c>
      <c r="L127" s="949">
        <v>0</v>
      </c>
      <c r="M127" s="949">
        <v>0</v>
      </c>
      <c r="N127" s="949">
        <v>0</v>
      </c>
      <c r="O127" s="949">
        <v>0</v>
      </c>
      <c r="P127" s="949">
        <v>0</v>
      </c>
      <c r="Q127" s="956">
        <v>0</v>
      </c>
      <c r="R127" s="545" t="s">
        <v>1051</v>
      </c>
      <c r="S127" s="545" t="s">
        <v>974</v>
      </c>
      <c r="U127" s="739">
        <f t="shared" si="15"/>
        <v>0</v>
      </c>
      <c r="V127" s="739">
        <f t="shared" si="16"/>
        <v>0</v>
      </c>
      <c r="W127" s="739">
        <f t="shared" si="17"/>
        <v>0</v>
      </c>
      <c r="X127" s="739">
        <f t="shared" si="18"/>
        <v>0</v>
      </c>
      <c r="Y127" s="722">
        <f t="shared" si="19"/>
        <v>0</v>
      </c>
      <c r="Z127" s="740" t="str">
        <f t="shared" si="20"/>
        <v>OK</v>
      </c>
    </row>
    <row r="128" spans="1:26" ht="18.600000000000001" customHeight="1">
      <c r="A128" s="746"/>
      <c r="B128" s="76" t="s">
        <v>6</v>
      </c>
      <c r="C128" s="22"/>
      <c r="D128" s="22"/>
      <c r="E128" s="22"/>
      <c r="F128" s="22"/>
      <c r="G128" s="22"/>
      <c r="I128" s="22"/>
      <c r="J128" s="22"/>
      <c r="K128" s="788">
        <f>SUM(K110:K127)</f>
        <v>916842.5</v>
      </c>
      <c r="L128" s="789"/>
      <c r="M128" s="789"/>
      <c r="N128" s="789"/>
      <c r="O128" s="789"/>
      <c r="P128" s="789"/>
      <c r="Q128" s="788">
        <f>SUM(Q110:Q127)</f>
        <v>916842.5</v>
      </c>
      <c r="R128" s="21"/>
      <c r="S128" s="21"/>
      <c r="T128" s="21"/>
      <c r="U128" s="739">
        <f t="shared" si="15"/>
        <v>0</v>
      </c>
      <c r="V128" s="739">
        <f t="shared" si="16"/>
        <v>0</v>
      </c>
      <c r="W128" s="739">
        <f t="shared" si="17"/>
        <v>0</v>
      </c>
      <c r="X128" s="739">
        <f t="shared" si="18"/>
        <v>0</v>
      </c>
      <c r="Y128" s="722">
        <f t="shared" si="19"/>
        <v>0</v>
      </c>
      <c r="Z128" s="740" t="b">
        <f t="shared" si="20"/>
        <v>0</v>
      </c>
    </row>
    <row r="129" spans="1:26" ht="18.600000000000001" customHeight="1">
      <c r="A129" s="746"/>
      <c r="B129" s="73"/>
      <c r="C129" s="22"/>
      <c r="D129" s="22"/>
      <c r="E129" s="22"/>
      <c r="F129" s="22"/>
      <c r="G129" s="22"/>
      <c r="I129" s="22"/>
      <c r="J129" s="22"/>
      <c r="K129" s="846"/>
      <c r="L129" s="789"/>
      <c r="M129" s="789"/>
      <c r="N129" s="789"/>
      <c r="O129" s="789"/>
      <c r="P129" s="789"/>
      <c r="Q129" s="846"/>
      <c r="R129" s="21"/>
      <c r="S129" s="21"/>
      <c r="T129" s="21"/>
      <c r="U129" s="739">
        <f t="shared" si="15"/>
        <v>0</v>
      </c>
      <c r="V129" s="739">
        <f t="shared" si="16"/>
        <v>0</v>
      </c>
      <c r="W129" s="739">
        <f t="shared" si="17"/>
        <v>0</v>
      </c>
      <c r="X129" s="739">
        <f t="shared" si="18"/>
        <v>0</v>
      </c>
      <c r="Y129" s="722">
        <f t="shared" si="19"/>
        <v>0</v>
      </c>
      <c r="Z129" s="740" t="str">
        <f t="shared" si="20"/>
        <v>OK</v>
      </c>
    </row>
    <row r="130" spans="1:26" s="26" customFormat="1" ht="22.5" customHeight="1">
      <c r="A130" s="1826" t="s">
        <v>1536</v>
      </c>
      <c r="B130" s="1826"/>
      <c r="C130" s="1826"/>
      <c r="D130" s="1826"/>
      <c r="E130" s="1826"/>
      <c r="F130" s="1826"/>
      <c r="G130" s="1826"/>
      <c r="H130" s="1826"/>
      <c r="I130" s="1826"/>
      <c r="J130" s="1826"/>
      <c r="K130" s="1826"/>
      <c r="L130" s="1826"/>
      <c r="M130" s="1826"/>
      <c r="N130" s="1826"/>
      <c r="O130" s="1826"/>
      <c r="P130" s="1826"/>
      <c r="Q130" s="1826"/>
      <c r="R130" s="1826"/>
      <c r="S130" s="1826"/>
      <c r="T130" s="497" t="s">
        <v>1028</v>
      </c>
      <c r="U130" s="739">
        <f t="shared" si="15"/>
        <v>0</v>
      </c>
      <c r="V130" s="739">
        <f t="shared" si="16"/>
        <v>0</v>
      </c>
      <c r="W130" s="739">
        <f t="shared" si="17"/>
        <v>0</v>
      </c>
      <c r="X130" s="739">
        <f t="shared" si="18"/>
        <v>0</v>
      </c>
      <c r="Y130" s="722">
        <f t="shared" si="19"/>
        <v>0</v>
      </c>
      <c r="Z130" s="740" t="str">
        <f t="shared" si="20"/>
        <v>OK</v>
      </c>
    </row>
    <row r="131" spans="1:26" s="26" customFormat="1" ht="23.25" customHeight="1">
      <c r="A131" s="1826" t="s">
        <v>1518</v>
      </c>
      <c r="B131" s="1826"/>
      <c r="C131" s="1826"/>
      <c r="D131" s="1826"/>
      <c r="E131" s="1826"/>
      <c r="F131" s="1826"/>
      <c r="G131" s="1826"/>
      <c r="H131" s="1826"/>
      <c r="I131" s="1826"/>
      <c r="J131" s="1826"/>
      <c r="K131" s="1826"/>
      <c r="L131" s="1826"/>
      <c r="M131" s="1826"/>
      <c r="N131" s="1826"/>
      <c r="O131" s="1826"/>
      <c r="P131" s="1826"/>
      <c r="Q131" s="1826"/>
      <c r="R131" s="1826"/>
      <c r="S131" s="1826"/>
      <c r="T131" s="22"/>
      <c r="U131" s="739">
        <f t="shared" si="15"/>
        <v>0</v>
      </c>
      <c r="V131" s="739">
        <f t="shared" si="16"/>
        <v>0</v>
      </c>
      <c r="W131" s="739">
        <f t="shared" si="17"/>
        <v>0</v>
      </c>
      <c r="X131" s="739">
        <f t="shared" si="18"/>
        <v>0</v>
      </c>
      <c r="Y131" s="722">
        <f t="shared" si="19"/>
        <v>0</v>
      </c>
      <c r="Z131" s="740" t="str">
        <f t="shared" si="20"/>
        <v>OK</v>
      </c>
    </row>
    <row r="132" spans="1:26" s="26" customFormat="1" ht="19.5" customHeight="1">
      <c r="A132" s="1827" t="s">
        <v>1030</v>
      </c>
      <c r="B132" s="1827"/>
      <c r="C132" s="1827"/>
      <c r="D132" s="1827"/>
      <c r="E132" s="1827"/>
      <c r="F132" s="1827"/>
      <c r="G132" s="1827"/>
      <c r="H132" s="1827"/>
      <c r="I132" s="1827"/>
      <c r="J132" s="1827"/>
      <c r="K132" s="1827"/>
      <c r="L132" s="1827"/>
      <c r="M132" s="1827"/>
      <c r="N132" s="1827"/>
      <c r="O132" s="1827"/>
      <c r="P132" s="1827"/>
      <c r="Q132" s="1827"/>
      <c r="R132" s="1827"/>
      <c r="S132" s="1827"/>
      <c r="T132" s="22"/>
      <c r="U132" s="739">
        <f t="shared" si="15"/>
        <v>0</v>
      </c>
      <c r="V132" s="739">
        <f t="shared" si="16"/>
        <v>0</v>
      </c>
      <c r="W132" s="739">
        <f t="shared" si="17"/>
        <v>0</v>
      </c>
      <c r="X132" s="739">
        <f t="shared" si="18"/>
        <v>0</v>
      </c>
      <c r="Y132" s="722">
        <f t="shared" si="19"/>
        <v>0</v>
      </c>
      <c r="Z132" s="740" t="str">
        <f t="shared" si="20"/>
        <v>OK</v>
      </c>
    </row>
    <row r="133" spans="1:26" ht="39.6" customHeight="1">
      <c r="A133" s="1828" t="s">
        <v>789</v>
      </c>
      <c r="B133" s="1829" t="s">
        <v>4</v>
      </c>
      <c r="C133" s="1832" t="s">
        <v>1031</v>
      </c>
      <c r="D133" s="1831" t="s">
        <v>1032</v>
      </c>
      <c r="E133" s="1831"/>
      <c r="F133" s="1831"/>
      <c r="G133" s="1887" t="s">
        <v>1033</v>
      </c>
      <c r="H133" s="1831" t="s">
        <v>1034</v>
      </c>
      <c r="I133" s="1888" t="s">
        <v>1035</v>
      </c>
      <c r="J133" s="1889" t="s">
        <v>1036</v>
      </c>
      <c r="K133" s="1833" t="s">
        <v>1037</v>
      </c>
      <c r="L133" s="1888" t="s">
        <v>1038</v>
      </c>
      <c r="M133" s="1888" t="s">
        <v>1039</v>
      </c>
      <c r="N133" s="1831" t="s">
        <v>1040</v>
      </c>
      <c r="O133" s="1831" t="s">
        <v>1041</v>
      </c>
      <c r="P133" s="1832" t="s">
        <v>1042</v>
      </c>
      <c r="Q133" s="1832"/>
      <c r="R133" s="1832" t="s">
        <v>1043</v>
      </c>
      <c r="S133" s="1832" t="s">
        <v>1044</v>
      </c>
      <c r="T133" s="503"/>
      <c r="U133" s="739"/>
      <c r="V133" s="739"/>
      <c r="W133" s="739"/>
      <c r="X133" s="739"/>
      <c r="Z133" s="740"/>
    </row>
    <row r="134" spans="1:26" ht="70.2" customHeight="1">
      <c r="A134" s="1828"/>
      <c r="B134" s="1830"/>
      <c r="C134" s="1832"/>
      <c r="D134" s="900" t="s">
        <v>1045</v>
      </c>
      <c r="E134" s="900" t="s">
        <v>1046</v>
      </c>
      <c r="F134" s="900" t="s">
        <v>224</v>
      </c>
      <c r="G134" s="1887"/>
      <c r="H134" s="1831"/>
      <c r="I134" s="1888"/>
      <c r="J134" s="1889"/>
      <c r="K134" s="1833"/>
      <c r="L134" s="1888"/>
      <c r="M134" s="1888"/>
      <c r="N134" s="1831"/>
      <c r="O134" s="1831"/>
      <c r="P134" s="901" t="s">
        <v>1047</v>
      </c>
      <c r="Q134" s="506" t="s">
        <v>1048</v>
      </c>
      <c r="R134" s="1832"/>
      <c r="S134" s="1832"/>
      <c r="U134" s="739">
        <f t="shared" si="15"/>
        <v>0</v>
      </c>
      <c r="V134" s="739">
        <f t="shared" si="16"/>
        <v>0</v>
      </c>
      <c r="W134" s="739">
        <f t="shared" si="17"/>
        <v>0</v>
      </c>
      <c r="X134" s="739">
        <f t="shared" si="18"/>
        <v>0</v>
      </c>
      <c r="Y134" s="722">
        <f t="shared" si="19"/>
        <v>0</v>
      </c>
      <c r="Z134" s="740" t="b">
        <f t="shared" si="20"/>
        <v>0</v>
      </c>
    </row>
    <row r="135" spans="1:26" ht="24" customHeight="1">
      <c r="A135" s="498"/>
      <c r="B135" s="504" t="s">
        <v>1087</v>
      </c>
      <c r="C135" s="498"/>
      <c r="D135" s="499"/>
      <c r="E135" s="499"/>
      <c r="F135" s="499"/>
      <c r="G135" s="570"/>
      <c r="H135" s="570"/>
      <c r="I135" s="570"/>
      <c r="J135" s="878"/>
      <c r="K135" s="923">
        <f>+K128</f>
        <v>916842.5</v>
      </c>
      <c r="L135" s="499"/>
      <c r="M135" s="499"/>
      <c r="N135" s="499"/>
      <c r="O135" s="499"/>
      <c r="P135" s="498"/>
      <c r="Q135" s="848">
        <f>+Q128</f>
        <v>916842.5</v>
      </c>
      <c r="R135" s="498"/>
      <c r="S135" s="498"/>
      <c r="T135" s="21"/>
      <c r="U135" s="739">
        <f t="shared" ref="U135:U197" si="21">+L135*J135</f>
        <v>0</v>
      </c>
      <c r="V135" s="739">
        <f t="shared" ref="V135:V197" si="22">+M135*J135</f>
        <v>0</v>
      </c>
      <c r="W135" s="739">
        <f t="shared" ref="W135:W197" si="23">+N135*J135</f>
        <v>0</v>
      </c>
      <c r="X135" s="739">
        <f t="shared" ref="X135:X197" si="24">+O135*J135</f>
        <v>0</v>
      </c>
      <c r="Y135" s="722">
        <f t="shared" ref="Y135:Y197" si="25">SUM(U135:X135)</f>
        <v>0</v>
      </c>
      <c r="Z135" s="740" t="b">
        <f t="shared" ref="Z135:Z197" si="26">IF(Q135=Y135,"OK")</f>
        <v>0</v>
      </c>
    </row>
    <row r="136" spans="1:26">
      <c r="A136" s="509">
        <v>78</v>
      </c>
      <c r="B136" s="968" t="s">
        <v>1613</v>
      </c>
      <c r="C136" s="890" t="s">
        <v>1614</v>
      </c>
      <c r="D136" s="952" t="s">
        <v>1117</v>
      </c>
      <c r="E136" s="802">
        <v>4</v>
      </c>
      <c r="F136" s="802">
        <v>0</v>
      </c>
      <c r="G136" s="969">
        <v>8</v>
      </c>
      <c r="H136" s="802">
        <v>8</v>
      </c>
      <c r="I136" s="949">
        <v>0</v>
      </c>
      <c r="J136" s="970">
        <v>12</v>
      </c>
      <c r="K136" s="956">
        <v>0</v>
      </c>
      <c r="L136" s="949">
        <v>0</v>
      </c>
      <c r="M136" s="949">
        <v>0</v>
      </c>
      <c r="N136" s="949">
        <v>0</v>
      </c>
      <c r="O136" s="949">
        <v>0</v>
      </c>
      <c r="P136" s="949">
        <v>0</v>
      </c>
      <c r="Q136" s="956">
        <v>0</v>
      </c>
      <c r="R136" s="545" t="s">
        <v>1051</v>
      </c>
      <c r="S136" s="545" t="s">
        <v>974</v>
      </c>
      <c r="U136" s="739">
        <f t="shared" si="21"/>
        <v>0</v>
      </c>
      <c r="V136" s="739">
        <f t="shared" si="22"/>
        <v>0</v>
      </c>
      <c r="W136" s="739">
        <f t="shared" si="23"/>
        <v>0</v>
      </c>
      <c r="X136" s="739">
        <f t="shared" si="24"/>
        <v>0</v>
      </c>
      <c r="Y136" s="722">
        <f t="shared" si="25"/>
        <v>0</v>
      </c>
      <c r="Z136" s="740" t="str">
        <f t="shared" si="26"/>
        <v>OK</v>
      </c>
    </row>
    <row r="137" spans="1:26">
      <c r="A137" s="509">
        <v>79</v>
      </c>
      <c r="B137" s="968" t="s">
        <v>1615</v>
      </c>
      <c r="C137" s="890" t="s">
        <v>1327</v>
      </c>
      <c r="D137" s="802">
        <v>6</v>
      </c>
      <c r="E137" s="802">
        <v>6</v>
      </c>
      <c r="F137" s="802">
        <v>3</v>
      </c>
      <c r="G137" s="969">
        <v>6</v>
      </c>
      <c r="H137" s="802">
        <v>3</v>
      </c>
      <c r="I137" s="949">
        <v>3</v>
      </c>
      <c r="J137" s="970">
        <v>300</v>
      </c>
      <c r="K137" s="956">
        <v>900</v>
      </c>
      <c r="L137" s="945">
        <v>0</v>
      </c>
      <c r="M137" s="945">
        <v>3</v>
      </c>
      <c r="N137" s="945">
        <v>0</v>
      </c>
      <c r="O137" s="945">
        <v>0</v>
      </c>
      <c r="P137" s="949">
        <v>3</v>
      </c>
      <c r="Q137" s="956">
        <v>900</v>
      </c>
      <c r="R137" s="545" t="s">
        <v>1051</v>
      </c>
      <c r="S137" s="545" t="s">
        <v>974</v>
      </c>
      <c r="U137" s="739">
        <f t="shared" si="21"/>
        <v>0</v>
      </c>
      <c r="V137" s="739">
        <f t="shared" si="22"/>
        <v>900</v>
      </c>
      <c r="W137" s="739">
        <f t="shared" si="23"/>
        <v>0</v>
      </c>
      <c r="X137" s="739">
        <f t="shared" si="24"/>
        <v>0</v>
      </c>
      <c r="Y137" s="722">
        <f t="shared" si="25"/>
        <v>900</v>
      </c>
      <c r="Z137" s="740" t="str">
        <f t="shared" si="26"/>
        <v>OK</v>
      </c>
    </row>
    <row r="138" spans="1:26">
      <c r="A138" s="509">
        <v>80</v>
      </c>
      <c r="B138" s="968" t="s">
        <v>1616</v>
      </c>
      <c r="C138" s="890" t="s">
        <v>1617</v>
      </c>
      <c r="D138" s="952" t="s">
        <v>1117</v>
      </c>
      <c r="E138" s="802">
        <v>7</v>
      </c>
      <c r="F138" s="802">
        <v>19</v>
      </c>
      <c r="G138" s="969">
        <v>50</v>
      </c>
      <c r="H138" s="802">
        <v>12</v>
      </c>
      <c r="I138" s="949">
        <v>38</v>
      </c>
      <c r="J138" s="970">
        <v>60</v>
      </c>
      <c r="K138" s="956">
        <v>2280</v>
      </c>
      <c r="L138" s="949">
        <v>10</v>
      </c>
      <c r="M138" s="949">
        <v>10</v>
      </c>
      <c r="N138" s="949">
        <v>18</v>
      </c>
      <c r="O138" s="949"/>
      <c r="P138" s="949">
        <v>38</v>
      </c>
      <c r="Q138" s="956">
        <v>2280</v>
      </c>
      <c r="R138" s="545" t="s">
        <v>1051</v>
      </c>
      <c r="S138" s="545" t="s">
        <v>974</v>
      </c>
      <c r="U138" s="739">
        <f t="shared" si="21"/>
        <v>600</v>
      </c>
      <c r="V138" s="739">
        <f t="shared" si="22"/>
        <v>600</v>
      </c>
      <c r="W138" s="739">
        <f t="shared" si="23"/>
        <v>1080</v>
      </c>
      <c r="X138" s="739">
        <f t="shared" si="24"/>
        <v>0</v>
      </c>
      <c r="Y138" s="722">
        <f t="shared" si="25"/>
        <v>2280</v>
      </c>
      <c r="Z138" s="740" t="str">
        <f t="shared" si="26"/>
        <v>OK</v>
      </c>
    </row>
    <row r="139" spans="1:26">
      <c r="A139" s="509">
        <v>81</v>
      </c>
      <c r="B139" s="968" t="s">
        <v>1618</v>
      </c>
      <c r="C139" s="890" t="s">
        <v>1549</v>
      </c>
      <c r="D139" s="952" t="s">
        <v>1117</v>
      </c>
      <c r="E139" s="802">
        <v>2</v>
      </c>
      <c r="F139" s="802">
        <v>4</v>
      </c>
      <c r="G139" s="969">
        <v>12</v>
      </c>
      <c r="H139" s="802">
        <v>6</v>
      </c>
      <c r="I139" s="949">
        <v>6</v>
      </c>
      <c r="J139" s="970">
        <v>50</v>
      </c>
      <c r="K139" s="956">
        <v>300</v>
      </c>
      <c r="L139" s="949">
        <v>0</v>
      </c>
      <c r="M139" s="949">
        <v>6</v>
      </c>
      <c r="N139" s="949">
        <v>0</v>
      </c>
      <c r="O139" s="949">
        <v>0</v>
      </c>
      <c r="P139" s="949">
        <v>6</v>
      </c>
      <c r="Q139" s="956">
        <v>300</v>
      </c>
      <c r="R139" s="545" t="s">
        <v>1051</v>
      </c>
      <c r="S139" s="545" t="s">
        <v>974</v>
      </c>
      <c r="U139" s="739">
        <f t="shared" si="21"/>
        <v>0</v>
      </c>
      <c r="V139" s="739">
        <f t="shared" si="22"/>
        <v>300</v>
      </c>
      <c r="W139" s="739">
        <f t="shared" si="23"/>
        <v>0</v>
      </c>
      <c r="X139" s="739">
        <f t="shared" si="24"/>
        <v>0</v>
      </c>
      <c r="Y139" s="722">
        <f t="shared" si="25"/>
        <v>300</v>
      </c>
      <c r="Z139" s="740" t="str">
        <f t="shared" si="26"/>
        <v>OK</v>
      </c>
    </row>
    <row r="140" spans="1:26">
      <c r="A140" s="509">
        <v>82</v>
      </c>
      <c r="B140" s="968" t="s">
        <v>1619</v>
      </c>
      <c r="C140" s="890" t="s">
        <v>1620</v>
      </c>
      <c r="D140" s="952" t="s">
        <v>1117</v>
      </c>
      <c r="E140" s="802">
        <v>50</v>
      </c>
      <c r="F140" s="802">
        <v>50</v>
      </c>
      <c r="G140" s="969">
        <v>200</v>
      </c>
      <c r="H140" s="802">
        <v>100</v>
      </c>
      <c r="I140" s="949">
        <v>100</v>
      </c>
      <c r="J140" s="970">
        <v>10</v>
      </c>
      <c r="K140" s="956">
        <v>1000</v>
      </c>
      <c r="L140" s="945">
        <v>0</v>
      </c>
      <c r="M140" s="945">
        <v>100</v>
      </c>
      <c r="N140" s="945">
        <v>0</v>
      </c>
      <c r="O140" s="945">
        <v>0</v>
      </c>
      <c r="P140" s="949">
        <v>100</v>
      </c>
      <c r="Q140" s="956">
        <v>1000</v>
      </c>
      <c r="R140" s="545" t="s">
        <v>1051</v>
      </c>
      <c r="S140" s="545" t="s">
        <v>974</v>
      </c>
      <c r="U140" s="739">
        <f t="shared" si="21"/>
        <v>0</v>
      </c>
      <c r="V140" s="739">
        <f t="shared" si="22"/>
        <v>1000</v>
      </c>
      <c r="W140" s="739">
        <f t="shared" si="23"/>
        <v>0</v>
      </c>
      <c r="X140" s="739">
        <f t="shared" si="24"/>
        <v>0</v>
      </c>
      <c r="Y140" s="722">
        <f t="shared" si="25"/>
        <v>1000</v>
      </c>
      <c r="Z140" s="740" t="str">
        <f t="shared" si="26"/>
        <v>OK</v>
      </c>
    </row>
    <row r="141" spans="1:26">
      <c r="A141" s="509">
        <v>83</v>
      </c>
      <c r="B141" s="968" t="s">
        <v>1621</v>
      </c>
      <c r="C141" s="890" t="s">
        <v>1583</v>
      </c>
      <c r="D141" s="802" t="s">
        <v>1117</v>
      </c>
      <c r="E141" s="802" t="s">
        <v>1117</v>
      </c>
      <c r="F141" s="802">
        <v>17</v>
      </c>
      <c r="G141" s="969">
        <v>30</v>
      </c>
      <c r="H141" s="802">
        <v>6</v>
      </c>
      <c r="I141" s="949">
        <v>24</v>
      </c>
      <c r="J141" s="970">
        <v>95</v>
      </c>
      <c r="K141" s="956">
        <v>2280</v>
      </c>
      <c r="L141" s="945">
        <v>0</v>
      </c>
      <c r="M141" s="945">
        <v>24</v>
      </c>
      <c r="N141" s="945">
        <v>0</v>
      </c>
      <c r="O141" s="945">
        <v>0</v>
      </c>
      <c r="P141" s="949">
        <v>24</v>
      </c>
      <c r="Q141" s="956">
        <v>2280</v>
      </c>
      <c r="R141" s="545" t="s">
        <v>1051</v>
      </c>
      <c r="S141" s="545" t="s">
        <v>974</v>
      </c>
      <c r="U141" s="739">
        <f t="shared" si="21"/>
        <v>0</v>
      </c>
      <c r="V141" s="739">
        <f t="shared" si="22"/>
        <v>2280</v>
      </c>
      <c r="W141" s="739">
        <f t="shared" si="23"/>
        <v>0</v>
      </c>
      <c r="X141" s="739">
        <f t="shared" si="24"/>
        <v>0</v>
      </c>
      <c r="Y141" s="722">
        <f t="shared" si="25"/>
        <v>2280</v>
      </c>
      <c r="Z141" s="740" t="str">
        <f t="shared" si="26"/>
        <v>OK</v>
      </c>
    </row>
    <row r="142" spans="1:26">
      <c r="A142" s="509">
        <v>84</v>
      </c>
      <c r="B142" s="971" t="s">
        <v>1622</v>
      </c>
      <c r="C142" s="972" t="s">
        <v>1583</v>
      </c>
      <c r="D142" s="802" t="s">
        <v>1117</v>
      </c>
      <c r="E142" s="802" t="s">
        <v>1117</v>
      </c>
      <c r="F142" s="973">
        <v>22</v>
      </c>
      <c r="G142" s="974">
        <v>30</v>
      </c>
      <c r="H142" s="975">
        <v>8</v>
      </c>
      <c r="I142" s="949">
        <v>22</v>
      </c>
      <c r="J142" s="976">
        <v>86</v>
      </c>
      <c r="K142" s="956">
        <v>1892</v>
      </c>
      <c r="L142" s="927">
        <v>0</v>
      </c>
      <c r="M142" s="927">
        <v>22</v>
      </c>
      <c r="N142" s="927">
        <v>0</v>
      </c>
      <c r="O142" s="927">
        <v>0</v>
      </c>
      <c r="P142" s="949">
        <v>22</v>
      </c>
      <c r="Q142" s="956">
        <v>1892</v>
      </c>
      <c r="R142" s="545" t="s">
        <v>1051</v>
      </c>
      <c r="S142" s="545" t="s">
        <v>974</v>
      </c>
      <c r="U142" s="739">
        <f t="shared" si="21"/>
        <v>0</v>
      </c>
      <c r="V142" s="739">
        <f t="shared" si="22"/>
        <v>1892</v>
      </c>
      <c r="W142" s="739">
        <f t="shared" si="23"/>
        <v>0</v>
      </c>
      <c r="X142" s="739">
        <f t="shared" si="24"/>
        <v>0</v>
      </c>
      <c r="Y142" s="722">
        <f t="shared" si="25"/>
        <v>1892</v>
      </c>
      <c r="Z142" s="740" t="str">
        <f t="shared" si="26"/>
        <v>OK</v>
      </c>
    </row>
    <row r="143" spans="1:26">
      <c r="A143" s="509">
        <v>85</v>
      </c>
      <c r="B143" s="971" t="s">
        <v>1623</v>
      </c>
      <c r="C143" s="972" t="s">
        <v>1583</v>
      </c>
      <c r="D143" s="802" t="s">
        <v>1117</v>
      </c>
      <c r="E143" s="802" t="s">
        <v>1117</v>
      </c>
      <c r="F143" s="973">
        <v>42</v>
      </c>
      <c r="G143" s="974">
        <v>40</v>
      </c>
      <c r="H143" s="975">
        <v>40</v>
      </c>
      <c r="I143" s="949">
        <v>0</v>
      </c>
      <c r="J143" s="976"/>
      <c r="K143" s="956">
        <v>0</v>
      </c>
      <c r="L143" s="927">
        <v>0</v>
      </c>
      <c r="M143" s="927">
        <v>0</v>
      </c>
      <c r="N143" s="927">
        <v>0</v>
      </c>
      <c r="O143" s="927">
        <v>0</v>
      </c>
      <c r="P143" s="949">
        <v>0</v>
      </c>
      <c r="Q143" s="956">
        <v>0</v>
      </c>
      <c r="R143" s="545" t="s">
        <v>1051</v>
      </c>
      <c r="S143" s="545" t="s">
        <v>974</v>
      </c>
      <c r="U143" s="739">
        <f t="shared" si="21"/>
        <v>0</v>
      </c>
      <c r="V143" s="739">
        <f t="shared" si="22"/>
        <v>0</v>
      </c>
      <c r="W143" s="739">
        <f t="shared" si="23"/>
        <v>0</v>
      </c>
      <c r="X143" s="739">
        <f t="shared" si="24"/>
        <v>0</v>
      </c>
      <c r="Y143" s="722">
        <f t="shared" si="25"/>
        <v>0</v>
      </c>
      <c r="Z143" s="740" t="str">
        <f t="shared" si="26"/>
        <v>OK</v>
      </c>
    </row>
    <row r="144" spans="1:26" ht="42">
      <c r="A144" s="509">
        <v>86</v>
      </c>
      <c r="B144" s="968" t="s">
        <v>1624</v>
      </c>
      <c r="C144" s="890" t="s">
        <v>1327</v>
      </c>
      <c r="D144" s="802" t="s">
        <v>1117</v>
      </c>
      <c r="E144" s="802" t="s">
        <v>1117</v>
      </c>
      <c r="F144" s="969">
        <v>2</v>
      </c>
      <c r="G144" s="969">
        <v>5</v>
      </c>
      <c r="H144" s="969">
        <v>5</v>
      </c>
      <c r="I144" s="949">
        <v>0</v>
      </c>
      <c r="J144" s="970">
        <v>300</v>
      </c>
      <c r="K144" s="956">
        <v>0</v>
      </c>
      <c r="L144" s="977">
        <v>0</v>
      </c>
      <c r="M144" s="977">
        <v>0</v>
      </c>
      <c r="N144" s="977">
        <v>0</v>
      </c>
      <c r="O144" s="977">
        <v>0</v>
      </c>
      <c r="P144" s="949">
        <v>0</v>
      </c>
      <c r="Q144" s="956">
        <v>0</v>
      </c>
      <c r="R144" s="545" t="s">
        <v>1051</v>
      </c>
      <c r="S144" s="545" t="s">
        <v>974</v>
      </c>
      <c r="U144" s="739">
        <f t="shared" si="21"/>
        <v>0</v>
      </c>
      <c r="V144" s="739">
        <f t="shared" si="22"/>
        <v>0</v>
      </c>
      <c r="W144" s="739">
        <f t="shared" si="23"/>
        <v>0</v>
      </c>
      <c r="X144" s="739">
        <f t="shared" si="24"/>
        <v>0</v>
      </c>
      <c r="Y144" s="722">
        <f t="shared" si="25"/>
        <v>0</v>
      </c>
      <c r="Z144" s="740" t="str">
        <f t="shared" si="26"/>
        <v>OK</v>
      </c>
    </row>
    <row r="145" spans="1:26">
      <c r="A145" s="509">
        <v>87</v>
      </c>
      <c r="B145" s="968" t="s">
        <v>1625</v>
      </c>
      <c r="C145" s="890" t="s">
        <v>1617</v>
      </c>
      <c r="D145" s="802" t="s">
        <v>1117</v>
      </c>
      <c r="E145" s="802" t="s">
        <v>1117</v>
      </c>
      <c r="F145" s="969">
        <v>5</v>
      </c>
      <c r="G145" s="969">
        <v>10</v>
      </c>
      <c r="H145" s="969">
        <v>10</v>
      </c>
      <c r="I145" s="949">
        <v>0</v>
      </c>
      <c r="J145" s="970">
        <v>60</v>
      </c>
      <c r="K145" s="956">
        <v>0</v>
      </c>
      <c r="L145" s="977">
        <v>0</v>
      </c>
      <c r="M145" s="977">
        <v>0</v>
      </c>
      <c r="N145" s="977">
        <v>0</v>
      </c>
      <c r="O145" s="977">
        <v>0</v>
      </c>
      <c r="P145" s="949">
        <v>0</v>
      </c>
      <c r="Q145" s="956">
        <v>0</v>
      </c>
      <c r="R145" s="545" t="s">
        <v>1051</v>
      </c>
      <c r="S145" s="545" t="s">
        <v>974</v>
      </c>
      <c r="U145" s="739">
        <f t="shared" si="21"/>
        <v>0</v>
      </c>
      <c r="V145" s="739">
        <f t="shared" si="22"/>
        <v>0</v>
      </c>
      <c r="W145" s="739">
        <f t="shared" si="23"/>
        <v>0</v>
      </c>
      <c r="X145" s="739">
        <f t="shared" si="24"/>
        <v>0</v>
      </c>
      <c r="Y145" s="722">
        <f t="shared" si="25"/>
        <v>0</v>
      </c>
      <c r="Z145" s="740" t="str">
        <f t="shared" si="26"/>
        <v>OK</v>
      </c>
    </row>
    <row r="146" spans="1:26">
      <c r="A146" s="509">
        <v>88</v>
      </c>
      <c r="B146" s="968" t="s">
        <v>1626</v>
      </c>
      <c r="C146" s="890" t="s">
        <v>1169</v>
      </c>
      <c r="D146" s="802" t="s">
        <v>1117</v>
      </c>
      <c r="E146" s="802" t="s">
        <v>1117</v>
      </c>
      <c r="F146" s="969">
        <v>12950</v>
      </c>
      <c r="G146" s="969">
        <v>6000</v>
      </c>
      <c r="H146" s="969">
        <v>2300</v>
      </c>
      <c r="I146" s="949">
        <v>3700</v>
      </c>
      <c r="J146" s="970">
        <v>4</v>
      </c>
      <c r="K146" s="956">
        <v>14800</v>
      </c>
      <c r="L146" s="977">
        <v>925</v>
      </c>
      <c r="M146" s="977">
        <v>925</v>
      </c>
      <c r="N146" s="977">
        <v>925</v>
      </c>
      <c r="O146" s="977">
        <v>925</v>
      </c>
      <c r="P146" s="949">
        <v>3700</v>
      </c>
      <c r="Q146" s="956">
        <v>14800</v>
      </c>
      <c r="R146" s="545" t="s">
        <v>1051</v>
      </c>
      <c r="S146" s="545" t="s">
        <v>974</v>
      </c>
      <c r="U146" s="739">
        <f t="shared" si="21"/>
        <v>3700</v>
      </c>
      <c r="V146" s="739">
        <f t="shared" si="22"/>
        <v>3700</v>
      </c>
      <c r="W146" s="739">
        <f t="shared" si="23"/>
        <v>3700</v>
      </c>
      <c r="X146" s="739">
        <f t="shared" si="24"/>
        <v>3700</v>
      </c>
      <c r="Y146" s="722">
        <f t="shared" si="25"/>
        <v>14800</v>
      </c>
      <c r="Z146" s="740" t="str">
        <f t="shared" si="26"/>
        <v>OK</v>
      </c>
    </row>
    <row r="147" spans="1:26">
      <c r="A147" s="509">
        <v>89</v>
      </c>
      <c r="B147" s="968" t="s">
        <v>1627</v>
      </c>
      <c r="C147" s="890" t="s">
        <v>1628</v>
      </c>
      <c r="D147" s="802" t="s">
        <v>1117</v>
      </c>
      <c r="E147" s="802" t="s">
        <v>1117</v>
      </c>
      <c r="F147" s="969">
        <v>14600</v>
      </c>
      <c r="G147" s="969">
        <v>6000</v>
      </c>
      <c r="H147" s="969">
        <v>2000</v>
      </c>
      <c r="I147" s="949">
        <v>4000</v>
      </c>
      <c r="J147" s="970">
        <v>0.5</v>
      </c>
      <c r="K147" s="956">
        <v>2000</v>
      </c>
      <c r="L147" s="977">
        <v>0</v>
      </c>
      <c r="M147" s="977">
        <v>2000</v>
      </c>
      <c r="N147" s="977">
        <v>0</v>
      </c>
      <c r="O147" s="977">
        <v>2000</v>
      </c>
      <c r="P147" s="949">
        <v>4000</v>
      </c>
      <c r="Q147" s="956">
        <v>2000</v>
      </c>
      <c r="R147" s="545" t="s">
        <v>1051</v>
      </c>
      <c r="S147" s="545" t="s">
        <v>974</v>
      </c>
      <c r="U147" s="739">
        <f t="shared" si="21"/>
        <v>0</v>
      </c>
      <c r="V147" s="739">
        <f t="shared" si="22"/>
        <v>1000</v>
      </c>
      <c r="W147" s="739">
        <f t="shared" si="23"/>
        <v>0</v>
      </c>
      <c r="X147" s="739">
        <f t="shared" si="24"/>
        <v>1000</v>
      </c>
      <c r="Y147" s="722">
        <f t="shared" si="25"/>
        <v>2000</v>
      </c>
      <c r="Z147" s="740" t="str">
        <f t="shared" si="26"/>
        <v>OK</v>
      </c>
    </row>
    <row r="148" spans="1:26">
      <c r="A148" s="509">
        <v>90</v>
      </c>
      <c r="B148" s="968" t="s">
        <v>1629</v>
      </c>
      <c r="C148" s="890" t="s">
        <v>1343</v>
      </c>
      <c r="D148" s="802" t="s">
        <v>1117</v>
      </c>
      <c r="E148" s="802" t="s">
        <v>1117</v>
      </c>
      <c r="F148" s="969">
        <v>0</v>
      </c>
      <c r="G148" s="969">
        <v>2</v>
      </c>
      <c r="H148" s="969">
        <v>2</v>
      </c>
      <c r="I148" s="949">
        <v>0</v>
      </c>
      <c r="J148" s="970">
        <v>55</v>
      </c>
      <c r="K148" s="956">
        <v>0</v>
      </c>
      <c r="L148" s="977">
        <v>0</v>
      </c>
      <c r="M148" s="977">
        <v>0</v>
      </c>
      <c r="N148" s="977">
        <v>0</v>
      </c>
      <c r="O148" s="977">
        <v>0</v>
      </c>
      <c r="P148" s="949">
        <v>0</v>
      </c>
      <c r="Q148" s="956">
        <v>0</v>
      </c>
      <c r="R148" s="545" t="s">
        <v>1051</v>
      </c>
      <c r="S148" s="545" t="s">
        <v>974</v>
      </c>
      <c r="U148" s="739">
        <f t="shared" si="21"/>
        <v>0</v>
      </c>
      <c r="V148" s="739">
        <f t="shared" si="22"/>
        <v>0</v>
      </c>
      <c r="W148" s="739">
        <f t="shared" si="23"/>
        <v>0</v>
      </c>
      <c r="X148" s="739">
        <f t="shared" si="24"/>
        <v>0</v>
      </c>
      <c r="Y148" s="722">
        <f t="shared" si="25"/>
        <v>0</v>
      </c>
      <c r="Z148" s="740" t="str">
        <f t="shared" si="26"/>
        <v>OK</v>
      </c>
    </row>
    <row r="149" spans="1:26">
      <c r="A149" s="509">
        <v>91</v>
      </c>
      <c r="B149" s="968" t="s">
        <v>1630</v>
      </c>
      <c r="C149" s="890" t="s">
        <v>1583</v>
      </c>
      <c r="D149" s="802" t="s">
        <v>1117</v>
      </c>
      <c r="E149" s="802" t="s">
        <v>1117</v>
      </c>
      <c r="F149" s="969">
        <v>5</v>
      </c>
      <c r="G149" s="969">
        <v>5</v>
      </c>
      <c r="H149" s="969">
        <v>0</v>
      </c>
      <c r="I149" s="949">
        <v>5</v>
      </c>
      <c r="J149" s="970">
        <v>95</v>
      </c>
      <c r="K149" s="956">
        <v>475</v>
      </c>
      <c r="L149" s="977">
        <v>0</v>
      </c>
      <c r="M149" s="977">
        <v>5</v>
      </c>
      <c r="N149" s="977">
        <v>0</v>
      </c>
      <c r="O149" s="977">
        <v>0</v>
      </c>
      <c r="P149" s="949">
        <v>5</v>
      </c>
      <c r="Q149" s="956">
        <v>475</v>
      </c>
      <c r="R149" s="545" t="s">
        <v>1051</v>
      </c>
      <c r="S149" s="545" t="s">
        <v>974</v>
      </c>
      <c r="U149" s="739">
        <f t="shared" si="21"/>
        <v>0</v>
      </c>
      <c r="V149" s="739">
        <f t="shared" si="22"/>
        <v>475</v>
      </c>
      <c r="W149" s="739">
        <f t="shared" si="23"/>
        <v>0</v>
      </c>
      <c r="X149" s="739">
        <f t="shared" si="24"/>
        <v>0</v>
      </c>
      <c r="Y149" s="722">
        <f t="shared" si="25"/>
        <v>475</v>
      </c>
      <c r="Z149" s="740" t="str">
        <f t="shared" si="26"/>
        <v>OK</v>
      </c>
    </row>
    <row r="150" spans="1:26">
      <c r="A150" s="509">
        <v>92</v>
      </c>
      <c r="B150" s="978" t="s">
        <v>1631</v>
      </c>
      <c r="C150" s="979" t="s">
        <v>1583</v>
      </c>
      <c r="D150" s="980" t="s">
        <v>1117</v>
      </c>
      <c r="E150" s="980" t="s">
        <v>1117</v>
      </c>
      <c r="F150" s="981">
        <v>10</v>
      </c>
      <c r="G150" s="981">
        <v>10</v>
      </c>
      <c r="H150" s="981">
        <v>2</v>
      </c>
      <c r="I150" s="982">
        <v>8</v>
      </c>
      <c r="J150" s="983">
        <v>130</v>
      </c>
      <c r="K150" s="984">
        <v>1040</v>
      </c>
      <c r="L150" s="985">
        <v>4</v>
      </c>
      <c r="M150" s="985">
        <v>0</v>
      </c>
      <c r="N150" s="985">
        <v>4</v>
      </c>
      <c r="O150" s="985">
        <v>0</v>
      </c>
      <c r="P150" s="982">
        <v>8</v>
      </c>
      <c r="Q150" s="984">
        <v>1040</v>
      </c>
      <c r="R150" s="986" t="s">
        <v>1051</v>
      </c>
      <c r="S150" s="986" t="s">
        <v>974</v>
      </c>
      <c r="U150" s="739">
        <f t="shared" si="21"/>
        <v>520</v>
      </c>
      <c r="V150" s="739">
        <f t="shared" si="22"/>
        <v>0</v>
      </c>
      <c r="W150" s="739">
        <f t="shared" si="23"/>
        <v>520</v>
      </c>
      <c r="X150" s="739">
        <f t="shared" si="24"/>
        <v>0</v>
      </c>
      <c r="Y150" s="722">
        <f t="shared" si="25"/>
        <v>1040</v>
      </c>
      <c r="Z150" s="740" t="str">
        <f t="shared" si="26"/>
        <v>OK</v>
      </c>
    </row>
    <row r="151" spans="1:26" ht="18.600000000000001" customHeight="1">
      <c r="A151" s="746"/>
      <c r="B151" s="76" t="s">
        <v>6</v>
      </c>
      <c r="C151" s="22"/>
      <c r="D151" s="22"/>
      <c r="E151" s="22"/>
      <c r="F151" s="22"/>
      <c r="G151" s="22"/>
      <c r="I151" s="22"/>
      <c r="J151" s="22"/>
      <c r="K151" s="788">
        <f>SUM(K133:K150)</f>
        <v>943809.5</v>
      </c>
      <c r="L151" s="789"/>
      <c r="M151" s="789"/>
      <c r="N151" s="789"/>
      <c r="O151" s="789"/>
      <c r="P151" s="789"/>
      <c r="Q151" s="788">
        <f>SUM(Q133:Q150)</f>
        <v>943809.5</v>
      </c>
      <c r="R151" s="21"/>
      <c r="S151" s="21"/>
      <c r="T151" s="21"/>
      <c r="U151" s="739">
        <f t="shared" si="21"/>
        <v>0</v>
      </c>
      <c r="V151" s="739">
        <f t="shared" si="22"/>
        <v>0</v>
      </c>
      <c r="W151" s="739">
        <f t="shared" si="23"/>
        <v>0</v>
      </c>
      <c r="X151" s="739">
        <f t="shared" si="24"/>
        <v>0</v>
      </c>
      <c r="Y151" s="722">
        <f t="shared" si="25"/>
        <v>0</v>
      </c>
      <c r="Z151" s="740" t="b">
        <f t="shared" si="26"/>
        <v>0</v>
      </c>
    </row>
    <row r="152" spans="1:26" ht="18.600000000000001" customHeight="1">
      <c r="A152" s="746"/>
      <c r="B152" s="73"/>
      <c r="C152" s="22"/>
      <c r="D152" s="22"/>
      <c r="E152" s="22"/>
      <c r="F152" s="22"/>
      <c r="G152" s="22"/>
      <c r="I152" s="22"/>
      <c r="J152" s="22"/>
      <c r="K152" s="846"/>
      <c r="L152" s="789"/>
      <c r="M152" s="789"/>
      <c r="N152" s="789"/>
      <c r="O152" s="789"/>
      <c r="P152" s="789"/>
      <c r="Q152" s="846"/>
      <c r="R152" s="21"/>
      <c r="S152" s="21"/>
      <c r="T152" s="21"/>
      <c r="U152" s="739">
        <f t="shared" si="21"/>
        <v>0</v>
      </c>
      <c r="V152" s="739">
        <f t="shared" si="22"/>
        <v>0</v>
      </c>
      <c r="W152" s="739">
        <f t="shared" si="23"/>
        <v>0</v>
      </c>
      <c r="X152" s="739">
        <f t="shared" si="24"/>
        <v>0</v>
      </c>
      <c r="Y152" s="722">
        <f t="shared" si="25"/>
        <v>0</v>
      </c>
      <c r="Z152" s="740" t="str">
        <f t="shared" si="26"/>
        <v>OK</v>
      </c>
    </row>
    <row r="153" spans="1:26" ht="18.600000000000001" customHeight="1">
      <c r="A153" s="746"/>
      <c r="B153" s="73"/>
      <c r="C153" s="22"/>
      <c r="D153" s="22"/>
      <c r="E153" s="22"/>
      <c r="F153" s="22"/>
      <c r="G153" s="22"/>
      <c r="I153" s="22"/>
      <c r="J153" s="22"/>
      <c r="K153" s="846"/>
      <c r="L153" s="789"/>
      <c r="M153" s="789"/>
      <c r="N153" s="789"/>
      <c r="O153" s="789"/>
      <c r="P153" s="789"/>
      <c r="Q153" s="846"/>
      <c r="R153" s="21"/>
      <c r="S153" s="21"/>
      <c r="T153" s="21"/>
      <c r="U153" s="739">
        <f t="shared" si="21"/>
        <v>0</v>
      </c>
      <c r="V153" s="739">
        <f t="shared" si="22"/>
        <v>0</v>
      </c>
      <c r="W153" s="739">
        <f t="shared" si="23"/>
        <v>0</v>
      </c>
      <c r="X153" s="739">
        <f t="shared" si="24"/>
        <v>0</v>
      </c>
      <c r="Y153" s="722">
        <f t="shared" si="25"/>
        <v>0</v>
      </c>
      <c r="Z153" s="740" t="str">
        <f t="shared" si="26"/>
        <v>OK</v>
      </c>
    </row>
    <row r="154" spans="1:26" s="26" customFormat="1" ht="22.5" customHeight="1">
      <c r="A154" s="1826" t="s">
        <v>1536</v>
      </c>
      <c r="B154" s="1826"/>
      <c r="C154" s="1826"/>
      <c r="D154" s="1826"/>
      <c r="E154" s="1826"/>
      <c r="F154" s="1826"/>
      <c r="G154" s="1826"/>
      <c r="H154" s="1826"/>
      <c r="I154" s="1826"/>
      <c r="J154" s="1826"/>
      <c r="K154" s="1826"/>
      <c r="L154" s="1826"/>
      <c r="M154" s="1826"/>
      <c r="N154" s="1826"/>
      <c r="O154" s="1826"/>
      <c r="P154" s="1826"/>
      <c r="Q154" s="1826"/>
      <c r="R154" s="1826"/>
      <c r="S154" s="1826"/>
      <c r="T154" s="497" t="s">
        <v>1028</v>
      </c>
      <c r="U154" s="739">
        <f t="shared" si="21"/>
        <v>0</v>
      </c>
      <c r="V154" s="739">
        <f t="shared" si="22"/>
        <v>0</v>
      </c>
      <c r="W154" s="739">
        <f t="shared" si="23"/>
        <v>0</v>
      </c>
      <c r="X154" s="739">
        <f t="shared" si="24"/>
        <v>0</v>
      </c>
      <c r="Y154" s="722">
        <f t="shared" si="25"/>
        <v>0</v>
      </c>
      <c r="Z154" s="740" t="str">
        <f t="shared" si="26"/>
        <v>OK</v>
      </c>
    </row>
    <row r="155" spans="1:26" s="26" customFormat="1" ht="23.25" customHeight="1">
      <c r="A155" s="1826" t="s">
        <v>1518</v>
      </c>
      <c r="B155" s="1826"/>
      <c r="C155" s="1826"/>
      <c r="D155" s="1826"/>
      <c r="E155" s="1826"/>
      <c r="F155" s="1826"/>
      <c r="G155" s="1826"/>
      <c r="H155" s="1826"/>
      <c r="I155" s="1826"/>
      <c r="J155" s="1826"/>
      <c r="K155" s="1826"/>
      <c r="L155" s="1826"/>
      <c r="M155" s="1826"/>
      <c r="N155" s="1826"/>
      <c r="O155" s="1826"/>
      <c r="P155" s="1826"/>
      <c r="Q155" s="1826"/>
      <c r="R155" s="1826"/>
      <c r="S155" s="1826"/>
      <c r="T155" s="22"/>
      <c r="U155" s="739">
        <f t="shared" si="21"/>
        <v>0</v>
      </c>
      <c r="V155" s="739">
        <f t="shared" si="22"/>
        <v>0</v>
      </c>
      <c r="W155" s="739">
        <f t="shared" si="23"/>
        <v>0</v>
      </c>
      <c r="X155" s="739">
        <f t="shared" si="24"/>
        <v>0</v>
      </c>
      <c r="Y155" s="722">
        <f t="shared" si="25"/>
        <v>0</v>
      </c>
      <c r="Z155" s="740" t="str">
        <f t="shared" si="26"/>
        <v>OK</v>
      </c>
    </row>
    <row r="156" spans="1:26" s="26" customFormat="1" ht="19.5" customHeight="1">
      <c r="A156" s="1827" t="s">
        <v>1030</v>
      </c>
      <c r="B156" s="1827"/>
      <c r="C156" s="1827"/>
      <c r="D156" s="1827"/>
      <c r="E156" s="1827"/>
      <c r="F156" s="1827"/>
      <c r="G156" s="1827"/>
      <c r="H156" s="1827"/>
      <c r="I156" s="1827"/>
      <c r="J156" s="1827"/>
      <c r="K156" s="1827"/>
      <c r="L156" s="1827"/>
      <c r="M156" s="1827"/>
      <c r="N156" s="1827"/>
      <c r="O156" s="1827"/>
      <c r="P156" s="1827"/>
      <c r="Q156" s="1827"/>
      <c r="R156" s="1827"/>
      <c r="S156" s="1827"/>
      <c r="T156" s="22"/>
      <c r="U156" s="739">
        <f t="shared" si="21"/>
        <v>0</v>
      </c>
      <c r="V156" s="739">
        <f t="shared" si="22"/>
        <v>0</v>
      </c>
      <c r="W156" s="739">
        <f t="shared" si="23"/>
        <v>0</v>
      </c>
      <c r="X156" s="739">
        <f t="shared" si="24"/>
        <v>0</v>
      </c>
      <c r="Y156" s="722">
        <f t="shared" si="25"/>
        <v>0</v>
      </c>
      <c r="Z156" s="740" t="str">
        <f t="shared" si="26"/>
        <v>OK</v>
      </c>
    </row>
    <row r="157" spans="1:26" ht="33" customHeight="1">
      <c r="A157" s="1828" t="s">
        <v>789</v>
      </c>
      <c r="B157" s="1829" t="s">
        <v>4</v>
      </c>
      <c r="C157" s="1832" t="s">
        <v>1031</v>
      </c>
      <c r="D157" s="1831" t="s">
        <v>1032</v>
      </c>
      <c r="E157" s="1831"/>
      <c r="F157" s="1831"/>
      <c r="G157" s="1887" t="s">
        <v>1033</v>
      </c>
      <c r="H157" s="1831" t="s">
        <v>1034</v>
      </c>
      <c r="I157" s="1888" t="s">
        <v>1035</v>
      </c>
      <c r="J157" s="1889" t="s">
        <v>1036</v>
      </c>
      <c r="K157" s="1833" t="s">
        <v>1037</v>
      </c>
      <c r="L157" s="1888" t="s">
        <v>1038</v>
      </c>
      <c r="M157" s="1888" t="s">
        <v>1039</v>
      </c>
      <c r="N157" s="1831" t="s">
        <v>1040</v>
      </c>
      <c r="O157" s="1831" t="s">
        <v>1041</v>
      </c>
      <c r="P157" s="1832" t="s">
        <v>1042</v>
      </c>
      <c r="Q157" s="1832"/>
      <c r="R157" s="1832" t="s">
        <v>1043</v>
      </c>
      <c r="S157" s="1832" t="s">
        <v>1044</v>
      </c>
      <c r="T157" s="503"/>
      <c r="U157" s="739"/>
      <c r="V157" s="739"/>
      <c r="W157" s="739"/>
      <c r="X157" s="739"/>
      <c r="Z157" s="740"/>
    </row>
    <row r="158" spans="1:26" ht="89.4" customHeight="1">
      <c r="A158" s="1828"/>
      <c r="B158" s="1830"/>
      <c r="C158" s="1832"/>
      <c r="D158" s="900" t="s">
        <v>1045</v>
      </c>
      <c r="E158" s="900" t="s">
        <v>1046</v>
      </c>
      <c r="F158" s="900" t="s">
        <v>224</v>
      </c>
      <c r="G158" s="1887"/>
      <c r="H158" s="1831"/>
      <c r="I158" s="1888"/>
      <c r="J158" s="1889"/>
      <c r="K158" s="1833"/>
      <c r="L158" s="1888"/>
      <c r="M158" s="1888"/>
      <c r="N158" s="1831"/>
      <c r="O158" s="1831"/>
      <c r="P158" s="901" t="s">
        <v>1047</v>
      </c>
      <c r="Q158" s="506" t="s">
        <v>1048</v>
      </c>
      <c r="R158" s="1832"/>
      <c r="S158" s="1832"/>
      <c r="U158" s="739">
        <f t="shared" si="21"/>
        <v>0</v>
      </c>
      <c r="V158" s="739">
        <f t="shared" si="22"/>
        <v>0</v>
      </c>
      <c r="W158" s="739">
        <f t="shared" si="23"/>
        <v>0</v>
      </c>
      <c r="X158" s="739">
        <f t="shared" si="24"/>
        <v>0</v>
      </c>
      <c r="Y158" s="722">
        <f t="shared" si="25"/>
        <v>0</v>
      </c>
      <c r="Z158" s="740" t="b">
        <f t="shared" si="26"/>
        <v>0</v>
      </c>
    </row>
    <row r="159" spans="1:26" ht="24" customHeight="1">
      <c r="A159" s="498"/>
      <c r="B159" s="504" t="s">
        <v>1087</v>
      </c>
      <c r="C159" s="498"/>
      <c r="D159" s="499"/>
      <c r="E159" s="499"/>
      <c r="F159" s="499"/>
      <c r="G159" s="570"/>
      <c r="H159" s="570"/>
      <c r="I159" s="570"/>
      <c r="J159" s="878"/>
      <c r="K159" s="923">
        <f>+K151</f>
        <v>943809.5</v>
      </c>
      <c r="L159" s="499"/>
      <c r="M159" s="499"/>
      <c r="N159" s="499"/>
      <c r="O159" s="499"/>
      <c r="P159" s="498"/>
      <c r="Q159" s="848">
        <f>+Q151</f>
        <v>943809.5</v>
      </c>
      <c r="R159" s="498"/>
      <c r="S159" s="498"/>
      <c r="T159" s="21"/>
      <c r="U159" s="739">
        <f t="shared" si="21"/>
        <v>0</v>
      </c>
      <c r="V159" s="739">
        <f t="shared" si="22"/>
        <v>0</v>
      </c>
      <c r="W159" s="739">
        <f t="shared" si="23"/>
        <v>0</v>
      </c>
      <c r="X159" s="739">
        <f t="shared" si="24"/>
        <v>0</v>
      </c>
      <c r="Y159" s="722">
        <f t="shared" si="25"/>
        <v>0</v>
      </c>
      <c r="Z159" s="740" t="b">
        <f t="shared" si="26"/>
        <v>0</v>
      </c>
    </row>
    <row r="160" spans="1:26">
      <c r="A160" s="509">
        <v>93</v>
      </c>
      <c r="B160" s="508" t="s">
        <v>1632</v>
      </c>
      <c r="C160" s="890" t="s">
        <v>1628</v>
      </c>
      <c r="D160" s="802" t="s">
        <v>1117</v>
      </c>
      <c r="E160" s="802" t="s">
        <v>1117</v>
      </c>
      <c r="F160" s="969">
        <v>14800</v>
      </c>
      <c r="G160" s="969">
        <v>6000</v>
      </c>
      <c r="H160" s="969">
        <v>2300</v>
      </c>
      <c r="I160" s="947">
        <v>3700</v>
      </c>
      <c r="J160" s="970">
        <v>0.5</v>
      </c>
      <c r="K160" s="987">
        <v>1850</v>
      </c>
      <c r="L160" s="977">
        <v>1000</v>
      </c>
      <c r="M160" s="977">
        <v>1000</v>
      </c>
      <c r="N160" s="977">
        <v>1000</v>
      </c>
      <c r="O160" s="977">
        <v>700</v>
      </c>
      <c r="P160" s="947">
        <v>3700</v>
      </c>
      <c r="Q160" s="987">
        <v>1850</v>
      </c>
      <c r="R160" s="988" t="s">
        <v>1051</v>
      </c>
      <c r="S160" s="988" t="s">
        <v>974</v>
      </c>
      <c r="U160" s="739">
        <f t="shared" si="21"/>
        <v>500</v>
      </c>
      <c r="V160" s="739">
        <f t="shared" si="22"/>
        <v>500</v>
      </c>
      <c r="W160" s="739">
        <f t="shared" si="23"/>
        <v>500</v>
      </c>
      <c r="X160" s="739">
        <f t="shared" si="24"/>
        <v>350</v>
      </c>
      <c r="Y160" s="722">
        <f t="shared" si="25"/>
        <v>1850</v>
      </c>
      <c r="Z160" s="740" t="str">
        <f t="shared" si="26"/>
        <v>OK</v>
      </c>
    </row>
    <row r="161" spans="1:26">
      <c r="A161" s="509">
        <v>94</v>
      </c>
      <c r="B161" s="508" t="s">
        <v>1633</v>
      </c>
      <c r="C161" s="890" t="s">
        <v>1628</v>
      </c>
      <c r="D161" s="802" t="s">
        <v>1117</v>
      </c>
      <c r="E161" s="802" t="s">
        <v>1117</v>
      </c>
      <c r="F161" s="969">
        <v>10400</v>
      </c>
      <c r="G161" s="969">
        <v>6000</v>
      </c>
      <c r="H161" s="969">
        <v>3500</v>
      </c>
      <c r="I161" s="947">
        <v>2500</v>
      </c>
      <c r="J161" s="970">
        <v>0.5</v>
      </c>
      <c r="K161" s="987">
        <v>1250</v>
      </c>
      <c r="L161" s="977">
        <v>1000</v>
      </c>
      <c r="M161" s="977">
        <v>1000</v>
      </c>
      <c r="N161" s="977">
        <v>500</v>
      </c>
      <c r="O161" s="977">
        <v>0</v>
      </c>
      <c r="P161" s="947">
        <v>2500</v>
      </c>
      <c r="Q161" s="987">
        <v>1250</v>
      </c>
      <c r="R161" s="988" t="s">
        <v>1051</v>
      </c>
      <c r="S161" s="988" t="s">
        <v>974</v>
      </c>
      <c r="U161" s="739">
        <f t="shared" si="21"/>
        <v>500</v>
      </c>
      <c r="V161" s="739">
        <f t="shared" si="22"/>
        <v>500</v>
      </c>
      <c r="W161" s="739">
        <f t="shared" si="23"/>
        <v>250</v>
      </c>
      <c r="X161" s="739">
        <f t="shared" si="24"/>
        <v>0</v>
      </c>
      <c r="Y161" s="722">
        <f t="shared" si="25"/>
        <v>1250</v>
      </c>
      <c r="Z161" s="740" t="str">
        <f t="shared" si="26"/>
        <v>OK</v>
      </c>
    </row>
    <row r="162" spans="1:26">
      <c r="A162" s="509">
        <v>95</v>
      </c>
      <c r="B162" s="508" t="s">
        <v>1634</v>
      </c>
      <c r="C162" s="890" t="s">
        <v>1558</v>
      </c>
      <c r="D162" s="802" t="s">
        <v>1117</v>
      </c>
      <c r="E162" s="802" t="s">
        <v>1117</v>
      </c>
      <c r="F162" s="969">
        <v>1</v>
      </c>
      <c r="G162" s="969">
        <v>2</v>
      </c>
      <c r="H162" s="969">
        <v>1</v>
      </c>
      <c r="I162" s="947">
        <v>1</v>
      </c>
      <c r="J162" s="970">
        <v>330</v>
      </c>
      <c r="K162" s="987">
        <v>330</v>
      </c>
      <c r="L162" s="977">
        <v>0</v>
      </c>
      <c r="M162" s="977">
        <v>1</v>
      </c>
      <c r="N162" s="977">
        <v>0</v>
      </c>
      <c r="O162" s="977">
        <v>0</v>
      </c>
      <c r="P162" s="947">
        <v>1</v>
      </c>
      <c r="Q162" s="987">
        <v>330</v>
      </c>
      <c r="R162" s="988" t="s">
        <v>1051</v>
      </c>
      <c r="S162" s="988" t="s">
        <v>974</v>
      </c>
      <c r="U162" s="739">
        <f t="shared" si="21"/>
        <v>0</v>
      </c>
      <c r="V162" s="739">
        <f t="shared" si="22"/>
        <v>330</v>
      </c>
      <c r="W162" s="739">
        <f t="shared" si="23"/>
        <v>0</v>
      </c>
      <c r="X162" s="739">
        <f t="shared" si="24"/>
        <v>0</v>
      </c>
      <c r="Y162" s="722">
        <f t="shared" si="25"/>
        <v>330</v>
      </c>
      <c r="Z162" s="740" t="str">
        <f t="shared" si="26"/>
        <v>OK</v>
      </c>
    </row>
    <row r="163" spans="1:26">
      <c r="A163" s="509">
        <v>96</v>
      </c>
      <c r="B163" s="989" t="s">
        <v>1635</v>
      </c>
      <c r="C163" s="890" t="s">
        <v>1503</v>
      </c>
      <c r="D163" s="802" t="s">
        <v>1117</v>
      </c>
      <c r="E163" s="802" t="s">
        <v>1117</v>
      </c>
      <c r="F163" s="969">
        <v>24</v>
      </c>
      <c r="G163" s="969">
        <v>48</v>
      </c>
      <c r="H163" s="969">
        <v>0</v>
      </c>
      <c r="I163" s="947">
        <v>48</v>
      </c>
      <c r="J163" s="970">
        <v>15</v>
      </c>
      <c r="K163" s="987">
        <v>720</v>
      </c>
      <c r="L163" s="977">
        <v>12</v>
      </c>
      <c r="M163" s="977">
        <v>12</v>
      </c>
      <c r="N163" s="977">
        <v>12</v>
      </c>
      <c r="O163" s="977">
        <v>12</v>
      </c>
      <c r="P163" s="947">
        <v>48</v>
      </c>
      <c r="Q163" s="987">
        <v>720</v>
      </c>
      <c r="R163" s="988" t="s">
        <v>1051</v>
      </c>
      <c r="S163" s="988" t="s">
        <v>974</v>
      </c>
      <c r="U163" s="739">
        <f t="shared" si="21"/>
        <v>180</v>
      </c>
      <c r="V163" s="739">
        <f t="shared" si="22"/>
        <v>180</v>
      </c>
      <c r="W163" s="739">
        <f t="shared" si="23"/>
        <v>180</v>
      </c>
      <c r="X163" s="739">
        <f t="shared" si="24"/>
        <v>180</v>
      </c>
      <c r="Y163" s="722">
        <f t="shared" si="25"/>
        <v>720</v>
      </c>
      <c r="Z163" s="740" t="str">
        <f t="shared" si="26"/>
        <v>OK</v>
      </c>
    </row>
    <row r="164" spans="1:26">
      <c r="A164" s="509">
        <v>97</v>
      </c>
      <c r="B164" s="989" t="s">
        <v>1636</v>
      </c>
      <c r="C164" s="890" t="s">
        <v>1169</v>
      </c>
      <c r="D164" s="802" t="s">
        <v>1117</v>
      </c>
      <c r="E164" s="802" t="s">
        <v>1117</v>
      </c>
      <c r="F164" s="969">
        <v>11350</v>
      </c>
      <c r="G164" s="969">
        <v>6000</v>
      </c>
      <c r="H164" s="969">
        <v>4450</v>
      </c>
      <c r="I164" s="947">
        <v>1550</v>
      </c>
      <c r="J164" s="970">
        <v>4</v>
      </c>
      <c r="K164" s="987">
        <v>6200</v>
      </c>
      <c r="L164" s="977">
        <v>0</v>
      </c>
      <c r="M164" s="977">
        <v>1000</v>
      </c>
      <c r="N164" s="977">
        <v>0</v>
      </c>
      <c r="O164" s="977">
        <v>550</v>
      </c>
      <c r="P164" s="947">
        <v>1550</v>
      </c>
      <c r="Q164" s="987">
        <v>6200</v>
      </c>
      <c r="R164" s="988" t="s">
        <v>1051</v>
      </c>
      <c r="S164" s="988" t="s">
        <v>974</v>
      </c>
      <c r="U164" s="739">
        <f t="shared" si="21"/>
        <v>0</v>
      </c>
      <c r="V164" s="739">
        <f t="shared" si="22"/>
        <v>4000</v>
      </c>
      <c r="W164" s="739">
        <f t="shared" si="23"/>
        <v>0</v>
      </c>
      <c r="X164" s="739">
        <f t="shared" si="24"/>
        <v>2200</v>
      </c>
      <c r="Y164" s="722">
        <f t="shared" si="25"/>
        <v>6200</v>
      </c>
      <c r="Z164" s="740" t="str">
        <f t="shared" si="26"/>
        <v>OK</v>
      </c>
    </row>
    <row r="165" spans="1:26">
      <c r="A165" s="509">
        <v>98</v>
      </c>
      <c r="B165" s="989" t="s">
        <v>1637</v>
      </c>
      <c r="C165" s="890" t="s">
        <v>1155</v>
      </c>
      <c r="D165" s="802" t="s">
        <v>1117</v>
      </c>
      <c r="E165" s="802" t="s">
        <v>1117</v>
      </c>
      <c r="F165" s="969">
        <v>15</v>
      </c>
      <c r="G165" s="969">
        <v>20</v>
      </c>
      <c r="H165" s="969">
        <v>9</v>
      </c>
      <c r="I165" s="947">
        <v>11</v>
      </c>
      <c r="J165" s="970">
        <v>30</v>
      </c>
      <c r="K165" s="987">
        <v>330</v>
      </c>
      <c r="L165" s="977">
        <v>0</v>
      </c>
      <c r="M165" s="977">
        <v>11</v>
      </c>
      <c r="N165" s="977">
        <v>0</v>
      </c>
      <c r="O165" s="977">
        <v>0</v>
      </c>
      <c r="P165" s="947">
        <v>11</v>
      </c>
      <c r="Q165" s="987">
        <v>330</v>
      </c>
      <c r="R165" s="988" t="s">
        <v>1051</v>
      </c>
      <c r="S165" s="988" t="s">
        <v>974</v>
      </c>
      <c r="U165" s="739">
        <f t="shared" si="21"/>
        <v>0</v>
      </c>
      <c r="V165" s="739">
        <f t="shared" si="22"/>
        <v>330</v>
      </c>
      <c r="W165" s="739">
        <f t="shared" si="23"/>
        <v>0</v>
      </c>
      <c r="X165" s="739">
        <f t="shared" si="24"/>
        <v>0</v>
      </c>
      <c r="Y165" s="722">
        <f t="shared" si="25"/>
        <v>330</v>
      </c>
      <c r="Z165" s="740" t="str">
        <f t="shared" si="26"/>
        <v>OK</v>
      </c>
    </row>
    <row r="166" spans="1:26">
      <c r="A166" s="509">
        <v>99</v>
      </c>
      <c r="B166" s="989" t="s">
        <v>1638</v>
      </c>
      <c r="C166" s="890" t="s">
        <v>1343</v>
      </c>
      <c r="D166" s="802" t="s">
        <v>1117</v>
      </c>
      <c r="E166" s="802" t="s">
        <v>1117</v>
      </c>
      <c r="F166" s="969">
        <v>10</v>
      </c>
      <c r="G166" s="969">
        <v>20</v>
      </c>
      <c r="H166" s="969">
        <v>0</v>
      </c>
      <c r="I166" s="947">
        <v>20</v>
      </c>
      <c r="J166" s="970">
        <v>45</v>
      </c>
      <c r="K166" s="987">
        <v>900</v>
      </c>
      <c r="L166" s="977">
        <v>10</v>
      </c>
      <c r="M166" s="977">
        <v>0</v>
      </c>
      <c r="N166" s="977">
        <v>10</v>
      </c>
      <c r="O166" s="977">
        <v>0</v>
      </c>
      <c r="P166" s="947">
        <v>20</v>
      </c>
      <c r="Q166" s="987">
        <v>900</v>
      </c>
      <c r="R166" s="988" t="s">
        <v>1051</v>
      </c>
      <c r="S166" s="988" t="s">
        <v>974</v>
      </c>
      <c r="U166" s="739">
        <f t="shared" si="21"/>
        <v>450</v>
      </c>
      <c r="V166" s="739">
        <f t="shared" si="22"/>
        <v>0</v>
      </c>
      <c r="W166" s="739">
        <f t="shared" si="23"/>
        <v>450</v>
      </c>
      <c r="X166" s="739">
        <f t="shared" si="24"/>
        <v>0</v>
      </c>
      <c r="Y166" s="722">
        <f t="shared" si="25"/>
        <v>900</v>
      </c>
      <c r="Z166" s="740" t="str">
        <f t="shared" si="26"/>
        <v>OK</v>
      </c>
    </row>
    <row r="167" spans="1:26">
      <c r="A167" s="509">
        <v>100</v>
      </c>
      <c r="B167" s="989" t="s">
        <v>1639</v>
      </c>
      <c r="C167" s="890" t="s">
        <v>1583</v>
      </c>
      <c r="D167" s="802" t="s">
        <v>1117</v>
      </c>
      <c r="E167" s="802" t="s">
        <v>1117</v>
      </c>
      <c r="F167" s="969">
        <v>80</v>
      </c>
      <c r="G167" s="969">
        <v>40</v>
      </c>
      <c r="H167" s="969">
        <v>10</v>
      </c>
      <c r="I167" s="947">
        <v>30</v>
      </c>
      <c r="J167" s="970">
        <v>80</v>
      </c>
      <c r="K167" s="987">
        <v>2400</v>
      </c>
      <c r="L167" s="977">
        <v>15</v>
      </c>
      <c r="M167" s="977">
        <v>0</v>
      </c>
      <c r="N167" s="977">
        <v>15</v>
      </c>
      <c r="O167" s="977">
        <v>0</v>
      </c>
      <c r="P167" s="947">
        <v>30</v>
      </c>
      <c r="Q167" s="987">
        <v>2400</v>
      </c>
      <c r="R167" s="988" t="s">
        <v>1051</v>
      </c>
      <c r="S167" s="988" t="s">
        <v>974</v>
      </c>
      <c r="U167" s="739">
        <f t="shared" si="21"/>
        <v>1200</v>
      </c>
      <c r="V167" s="739">
        <f t="shared" si="22"/>
        <v>0</v>
      </c>
      <c r="W167" s="739">
        <f t="shared" si="23"/>
        <v>1200</v>
      </c>
      <c r="X167" s="739">
        <f t="shared" si="24"/>
        <v>0</v>
      </c>
      <c r="Y167" s="722">
        <f t="shared" si="25"/>
        <v>2400</v>
      </c>
      <c r="Z167" s="740" t="str">
        <f t="shared" si="26"/>
        <v>OK</v>
      </c>
    </row>
    <row r="168" spans="1:26">
      <c r="A168" s="509">
        <v>101</v>
      </c>
      <c r="B168" s="989" t="s">
        <v>1640</v>
      </c>
      <c r="C168" s="890" t="s">
        <v>1155</v>
      </c>
      <c r="D168" s="802" t="s">
        <v>1117</v>
      </c>
      <c r="E168" s="802" t="s">
        <v>1117</v>
      </c>
      <c r="F168" s="969">
        <v>25</v>
      </c>
      <c r="G168" s="969">
        <v>30</v>
      </c>
      <c r="H168" s="969">
        <v>11</v>
      </c>
      <c r="I168" s="947">
        <v>19</v>
      </c>
      <c r="J168" s="970">
        <v>48</v>
      </c>
      <c r="K168" s="987">
        <v>912</v>
      </c>
      <c r="L168" s="977">
        <v>10</v>
      </c>
      <c r="M168" s="977">
        <v>0</v>
      </c>
      <c r="N168" s="977">
        <v>9</v>
      </c>
      <c r="O168" s="977">
        <v>0</v>
      </c>
      <c r="P168" s="947">
        <v>19</v>
      </c>
      <c r="Q168" s="987">
        <v>912</v>
      </c>
      <c r="R168" s="988" t="s">
        <v>1051</v>
      </c>
      <c r="S168" s="988" t="s">
        <v>974</v>
      </c>
      <c r="U168" s="739">
        <f t="shared" si="21"/>
        <v>480</v>
      </c>
      <c r="V168" s="739">
        <f t="shared" si="22"/>
        <v>0</v>
      </c>
      <c r="W168" s="739">
        <f t="shared" si="23"/>
        <v>432</v>
      </c>
      <c r="X168" s="739">
        <f t="shared" si="24"/>
        <v>0</v>
      </c>
      <c r="Y168" s="722">
        <f t="shared" si="25"/>
        <v>912</v>
      </c>
      <c r="Z168" s="740" t="str">
        <f t="shared" si="26"/>
        <v>OK</v>
      </c>
    </row>
    <row r="169" spans="1:26">
      <c r="A169" s="509">
        <v>102</v>
      </c>
      <c r="B169" s="989" t="s">
        <v>1641</v>
      </c>
      <c r="C169" s="890" t="s">
        <v>1642</v>
      </c>
      <c r="D169" s="802" t="s">
        <v>1117</v>
      </c>
      <c r="E169" s="802" t="s">
        <v>1117</v>
      </c>
      <c r="F169" s="969">
        <v>20</v>
      </c>
      <c r="G169" s="969">
        <v>20</v>
      </c>
      <c r="H169" s="969">
        <v>0</v>
      </c>
      <c r="I169" s="947">
        <v>20</v>
      </c>
      <c r="J169" s="970">
        <v>70</v>
      </c>
      <c r="K169" s="987">
        <v>1400</v>
      </c>
      <c r="L169" s="977">
        <v>0</v>
      </c>
      <c r="M169" s="977">
        <v>20</v>
      </c>
      <c r="N169" s="977">
        <v>0</v>
      </c>
      <c r="O169" s="977">
        <v>0</v>
      </c>
      <c r="P169" s="947">
        <v>20</v>
      </c>
      <c r="Q169" s="987">
        <v>1400</v>
      </c>
      <c r="R169" s="988" t="s">
        <v>1051</v>
      </c>
      <c r="S169" s="988" t="s">
        <v>974</v>
      </c>
      <c r="U169" s="739">
        <f t="shared" si="21"/>
        <v>0</v>
      </c>
      <c r="V169" s="739">
        <f t="shared" si="22"/>
        <v>1400</v>
      </c>
      <c r="W169" s="739">
        <f t="shared" si="23"/>
        <v>0</v>
      </c>
      <c r="X169" s="739">
        <f t="shared" si="24"/>
        <v>0</v>
      </c>
      <c r="Y169" s="722">
        <f t="shared" si="25"/>
        <v>1400</v>
      </c>
      <c r="Z169" s="740" t="str">
        <f t="shared" si="26"/>
        <v>OK</v>
      </c>
    </row>
    <row r="170" spans="1:26" ht="42">
      <c r="A170" s="509">
        <v>103</v>
      </c>
      <c r="B170" s="840" t="s">
        <v>1643</v>
      </c>
      <c r="C170" s="902" t="s">
        <v>1151</v>
      </c>
      <c r="D170" s="902">
        <v>8</v>
      </c>
      <c r="E170" s="902">
        <v>20</v>
      </c>
      <c r="F170" s="990">
        <v>20</v>
      </c>
      <c r="G170" s="991">
        <v>20</v>
      </c>
      <c r="H170" s="991">
        <v>10</v>
      </c>
      <c r="I170" s="991">
        <f t="shared" ref="I170:I188" si="27">G170</f>
        <v>20</v>
      </c>
      <c r="J170" s="523">
        <v>250</v>
      </c>
      <c r="K170" s="512">
        <f t="shared" ref="K170:K188" si="28">Q170</f>
        <v>5000</v>
      </c>
      <c r="L170" s="513">
        <v>0</v>
      </c>
      <c r="M170" s="513">
        <v>10</v>
      </c>
      <c r="N170" s="513">
        <v>10</v>
      </c>
      <c r="O170" s="513">
        <v>0</v>
      </c>
      <c r="P170" s="514">
        <f t="shared" ref="P170:P188" si="29">SUM(L170:O170)</f>
        <v>20</v>
      </c>
      <c r="Q170" s="515">
        <f t="shared" ref="Q170:Q188" si="30">P170*J170</f>
        <v>5000</v>
      </c>
      <c r="R170" s="516" t="s">
        <v>1051</v>
      </c>
      <c r="S170" s="509" t="s">
        <v>1644</v>
      </c>
      <c r="U170" s="739">
        <f t="shared" si="21"/>
        <v>0</v>
      </c>
      <c r="V170" s="739">
        <f t="shared" si="22"/>
        <v>2500</v>
      </c>
      <c r="W170" s="739">
        <f t="shared" si="23"/>
        <v>2500</v>
      </c>
      <c r="X170" s="739">
        <f t="shared" si="24"/>
        <v>0</v>
      </c>
      <c r="Y170" s="722">
        <f t="shared" si="25"/>
        <v>5000</v>
      </c>
      <c r="Z170" s="740" t="str">
        <f t="shared" si="26"/>
        <v>OK</v>
      </c>
    </row>
    <row r="171" spans="1:26" ht="42">
      <c r="A171" s="509">
        <v>104</v>
      </c>
      <c r="B171" s="907" t="s">
        <v>1645</v>
      </c>
      <c r="C171" s="908" t="s">
        <v>1646</v>
      </c>
      <c r="D171" s="909">
        <v>25</v>
      </c>
      <c r="E171" s="516">
        <v>40</v>
      </c>
      <c r="F171" s="990">
        <v>40</v>
      </c>
      <c r="G171" s="991">
        <v>30</v>
      </c>
      <c r="H171" s="991">
        <v>50</v>
      </c>
      <c r="I171" s="991">
        <f t="shared" si="27"/>
        <v>30</v>
      </c>
      <c r="J171" s="523">
        <v>700</v>
      </c>
      <c r="K171" s="512">
        <f t="shared" si="28"/>
        <v>21000</v>
      </c>
      <c r="L171" s="513">
        <v>0</v>
      </c>
      <c r="M171" s="513">
        <v>10</v>
      </c>
      <c r="N171" s="513">
        <v>20</v>
      </c>
      <c r="O171" s="513">
        <v>0</v>
      </c>
      <c r="P171" s="514">
        <f t="shared" si="29"/>
        <v>30</v>
      </c>
      <c r="Q171" s="515">
        <f t="shared" si="30"/>
        <v>21000</v>
      </c>
      <c r="R171" s="516" t="s">
        <v>1051</v>
      </c>
      <c r="S171" s="509" t="s">
        <v>1644</v>
      </c>
      <c r="U171" s="739">
        <f t="shared" si="21"/>
        <v>0</v>
      </c>
      <c r="V171" s="739">
        <f t="shared" si="22"/>
        <v>7000</v>
      </c>
      <c r="W171" s="739">
        <f t="shared" si="23"/>
        <v>14000</v>
      </c>
      <c r="X171" s="739">
        <f t="shared" si="24"/>
        <v>0</v>
      </c>
      <c r="Y171" s="722">
        <f t="shared" si="25"/>
        <v>21000</v>
      </c>
      <c r="Z171" s="740" t="str">
        <f t="shared" si="26"/>
        <v>OK</v>
      </c>
    </row>
    <row r="172" spans="1:26" ht="42">
      <c r="A172" s="509">
        <v>105</v>
      </c>
      <c r="B172" s="920" t="s">
        <v>1647</v>
      </c>
      <c r="C172" s="908" t="s">
        <v>1642</v>
      </c>
      <c r="D172" s="913">
        <v>1200</v>
      </c>
      <c r="E172" s="913">
        <v>1200</v>
      </c>
      <c r="F172" s="990">
        <v>1000</v>
      </c>
      <c r="G172" s="991">
        <v>1500</v>
      </c>
      <c r="H172" s="991">
        <v>600</v>
      </c>
      <c r="I172" s="991">
        <f t="shared" si="27"/>
        <v>1500</v>
      </c>
      <c r="J172" s="523">
        <v>7</v>
      </c>
      <c r="K172" s="512">
        <f t="shared" si="28"/>
        <v>10500</v>
      </c>
      <c r="L172" s="513">
        <v>0</v>
      </c>
      <c r="M172" s="513">
        <v>500</v>
      </c>
      <c r="N172" s="513">
        <v>1000</v>
      </c>
      <c r="O172" s="513">
        <v>0</v>
      </c>
      <c r="P172" s="514">
        <f t="shared" si="29"/>
        <v>1500</v>
      </c>
      <c r="Q172" s="515">
        <f t="shared" si="30"/>
        <v>10500</v>
      </c>
      <c r="R172" s="516" t="s">
        <v>1051</v>
      </c>
      <c r="S172" s="509" t="s">
        <v>1644</v>
      </c>
      <c r="U172" s="739">
        <f t="shared" si="21"/>
        <v>0</v>
      </c>
      <c r="V172" s="739">
        <f t="shared" si="22"/>
        <v>3500</v>
      </c>
      <c r="W172" s="739">
        <f t="shared" si="23"/>
        <v>7000</v>
      </c>
      <c r="X172" s="739">
        <f t="shared" si="24"/>
        <v>0</v>
      </c>
      <c r="Y172" s="722">
        <f t="shared" si="25"/>
        <v>10500</v>
      </c>
      <c r="Z172" s="740" t="str">
        <f t="shared" si="26"/>
        <v>OK</v>
      </c>
    </row>
    <row r="173" spans="1:26" ht="23.4" customHeight="1">
      <c r="A173" s="746"/>
      <c r="B173" s="76" t="s">
        <v>6</v>
      </c>
      <c r="C173" s="22"/>
      <c r="D173" s="22"/>
      <c r="E173" s="22"/>
      <c r="F173" s="22"/>
      <c r="G173" s="22"/>
      <c r="I173" s="22"/>
      <c r="J173" s="22"/>
      <c r="K173" s="788">
        <f>SUM(K159:K172)</f>
        <v>996601.5</v>
      </c>
      <c r="L173" s="789"/>
      <c r="M173" s="789"/>
      <c r="N173" s="789"/>
      <c r="O173" s="789"/>
      <c r="P173" s="789"/>
      <c r="Q173" s="788">
        <f>SUM(Q155:Q172)</f>
        <v>996601.5</v>
      </c>
      <c r="R173" s="21"/>
      <c r="S173" s="21"/>
      <c r="T173" s="21"/>
      <c r="U173" s="739">
        <f t="shared" si="21"/>
        <v>0</v>
      </c>
      <c r="V173" s="739">
        <f t="shared" si="22"/>
        <v>0</v>
      </c>
      <c r="W173" s="739">
        <f t="shared" si="23"/>
        <v>0</v>
      </c>
      <c r="X173" s="739">
        <f t="shared" si="24"/>
        <v>0</v>
      </c>
      <c r="Y173" s="722">
        <f t="shared" si="25"/>
        <v>0</v>
      </c>
      <c r="Z173" s="740" t="b">
        <f t="shared" si="26"/>
        <v>0</v>
      </c>
    </row>
    <row r="174" spans="1:26" ht="23.4" customHeight="1">
      <c r="A174" s="746"/>
      <c r="B174" s="73"/>
      <c r="C174" s="22"/>
      <c r="D174" s="22"/>
      <c r="E174" s="22"/>
      <c r="F174" s="22"/>
      <c r="G174" s="22"/>
      <c r="I174" s="22"/>
      <c r="J174" s="22"/>
      <c r="K174" s="846"/>
      <c r="L174" s="789"/>
      <c r="M174" s="789"/>
      <c r="N174" s="789"/>
      <c r="O174" s="789"/>
      <c r="P174" s="789"/>
      <c r="Q174" s="846"/>
      <c r="R174" s="21"/>
      <c r="S174" s="21"/>
      <c r="T174" s="21"/>
      <c r="U174" s="739">
        <f t="shared" si="21"/>
        <v>0</v>
      </c>
      <c r="V174" s="739">
        <f t="shared" si="22"/>
        <v>0</v>
      </c>
      <c r="W174" s="739">
        <f t="shared" si="23"/>
        <v>0</v>
      </c>
      <c r="X174" s="739">
        <f t="shared" si="24"/>
        <v>0</v>
      </c>
      <c r="Y174" s="722">
        <f t="shared" si="25"/>
        <v>0</v>
      </c>
      <c r="Z174" s="740" t="str">
        <f t="shared" si="26"/>
        <v>OK</v>
      </c>
    </row>
    <row r="175" spans="1:26" s="26" customFormat="1" ht="23.4" customHeight="1">
      <c r="A175" s="1826" t="s">
        <v>1536</v>
      </c>
      <c r="B175" s="1826"/>
      <c r="C175" s="1826"/>
      <c r="D175" s="1826"/>
      <c r="E175" s="1826"/>
      <c r="F175" s="1826"/>
      <c r="G175" s="1826"/>
      <c r="H175" s="1826"/>
      <c r="I175" s="1826"/>
      <c r="J175" s="1826"/>
      <c r="K175" s="1826"/>
      <c r="L175" s="1826"/>
      <c r="M175" s="1826"/>
      <c r="N175" s="1826"/>
      <c r="O175" s="1826"/>
      <c r="P175" s="1826"/>
      <c r="Q175" s="1826"/>
      <c r="R175" s="1826"/>
      <c r="S175" s="1826"/>
      <c r="T175" s="497" t="s">
        <v>1028</v>
      </c>
      <c r="U175" s="739">
        <f t="shared" si="21"/>
        <v>0</v>
      </c>
      <c r="V175" s="739">
        <f t="shared" si="22"/>
        <v>0</v>
      </c>
      <c r="W175" s="739">
        <f t="shared" si="23"/>
        <v>0</v>
      </c>
      <c r="X175" s="739">
        <f t="shared" si="24"/>
        <v>0</v>
      </c>
      <c r="Y175" s="722">
        <f t="shared" si="25"/>
        <v>0</v>
      </c>
      <c r="Z175" s="740" t="str">
        <f t="shared" si="26"/>
        <v>OK</v>
      </c>
    </row>
    <row r="176" spans="1:26" s="26" customFormat="1" ht="23.4" customHeight="1">
      <c r="A176" s="1826" t="s">
        <v>1518</v>
      </c>
      <c r="B176" s="1826"/>
      <c r="C176" s="1826"/>
      <c r="D176" s="1826"/>
      <c r="E176" s="1826"/>
      <c r="F176" s="1826"/>
      <c r="G176" s="1826"/>
      <c r="H176" s="1826"/>
      <c r="I176" s="1826"/>
      <c r="J176" s="1826"/>
      <c r="K176" s="1826"/>
      <c r="L176" s="1826"/>
      <c r="M176" s="1826"/>
      <c r="N176" s="1826"/>
      <c r="O176" s="1826"/>
      <c r="P176" s="1826"/>
      <c r="Q176" s="1826"/>
      <c r="R176" s="1826"/>
      <c r="S176" s="1826"/>
      <c r="T176" s="22"/>
      <c r="U176" s="739">
        <f t="shared" si="21"/>
        <v>0</v>
      </c>
      <c r="V176" s="739">
        <f t="shared" si="22"/>
        <v>0</v>
      </c>
      <c r="W176" s="739">
        <f t="shared" si="23"/>
        <v>0</v>
      </c>
      <c r="X176" s="739">
        <f t="shared" si="24"/>
        <v>0</v>
      </c>
      <c r="Y176" s="722">
        <f t="shared" si="25"/>
        <v>0</v>
      </c>
      <c r="Z176" s="740" t="str">
        <f t="shared" si="26"/>
        <v>OK</v>
      </c>
    </row>
    <row r="177" spans="1:26" s="26" customFormat="1" ht="23.4" customHeight="1">
      <c r="A177" s="1827" t="s">
        <v>1030</v>
      </c>
      <c r="B177" s="1827"/>
      <c r="C177" s="1827"/>
      <c r="D177" s="1827"/>
      <c r="E177" s="1827"/>
      <c r="F177" s="1827"/>
      <c r="G177" s="1827"/>
      <c r="H177" s="1827"/>
      <c r="I177" s="1827"/>
      <c r="J177" s="1827"/>
      <c r="K177" s="1827"/>
      <c r="L177" s="1827"/>
      <c r="M177" s="1827"/>
      <c r="N177" s="1827"/>
      <c r="O177" s="1827"/>
      <c r="P177" s="1827"/>
      <c r="Q177" s="1827"/>
      <c r="R177" s="1827"/>
      <c r="S177" s="1827"/>
      <c r="T177" s="22"/>
      <c r="U177" s="739">
        <f t="shared" si="21"/>
        <v>0</v>
      </c>
      <c r="V177" s="739">
        <f t="shared" si="22"/>
        <v>0</v>
      </c>
      <c r="W177" s="739">
        <f t="shared" si="23"/>
        <v>0</v>
      </c>
      <c r="X177" s="739">
        <f t="shared" si="24"/>
        <v>0</v>
      </c>
      <c r="Y177" s="722">
        <f t="shared" si="25"/>
        <v>0</v>
      </c>
      <c r="Z177" s="740" t="str">
        <f t="shared" si="26"/>
        <v>OK</v>
      </c>
    </row>
    <row r="178" spans="1:26" ht="42.6" customHeight="1">
      <c r="A178" s="1828" t="s">
        <v>789</v>
      </c>
      <c r="B178" s="1829" t="s">
        <v>4</v>
      </c>
      <c r="C178" s="1832" t="s">
        <v>1031</v>
      </c>
      <c r="D178" s="1831" t="s">
        <v>1032</v>
      </c>
      <c r="E178" s="1831"/>
      <c r="F178" s="1831"/>
      <c r="G178" s="1887" t="s">
        <v>1033</v>
      </c>
      <c r="H178" s="1831" t="s">
        <v>1034</v>
      </c>
      <c r="I178" s="1888" t="s">
        <v>1035</v>
      </c>
      <c r="J178" s="1889" t="s">
        <v>1036</v>
      </c>
      <c r="K178" s="1833" t="s">
        <v>1037</v>
      </c>
      <c r="L178" s="1888" t="s">
        <v>1038</v>
      </c>
      <c r="M178" s="1888" t="s">
        <v>1039</v>
      </c>
      <c r="N178" s="1831" t="s">
        <v>1040</v>
      </c>
      <c r="O178" s="1831" t="s">
        <v>1041</v>
      </c>
      <c r="P178" s="1832" t="s">
        <v>1042</v>
      </c>
      <c r="Q178" s="1832"/>
      <c r="R178" s="1832" t="s">
        <v>1043</v>
      </c>
      <c r="S178" s="1832" t="s">
        <v>1044</v>
      </c>
      <c r="T178" s="503"/>
      <c r="U178" s="739"/>
      <c r="V178" s="739"/>
      <c r="W178" s="739"/>
      <c r="X178" s="739"/>
      <c r="Z178" s="740"/>
    </row>
    <row r="179" spans="1:26" ht="76.2" customHeight="1">
      <c r="A179" s="1828"/>
      <c r="B179" s="1830"/>
      <c r="C179" s="1832"/>
      <c r="D179" s="900" t="s">
        <v>1045</v>
      </c>
      <c r="E179" s="900" t="s">
        <v>1046</v>
      </c>
      <c r="F179" s="900" t="s">
        <v>224</v>
      </c>
      <c r="G179" s="1887"/>
      <c r="H179" s="1831"/>
      <c r="I179" s="1888"/>
      <c r="J179" s="1889"/>
      <c r="K179" s="1833"/>
      <c r="L179" s="1888"/>
      <c r="M179" s="1888"/>
      <c r="N179" s="1831"/>
      <c r="O179" s="1831"/>
      <c r="P179" s="901" t="s">
        <v>1047</v>
      </c>
      <c r="Q179" s="506" t="s">
        <v>1048</v>
      </c>
      <c r="R179" s="1832"/>
      <c r="S179" s="1832"/>
      <c r="U179" s="739">
        <f t="shared" si="21"/>
        <v>0</v>
      </c>
      <c r="V179" s="739">
        <f t="shared" si="22"/>
        <v>0</v>
      </c>
      <c r="W179" s="739">
        <f t="shared" si="23"/>
        <v>0</v>
      </c>
      <c r="X179" s="739">
        <f t="shared" si="24"/>
        <v>0</v>
      </c>
      <c r="Y179" s="722">
        <f t="shared" si="25"/>
        <v>0</v>
      </c>
      <c r="Z179" s="740" t="b">
        <f t="shared" si="26"/>
        <v>0</v>
      </c>
    </row>
    <row r="180" spans="1:26" ht="23.4" customHeight="1">
      <c r="A180" s="498"/>
      <c r="B180" s="504" t="s">
        <v>1087</v>
      </c>
      <c r="C180" s="498"/>
      <c r="D180" s="499"/>
      <c r="E180" s="499"/>
      <c r="F180" s="499"/>
      <c r="G180" s="570"/>
      <c r="H180" s="570"/>
      <c r="I180" s="570"/>
      <c r="J180" s="878"/>
      <c r="K180" s="923">
        <f>+K173</f>
        <v>996601.5</v>
      </c>
      <c r="L180" s="499"/>
      <c r="M180" s="499"/>
      <c r="N180" s="499"/>
      <c r="O180" s="499"/>
      <c r="P180" s="498"/>
      <c r="Q180" s="848">
        <f>+Q173</f>
        <v>996601.5</v>
      </c>
      <c r="R180" s="498"/>
      <c r="S180" s="498"/>
      <c r="T180" s="21"/>
      <c r="U180" s="739">
        <f t="shared" si="21"/>
        <v>0</v>
      </c>
      <c r="V180" s="739">
        <f t="shared" si="22"/>
        <v>0</v>
      </c>
      <c r="W180" s="739">
        <f t="shared" si="23"/>
        <v>0</v>
      </c>
      <c r="X180" s="739">
        <f t="shared" si="24"/>
        <v>0</v>
      </c>
      <c r="Y180" s="722">
        <f t="shared" si="25"/>
        <v>0</v>
      </c>
      <c r="Z180" s="740" t="b">
        <f t="shared" si="26"/>
        <v>0</v>
      </c>
    </row>
    <row r="181" spans="1:26" ht="42">
      <c r="A181" s="509">
        <v>106</v>
      </c>
      <c r="B181" s="920" t="s">
        <v>1648</v>
      </c>
      <c r="C181" s="908" t="s">
        <v>1151</v>
      </c>
      <c r="D181" s="913">
        <v>3</v>
      </c>
      <c r="E181" s="913">
        <v>2</v>
      </c>
      <c r="F181" s="990">
        <v>4</v>
      </c>
      <c r="G181" s="991">
        <v>3</v>
      </c>
      <c r="H181" s="991">
        <v>7</v>
      </c>
      <c r="I181" s="991">
        <f t="shared" si="27"/>
        <v>3</v>
      </c>
      <c r="J181" s="523">
        <v>140</v>
      </c>
      <c r="K181" s="512">
        <f t="shared" si="28"/>
        <v>420</v>
      </c>
      <c r="L181" s="513">
        <v>0</v>
      </c>
      <c r="M181" s="513">
        <v>0</v>
      </c>
      <c r="N181" s="513">
        <v>3</v>
      </c>
      <c r="O181" s="513">
        <v>0</v>
      </c>
      <c r="P181" s="514">
        <f t="shared" si="29"/>
        <v>3</v>
      </c>
      <c r="Q181" s="515">
        <f t="shared" si="30"/>
        <v>420</v>
      </c>
      <c r="R181" s="516" t="s">
        <v>1051</v>
      </c>
      <c r="S181" s="509" t="s">
        <v>1644</v>
      </c>
      <c r="U181" s="739">
        <f t="shared" si="21"/>
        <v>0</v>
      </c>
      <c r="V181" s="739">
        <f t="shared" si="22"/>
        <v>0</v>
      </c>
      <c r="W181" s="739">
        <f t="shared" si="23"/>
        <v>420</v>
      </c>
      <c r="X181" s="739">
        <f t="shared" si="24"/>
        <v>0</v>
      </c>
      <c r="Y181" s="722">
        <f t="shared" si="25"/>
        <v>420</v>
      </c>
      <c r="Z181" s="740" t="str">
        <f t="shared" si="26"/>
        <v>OK</v>
      </c>
    </row>
    <row r="182" spans="1:26" ht="24.6">
      <c r="A182" s="509">
        <v>107</v>
      </c>
      <c r="B182" s="840" t="s">
        <v>1649</v>
      </c>
      <c r="C182" s="902" t="s">
        <v>1151</v>
      </c>
      <c r="D182" s="902">
        <v>5</v>
      </c>
      <c r="E182" s="902">
        <v>10</v>
      </c>
      <c r="F182" s="990">
        <v>5</v>
      </c>
      <c r="G182" s="991">
        <v>5</v>
      </c>
      <c r="H182" s="991">
        <v>5</v>
      </c>
      <c r="I182" s="991">
        <f t="shared" si="27"/>
        <v>5</v>
      </c>
      <c r="J182" s="523">
        <v>110</v>
      </c>
      <c r="K182" s="512">
        <f t="shared" si="28"/>
        <v>550</v>
      </c>
      <c r="L182" s="513">
        <v>0</v>
      </c>
      <c r="M182" s="513">
        <v>5</v>
      </c>
      <c r="N182" s="513">
        <v>0</v>
      </c>
      <c r="O182" s="513">
        <v>0</v>
      </c>
      <c r="P182" s="514">
        <f t="shared" si="29"/>
        <v>5</v>
      </c>
      <c r="Q182" s="515">
        <f t="shared" si="30"/>
        <v>550</v>
      </c>
      <c r="R182" s="516" t="s">
        <v>1051</v>
      </c>
      <c r="S182" s="509" t="s">
        <v>1644</v>
      </c>
      <c r="U182" s="739">
        <f t="shared" si="21"/>
        <v>0</v>
      </c>
      <c r="V182" s="739">
        <f t="shared" si="22"/>
        <v>550</v>
      </c>
      <c r="W182" s="739">
        <f t="shared" si="23"/>
        <v>0</v>
      </c>
      <c r="X182" s="739">
        <f t="shared" si="24"/>
        <v>0</v>
      </c>
      <c r="Y182" s="722">
        <f t="shared" si="25"/>
        <v>550</v>
      </c>
      <c r="Z182" s="740" t="str">
        <f t="shared" si="26"/>
        <v>OK</v>
      </c>
    </row>
    <row r="183" spans="1:26" ht="24.6">
      <c r="A183" s="509">
        <v>108</v>
      </c>
      <c r="B183" s="840" t="s">
        <v>1650</v>
      </c>
      <c r="C183" s="902" t="s">
        <v>1151</v>
      </c>
      <c r="D183" s="902">
        <v>10</v>
      </c>
      <c r="E183" s="902">
        <v>10</v>
      </c>
      <c r="F183" s="990">
        <v>10</v>
      </c>
      <c r="G183" s="991">
        <v>0</v>
      </c>
      <c r="H183" s="991">
        <v>21</v>
      </c>
      <c r="I183" s="991">
        <f t="shared" si="27"/>
        <v>0</v>
      </c>
      <c r="J183" s="523">
        <v>110</v>
      </c>
      <c r="K183" s="512">
        <f t="shared" si="28"/>
        <v>0</v>
      </c>
      <c r="L183" s="513">
        <v>0</v>
      </c>
      <c r="M183" s="513">
        <v>0</v>
      </c>
      <c r="N183" s="513">
        <v>0</v>
      </c>
      <c r="O183" s="513">
        <v>0</v>
      </c>
      <c r="P183" s="514">
        <f t="shared" si="29"/>
        <v>0</v>
      </c>
      <c r="Q183" s="515">
        <f t="shared" si="30"/>
        <v>0</v>
      </c>
      <c r="R183" s="516" t="s">
        <v>1051</v>
      </c>
      <c r="S183" s="509" t="s">
        <v>1644</v>
      </c>
      <c r="U183" s="739">
        <f t="shared" si="21"/>
        <v>0</v>
      </c>
      <c r="V183" s="739">
        <f t="shared" si="22"/>
        <v>0</v>
      </c>
      <c r="W183" s="739">
        <f t="shared" si="23"/>
        <v>0</v>
      </c>
      <c r="X183" s="739">
        <f t="shared" si="24"/>
        <v>0</v>
      </c>
      <c r="Y183" s="722">
        <f t="shared" si="25"/>
        <v>0</v>
      </c>
      <c r="Z183" s="740" t="str">
        <f t="shared" si="26"/>
        <v>OK</v>
      </c>
    </row>
    <row r="184" spans="1:26" ht="24.6">
      <c r="A184" s="509">
        <v>109</v>
      </c>
      <c r="B184" s="840" t="s">
        <v>1651</v>
      </c>
      <c r="C184" s="902" t="s">
        <v>1151</v>
      </c>
      <c r="D184" s="902">
        <v>13</v>
      </c>
      <c r="E184" s="902">
        <v>30</v>
      </c>
      <c r="F184" s="990">
        <v>25</v>
      </c>
      <c r="G184" s="991">
        <v>10</v>
      </c>
      <c r="H184" s="991">
        <v>15</v>
      </c>
      <c r="I184" s="991">
        <f t="shared" si="27"/>
        <v>10</v>
      </c>
      <c r="J184" s="523">
        <v>110</v>
      </c>
      <c r="K184" s="512">
        <f t="shared" si="28"/>
        <v>1100</v>
      </c>
      <c r="L184" s="513">
        <v>0</v>
      </c>
      <c r="M184" s="513">
        <v>10</v>
      </c>
      <c r="N184" s="513">
        <v>0</v>
      </c>
      <c r="O184" s="513">
        <v>0</v>
      </c>
      <c r="P184" s="514">
        <f t="shared" si="29"/>
        <v>10</v>
      </c>
      <c r="Q184" s="515">
        <f t="shared" si="30"/>
        <v>1100</v>
      </c>
      <c r="R184" s="516" t="s">
        <v>1051</v>
      </c>
      <c r="S184" s="509" t="s">
        <v>1644</v>
      </c>
      <c r="U184" s="739">
        <f t="shared" si="21"/>
        <v>0</v>
      </c>
      <c r="V184" s="739">
        <f t="shared" si="22"/>
        <v>1100</v>
      </c>
      <c r="W184" s="739">
        <f t="shared" si="23"/>
        <v>0</v>
      </c>
      <c r="X184" s="739">
        <f t="shared" si="24"/>
        <v>0</v>
      </c>
      <c r="Y184" s="722">
        <f t="shared" si="25"/>
        <v>1100</v>
      </c>
      <c r="Z184" s="740" t="str">
        <f t="shared" si="26"/>
        <v>OK</v>
      </c>
    </row>
    <row r="185" spans="1:26" ht="24.6">
      <c r="A185" s="509">
        <v>110</v>
      </c>
      <c r="B185" s="840" t="s">
        <v>1652</v>
      </c>
      <c r="C185" s="902" t="s">
        <v>1151</v>
      </c>
      <c r="D185" s="902">
        <v>25</v>
      </c>
      <c r="E185" s="902">
        <v>50</v>
      </c>
      <c r="F185" s="990">
        <v>35</v>
      </c>
      <c r="G185" s="991">
        <v>0</v>
      </c>
      <c r="H185" s="991">
        <v>100</v>
      </c>
      <c r="I185" s="991">
        <f t="shared" si="27"/>
        <v>0</v>
      </c>
      <c r="J185" s="523">
        <v>110</v>
      </c>
      <c r="K185" s="512">
        <f t="shared" si="28"/>
        <v>0</v>
      </c>
      <c r="L185" s="513">
        <v>0</v>
      </c>
      <c r="M185" s="513">
        <v>0</v>
      </c>
      <c r="N185" s="513">
        <v>0</v>
      </c>
      <c r="O185" s="513">
        <v>0</v>
      </c>
      <c r="P185" s="514">
        <f t="shared" si="29"/>
        <v>0</v>
      </c>
      <c r="Q185" s="515">
        <f t="shared" si="30"/>
        <v>0</v>
      </c>
      <c r="R185" s="516" t="s">
        <v>1051</v>
      </c>
      <c r="S185" s="509" t="s">
        <v>1644</v>
      </c>
      <c r="U185" s="739">
        <f t="shared" si="21"/>
        <v>0</v>
      </c>
      <c r="V185" s="739">
        <f t="shared" si="22"/>
        <v>0</v>
      </c>
      <c r="W185" s="739">
        <f t="shared" si="23"/>
        <v>0</v>
      </c>
      <c r="X185" s="739">
        <f t="shared" si="24"/>
        <v>0</v>
      </c>
      <c r="Y185" s="722">
        <f t="shared" si="25"/>
        <v>0</v>
      </c>
      <c r="Z185" s="740" t="str">
        <f t="shared" si="26"/>
        <v>OK</v>
      </c>
    </row>
    <row r="186" spans="1:26" ht="24.6">
      <c r="A186" s="509">
        <v>111</v>
      </c>
      <c r="B186" s="840" t="s">
        <v>1653</v>
      </c>
      <c r="C186" s="902" t="s">
        <v>1151</v>
      </c>
      <c r="D186" s="902">
        <v>20</v>
      </c>
      <c r="E186" s="902">
        <v>50</v>
      </c>
      <c r="F186" s="990">
        <v>75</v>
      </c>
      <c r="G186" s="991">
        <v>20</v>
      </c>
      <c r="H186" s="991">
        <v>60</v>
      </c>
      <c r="I186" s="991">
        <f t="shared" si="27"/>
        <v>20</v>
      </c>
      <c r="J186" s="523">
        <v>110</v>
      </c>
      <c r="K186" s="512">
        <f t="shared" si="28"/>
        <v>2200</v>
      </c>
      <c r="L186" s="513">
        <v>0</v>
      </c>
      <c r="M186" s="513">
        <v>10</v>
      </c>
      <c r="N186" s="513">
        <v>10</v>
      </c>
      <c r="O186" s="513">
        <v>0</v>
      </c>
      <c r="P186" s="514">
        <f t="shared" si="29"/>
        <v>20</v>
      </c>
      <c r="Q186" s="515">
        <f t="shared" si="30"/>
        <v>2200</v>
      </c>
      <c r="R186" s="516" t="s">
        <v>1051</v>
      </c>
      <c r="S186" s="509" t="s">
        <v>1644</v>
      </c>
      <c r="U186" s="739">
        <f t="shared" si="21"/>
        <v>0</v>
      </c>
      <c r="V186" s="739">
        <f t="shared" si="22"/>
        <v>1100</v>
      </c>
      <c r="W186" s="739">
        <f t="shared" si="23"/>
        <v>1100</v>
      </c>
      <c r="X186" s="739">
        <f t="shared" si="24"/>
        <v>0</v>
      </c>
      <c r="Y186" s="722">
        <f t="shared" si="25"/>
        <v>2200</v>
      </c>
      <c r="Z186" s="740" t="str">
        <f t="shared" si="26"/>
        <v>OK</v>
      </c>
    </row>
    <row r="187" spans="1:26" ht="24.6">
      <c r="A187" s="509">
        <v>112</v>
      </c>
      <c r="B187" s="918" t="s">
        <v>1654</v>
      </c>
      <c r="C187" s="902" t="s">
        <v>1151</v>
      </c>
      <c r="D187" s="902">
        <v>40</v>
      </c>
      <c r="E187" s="902">
        <v>50</v>
      </c>
      <c r="F187" s="990">
        <v>60</v>
      </c>
      <c r="G187" s="991">
        <v>20</v>
      </c>
      <c r="H187" s="991">
        <v>75</v>
      </c>
      <c r="I187" s="991">
        <f t="shared" si="27"/>
        <v>20</v>
      </c>
      <c r="J187" s="523">
        <v>120</v>
      </c>
      <c r="K187" s="512">
        <f t="shared" si="28"/>
        <v>2400</v>
      </c>
      <c r="L187" s="513">
        <v>0</v>
      </c>
      <c r="M187" s="513">
        <v>10</v>
      </c>
      <c r="N187" s="513">
        <v>10</v>
      </c>
      <c r="O187" s="513">
        <v>0</v>
      </c>
      <c r="P187" s="514">
        <f t="shared" si="29"/>
        <v>20</v>
      </c>
      <c r="Q187" s="515">
        <f t="shared" si="30"/>
        <v>2400</v>
      </c>
      <c r="R187" s="516" t="s">
        <v>1051</v>
      </c>
      <c r="S187" s="509" t="s">
        <v>1644</v>
      </c>
      <c r="U187" s="739">
        <f t="shared" si="21"/>
        <v>0</v>
      </c>
      <c r="V187" s="739">
        <f t="shared" si="22"/>
        <v>1200</v>
      </c>
      <c r="W187" s="739">
        <f t="shared" si="23"/>
        <v>1200</v>
      </c>
      <c r="X187" s="739">
        <f t="shared" si="24"/>
        <v>0</v>
      </c>
      <c r="Y187" s="722">
        <f t="shared" si="25"/>
        <v>2400</v>
      </c>
      <c r="Z187" s="740" t="str">
        <f t="shared" si="26"/>
        <v>OK</v>
      </c>
    </row>
    <row r="188" spans="1:26" ht="24.6">
      <c r="A188" s="509">
        <v>113</v>
      </c>
      <c r="B188" s="918" t="s">
        <v>1655</v>
      </c>
      <c r="C188" s="902" t="s">
        <v>1151</v>
      </c>
      <c r="D188" s="902">
        <v>10</v>
      </c>
      <c r="E188" s="902">
        <v>10</v>
      </c>
      <c r="F188" s="990">
        <v>25</v>
      </c>
      <c r="G188" s="991">
        <v>30</v>
      </c>
      <c r="H188" s="991">
        <v>4</v>
      </c>
      <c r="I188" s="991">
        <f t="shared" si="27"/>
        <v>30</v>
      </c>
      <c r="J188" s="523">
        <v>120</v>
      </c>
      <c r="K188" s="512">
        <f t="shared" si="28"/>
        <v>3600</v>
      </c>
      <c r="L188" s="513">
        <v>0</v>
      </c>
      <c r="M188" s="513">
        <v>10</v>
      </c>
      <c r="N188" s="513">
        <v>20</v>
      </c>
      <c r="O188" s="513">
        <v>0</v>
      </c>
      <c r="P188" s="514">
        <f t="shared" si="29"/>
        <v>30</v>
      </c>
      <c r="Q188" s="515">
        <f t="shared" si="30"/>
        <v>3600</v>
      </c>
      <c r="R188" s="516" t="s">
        <v>1051</v>
      </c>
      <c r="S188" s="509" t="s">
        <v>1644</v>
      </c>
      <c r="U188" s="739">
        <f t="shared" si="21"/>
        <v>0</v>
      </c>
      <c r="V188" s="739">
        <f t="shared" si="22"/>
        <v>1200</v>
      </c>
      <c r="W188" s="739">
        <f t="shared" si="23"/>
        <v>2400</v>
      </c>
      <c r="X188" s="739">
        <f t="shared" si="24"/>
        <v>0</v>
      </c>
      <c r="Y188" s="722">
        <f t="shared" si="25"/>
        <v>3600</v>
      </c>
      <c r="Z188" s="740" t="str">
        <f t="shared" si="26"/>
        <v>OK</v>
      </c>
    </row>
    <row r="189" spans="1:26" ht="24.6">
      <c r="A189" s="509">
        <v>114</v>
      </c>
      <c r="B189" s="918" t="s">
        <v>1656</v>
      </c>
      <c r="C189" s="902" t="s">
        <v>1151</v>
      </c>
      <c r="D189" s="902">
        <v>0</v>
      </c>
      <c r="E189" s="902">
        <v>0</v>
      </c>
      <c r="F189" s="990">
        <v>1</v>
      </c>
      <c r="G189" s="991">
        <v>2</v>
      </c>
      <c r="H189" s="991">
        <v>9</v>
      </c>
      <c r="I189" s="991">
        <f>G189</f>
        <v>2</v>
      </c>
      <c r="J189" s="523">
        <v>120</v>
      </c>
      <c r="K189" s="512">
        <f>Q189</f>
        <v>240</v>
      </c>
      <c r="L189" s="513">
        <v>0</v>
      </c>
      <c r="M189" s="513">
        <v>2</v>
      </c>
      <c r="N189" s="513">
        <v>0</v>
      </c>
      <c r="O189" s="513">
        <v>0</v>
      </c>
      <c r="P189" s="514">
        <f>SUM(L189:O189)</f>
        <v>2</v>
      </c>
      <c r="Q189" s="515">
        <f>P189*J189</f>
        <v>240</v>
      </c>
      <c r="R189" s="516" t="s">
        <v>1051</v>
      </c>
      <c r="S189" s="509" t="s">
        <v>1644</v>
      </c>
      <c r="U189" s="739">
        <f t="shared" si="21"/>
        <v>0</v>
      </c>
      <c r="V189" s="739">
        <f t="shared" si="22"/>
        <v>240</v>
      </c>
      <c r="W189" s="739">
        <f t="shared" si="23"/>
        <v>0</v>
      </c>
      <c r="X189" s="739">
        <f t="shared" si="24"/>
        <v>0</v>
      </c>
      <c r="Y189" s="722">
        <f t="shared" si="25"/>
        <v>240</v>
      </c>
      <c r="Z189" s="740" t="str">
        <f t="shared" si="26"/>
        <v>OK</v>
      </c>
    </row>
    <row r="190" spans="1:26" ht="24.6">
      <c r="A190" s="509">
        <v>115</v>
      </c>
      <c r="B190" s="918" t="s">
        <v>1657</v>
      </c>
      <c r="C190" s="902" t="s">
        <v>1151</v>
      </c>
      <c r="D190" s="902">
        <v>0</v>
      </c>
      <c r="E190" s="902">
        <v>0</v>
      </c>
      <c r="F190" s="990">
        <v>0</v>
      </c>
      <c r="G190" s="991">
        <v>10</v>
      </c>
      <c r="H190" s="991">
        <v>0</v>
      </c>
      <c r="I190" s="991">
        <f t="shared" ref="I190:I211" si="31">G190</f>
        <v>10</v>
      </c>
      <c r="J190" s="523">
        <v>120</v>
      </c>
      <c r="K190" s="512">
        <f t="shared" ref="K190:K208" si="32">Q190</f>
        <v>1200</v>
      </c>
      <c r="L190" s="513">
        <v>0</v>
      </c>
      <c r="M190" s="513">
        <v>10</v>
      </c>
      <c r="N190" s="513">
        <v>0</v>
      </c>
      <c r="O190" s="513">
        <v>0</v>
      </c>
      <c r="P190" s="514">
        <f t="shared" ref="P190:P208" si="33">SUM(L190:O190)</f>
        <v>10</v>
      </c>
      <c r="Q190" s="515">
        <f t="shared" ref="Q190:Q208" si="34">P190*J190</f>
        <v>1200</v>
      </c>
      <c r="R190" s="516" t="s">
        <v>1051</v>
      </c>
      <c r="S190" s="509" t="s">
        <v>1644</v>
      </c>
      <c r="U190" s="739">
        <f t="shared" si="21"/>
        <v>0</v>
      </c>
      <c r="V190" s="739">
        <f t="shared" si="22"/>
        <v>1200</v>
      </c>
      <c r="W190" s="739">
        <f t="shared" si="23"/>
        <v>0</v>
      </c>
      <c r="X190" s="739">
        <f t="shared" si="24"/>
        <v>0</v>
      </c>
      <c r="Y190" s="722">
        <f t="shared" si="25"/>
        <v>1200</v>
      </c>
      <c r="Z190" s="740" t="str">
        <f t="shared" si="26"/>
        <v>OK</v>
      </c>
    </row>
    <row r="191" spans="1:26" ht="24.6">
      <c r="A191" s="509">
        <v>116</v>
      </c>
      <c r="B191" s="918" t="s">
        <v>1658</v>
      </c>
      <c r="C191" s="902" t="s">
        <v>1151</v>
      </c>
      <c r="D191" s="902">
        <v>0</v>
      </c>
      <c r="E191" s="902">
        <v>0</v>
      </c>
      <c r="F191" s="990">
        <v>0</v>
      </c>
      <c r="G191" s="991">
        <v>10</v>
      </c>
      <c r="H191" s="991">
        <v>0</v>
      </c>
      <c r="I191" s="991">
        <f t="shared" si="31"/>
        <v>10</v>
      </c>
      <c r="J191" s="523">
        <v>120</v>
      </c>
      <c r="K191" s="512">
        <f t="shared" si="32"/>
        <v>1200</v>
      </c>
      <c r="L191" s="513">
        <v>0</v>
      </c>
      <c r="M191" s="513">
        <v>10</v>
      </c>
      <c r="N191" s="513">
        <v>0</v>
      </c>
      <c r="O191" s="513">
        <v>0</v>
      </c>
      <c r="P191" s="514">
        <f t="shared" si="33"/>
        <v>10</v>
      </c>
      <c r="Q191" s="515">
        <f t="shared" si="34"/>
        <v>1200</v>
      </c>
      <c r="R191" s="516" t="s">
        <v>1051</v>
      </c>
      <c r="S191" s="509" t="s">
        <v>1644</v>
      </c>
      <c r="U191" s="739">
        <f t="shared" si="21"/>
        <v>0</v>
      </c>
      <c r="V191" s="739">
        <f t="shared" si="22"/>
        <v>1200</v>
      </c>
      <c r="W191" s="739">
        <f t="shared" si="23"/>
        <v>0</v>
      </c>
      <c r="X191" s="739">
        <f t="shared" si="24"/>
        <v>0</v>
      </c>
      <c r="Y191" s="722">
        <f t="shared" si="25"/>
        <v>1200</v>
      </c>
      <c r="Z191" s="740" t="str">
        <f t="shared" si="26"/>
        <v>OK</v>
      </c>
    </row>
    <row r="192" spans="1:26" ht="42">
      <c r="A192" s="509">
        <v>117</v>
      </c>
      <c r="B192" s="918" t="s">
        <v>1659</v>
      </c>
      <c r="C192" s="902" t="s">
        <v>1642</v>
      </c>
      <c r="D192" s="902">
        <v>0</v>
      </c>
      <c r="E192" s="902">
        <v>0</v>
      </c>
      <c r="F192" s="917">
        <v>100</v>
      </c>
      <c r="G192" s="991">
        <v>100</v>
      </c>
      <c r="H192" s="991">
        <v>6</v>
      </c>
      <c r="I192" s="991">
        <f t="shared" si="31"/>
        <v>100</v>
      </c>
      <c r="J192" s="523">
        <v>17</v>
      </c>
      <c r="K192" s="512">
        <f t="shared" si="32"/>
        <v>1700</v>
      </c>
      <c r="L192" s="513">
        <v>0</v>
      </c>
      <c r="M192" s="513">
        <v>0</v>
      </c>
      <c r="N192" s="513">
        <v>100</v>
      </c>
      <c r="O192" s="513">
        <v>0</v>
      </c>
      <c r="P192" s="514">
        <f t="shared" si="33"/>
        <v>100</v>
      </c>
      <c r="Q192" s="515">
        <f t="shared" si="34"/>
        <v>1700</v>
      </c>
      <c r="R192" s="516" t="s">
        <v>1051</v>
      </c>
      <c r="S192" s="509" t="s">
        <v>1644</v>
      </c>
      <c r="U192" s="739">
        <f t="shared" si="21"/>
        <v>0</v>
      </c>
      <c r="V192" s="739">
        <f t="shared" si="22"/>
        <v>0</v>
      </c>
      <c r="W192" s="739">
        <f t="shared" si="23"/>
        <v>1700</v>
      </c>
      <c r="X192" s="739">
        <f t="shared" si="24"/>
        <v>0</v>
      </c>
      <c r="Y192" s="722">
        <f t="shared" si="25"/>
        <v>1700</v>
      </c>
      <c r="Z192" s="740" t="str">
        <f t="shared" si="26"/>
        <v>OK</v>
      </c>
    </row>
    <row r="193" spans="1:26" ht="23.4" customHeight="1">
      <c r="A193" s="746"/>
      <c r="B193" s="76" t="s">
        <v>6</v>
      </c>
      <c r="C193" s="22"/>
      <c r="D193" s="22"/>
      <c r="E193" s="22"/>
      <c r="F193" s="22"/>
      <c r="G193" s="22"/>
      <c r="I193" s="22"/>
      <c r="J193" s="22"/>
      <c r="K193" s="788">
        <f>SUM(K178:K192)</f>
        <v>1011211.5</v>
      </c>
      <c r="L193" s="789"/>
      <c r="M193" s="789"/>
      <c r="N193" s="789"/>
      <c r="O193" s="789"/>
      <c r="P193" s="789"/>
      <c r="Q193" s="788">
        <f>SUM(Q179:Q192)</f>
        <v>1011211.5</v>
      </c>
      <c r="R193" s="21"/>
      <c r="S193" s="21"/>
      <c r="T193" s="21"/>
      <c r="U193" s="739">
        <f t="shared" si="21"/>
        <v>0</v>
      </c>
      <c r="V193" s="739">
        <f t="shared" si="22"/>
        <v>0</v>
      </c>
      <c r="W193" s="739">
        <f t="shared" si="23"/>
        <v>0</v>
      </c>
      <c r="X193" s="739">
        <f t="shared" si="24"/>
        <v>0</v>
      </c>
      <c r="Y193" s="722">
        <f t="shared" si="25"/>
        <v>0</v>
      </c>
      <c r="Z193" s="740" t="b">
        <f t="shared" si="26"/>
        <v>0</v>
      </c>
    </row>
    <row r="194" spans="1:26" ht="23.4" customHeight="1">
      <c r="A194" s="746"/>
      <c r="B194" s="73"/>
      <c r="C194" s="22"/>
      <c r="D194" s="22"/>
      <c r="E194" s="22"/>
      <c r="F194" s="22"/>
      <c r="G194" s="22"/>
      <c r="I194" s="22"/>
      <c r="J194" s="22"/>
      <c r="K194" s="846"/>
      <c r="L194" s="789"/>
      <c r="M194" s="789"/>
      <c r="N194" s="789"/>
      <c r="O194" s="789"/>
      <c r="P194" s="789"/>
      <c r="Q194" s="846"/>
      <c r="R194" s="21"/>
      <c r="S194" s="21"/>
      <c r="T194" s="21"/>
      <c r="U194" s="739">
        <f t="shared" si="21"/>
        <v>0</v>
      </c>
      <c r="V194" s="739">
        <f t="shared" si="22"/>
        <v>0</v>
      </c>
      <c r="W194" s="739">
        <f t="shared" si="23"/>
        <v>0</v>
      </c>
      <c r="X194" s="739">
        <f t="shared" si="24"/>
        <v>0</v>
      </c>
      <c r="Y194" s="722">
        <f t="shared" si="25"/>
        <v>0</v>
      </c>
      <c r="Z194" s="740" t="str">
        <f t="shared" si="26"/>
        <v>OK</v>
      </c>
    </row>
    <row r="195" spans="1:26" s="26" customFormat="1" ht="23.4" customHeight="1">
      <c r="A195" s="1826" t="s">
        <v>1536</v>
      </c>
      <c r="B195" s="1826"/>
      <c r="C195" s="1826"/>
      <c r="D195" s="1826"/>
      <c r="E195" s="1826"/>
      <c r="F195" s="1826"/>
      <c r="G195" s="1826"/>
      <c r="H195" s="1826"/>
      <c r="I195" s="1826"/>
      <c r="J195" s="1826"/>
      <c r="K195" s="1826"/>
      <c r="L195" s="1826"/>
      <c r="M195" s="1826"/>
      <c r="N195" s="1826"/>
      <c r="O195" s="1826"/>
      <c r="P195" s="1826"/>
      <c r="Q195" s="1826"/>
      <c r="R195" s="1826"/>
      <c r="S195" s="1826"/>
      <c r="T195" s="497" t="s">
        <v>1028</v>
      </c>
      <c r="U195" s="739">
        <f t="shared" si="21"/>
        <v>0</v>
      </c>
      <c r="V195" s="739">
        <f t="shared" si="22"/>
        <v>0</v>
      </c>
      <c r="W195" s="739">
        <f t="shared" si="23"/>
        <v>0</v>
      </c>
      <c r="X195" s="739">
        <f t="shared" si="24"/>
        <v>0</v>
      </c>
      <c r="Y195" s="722">
        <f t="shared" si="25"/>
        <v>0</v>
      </c>
      <c r="Z195" s="740" t="str">
        <f t="shared" si="26"/>
        <v>OK</v>
      </c>
    </row>
    <row r="196" spans="1:26" s="26" customFormat="1" ht="23.4" customHeight="1">
      <c r="A196" s="1826" t="s">
        <v>1518</v>
      </c>
      <c r="B196" s="1826"/>
      <c r="C196" s="1826"/>
      <c r="D196" s="1826"/>
      <c r="E196" s="1826"/>
      <c r="F196" s="1826"/>
      <c r="G196" s="1826"/>
      <c r="H196" s="1826"/>
      <c r="I196" s="1826"/>
      <c r="J196" s="1826"/>
      <c r="K196" s="1826"/>
      <c r="L196" s="1826"/>
      <c r="M196" s="1826"/>
      <c r="N196" s="1826"/>
      <c r="O196" s="1826"/>
      <c r="P196" s="1826"/>
      <c r="Q196" s="1826"/>
      <c r="R196" s="1826"/>
      <c r="S196" s="1826"/>
      <c r="T196" s="22"/>
      <c r="U196" s="739">
        <f t="shared" si="21"/>
        <v>0</v>
      </c>
      <c r="V196" s="739">
        <f t="shared" si="22"/>
        <v>0</v>
      </c>
      <c r="W196" s="739">
        <f t="shared" si="23"/>
        <v>0</v>
      </c>
      <c r="X196" s="739">
        <f t="shared" si="24"/>
        <v>0</v>
      </c>
      <c r="Y196" s="722">
        <f t="shared" si="25"/>
        <v>0</v>
      </c>
      <c r="Z196" s="740" t="str">
        <f t="shared" si="26"/>
        <v>OK</v>
      </c>
    </row>
    <row r="197" spans="1:26" s="26" customFormat="1" ht="23.4" customHeight="1">
      <c r="A197" s="1827" t="s">
        <v>1030</v>
      </c>
      <c r="B197" s="1827"/>
      <c r="C197" s="1827"/>
      <c r="D197" s="1827"/>
      <c r="E197" s="1827"/>
      <c r="F197" s="1827"/>
      <c r="G197" s="1827"/>
      <c r="H197" s="1827"/>
      <c r="I197" s="1827"/>
      <c r="J197" s="1827"/>
      <c r="K197" s="1827"/>
      <c r="L197" s="1827"/>
      <c r="M197" s="1827"/>
      <c r="N197" s="1827"/>
      <c r="O197" s="1827"/>
      <c r="P197" s="1827"/>
      <c r="Q197" s="1827"/>
      <c r="R197" s="1827"/>
      <c r="S197" s="1827"/>
      <c r="T197" s="22"/>
      <c r="U197" s="739">
        <f t="shared" si="21"/>
        <v>0</v>
      </c>
      <c r="V197" s="739">
        <f t="shared" si="22"/>
        <v>0</v>
      </c>
      <c r="W197" s="739">
        <f t="shared" si="23"/>
        <v>0</v>
      </c>
      <c r="X197" s="739">
        <f t="shared" si="24"/>
        <v>0</v>
      </c>
      <c r="Y197" s="722">
        <f t="shared" si="25"/>
        <v>0</v>
      </c>
      <c r="Z197" s="740" t="str">
        <f t="shared" si="26"/>
        <v>OK</v>
      </c>
    </row>
    <row r="198" spans="1:26" ht="42" customHeight="1">
      <c r="A198" s="1828" t="s">
        <v>789</v>
      </c>
      <c r="B198" s="1829" t="s">
        <v>4</v>
      </c>
      <c r="C198" s="1832" t="s">
        <v>1031</v>
      </c>
      <c r="D198" s="1831" t="s">
        <v>1032</v>
      </c>
      <c r="E198" s="1831"/>
      <c r="F198" s="1831"/>
      <c r="G198" s="1887" t="s">
        <v>1033</v>
      </c>
      <c r="H198" s="1831" t="s">
        <v>1034</v>
      </c>
      <c r="I198" s="1888" t="s">
        <v>1035</v>
      </c>
      <c r="J198" s="1889" t="s">
        <v>1036</v>
      </c>
      <c r="K198" s="1833" t="s">
        <v>1037</v>
      </c>
      <c r="L198" s="1888" t="s">
        <v>1038</v>
      </c>
      <c r="M198" s="1888" t="s">
        <v>1039</v>
      </c>
      <c r="N198" s="1831" t="s">
        <v>1040</v>
      </c>
      <c r="O198" s="1831" t="s">
        <v>1041</v>
      </c>
      <c r="P198" s="1832" t="s">
        <v>1042</v>
      </c>
      <c r="Q198" s="1832"/>
      <c r="R198" s="1832" t="s">
        <v>1043</v>
      </c>
      <c r="S198" s="1832" t="s">
        <v>1044</v>
      </c>
      <c r="T198" s="503"/>
      <c r="U198" s="739"/>
      <c r="V198" s="739"/>
      <c r="W198" s="739"/>
      <c r="X198" s="739"/>
      <c r="Z198" s="740"/>
    </row>
    <row r="199" spans="1:26" ht="69.599999999999994" customHeight="1">
      <c r="A199" s="1828"/>
      <c r="B199" s="1830"/>
      <c r="C199" s="1832"/>
      <c r="D199" s="900" t="s">
        <v>1045</v>
      </c>
      <c r="E199" s="900" t="s">
        <v>1046</v>
      </c>
      <c r="F199" s="900" t="s">
        <v>224</v>
      </c>
      <c r="G199" s="1887"/>
      <c r="H199" s="1831"/>
      <c r="I199" s="1888"/>
      <c r="J199" s="1889"/>
      <c r="K199" s="1833"/>
      <c r="L199" s="1888"/>
      <c r="M199" s="1888"/>
      <c r="N199" s="1831"/>
      <c r="O199" s="1831"/>
      <c r="P199" s="901" t="s">
        <v>1047</v>
      </c>
      <c r="Q199" s="506" t="s">
        <v>1048</v>
      </c>
      <c r="R199" s="1832"/>
      <c r="S199" s="1832"/>
      <c r="U199" s="739">
        <f t="shared" ref="U199:U261" si="35">+L199*J199</f>
        <v>0</v>
      </c>
      <c r="V199" s="739">
        <f t="shared" ref="V199:V261" si="36">+M199*J199</f>
        <v>0</v>
      </c>
      <c r="W199" s="739">
        <f t="shared" ref="W199:W261" si="37">+N199*J199</f>
        <v>0</v>
      </c>
      <c r="X199" s="739">
        <f t="shared" ref="X199:X261" si="38">+O199*J199</f>
        <v>0</v>
      </c>
      <c r="Y199" s="722">
        <f t="shared" ref="Y199:Y261" si="39">SUM(U199:X199)</f>
        <v>0</v>
      </c>
      <c r="Z199" s="740" t="b">
        <f t="shared" ref="Z199:Z261" si="40">IF(Q199=Y199,"OK")</f>
        <v>0</v>
      </c>
    </row>
    <row r="200" spans="1:26" ht="23.4" customHeight="1">
      <c r="A200" s="498"/>
      <c r="B200" s="504" t="s">
        <v>1087</v>
      </c>
      <c r="C200" s="498"/>
      <c r="D200" s="499"/>
      <c r="E200" s="499"/>
      <c r="F200" s="499"/>
      <c r="G200" s="570"/>
      <c r="H200" s="570"/>
      <c r="I200" s="570"/>
      <c r="J200" s="878"/>
      <c r="K200" s="923">
        <f>+K193</f>
        <v>1011211.5</v>
      </c>
      <c r="L200" s="499"/>
      <c r="M200" s="499"/>
      <c r="N200" s="499"/>
      <c r="O200" s="499"/>
      <c r="P200" s="498"/>
      <c r="Q200" s="848">
        <f>+Q193</f>
        <v>1011211.5</v>
      </c>
      <c r="R200" s="498"/>
      <c r="S200" s="498"/>
      <c r="T200" s="21"/>
      <c r="U200" s="739">
        <f t="shared" si="35"/>
        <v>0</v>
      </c>
      <c r="V200" s="739">
        <f t="shared" si="36"/>
        <v>0</v>
      </c>
      <c r="W200" s="739">
        <f t="shared" si="37"/>
        <v>0</v>
      </c>
      <c r="X200" s="739">
        <f t="shared" si="38"/>
        <v>0</v>
      </c>
      <c r="Y200" s="722">
        <f t="shared" si="39"/>
        <v>0</v>
      </c>
      <c r="Z200" s="740" t="b">
        <f t="shared" si="40"/>
        <v>0</v>
      </c>
    </row>
    <row r="201" spans="1:26" ht="24.6">
      <c r="A201" s="509">
        <v>118</v>
      </c>
      <c r="B201" s="918" t="s">
        <v>1660</v>
      </c>
      <c r="C201" s="908" t="s">
        <v>1549</v>
      </c>
      <c r="D201" s="913">
        <v>0</v>
      </c>
      <c r="E201" s="913">
        <v>0</v>
      </c>
      <c r="F201" s="921">
        <v>10</v>
      </c>
      <c r="G201" s="991">
        <v>20</v>
      </c>
      <c r="H201" s="991">
        <v>5</v>
      </c>
      <c r="I201" s="991">
        <f t="shared" si="31"/>
        <v>20</v>
      </c>
      <c r="J201" s="523">
        <v>250</v>
      </c>
      <c r="K201" s="512">
        <f t="shared" si="32"/>
        <v>5000</v>
      </c>
      <c r="L201" s="513">
        <v>0</v>
      </c>
      <c r="M201" s="513">
        <v>20</v>
      </c>
      <c r="N201" s="513">
        <v>0</v>
      </c>
      <c r="O201" s="513">
        <v>0</v>
      </c>
      <c r="P201" s="514">
        <f t="shared" si="33"/>
        <v>20</v>
      </c>
      <c r="Q201" s="515">
        <f t="shared" si="34"/>
        <v>5000</v>
      </c>
      <c r="R201" s="516" t="s">
        <v>1051</v>
      </c>
      <c r="S201" s="509" t="s">
        <v>1644</v>
      </c>
      <c r="U201" s="739">
        <f t="shared" si="35"/>
        <v>0</v>
      </c>
      <c r="V201" s="739">
        <f t="shared" si="36"/>
        <v>5000</v>
      </c>
      <c r="W201" s="739">
        <f t="shared" si="37"/>
        <v>0</v>
      </c>
      <c r="X201" s="739">
        <f t="shared" si="38"/>
        <v>0</v>
      </c>
      <c r="Y201" s="722">
        <f t="shared" si="39"/>
        <v>5000</v>
      </c>
      <c r="Z201" s="740" t="str">
        <f t="shared" si="40"/>
        <v>OK</v>
      </c>
    </row>
    <row r="202" spans="1:26" ht="24.6">
      <c r="A202" s="509">
        <v>119</v>
      </c>
      <c r="B202" s="920" t="s">
        <v>1661</v>
      </c>
      <c r="C202" s="908" t="s">
        <v>1549</v>
      </c>
      <c r="D202" s="913">
        <v>0</v>
      </c>
      <c r="E202" s="913">
        <v>0</v>
      </c>
      <c r="F202" s="921">
        <v>10</v>
      </c>
      <c r="G202" s="991">
        <v>10</v>
      </c>
      <c r="H202" s="991">
        <v>5</v>
      </c>
      <c r="I202" s="991">
        <f t="shared" si="31"/>
        <v>10</v>
      </c>
      <c r="J202" s="523">
        <v>110</v>
      </c>
      <c r="K202" s="512">
        <f t="shared" si="32"/>
        <v>1100</v>
      </c>
      <c r="L202" s="513">
        <v>0</v>
      </c>
      <c r="M202" s="513">
        <v>10</v>
      </c>
      <c r="N202" s="513">
        <v>0</v>
      </c>
      <c r="O202" s="513">
        <v>0</v>
      </c>
      <c r="P202" s="514">
        <f t="shared" si="33"/>
        <v>10</v>
      </c>
      <c r="Q202" s="515">
        <f t="shared" si="34"/>
        <v>1100</v>
      </c>
      <c r="R202" s="516" t="s">
        <v>1051</v>
      </c>
      <c r="S202" s="509" t="s">
        <v>1644</v>
      </c>
      <c r="U202" s="739">
        <f t="shared" si="35"/>
        <v>0</v>
      </c>
      <c r="V202" s="739">
        <f t="shared" si="36"/>
        <v>1100</v>
      </c>
      <c r="W202" s="739">
        <f t="shared" si="37"/>
        <v>0</v>
      </c>
      <c r="X202" s="739">
        <f t="shared" si="38"/>
        <v>0</v>
      </c>
      <c r="Y202" s="722">
        <f t="shared" si="39"/>
        <v>1100</v>
      </c>
      <c r="Z202" s="740" t="str">
        <f t="shared" si="40"/>
        <v>OK</v>
      </c>
    </row>
    <row r="203" spans="1:26" ht="24.6">
      <c r="A203" s="509">
        <v>120</v>
      </c>
      <c r="B203" s="920" t="s">
        <v>1662</v>
      </c>
      <c r="C203" s="992" t="s">
        <v>1290</v>
      </c>
      <c r="D203" s="936">
        <v>0</v>
      </c>
      <c r="E203" s="936">
        <v>0</v>
      </c>
      <c r="F203" s="936">
        <v>0</v>
      </c>
      <c r="G203" s="993">
        <v>1</v>
      </c>
      <c r="H203" s="915">
        <v>0</v>
      </c>
      <c r="I203" s="991">
        <f t="shared" si="31"/>
        <v>1</v>
      </c>
      <c r="J203" s="994">
        <v>2500</v>
      </c>
      <c r="K203" s="512">
        <f t="shared" si="32"/>
        <v>2500</v>
      </c>
      <c r="L203" s="513">
        <v>0</v>
      </c>
      <c r="M203" s="513">
        <v>1</v>
      </c>
      <c r="N203" s="513">
        <v>0</v>
      </c>
      <c r="O203" s="513">
        <v>0</v>
      </c>
      <c r="P203" s="514">
        <f t="shared" si="33"/>
        <v>1</v>
      </c>
      <c r="Q203" s="515">
        <f t="shared" si="34"/>
        <v>2500</v>
      </c>
      <c r="R203" s="516" t="s">
        <v>1051</v>
      </c>
      <c r="S203" s="509" t="s">
        <v>1644</v>
      </c>
      <c r="U203" s="739">
        <f t="shared" si="35"/>
        <v>0</v>
      </c>
      <c r="V203" s="739">
        <f t="shared" si="36"/>
        <v>2500</v>
      </c>
      <c r="W203" s="739">
        <f t="shared" si="37"/>
        <v>0</v>
      </c>
      <c r="X203" s="739">
        <f t="shared" si="38"/>
        <v>0</v>
      </c>
      <c r="Y203" s="722">
        <f t="shared" si="39"/>
        <v>2500</v>
      </c>
      <c r="Z203" s="740" t="str">
        <f t="shared" si="40"/>
        <v>OK</v>
      </c>
    </row>
    <row r="204" spans="1:26" ht="24.6">
      <c r="A204" s="509">
        <v>121</v>
      </c>
      <c r="B204" s="920" t="s">
        <v>1663</v>
      </c>
      <c r="C204" s="908" t="s">
        <v>1290</v>
      </c>
      <c r="D204" s="913">
        <v>1</v>
      </c>
      <c r="E204" s="913">
        <v>1</v>
      </c>
      <c r="F204" s="913">
        <v>1</v>
      </c>
      <c r="G204" s="914">
        <v>2</v>
      </c>
      <c r="H204" s="915">
        <v>1</v>
      </c>
      <c r="I204" s="991">
        <f t="shared" si="31"/>
        <v>2</v>
      </c>
      <c r="J204" s="922">
        <v>300</v>
      </c>
      <c r="K204" s="512">
        <f t="shared" si="32"/>
        <v>600</v>
      </c>
      <c r="L204" s="513">
        <v>0</v>
      </c>
      <c r="M204" s="513">
        <v>2</v>
      </c>
      <c r="N204" s="513">
        <v>0</v>
      </c>
      <c r="O204" s="513">
        <v>0</v>
      </c>
      <c r="P204" s="514">
        <f t="shared" si="33"/>
        <v>2</v>
      </c>
      <c r="Q204" s="515">
        <f t="shared" si="34"/>
        <v>600</v>
      </c>
      <c r="R204" s="516" t="s">
        <v>1051</v>
      </c>
      <c r="S204" s="509" t="s">
        <v>1644</v>
      </c>
      <c r="U204" s="739">
        <f t="shared" si="35"/>
        <v>0</v>
      </c>
      <c r="V204" s="739">
        <f t="shared" si="36"/>
        <v>600</v>
      </c>
      <c r="W204" s="739">
        <f t="shared" si="37"/>
        <v>0</v>
      </c>
      <c r="X204" s="739">
        <f t="shared" si="38"/>
        <v>0</v>
      </c>
      <c r="Y204" s="722">
        <f t="shared" si="39"/>
        <v>600</v>
      </c>
      <c r="Z204" s="740" t="str">
        <f t="shared" si="40"/>
        <v>OK</v>
      </c>
    </row>
    <row r="205" spans="1:26" ht="24.6">
      <c r="A205" s="509">
        <v>122</v>
      </c>
      <c r="B205" s="920" t="s">
        <v>1664</v>
      </c>
      <c r="C205" s="908" t="s">
        <v>1302</v>
      </c>
      <c r="D205" s="913">
        <v>0</v>
      </c>
      <c r="E205" s="913">
        <v>1</v>
      </c>
      <c r="F205" s="913">
        <v>1</v>
      </c>
      <c r="G205" s="914">
        <v>2</v>
      </c>
      <c r="H205" s="915">
        <v>1</v>
      </c>
      <c r="I205" s="991">
        <f t="shared" si="31"/>
        <v>2</v>
      </c>
      <c r="J205" s="922">
        <v>3000</v>
      </c>
      <c r="K205" s="512">
        <f t="shared" si="32"/>
        <v>6000</v>
      </c>
      <c r="L205" s="513">
        <v>0</v>
      </c>
      <c r="M205" s="513">
        <v>2</v>
      </c>
      <c r="N205" s="513">
        <v>0</v>
      </c>
      <c r="O205" s="513">
        <v>0</v>
      </c>
      <c r="P205" s="514">
        <f t="shared" si="33"/>
        <v>2</v>
      </c>
      <c r="Q205" s="515">
        <f t="shared" si="34"/>
        <v>6000</v>
      </c>
      <c r="R205" s="516" t="s">
        <v>1051</v>
      </c>
      <c r="S205" s="509" t="s">
        <v>1644</v>
      </c>
      <c r="U205" s="739">
        <f t="shared" si="35"/>
        <v>0</v>
      </c>
      <c r="V205" s="739">
        <f t="shared" si="36"/>
        <v>6000</v>
      </c>
      <c r="W205" s="739">
        <f t="shared" si="37"/>
        <v>0</v>
      </c>
      <c r="X205" s="739">
        <f t="shared" si="38"/>
        <v>0</v>
      </c>
      <c r="Y205" s="722">
        <f t="shared" si="39"/>
        <v>6000</v>
      </c>
      <c r="Z205" s="740" t="str">
        <f t="shared" si="40"/>
        <v>OK</v>
      </c>
    </row>
    <row r="206" spans="1:26" ht="24.6">
      <c r="A206" s="509">
        <v>123</v>
      </c>
      <c r="B206" s="920" t="s">
        <v>1665</v>
      </c>
      <c r="C206" s="908" t="s">
        <v>1302</v>
      </c>
      <c r="D206" s="913">
        <v>0</v>
      </c>
      <c r="E206" s="913">
        <v>1</v>
      </c>
      <c r="F206" s="913">
        <v>1</v>
      </c>
      <c r="G206" s="914">
        <v>3</v>
      </c>
      <c r="H206" s="915">
        <v>1</v>
      </c>
      <c r="I206" s="991">
        <f t="shared" si="31"/>
        <v>3</v>
      </c>
      <c r="J206" s="922">
        <v>600</v>
      </c>
      <c r="K206" s="512">
        <f t="shared" si="32"/>
        <v>1800</v>
      </c>
      <c r="L206" s="513">
        <v>0</v>
      </c>
      <c r="M206" s="513">
        <v>3</v>
      </c>
      <c r="N206" s="513">
        <v>0</v>
      </c>
      <c r="O206" s="513">
        <v>0</v>
      </c>
      <c r="P206" s="514">
        <f t="shared" si="33"/>
        <v>3</v>
      </c>
      <c r="Q206" s="515">
        <f t="shared" si="34"/>
        <v>1800</v>
      </c>
      <c r="R206" s="516" t="s">
        <v>1051</v>
      </c>
      <c r="S206" s="509" t="s">
        <v>1644</v>
      </c>
      <c r="U206" s="739">
        <f t="shared" si="35"/>
        <v>0</v>
      </c>
      <c r="V206" s="739">
        <f t="shared" si="36"/>
        <v>1800</v>
      </c>
      <c r="W206" s="739">
        <f t="shared" si="37"/>
        <v>0</v>
      </c>
      <c r="X206" s="739">
        <f t="shared" si="38"/>
        <v>0</v>
      </c>
      <c r="Y206" s="722">
        <f t="shared" si="39"/>
        <v>1800</v>
      </c>
      <c r="Z206" s="740" t="str">
        <f t="shared" si="40"/>
        <v>OK</v>
      </c>
    </row>
    <row r="207" spans="1:26">
      <c r="A207" s="509">
        <v>124</v>
      </c>
      <c r="B207" s="920" t="s">
        <v>1666</v>
      </c>
      <c r="C207" s="908" t="s">
        <v>1290</v>
      </c>
      <c r="D207" s="913">
        <v>0</v>
      </c>
      <c r="E207" s="913">
        <v>0</v>
      </c>
      <c r="F207" s="913">
        <v>0</v>
      </c>
      <c r="G207" s="914">
        <v>2</v>
      </c>
      <c r="H207" s="915">
        <v>0</v>
      </c>
      <c r="I207" s="995">
        <f t="shared" si="31"/>
        <v>2</v>
      </c>
      <c r="J207" s="922">
        <v>300</v>
      </c>
      <c r="K207" s="512">
        <f t="shared" si="32"/>
        <v>600</v>
      </c>
      <c r="L207" s="513">
        <v>0</v>
      </c>
      <c r="M207" s="513">
        <v>2</v>
      </c>
      <c r="N207" s="513">
        <v>0</v>
      </c>
      <c r="O207" s="513">
        <v>0</v>
      </c>
      <c r="P207" s="514">
        <f t="shared" si="33"/>
        <v>2</v>
      </c>
      <c r="Q207" s="515">
        <f t="shared" si="34"/>
        <v>600</v>
      </c>
      <c r="R207" s="516" t="s">
        <v>1051</v>
      </c>
      <c r="S207" s="509" t="s">
        <v>1644</v>
      </c>
      <c r="U207" s="739">
        <f t="shared" si="35"/>
        <v>0</v>
      </c>
      <c r="V207" s="739">
        <f t="shared" si="36"/>
        <v>600</v>
      </c>
      <c r="W207" s="739">
        <f t="shared" si="37"/>
        <v>0</v>
      </c>
      <c r="X207" s="739">
        <f t="shared" si="38"/>
        <v>0</v>
      </c>
      <c r="Y207" s="722">
        <f t="shared" si="39"/>
        <v>600</v>
      </c>
      <c r="Z207" s="740" t="str">
        <f t="shared" si="40"/>
        <v>OK</v>
      </c>
    </row>
    <row r="208" spans="1:26">
      <c r="A208" s="509">
        <v>125</v>
      </c>
      <c r="B208" s="920" t="s">
        <v>1667</v>
      </c>
      <c r="C208" s="908" t="s">
        <v>1351</v>
      </c>
      <c r="D208" s="913">
        <v>0</v>
      </c>
      <c r="E208" s="913">
        <v>1</v>
      </c>
      <c r="F208" s="913">
        <v>1</v>
      </c>
      <c r="G208" s="914">
        <v>1</v>
      </c>
      <c r="H208" s="915">
        <v>1</v>
      </c>
      <c r="I208" s="995">
        <f t="shared" si="31"/>
        <v>1</v>
      </c>
      <c r="J208" s="922">
        <v>2000</v>
      </c>
      <c r="K208" s="512">
        <f t="shared" si="32"/>
        <v>2000</v>
      </c>
      <c r="L208" s="513">
        <v>0</v>
      </c>
      <c r="M208" s="513">
        <v>1</v>
      </c>
      <c r="N208" s="513">
        <v>0</v>
      </c>
      <c r="O208" s="513">
        <v>0</v>
      </c>
      <c r="P208" s="514">
        <f t="shared" si="33"/>
        <v>1</v>
      </c>
      <c r="Q208" s="515">
        <f t="shared" si="34"/>
        <v>2000</v>
      </c>
      <c r="R208" s="516" t="s">
        <v>1051</v>
      </c>
      <c r="S208" s="509" t="s">
        <v>1644</v>
      </c>
      <c r="U208" s="739">
        <f t="shared" si="35"/>
        <v>0</v>
      </c>
      <c r="V208" s="739">
        <f t="shared" si="36"/>
        <v>2000</v>
      </c>
      <c r="W208" s="739">
        <f t="shared" si="37"/>
        <v>0</v>
      </c>
      <c r="X208" s="739">
        <f t="shared" si="38"/>
        <v>0</v>
      </c>
      <c r="Y208" s="722">
        <f t="shared" si="39"/>
        <v>2000</v>
      </c>
      <c r="Z208" s="740" t="str">
        <f t="shared" si="40"/>
        <v>OK</v>
      </c>
    </row>
    <row r="209" spans="1:26">
      <c r="A209" s="509">
        <v>126</v>
      </c>
      <c r="B209" s="920" t="s">
        <v>1668</v>
      </c>
      <c r="C209" s="908" t="s">
        <v>1351</v>
      </c>
      <c r="D209" s="913">
        <v>0</v>
      </c>
      <c r="E209" s="913">
        <v>0</v>
      </c>
      <c r="F209" s="913">
        <v>0</v>
      </c>
      <c r="G209" s="914">
        <v>1</v>
      </c>
      <c r="H209" s="915">
        <v>0</v>
      </c>
      <c r="I209" s="995">
        <f t="shared" si="31"/>
        <v>1</v>
      </c>
      <c r="J209" s="922">
        <v>1500</v>
      </c>
      <c r="K209" s="512">
        <f>Q209</f>
        <v>1500</v>
      </c>
      <c r="L209" s="513">
        <v>0</v>
      </c>
      <c r="M209" s="513">
        <v>1</v>
      </c>
      <c r="N209" s="513">
        <v>0</v>
      </c>
      <c r="O209" s="513">
        <v>0</v>
      </c>
      <c r="P209" s="514">
        <f>SUM(L209:O209)</f>
        <v>1</v>
      </c>
      <c r="Q209" s="515">
        <f>P209*J209</f>
        <v>1500</v>
      </c>
      <c r="R209" s="516" t="s">
        <v>1051</v>
      </c>
      <c r="S209" s="509" t="s">
        <v>1644</v>
      </c>
      <c r="U209" s="739">
        <f t="shared" si="35"/>
        <v>0</v>
      </c>
      <c r="V209" s="739">
        <f t="shared" si="36"/>
        <v>1500</v>
      </c>
      <c r="W209" s="739">
        <f t="shared" si="37"/>
        <v>0</v>
      </c>
      <c r="X209" s="739">
        <f t="shared" si="38"/>
        <v>0</v>
      </c>
      <c r="Y209" s="722">
        <f t="shared" si="39"/>
        <v>1500</v>
      </c>
      <c r="Z209" s="740" t="str">
        <f t="shared" si="40"/>
        <v>OK</v>
      </c>
    </row>
    <row r="210" spans="1:26" ht="42">
      <c r="A210" s="509">
        <v>127</v>
      </c>
      <c r="B210" s="996" t="s">
        <v>1669</v>
      </c>
      <c r="C210" s="908" t="s">
        <v>1169</v>
      </c>
      <c r="D210" s="913">
        <v>0</v>
      </c>
      <c r="E210" s="913">
        <v>0</v>
      </c>
      <c r="F210" s="913">
        <v>0</v>
      </c>
      <c r="G210" s="914">
        <v>2</v>
      </c>
      <c r="H210" s="915">
        <v>0</v>
      </c>
      <c r="I210" s="995">
        <f t="shared" si="31"/>
        <v>2</v>
      </c>
      <c r="J210" s="997">
        <v>1500</v>
      </c>
      <c r="K210" s="512">
        <f>Q210</f>
        <v>3000</v>
      </c>
      <c r="L210" s="513">
        <v>0</v>
      </c>
      <c r="M210" s="513">
        <v>2</v>
      </c>
      <c r="N210" s="513">
        <v>0</v>
      </c>
      <c r="O210" s="513">
        <v>0</v>
      </c>
      <c r="P210" s="514">
        <f>SUM(L210:O210)</f>
        <v>2</v>
      </c>
      <c r="Q210" s="515">
        <f>P210*J210</f>
        <v>3000</v>
      </c>
      <c r="R210" s="516" t="s">
        <v>1051</v>
      </c>
      <c r="S210" s="509" t="s">
        <v>1644</v>
      </c>
      <c r="U210" s="739">
        <f t="shared" si="35"/>
        <v>0</v>
      </c>
      <c r="V210" s="739">
        <f t="shared" si="36"/>
        <v>3000</v>
      </c>
      <c r="W210" s="739">
        <f t="shared" si="37"/>
        <v>0</v>
      </c>
      <c r="X210" s="739">
        <f t="shared" si="38"/>
        <v>0</v>
      </c>
      <c r="Y210" s="722">
        <f t="shared" si="39"/>
        <v>3000</v>
      </c>
      <c r="Z210" s="740" t="str">
        <f t="shared" si="40"/>
        <v>OK</v>
      </c>
    </row>
    <row r="211" spans="1:26">
      <c r="A211" s="509">
        <v>128</v>
      </c>
      <c r="B211" s="920" t="s">
        <v>1670</v>
      </c>
      <c r="C211" s="908" t="s">
        <v>1302</v>
      </c>
      <c r="D211" s="913">
        <v>0</v>
      </c>
      <c r="E211" s="913">
        <v>0</v>
      </c>
      <c r="F211" s="913">
        <v>0</v>
      </c>
      <c r="G211" s="914">
        <v>4</v>
      </c>
      <c r="H211" s="915">
        <v>0</v>
      </c>
      <c r="I211" s="995">
        <f t="shared" si="31"/>
        <v>4</v>
      </c>
      <c r="J211" s="922">
        <v>500</v>
      </c>
      <c r="K211" s="531">
        <f>Q211</f>
        <v>2000</v>
      </c>
      <c r="L211" s="513">
        <v>0</v>
      </c>
      <c r="M211" s="513">
        <v>4</v>
      </c>
      <c r="N211" s="513">
        <v>0</v>
      </c>
      <c r="O211" s="513">
        <v>0</v>
      </c>
      <c r="P211" s="514">
        <f>SUM(L211:O211)</f>
        <v>4</v>
      </c>
      <c r="Q211" s="998">
        <f>P211*J211</f>
        <v>2000</v>
      </c>
      <c r="R211" s="516" t="s">
        <v>1051</v>
      </c>
      <c r="S211" s="509" t="s">
        <v>1644</v>
      </c>
      <c r="U211" s="739">
        <f t="shared" si="35"/>
        <v>0</v>
      </c>
      <c r="V211" s="739">
        <f t="shared" si="36"/>
        <v>2000</v>
      </c>
      <c r="W211" s="739">
        <f t="shared" si="37"/>
        <v>0</v>
      </c>
      <c r="X211" s="739">
        <f t="shared" si="38"/>
        <v>0</v>
      </c>
      <c r="Y211" s="722">
        <f t="shared" si="39"/>
        <v>2000</v>
      </c>
      <c r="Z211" s="740" t="str">
        <f t="shared" si="40"/>
        <v>OK</v>
      </c>
    </row>
    <row r="212" spans="1:26" ht="42">
      <c r="A212" s="509">
        <v>129</v>
      </c>
      <c r="B212" s="522" t="s">
        <v>1671</v>
      </c>
      <c r="C212" s="936" t="s">
        <v>1565</v>
      </c>
      <c r="D212" s="803">
        <v>2</v>
      </c>
      <c r="E212" s="803">
        <v>2</v>
      </c>
      <c r="F212" s="803">
        <v>2</v>
      </c>
      <c r="G212" s="935">
        <v>4</v>
      </c>
      <c r="H212" s="999">
        <v>0</v>
      </c>
      <c r="I212" s="1000">
        <v>4</v>
      </c>
      <c r="J212" s="1000">
        <v>450</v>
      </c>
      <c r="K212" s="513">
        <f>I212*J212</f>
        <v>1800</v>
      </c>
      <c r="L212" s="936">
        <v>0</v>
      </c>
      <c r="M212" s="1001">
        <v>4</v>
      </c>
      <c r="N212" s="936">
        <v>0</v>
      </c>
      <c r="O212" s="936">
        <v>0</v>
      </c>
      <c r="P212" s="514">
        <f t="shared" ref="P212:P227" si="41">SUM(L212:O212)</f>
        <v>4</v>
      </c>
      <c r="Q212" s="1002">
        <f>P212*J212</f>
        <v>1800</v>
      </c>
      <c r="R212" s="516" t="s">
        <v>1051</v>
      </c>
      <c r="S212" s="931" t="s">
        <v>1672</v>
      </c>
      <c r="U212" s="739">
        <f t="shared" si="35"/>
        <v>0</v>
      </c>
      <c r="V212" s="739">
        <f t="shared" si="36"/>
        <v>1800</v>
      </c>
      <c r="W212" s="739">
        <f t="shared" si="37"/>
        <v>0</v>
      </c>
      <c r="X212" s="739">
        <f t="shared" si="38"/>
        <v>0</v>
      </c>
      <c r="Y212" s="722">
        <f t="shared" si="39"/>
        <v>1800</v>
      </c>
      <c r="Z212" s="740" t="str">
        <f t="shared" si="40"/>
        <v>OK</v>
      </c>
    </row>
    <row r="213" spans="1:26" ht="42">
      <c r="A213" s="509">
        <v>130</v>
      </c>
      <c r="B213" s="522" t="s">
        <v>1673</v>
      </c>
      <c r="C213" s="936" t="s">
        <v>1565</v>
      </c>
      <c r="D213" s="803">
        <v>2</v>
      </c>
      <c r="E213" s="803">
        <v>2</v>
      </c>
      <c r="F213" s="803">
        <v>2</v>
      </c>
      <c r="G213" s="935">
        <v>4</v>
      </c>
      <c r="H213" s="999">
        <v>0</v>
      </c>
      <c r="I213" s="1000">
        <v>4</v>
      </c>
      <c r="J213" s="1000">
        <v>450</v>
      </c>
      <c r="K213" s="513">
        <f t="shared" ref="K213:K244" si="42">I213*J213</f>
        <v>1800</v>
      </c>
      <c r="L213" s="936">
        <v>0</v>
      </c>
      <c r="M213" s="1001">
        <v>4</v>
      </c>
      <c r="N213" s="936">
        <v>0</v>
      </c>
      <c r="O213" s="936">
        <v>0</v>
      </c>
      <c r="P213" s="514">
        <f t="shared" si="41"/>
        <v>4</v>
      </c>
      <c r="Q213" s="1002">
        <f t="shared" ref="Q213:Q261" si="43">P213*J213</f>
        <v>1800</v>
      </c>
      <c r="R213" s="516" t="s">
        <v>1051</v>
      </c>
      <c r="S213" s="931" t="s">
        <v>1672</v>
      </c>
      <c r="U213" s="739">
        <f t="shared" si="35"/>
        <v>0</v>
      </c>
      <c r="V213" s="739">
        <f t="shared" si="36"/>
        <v>1800</v>
      </c>
      <c r="W213" s="739">
        <f t="shared" si="37"/>
        <v>0</v>
      </c>
      <c r="X213" s="739">
        <f t="shared" si="38"/>
        <v>0</v>
      </c>
      <c r="Y213" s="722">
        <f t="shared" si="39"/>
        <v>1800</v>
      </c>
      <c r="Z213" s="740" t="str">
        <f t="shared" si="40"/>
        <v>OK</v>
      </c>
    </row>
    <row r="214" spans="1:26" ht="23.4" customHeight="1">
      <c r="A214" s="746"/>
      <c r="B214" s="76" t="s">
        <v>6</v>
      </c>
      <c r="C214" s="22"/>
      <c r="D214" s="22"/>
      <c r="E214" s="22"/>
      <c r="F214" s="22"/>
      <c r="G214" s="22"/>
      <c r="I214" s="22"/>
      <c r="J214" s="22"/>
      <c r="K214" s="788">
        <f>SUM(K196:K213)</f>
        <v>1040911.5</v>
      </c>
      <c r="L214" s="789"/>
      <c r="M214" s="789"/>
      <c r="N214" s="789"/>
      <c r="O214" s="789"/>
      <c r="P214" s="789"/>
      <c r="Q214" s="788">
        <f>SUM(Q196:Q213)</f>
        <v>1040911.5</v>
      </c>
      <c r="R214" s="21"/>
      <c r="S214" s="21"/>
      <c r="T214" s="21"/>
      <c r="U214" s="739">
        <f t="shared" si="35"/>
        <v>0</v>
      </c>
      <c r="V214" s="739">
        <f t="shared" si="36"/>
        <v>0</v>
      </c>
      <c r="W214" s="739">
        <f t="shared" si="37"/>
        <v>0</v>
      </c>
      <c r="X214" s="739">
        <f t="shared" si="38"/>
        <v>0</v>
      </c>
      <c r="Y214" s="722">
        <f t="shared" si="39"/>
        <v>0</v>
      </c>
      <c r="Z214" s="740" t="b">
        <f t="shared" si="40"/>
        <v>0</v>
      </c>
    </row>
    <row r="215" spans="1:26" s="26" customFormat="1" ht="23.4" customHeight="1">
      <c r="A215" s="1826" t="s">
        <v>1536</v>
      </c>
      <c r="B215" s="1826"/>
      <c r="C215" s="1826"/>
      <c r="D215" s="1826"/>
      <c r="E215" s="1826"/>
      <c r="F215" s="1826"/>
      <c r="G215" s="1826"/>
      <c r="H215" s="1826"/>
      <c r="I215" s="1826"/>
      <c r="J215" s="1826"/>
      <c r="K215" s="1826"/>
      <c r="L215" s="1826"/>
      <c r="M215" s="1826"/>
      <c r="N215" s="1826"/>
      <c r="O215" s="1826"/>
      <c r="P215" s="1826"/>
      <c r="Q215" s="1826"/>
      <c r="R215" s="1826"/>
      <c r="S215" s="1826"/>
      <c r="T215" s="497" t="s">
        <v>1028</v>
      </c>
      <c r="U215" s="739">
        <f t="shared" si="35"/>
        <v>0</v>
      </c>
      <c r="V215" s="739">
        <f t="shared" si="36"/>
        <v>0</v>
      </c>
      <c r="W215" s="739">
        <f t="shared" si="37"/>
        <v>0</v>
      </c>
      <c r="X215" s="739">
        <f t="shared" si="38"/>
        <v>0</v>
      </c>
      <c r="Y215" s="722">
        <f t="shared" si="39"/>
        <v>0</v>
      </c>
      <c r="Z215" s="740" t="str">
        <f t="shared" si="40"/>
        <v>OK</v>
      </c>
    </row>
    <row r="216" spans="1:26" s="26" customFormat="1" ht="23.4" customHeight="1">
      <c r="A216" s="1826" t="s">
        <v>1518</v>
      </c>
      <c r="B216" s="1826"/>
      <c r="C216" s="1826"/>
      <c r="D216" s="1826"/>
      <c r="E216" s="1826"/>
      <c r="F216" s="1826"/>
      <c r="G216" s="1826"/>
      <c r="H216" s="1826"/>
      <c r="I216" s="1826"/>
      <c r="J216" s="1826"/>
      <c r="K216" s="1826"/>
      <c r="L216" s="1826"/>
      <c r="M216" s="1826"/>
      <c r="N216" s="1826"/>
      <c r="O216" s="1826"/>
      <c r="P216" s="1826"/>
      <c r="Q216" s="1826"/>
      <c r="R216" s="1826"/>
      <c r="S216" s="1826"/>
      <c r="T216" s="22"/>
      <c r="U216" s="739">
        <f t="shared" si="35"/>
        <v>0</v>
      </c>
      <c r="V216" s="739">
        <f t="shared" si="36"/>
        <v>0</v>
      </c>
      <c r="W216" s="739">
        <f t="shared" si="37"/>
        <v>0</v>
      </c>
      <c r="X216" s="739">
        <f t="shared" si="38"/>
        <v>0</v>
      </c>
      <c r="Y216" s="722">
        <f t="shared" si="39"/>
        <v>0</v>
      </c>
      <c r="Z216" s="740" t="str">
        <f t="shared" si="40"/>
        <v>OK</v>
      </c>
    </row>
    <row r="217" spans="1:26" s="26" customFormat="1" ht="23.4" customHeight="1">
      <c r="A217" s="1827" t="s">
        <v>1030</v>
      </c>
      <c r="B217" s="1827"/>
      <c r="C217" s="1827"/>
      <c r="D217" s="1827"/>
      <c r="E217" s="1827"/>
      <c r="F217" s="1827"/>
      <c r="G217" s="1827"/>
      <c r="H217" s="1827"/>
      <c r="I217" s="1827"/>
      <c r="J217" s="1827"/>
      <c r="K217" s="1827"/>
      <c r="L217" s="1827"/>
      <c r="M217" s="1827"/>
      <c r="N217" s="1827"/>
      <c r="O217" s="1827"/>
      <c r="P217" s="1827"/>
      <c r="Q217" s="1827"/>
      <c r="R217" s="1827"/>
      <c r="S217" s="1827"/>
      <c r="T217" s="22"/>
      <c r="U217" s="739">
        <f t="shared" si="35"/>
        <v>0</v>
      </c>
      <c r="V217" s="739">
        <f t="shared" si="36"/>
        <v>0</v>
      </c>
      <c r="W217" s="739">
        <f t="shared" si="37"/>
        <v>0</v>
      </c>
      <c r="X217" s="739">
        <f t="shared" si="38"/>
        <v>0</v>
      </c>
      <c r="Y217" s="722">
        <f t="shared" si="39"/>
        <v>0</v>
      </c>
      <c r="Z217" s="740" t="str">
        <f t="shared" si="40"/>
        <v>OK</v>
      </c>
    </row>
    <row r="218" spans="1:26" ht="42" customHeight="1">
      <c r="A218" s="1828" t="s">
        <v>789</v>
      </c>
      <c r="B218" s="1829" t="s">
        <v>4</v>
      </c>
      <c r="C218" s="1832" t="s">
        <v>1031</v>
      </c>
      <c r="D218" s="1831" t="s">
        <v>1032</v>
      </c>
      <c r="E218" s="1831"/>
      <c r="F218" s="1831"/>
      <c r="G218" s="1887" t="s">
        <v>1033</v>
      </c>
      <c r="H218" s="1831" t="s">
        <v>1034</v>
      </c>
      <c r="I218" s="1888" t="s">
        <v>1035</v>
      </c>
      <c r="J218" s="1889" t="s">
        <v>1036</v>
      </c>
      <c r="K218" s="1833" t="s">
        <v>1037</v>
      </c>
      <c r="L218" s="1888" t="s">
        <v>1038</v>
      </c>
      <c r="M218" s="1888" t="s">
        <v>1039</v>
      </c>
      <c r="N218" s="1831" t="s">
        <v>1040</v>
      </c>
      <c r="O218" s="1831" t="s">
        <v>1041</v>
      </c>
      <c r="P218" s="1832" t="s">
        <v>1042</v>
      </c>
      <c r="Q218" s="1832"/>
      <c r="R218" s="1832" t="s">
        <v>1043</v>
      </c>
      <c r="S218" s="1832" t="s">
        <v>1044</v>
      </c>
      <c r="T218" s="503"/>
      <c r="U218" s="739"/>
      <c r="V218" s="739"/>
      <c r="W218" s="739"/>
      <c r="X218" s="739"/>
      <c r="Z218" s="740"/>
    </row>
    <row r="219" spans="1:26" ht="90.6" customHeight="1">
      <c r="A219" s="1828"/>
      <c r="B219" s="1830"/>
      <c r="C219" s="1832"/>
      <c r="D219" s="900" t="s">
        <v>1045</v>
      </c>
      <c r="E219" s="900" t="s">
        <v>1046</v>
      </c>
      <c r="F219" s="900" t="s">
        <v>224</v>
      </c>
      <c r="G219" s="1887"/>
      <c r="H219" s="1831"/>
      <c r="I219" s="1888"/>
      <c r="J219" s="1889"/>
      <c r="K219" s="1833"/>
      <c r="L219" s="1888"/>
      <c r="M219" s="1888"/>
      <c r="N219" s="1831"/>
      <c r="O219" s="1831"/>
      <c r="P219" s="901" t="s">
        <v>1047</v>
      </c>
      <c r="Q219" s="506" t="s">
        <v>1048</v>
      </c>
      <c r="R219" s="1832"/>
      <c r="S219" s="1832"/>
      <c r="U219" s="739">
        <f t="shared" si="35"/>
        <v>0</v>
      </c>
      <c r="V219" s="739">
        <f t="shared" si="36"/>
        <v>0</v>
      </c>
      <c r="W219" s="739">
        <f t="shared" si="37"/>
        <v>0</v>
      </c>
      <c r="X219" s="739">
        <f t="shared" si="38"/>
        <v>0</v>
      </c>
      <c r="Y219" s="722">
        <f t="shared" si="39"/>
        <v>0</v>
      </c>
      <c r="Z219" s="740" t="b">
        <f t="shared" si="40"/>
        <v>0</v>
      </c>
    </row>
    <row r="220" spans="1:26" ht="23.4" customHeight="1">
      <c r="A220" s="498"/>
      <c r="B220" s="504" t="s">
        <v>1087</v>
      </c>
      <c r="C220" s="498"/>
      <c r="D220" s="499"/>
      <c r="E220" s="499"/>
      <c r="F220" s="499"/>
      <c r="G220" s="570"/>
      <c r="H220" s="570"/>
      <c r="I220" s="570"/>
      <c r="J220" s="878"/>
      <c r="K220" s="923">
        <f>+K214</f>
        <v>1040911.5</v>
      </c>
      <c r="L220" s="499"/>
      <c r="M220" s="499"/>
      <c r="N220" s="499"/>
      <c r="O220" s="499"/>
      <c r="P220" s="498"/>
      <c r="Q220" s="848">
        <f>+Q214</f>
        <v>1040911.5</v>
      </c>
      <c r="R220" s="498"/>
      <c r="S220" s="498"/>
      <c r="T220" s="21"/>
      <c r="U220" s="739">
        <f t="shared" si="35"/>
        <v>0</v>
      </c>
      <c r="V220" s="739">
        <f t="shared" si="36"/>
        <v>0</v>
      </c>
      <c r="W220" s="739">
        <f t="shared" si="37"/>
        <v>0</v>
      </c>
      <c r="X220" s="739">
        <f t="shared" si="38"/>
        <v>0</v>
      </c>
      <c r="Y220" s="722">
        <f t="shared" si="39"/>
        <v>0</v>
      </c>
      <c r="Z220" s="740" t="b">
        <f t="shared" si="40"/>
        <v>0</v>
      </c>
    </row>
    <row r="221" spans="1:26" ht="42">
      <c r="A221" s="509">
        <v>131</v>
      </c>
      <c r="B221" s="522" t="s">
        <v>1674</v>
      </c>
      <c r="C221" s="936" t="s">
        <v>1565</v>
      </c>
      <c r="D221" s="803">
        <v>2</v>
      </c>
      <c r="E221" s="803">
        <v>2</v>
      </c>
      <c r="F221" s="803">
        <v>2</v>
      </c>
      <c r="G221" s="935">
        <v>4</v>
      </c>
      <c r="H221" s="999">
        <v>0</v>
      </c>
      <c r="I221" s="1000">
        <v>4</v>
      </c>
      <c r="J221" s="1000">
        <v>450</v>
      </c>
      <c r="K221" s="513">
        <f t="shared" si="42"/>
        <v>1800</v>
      </c>
      <c r="L221" s="936">
        <v>0</v>
      </c>
      <c r="M221" s="1001">
        <v>4</v>
      </c>
      <c r="N221" s="936">
        <v>0</v>
      </c>
      <c r="O221" s="936">
        <v>0</v>
      </c>
      <c r="P221" s="514">
        <f t="shared" si="41"/>
        <v>4</v>
      </c>
      <c r="Q221" s="1002">
        <f t="shared" si="43"/>
        <v>1800</v>
      </c>
      <c r="R221" s="516" t="s">
        <v>1051</v>
      </c>
      <c r="S221" s="931" t="s">
        <v>1672</v>
      </c>
      <c r="U221" s="739">
        <f t="shared" si="35"/>
        <v>0</v>
      </c>
      <c r="V221" s="739">
        <f t="shared" si="36"/>
        <v>1800</v>
      </c>
      <c r="W221" s="739">
        <f t="shared" si="37"/>
        <v>0</v>
      </c>
      <c r="X221" s="739">
        <f t="shared" si="38"/>
        <v>0</v>
      </c>
      <c r="Y221" s="722">
        <f t="shared" si="39"/>
        <v>1800</v>
      </c>
      <c r="Z221" s="740" t="str">
        <f t="shared" si="40"/>
        <v>OK</v>
      </c>
    </row>
    <row r="222" spans="1:26" ht="42">
      <c r="A222" s="509">
        <v>132</v>
      </c>
      <c r="B222" s="522" t="s">
        <v>1675</v>
      </c>
      <c r="C222" s="936" t="s">
        <v>1565</v>
      </c>
      <c r="D222" s="803">
        <v>3</v>
      </c>
      <c r="E222" s="803">
        <v>3</v>
      </c>
      <c r="F222" s="803">
        <v>3</v>
      </c>
      <c r="G222" s="935">
        <v>12</v>
      </c>
      <c r="H222" s="999">
        <v>0</v>
      </c>
      <c r="I222" s="1000">
        <v>12</v>
      </c>
      <c r="J222" s="1000">
        <v>600</v>
      </c>
      <c r="K222" s="513">
        <f t="shared" si="42"/>
        <v>7200</v>
      </c>
      <c r="L222" s="936">
        <v>0</v>
      </c>
      <c r="M222" s="1001">
        <v>12</v>
      </c>
      <c r="N222" s="936">
        <v>0</v>
      </c>
      <c r="O222" s="936">
        <v>0</v>
      </c>
      <c r="P222" s="514">
        <f t="shared" si="41"/>
        <v>12</v>
      </c>
      <c r="Q222" s="1002">
        <f t="shared" si="43"/>
        <v>7200</v>
      </c>
      <c r="R222" s="516" t="s">
        <v>1051</v>
      </c>
      <c r="S222" s="931" t="s">
        <v>1672</v>
      </c>
      <c r="U222" s="739">
        <f t="shared" si="35"/>
        <v>0</v>
      </c>
      <c r="V222" s="739">
        <f t="shared" si="36"/>
        <v>7200</v>
      </c>
      <c r="W222" s="739">
        <f t="shared" si="37"/>
        <v>0</v>
      </c>
      <c r="X222" s="739">
        <f t="shared" si="38"/>
        <v>0</v>
      </c>
      <c r="Y222" s="722">
        <f t="shared" si="39"/>
        <v>7200</v>
      </c>
      <c r="Z222" s="740" t="str">
        <f t="shared" si="40"/>
        <v>OK</v>
      </c>
    </row>
    <row r="223" spans="1:26">
      <c r="A223" s="509">
        <v>133</v>
      </c>
      <c r="B223" s="522" t="s">
        <v>1676</v>
      </c>
      <c r="C223" s="936" t="s">
        <v>1503</v>
      </c>
      <c r="D223" s="803">
        <v>100</v>
      </c>
      <c r="E223" s="803">
        <v>100</v>
      </c>
      <c r="F223" s="803">
        <v>100</v>
      </c>
      <c r="G223" s="935">
        <v>100</v>
      </c>
      <c r="H223" s="999">
        <v>0</v>
      </c>
      <c r="I223" s="1000">
        <v>100</v>
      </c>
      <c r="J223" s="1000">
        <v>6</v>
      </c>
      <c r="K223" s="513">
        <f t="shared" si="42"/>
        <v>600</v>
      </c>
      <c r="L223" s="936">
        <v>0</v>
      </c>
      <c r="M223" s="1001">
        <v>100</v>
      </c>
      <c r="N223" s="936">
        <v>0</v>
      </c>
      <c r="O223" s="936">
        <v>0</v>
      </c>
      <c r="P223" s="514">
        <f t="shared" si="41"/>
        <v>100</v>
      </c>
      <c r="Q223" s="1002">
        <f t="shared" si="43"/>
        <v>600</v>
      </c>
      <c r="R223" s="516" t="s">
        <v>1051</v>
      </c>
      <c r="S223" s="931" t="s">
        <v>1672</v>
      </c>
      <c r="U223" s="739">
        <f t="shared" si="35"/>
        <v>0</v>
      </c>
      <c r="V223" s="739">
        <f t="shared" si="36"/>
        <v>600</v>
      </c>
      <c r="W223" s="739">
        <f t="shared" si="37"/>
        <v>0</v>
      </c>
      <c r="X223" s="739">
        <f t="shared" si="38"/>
        <v>0</v>
      </c>
      <c r="Y223" s="722">
        <f t="shared" si="39"/>
        <v>600</v>
      </c>
      <c r="Z223" s="740" t="str">
        <f t="shared" si="40"/>
        <v>OK</v>
      </c>
    </row>
    <row r="224" spans="1:26">
      <c r="A224" s="509">
        <v>134</v>
      </c>
      <c r="B224" s="522" t="s">
        <v>1677</v>
      </c>
      <c r="C224" s="936" t="s">
        <v>1614</v>
      </c>
      <c r="D224" s="803">
        <v>20</v>
      </c>
      <c r="E224" s="803">
        <v>20</v>
      </c>
      <c r="F224" s="803">
        <v>20</v>
      </c>
      <c r="G224" s="935">
        <v>20</v>
      </c>
      <c r="H224" s="999">
        <v>0</v>
      </c>
      <c r="I224" s="1000">
        <v>20</v>
      </c>
      <c r="J224" s="1000">
        <v>200</v>
      </c>
      <c r="K224" s="513">
        <f t="shared" si="42"/>
        <v>4000</v>
      </c>
      <c r="L224" s="936">
        <v>0</v>
      </c>
      <c r="M224" s="1001">
        <v>20</v>
      </c>
      <c r="N224" s="936">
        <v>0</v>
      </c>
      <c r="O224" s="936">
        <v>0</v>
      </c>
      <c r="P224" s="514">
        <f t="shared" si="41"/>
        <v>20</v>
      </c>
      <c r="Q224" s="1002">
        <f t="shared" si="43"/>
        <v>4000</v>
      </c>
      <c r="R224" s="516" t="s">
        <v>1051</v>
      </c>
      <c r="S224" s="931" t="s">
        <v>1672</v>
      </c>
      <c r="U224" s="739">
        <f t="shared" si="35"/>
        <v>0</v>
      </c>
      <c r="V224" s="739">
        <f t="shared" si="36"/>
        <v>4000</v>
      </c>
      <c r="W224" s="739">
        <f t="shared" si="37"/>
        <v>0</v>
      </c>
      <c r="X224" s="739">
        <f t="shared" si="38"/>
        <v>0</v>
      </c>
      <c r="Y224" s="722">
        <f t="shared" si="39"/>
        <v>4000</v>
      </c>
      <c r="Z224" s="740" t="str">
        <f t="shared" si="40"/>
        <v>OK</v>
      </c>
    </row>
    <row r="225" spans="1:26">
      <c r="A225" s="509">
        <v>135</v>
      </c>
      <c r="B225" s="522" t="s">
        <v>1678</v>
      </c>
      <c r="C225" s="936" t="s">
        <v>1679</v>
      </c>
      <c r="D225" s="803">
        <v>30</v>
      </c>
      <c r="E225" s="803">
        <v>30</v>
      </c>
      <c r="F225" s="803">
        <v>30</v>
      </c>
      <c r="G225" s="935">
        <v>20</v>
      </c>
      <c r="H225" s="999">
        <v>10</v>
      </c>
      <c r="I225" s="1000">
        <v>20</v>
      </c>
      <c r="J225" s="1000">
        <v>75</v>
      </c>
      <c r="K225" s="513">
        <f t="shared" si="42"/>
        <v>1500</v>
      </c>
      <c r="L225" s="936">
        <v>0</v>
      </c>
      <c r="M225" s="870">
        <v>20</v>
      </c>
      <c r="N225" s="936">
        <v>0</v>
      </c>
      <c r="O225" s="936">
        <v>0</v>
      </c>
      <c r="P225" s="514">
        <f t="shared" si="41"/>
        <v>20</v>
      </c>
      <c r="Q225" s="1002">
        <f t="shared" si="43"/>
        <v>1500</v>
      </c>
      <c r="R225" s="516" t="s">
        <v>1051</v>
      </c>
      <c r="S225" s="931" t="s">
        <v>1672</v>
      </c>
      <c r="U225" s="739">
        <f t="shared" si="35"/>
        <v>0</v>
      </c>
      <c r="V225" s="739">
        <f t="shared" si="36"/>
        <v>1500</v>
      </c>
      <c r="W225" s="739">
        <f t="shared" si="37"/>
        <v>0</v>
      </c>
      <c r="X225" s="739">
        <f t="shared" si="38"/>
        <v>0</v>
      </c>
      <c r="Y225" s="722">
        <f t="shared" si="39"/>
        <v>1500</v>
      </c>
      <c r="Z225" s="740" t="str">
        <f t="shared" si="40"/>
        <v>OK</v>
      </c>
    </row>
    <row r="226" spans="1:26">
      <c r="A226" s="509">
        <v>136</v>
      </c>
      <c r="B226" s="522" t="s">
        <v>1680</v>
      </c>
      <c r="C226" s="936" t="s">
        <v>1614</v>
      </c>
      <c r="D226" s="803">
        <v>12</v>
      </c>
      <c r="E226" s="803">
        <v>12</v>
      </c>
      <c r="F226" s="803">
        <v>12</v>
      </c>
      <c r="G226" s="935">
        <v>20</v>
      </c>
      <c r="H226" s="999">
        <v>0</v>
      </c>
      <c r="I226" s="1000">
        <v>20</v>
      </c>
      <c r="J226" s="1000">
        <v>60</v>
      </c>
      <c r="K226" s="513">
        <f t="shared" si="42"/>
        <v>1200</v>
      </c>
      <c r="L226" s="936">
        <v>0</v>
      </c>
      <c r="M226" s="870">
        <v>20</v>
      </c>
      <c r="N226" s="936">
        <v>0</v>
      </c>
      <c r="O226" s="936">
        <v>0</v>
      </c>
      <c r="P226" s="514">
        <f t="shared" si="41"/>
        <v>20</v>
      </c>
      <c r="Q226" s="1002">
        <f t="shared" si="43"/>
        <v>1200</v>
      </c>
      <c r="R226" s="516" t="s">
        <v>1051</v>
      </c>
      <c r="S226" s="931" t="s">
        <v>1672</v>
      </c>
      <c r="U226" s="739">
        <f t="shared" si="35"/>
        <v>0</v>
      </c>
      <c r="V226" s="739">
        <f t="shared" si="36"/>
        <v>1200</v>
      </c>
      <c r="W226" s="739">
        <f t="shared" si="37"/>
        <v>0</v>
      </c>
      <c r="X226" s="739">
        <f t="shared" si="38"/>
        <v>0</v>
      </c>
      <c r="Y226" s="722">
        <f t="shared" si="39"/>
        <v>1200</v>
      </c>
      <c r="Z226" s="740" t="str">
        <f t="shared" si="40"/>
        <v>OK</v>
      </c>
    </row>
    <row r="227" spans="1:26">
      <c r="A227" s="509">
        <v>137</v>
      </c>
      <c r="B227" s="522" t="s">
        <v>1681</v>
      </c>
      <c r="C227" s="936" t="s">
        <v>1565</v>
      </c>
      <c r="D227" s="803">
        <v>0</v>
      </c>
      <c r="E227" s="803">
        <v>0</v>
      </c>
      <c r="F227" s="803">
        <v>0</v>
      </c>
      <c r="G227" s="544">
        <v>4</v>
      </c>
      <c r="H227" s="544">
        <v>0</v>
      </c>
      <c r="I227" s="510">
        <v>4</v>
      </c>
      <c r="J227" s="510">
        <v>800</v>
      </c>
      <c r="K227" s="513">
        <f t="shared" si="42"/>
        <v>3200</v>
      </c>
      <c r="L227" s="936">
        <v>0</v>
      </c>
      <c r="M227" s="1003">
        <v>4</v>
      </c>
      <c r="N227" s="936">
        <v>0</v>
      </c>
      <c r="O227" s="936">
        <v>0</v>
      </c>
      <c r="P227" s="514">
        <f t="shared" si="41"/>
        <v>4</v>
      </c>
      <c r="Q227" s="1002">
        <f t="shared" si="43"/>
        <v>3200</v>
      </c>
      <c r="R227" s="516" t="s">
        <v>1051</v>
      </c>
      <c r="S227" s="931" t="s">
        <v>1672</v>
      </c>
      <c r="U227" s="739">
        <f t="shared" si="35"/>
        <v>0</v>
      </c>
      <c r="V227" s="739">
        <f t="shared" si="36"/>
        <v>3200</v>
      </c>
      <c r="W227" s="739">
        <f t="shared" si="37"/>
        <v>0</v>
      </c>
      <c r="X227" s="739">
        <f t="shared" si="38"/>
        <v>0</v>
      </c>
      <c r="Y227" s="722">
        <f t="shared" si="39"/>
        <v>3200</v>
      </c>
      <c r="Z227" s="740" t="str">
        <f t="shared" si="40"/>
        <v>OK</v>
      </c>
    </row>
    <row r="228" spans="1:26" ht="42">
      <c r="A228" s="509">
        <v>138</v>
      </c>
      <c r="B228" s="522" t="s">
        <v>1682</v>
      </c>
      <c r="C228" s="890" t="s">
        <v>1549</v>
      </c>
      <c r="D228" s="890">
        <v>50</v>
      </c>
      <c r="E228" s="890">
        <v>70</v>
      </c>
      <c r="F228" s="890">
        <v>70</v>
      </c>
      <c r="G228" s="544">
        <v>70</v>
      </c>
      <c r="H228" s="544">
        <v>40</v>
      </c>
      <c r="I228" s="1004">
        <v>30</v>
      </c>
      <c r="J228" s="1004">
        <v>460</v>
      </c>
      <c r="K228" s="538">
        <f t="shared" si="42"/>
        <v>13800</v>
      </c>
      <c r="L228" s="509">
        <v>0</v>
      </c>
      <c r="M228" s="509">
        <v>30</v>
      </c>
      <c r="N228" s="539">
        <v>0</v>
      </c>
      <c r="O228" s="509">
        <v>0</v>
      </c>
      <c r="P228" s="539">
        <v>30</v>
      </c>
      <c r="Q228" s="538">
        <f t="shared" si="43"/>
        <v>13800</v>
      </c>
      <c r="R228" s="1005" t="s">
        <v>1051</v>
      </c>
      <c r="S228" s="931" t="s">
        <v>1672</v>
      </c>
      <c r="U228" s="739">
        <f t="shared" si="35"/>
        <v>0</v>
      </c>
      <c r="V228" s="739">
        <f t="shared" si="36"/>
        <v>13800</v>
      </c>
      <c r="W228" s="739">
        <f t="shared" si="37"/>
        <v>0</v>
      </c>
      <c r="X228" s="739">
        <f t="shared" si="38"/>
        <v>0</v>
      </c>
      <c r="Y228" s="722">
        <f t="shared" si="39"/>
        <v>13800</v>
      </c>
      <c r="Z228" s="740" t="str">
        <f t="shared" si="40"/>
        <v>OK</v>
      </c>
    </row>
    <row r="229" spans="1:26" ht="42">
      <c r="A229" s="509">
        <v>139</v>
      </c>
      <c r="B229" s="522" t="s">
        <v>1683</v>
      </c>
      <c r="C229" s="890" t="s">
        <v>1549</v>
      </c>
      <c r="D229" s="890">
        <v>50</v>
      </c>
      <c r="E229" s="890">
        <v>70</v>
      </c>
      <c r="F229" s="890">
        <v>70</v>
      </c>
      <c r="G229" s="544">
        <v>70</v>
      </c>
      <c r="H229" s="544">
        <v>40</v>
      </c>
      <c r="I229" s="1004">
        <v>30</v>
      </c>
      <c r="J229" s="1004">
        <v>45</v>
      </c>
      <c r="K229" s="538">
        <f t="shared" si="42"/>
        <v>1350</v>
      </c>
      <c r="L229" s="509">
        <v>0</v>
      </c>
      <c r="M229" s="509">
        <v>30</v>
      </c>
      <c r="N229" s="539">
        <v>0</v>
      </c>
      <c r="O229" s="509">
        <v>0</v>
      </c>
      <c r="P229" s="539">
        <v>30</v>
      </c>
      <c r="Q229" s="538">
        <f t="shared" si="43"/>
        <v>1350</v>
      </c>
      <c r="R229" s="1005" t="s">
        <v>1051</v>
      </c>
      <c r="S229" s="931" t="s">
        <v>1672</v>
      </c>
      <c r="U229" s="739">
        <f t="shared" si="35"/>
        <v>0</v>
      </c>
      <c r="V229" s="739">
        <f t="shared" si="36"/>
        <v>1350</v>
      </c>
      <c r="W229" s="739">
        <f t="shared" si="37"/>
        <v>0</v>
      </c>
      <c r="X229" s="739">
        <f t="shared" si="38"/>
        <v>0</v>
      </c>
      <c r="Y229" s="722">
        <f t="shared" si="39"/>
        <v>1350</v>
      </c>
      <c r="Z229" s="740" t="str">
        <f t="shared" si="40"/>
        <v>OK</v>
      </c>
    </row>
    <row r="230" spans="1:26" ht="42">
      <c r="A230" s="509">
        <v>140</v>
      </c>
      <c r="B230" s="522" t="s">
        <v>1684</v>
      </c>
      <c r="C230" s="890" t="s">
        <v>1549</v>
      </c>
      <c r="D230" s="890">
        <v>20</v>
      </c>
      <c r="E230" s="890">
        <v>20</v>
      </c>
      <c r="F230" s="890">
        <v>20</v>
      </c>
      <c r="G230" s="544">
        <v>20</v>
      </c>
      <c r="H230" s="544">
        <v>10</v>
      </c>
      <c r="I230" s="1004">
        <v>10</v>
      </c>
      <c r="J230" s="1004">
        <v>200</v>
      </c>
      <c r="K230" s="538">
        <f t="shared" si="42"/>
        <v>2000</v>
      </c>
      <c r="L230" s="509">
        <v>0</v>
      </c>
      <c r="M230" s="509">
        <v>10</v>
      </c>
      <c r="N230" s="539">
        <v>0</v>
      </c>
      <c r="O230" s="509">
        <v>0</v>
      </c>
      <c r="P230" s="539">
        <v>10</v>
      </c>
      <c r="Q230" s="538">
        <f t="shared" si="43"/>
        <v>2000</v>
      </c>
      <c r="R230" s="1005" t="s">
        <v>1051</v>
      </c>
      <c r="S230" s="931" t="s">
        <v>1672</v>
      </c>
      <c r="U230" s="739">
        <f t="shared" si="35"/>
        <v>0</v>
      </c>
      <c r="V230" s="739">
        <f t="shared" si="36"/>
        <v>2000</v>
      </c>
      <c r="W230" s="739">
        <f t="shared" si="37"/>
        <v>0</v>
      </c>
      <c r="X230" s="739">
        <f t="shared" si="38"/>
        <v>0</v>
      </c>
      <c r="Y230" s="722">
        <f t="shared" si="39"/>
        <v>2000</v>
      </c>
      <c r="Z230" s="740" t="str">
        <f t="shared" si="40"/>
        <v>OK</v>
      </c>
    </row>
    <row r="231" spans="1:26" ht="23.4" customHeight="1">
      <c r="A231" s="746"/>
      <c r="B231" s="76" t="s">
        <v>6</v>
      </c>
      <c r="C231" s="22"/>
      <c r="D231" s="22"/>
      <c r="E231" s="22"/>
      <c r="F231" s="22"/>
      <c r="G231" s="22"/>
      <c r="I231" s="22"/>
      <c r="J231" s="22"/>
      <c r="K231" s="788">
        <f>SUM(K220:K230)</f>
        <v>1077561.5</v>
      </c>
      <c r="L231" s="789"/>
      <c r="M231" s="789"/>
      <c r="N231" s="789"/>
      <c r="O231" s="789"/>
      <c r="P231" s="789"/>
      <c r="Q231" s="788">
        <f>SUM(Q219:Q230)</f>
        <v>1077561.5</v>
      </c>
      <c r="R231" s="21"/>
      <c r="S231" s="21"/>
      <c r="T231" s="21"/>
      <c r="U231" s="739">
        <f t="shared" si="35"/>
        <v>0</v>
      </c>
      <c r="V231" s="739">
        <f t="shared" si="36"/>
        <v>0</v>
      </c>
      <c r="W231" s="739">
        <f t="shared" si="37"/>
        <v>0</v>
      </c>
      <c r="X231" s="739">
        <f t="shared" si="38"/>
        <v>0</v>
      </c>
      <c r="Y231" s="722">
        <f t="shared" si="39"/>
        <v>0</v>
      </c>
      <c r="Z231" s="740" t="b">
        <f t="shared" si="40"/>
        <v>0</v>
      </c>
    </row>
    <row r="232" spans="1:26" ht="23.4" customHeight="1">
      <c r="A232" s="746"/>
      <c r="B232" s="73"/>
      <c r="C232" s="22"/>
      <c r="D232" s="22"/>
      <c r="E232" s="22"/>
      <c r="F232" s="22"/>
      <c r="G232" s="22"/>
      <c r="I232" s="22"/>
      <c r="J232" s="22"/>
      <c r="K232" s="846"/>
      <c r="L232" s="789"/>
      <c r="M232" s="789"/>
      <c r="N232" s="789"/>
      <c r="O232" s="789"/>
      <c r="P232" s="789"/>
      <c r="Q232" s="846"/>
      <c r="R232" s="21"/>
      <c r="S232" s="21"/>
      <c r="T232" s="21"/>
      <c r="U232" s="739">
        <f t="shared" si="35"/>
        <v>0</v>
      </c>
      <c r="V232" s="739">
        <f t="shared" si="36"/>
        <v>0</v>
      </c>
      <c r="W232" s="739">
        <f t="shared" si="37"/>
        <v>0</v>
      </c>
      <c r="X232" s="739">
        <f t="shared" si="38"/>
        <v>0</v>
      </c>
      <c r="Y232" s="722">
        <f t="shared" si="39"/>
        <v>0</v>
      </c>
      <c r="Z232" s="740" t="str">
        <f t="shared" si="40"/>
        <v>OK</v>
      </c>
    </row>
    <row r="233" spans="1:26" s="26" customFormat="1" ht="23.4" customHeight="1">
      <c r="A233" s="1826" t="s">
        <v>1536</v>
      </c>
      <c r="B233" s="1826"/>
      <c r="C233" s="1826"/>
      <c r="D233" s="1826"/>
      <c r="E233" s="1826"/>
      <c r="F233" s="1826"/>
      <c r="G233" s="1826"/>
      <c r="H233" s="1826"/>
      <c r="I233" s="1826"/>
      <c r="J233" s="1826"/>
      <c r="K233" s="1826"/>
      <c r="L233" s="1826"/>
      <c r="M233" s="1826"/>
      <c r="N233" s="1826"/>
      <c r="O233" s="1826"/>
      <c r="P233" s="1826"/>
      <c r="Q233" s="1826"/>
      <c r="R233" s="1826"/>
      <c r="S233" s="1826"/>
      <c r="T233" s="497" t="s">
        <v>1028</v>
      </c>
      <c r="U233" s="739">
        <f t="shared" si="35"/>
        <v>0</v>
      </c>
      <c r="V233" s="739">
        <f t="shared" si="36"/>
        <v>0</v>
      </c>
      <c r="W233" s="739">
        <f t="shared" si="37"/>
        <v>0</v>
      </c>
      <c r="X233" s="739">
        <f t="shared" si="38"/>
        <v>0</v>
      </c>
      <c r="Y233" s="722">
        <f t="shared" si="39"/>
        <v>0</v>
      </c>
      <c r="Z233" s="740" t="str">
        <f t="shared" si="40"/>
        <v>OK</v>
      </c>
    </row>
    <row r="234" spans="1:26" s="26" customFormat="1" ht="23.4" customHeight="1">
      <c r="A234" s="1826" t="s">
        <v>1518</v>
      </c>
      <c r="B234" s="1826"/>
      <c r="C234" s="1826"/>
      <c r="D234" s="1826"/>
      <c r="E234" s="1826"/>
      <c r="F234" s="1826"/>
      <c r="G234" s="1826"/>
      <c r="H234" s="1826"/>
      <c r="I234" s="1826"/>
      <c r="J234" s="1826"/>
      <c r="K234" s="1826"/>
      <c r="L234" s="1826"/>
      <c r="M234" s="1826"/>
      <c r="N234" s="1826"/>
      <c r="O234" s="1826"/>
      <c r="P234" s="1826"/>
      <c r="Q234" s="1826"/>
      <c r="R234" s="1826"/>
      <c r="S234" s="1826"/>
      <c r="T234" s="22"/>
      <c r="U234" s="739">
        <f t="shared" si="35"/>
        <v>0</v>
      </c>
      <c r="V234" s="739">
        <f t="shared" si="36"/>
        <v>0</v>
      </c>
      <c r="W234" s="739">
        <f t="shared" si="37"/>
        <v>0</v>
      </c>
      <c r="X234" s="739">
        <f t="shared" si="38"/>
        <v>0</v>
      </c>
      <c r="Y234" s="722">
        <f t="shared" si="39"/>
        <v>0</v>
      </c>
      <c r="Z234" s="740" t="str">
        <f t="shared" si="40"/>
        <v>OK</v>
      </c>
    </row>
    <row r="235" spans="1:26" s="26" customFormat="1" ht="23.4" customHeight="1">
      <c r="A235" s="1827" t="s">
        <v>1030</v>
      </c>
      <c r="B235" s="1827"/>
      <c r="C235" s="1827"/>
      <c r="D235" s="1827"/>
      <c r="E235" s="1827"/>
      <c r="F235" s="1827"/>
      <c r="G235" s="1827"/>
      <c r="H235" s="1827"/>
      <c r="I235" s="1827"/>
      <c r="J235" s="1827"/>
      <c r="K235" s="1827"/>
      <c r="L235" s="1827"/>
      <c r="M235" s="1827"/>
      <c r="N235" s="1827"/>
      <c r="O235" s="1827"/>
      <c r="P235" s="1827"/>
      <c r="Q235" s="1827"/>
      <c r="R235" s="1827"/>
      <c r="S235" s="1827"/>
      <c r="T235" s="22"/>
      <c r="U235" s="739">
        <f t="shared" si="35"/>
        <v>0</v>
      </c>
      <c r="V235" s="739">
        <f t="shared" si="36"/>
        <v>0</v>
      </c>
      <c r="W235" s="739">
        <f t="shared" si="37"/>
        <v>0</v>
      </c>
      <c r="X235" s="739">
        <f t="shared" si="38"/>
        <v>0</v>
      </c>
      <c r="Y235" s="722">
        <f t="shared" si="39"/>
        <v>0</v>
      </c>
      <c r="Z235" s="740" t="str">
        <f t="shared" si="40"/>
        <v>OK</v>
      </c>
    </row>
    <row r="236" spans="1:26" ht="37.950000000000003" customHeight="1">
      <c r="A236" s="1828" t="s">
        <v>789</v>
      </c>
      <c r="B236" s="1829" t="s">
        <v>4</v>
      </c>
      <c r="C236" s="1832" t="s">
        <v>1031</v>
      </c>
      <c r="D236" s="1831" t="s">
        <v>1032</v>
      </c>
      <c r="E236" s="1831"/>
      <c r="F236" s="1831"/>
      <c r="G236" s="1887" t="s">
        <v>1033</v>
      </c>
      <c r="H236" s="1831" t="s">
        <v>1034</v>
      </c>
      <c r="I236" s="1888" t="s">
        <v>1035</v>
      </c>
      <c r="J236" s="1889" t="s">
        <v>1036</v>
      </c>
      <c r="K236" s="1833" t="s">
        <v>1037</v>
      </c>
      <c r="L236" s="1888" t="s">
        <v>1038</v>
      </c>
      <c r="M236" s="1888" t="s">
        <v>1039</v>
      </c>
      <c r="N236" s="1831" t="s">
        <v>1040</v>
      </c>
      <c r="O236" s="1831" t="s">
        <v>1041</v>
      </c>
      <c r="P236" s="1832" t="s">
        <v>1042</v>
      </c>
      <c r="Q236" s="1832"/>
      <c r="R236" s="1832" t="s">
        <v>1043</v>
      </c>
      <c r="S236" s="1832" t="s">
        <v>1044</v>
      </c>
      <c r="T236" s="503"/>
      <c r="U236" s="739"/>
      <c r="V236" s="739"/>
      <c r="W236" s="739"/>
      <c r="X236" s="739"/>
      <c r="Z236" s="740"/>
    </row>
    <row r="237" spans="1:26" ht="88.95" customHeight="1">
      <c r="A237" s="1828"/>
      <c r="B237" s="1830"/>
      <c r="C237" s="1832"/>
      <c r="D237" s="900" t="s">
        <v>1045</v>
      </c>
      <c r="E237" s="900" t="s">
        <v>1046</v>
      </c>
      <c r="F237" s="900" t="s">
        <v>224</v>
      </c>
      <c r="G237" s="1887"/>
      <c r="H237" s="1831"/>
      <c r="I237" s="1888"/>
      <c r="J237" s="1889"/>
      <c r="K237" s="1833"/>
      <c r="L237" s="1888"/>
      <c r="M237" s="1888"/>
      <c r="N237" s="1831"/>
      <c r="O237" s="1831"/>
      <c r="P237" s="901" t="s">
        <v>1047</v>
      </c>
      <c r="Q237" s="506" t="s">
        <v>1048</v>
      </c>
      <c r="R237" s="1832"/>
      <c r="S237" s="1832"/>
      <c r="U237" s="739">
        <f t="shared" si="35"/>
        <v>0</v>
      </c>
      <c r="V237" s="739">
        <f t="shared" si="36"/>
        <v>0</v>
      </c>
      <c r="W237" s="739">
        <f t="shared" si="37"/>
        <v>0</v>
      </c>
      <c r="X237" s="739">
        <f t="shared" si="38"/>
        <v>0</v>
      </c>
      <c r="Y237" s="722">
        <f t="shared" si="39"/>
        <v>0</v>
      </c>
      <c r="Z237" s="740" t="b">
        <f t="shared" si="40"/>
        <v>0</v>
      </c>
    </row>
    <row r="238" spans="1:26" ht="23.4" customHeight="1">
      <c r="A238" s="498"/>
      <c r="B238" s="504" t="s">
        <v>1087</v>
      </c>
      <c r="C238" s="498"/>
      <c r="D238" s="499"/>
      <c r="E238" s="499"/>
      <c r="F238" s="499"/>
      <c r="G238" s="570"/>
      <c r="H238" s="570"/>
      <c r="I238" s="570"/>
      <c r="J238" s="878"/>
      <c r="K238" s="923">
        <f>+K231</f>
        <v>1077561.5</v>
      </c>
      <c r="L238" s="499"/>
      <c r="M238" s="499"/>
      <c r="N238" s="499"/>
      <c r="O238" s="499"/>
      <c r="P238" s="498"/>
      <c r="Q238" s="848">
        <f>+Q231</f>
        <v>1077561.5</v>
      </c>
      <c r="R238" s="498"/>
      <c r="S238" s="498"/>
      <c r="T238" s="21"/>
      <c r="U238" s="739">
        <f t="shared" si="35"/>
        <v>0</v>
      </c>
      <c r="V238" s="739">
        <f t="shared" si="36"/>
        <v>0</v>
      </c>
      <c r="W238" s="739">
        <f t="shared" si="37"/>
        <v>0</v>
      </c>
      <c r="X238" s="739">
        <f t="shared" si="38"/>
        <v>0</v>
      </c>
      <c r="Y238" s="722">
        <f t="shared" si="39"/>
        <v>0</v>
      </c>
      <c r="Z238" s="740" t="b">
        <f t="shared" si="40"/>
        <v>0</v>
      </c>
    </row>
    <row r="239" spans="1:26" ht="42">
      <c r="A239" s="509">
        <v>141</v>
      </c>
      <c r="B239" s="522" t="s">
        <v>1685</v>
      </c>
      <c r="C239" s="890" t="s">
        <v>1549</v>
      </c>
      <c r="D239" s="890">
        <v>0</v>
      </c>
      <c r="E239" s="890">
        <v>0</v>
      </c>
      <c r="F239" s="890">
        <v>0</v>
      </c>
      <c r="G239" s="544">
        <v>30</v>
      </c>
      <c r="H239" s="544">
        <v>0</v>
      </c>
      <c r="I239" s="893">
        <v>30</v>
      </c>
      <c r="J239" s="893">
        <v>200</v>
      </c>
      <c r="K239" s="538">
        <f t="shared" si="42"/>
        <v>6000</v>
      </c>
      <c r="L239" s="509">
        <v>0</v>
      </c>
      <c r="M239" s="509">
        <v>30</v>
      </c>
      <c r="N239" s="539">
        <v>0</v>
      </c>
      <c r="O239" s="509">
        <v>0</v>
      </c>
      <c r="P239" s="539">
        <v>30</v>
      </c>
      <c r="Q239" s="538">
        <f t="shared" si="43"/>
        <v>6000</v>
      </c>
      <c r="R239" s="1005" t="s">
        <v>1051</v>
      </c>
      <c r="S239" s="931" t="s">
        <v>1672</v>
      </c>
      <c r="U239" s="739">
        <f t="shared" si="35"/>
        <v>0</v>
      </c>
      <c r="V239" s="739">
        <f t="shared" si="36"/>
        <v>6000</v>
      </c>
      <c r="W239" s="739">
        <f t="shared" si="37"/>
        <v>0</v>
      </c>
      <c r="X239" s="739">
        <f t="shared" si="38"/>
        <v>0</v>
      </c>
      <c r="Y239" s="722">
        <f t="shared" si="39"/>
        <v>6000</v>
      </c>
      <c r="Z239" s="740" t="str">
        <f t="shared" si="40"/>
        <v>OK</v>
      </c>
    </row>
    <row r="240" spans="1:26">
      <c r="A240" s="509">
        <v>142</v>
      </c>
      <c r="B240" s="932" t="s">
        <v>1686</v>
      </c>
      <c r="C240" s="936" t="s">
        <v>1549</v>
      </c>
      <c r="D240" s="908">
        <v>0</v>
      </c>
      <c r="E240" s="908">
        <v>0</v>
      </c>
      <c r="F240" s="908">
        <v>0</v>
      </c>
      <c r="G240" s="908">
        <v>30</v>
      </c>
      <c r="H240" s="1006">
        <v>0</v>
      </c>
      <c r="I240" s="1007">
        <v>30</v>
      </c>
      <c r="J240" s="1000">
        <v>390</v>
      </c>
      <c r="K240" s="513">
        <f t="shared" si="42"/>
        <v>11700</v>
      </c>
      <c r="L240" s="509">
        <v>0</v>
      </c>
      <c r="M240" s="513">
        <v>30</v>
      </c>
      <c r="N240" s="539">
        <v>0</v>
      </c>
      <c r="O240" s="509">
        <v>0</v>
      </c>
      <c r="P240" s="514">
        <f>SUM(L240:O240)</f>
        <v>30</v>
      </c>
      <c r="Q240" s="1002">
        <f t="shared" si="43"/>
        <v>11700</v>
      </c>
      <c r="R240" s="516" t="s">
        <v>1051</v>
      </c>
      <c r="S240" s="931" t="s">
        <v>1672</v>
      </c>
      <c r="U240" s="739">
        <f t="shared" si="35"/>
        <v>0</v>
      </c>
      <c r="V240" s="739">
        <f t="shared" si="36"/>
        <v>11700</v>
      </c>
      <c r="W240" s="739">
        <f t="shared" si="37"/>
        <v>0</v>
      </c>
      <c r="X240" s="739">
        <f t="shared" si="38"/>
        <v>0</v>
      </c>
      <c r="Y240" s="722">
        <f t="shared" si="39"/>
        <v>11700</v>
      </c>
      <c r="Z240" s="740" t="str">
        <f t="shared" si="40"/>
        <v>OK</v>
      </c>
    </row>
    <row r="241" spans="1:26" ht="42">
      <c r="A241" s="509">
        <v>143</v>
      </c>
      <c r="B241" s="932" t="s">
        <v>1687</v>
      </c>
      <c r="C241" s="936" t="s">
        <v>1549</v>
      </c>
      <c r="D241" s="935">
        <v>0</v>
      </c>
      <c r="E241" s="935">
        <v>0</v>
      </c>
      <c r="F241" s="935">
        <v>0</v>
      </c>
      <c r="G241" s="935">
        <v>200</v>
      </c>
      <c r="H241" s="999">
        <v>0</v>
      </c>
      <c r="I241" s="1007">
        <v>200</v>
      </c>
      <c r="J241" s="1000">
        <v>30</v>
      </c>
      <c r="K241" s="513">
        <f t="shared" si="42"/>
        <v>6000</v>
      </c>
      <c r="L241" s="509">
        <v>0</v>
      </c>
      <c r="M241" s="513">
        <v>200</v>
      </c>
      <c r="N241" s="539">
        <v>0</v>
      </c>
      <c r="O241" s="509">
        <v>0</v>
      </c>
      <c r="P241" s="514">
        <f>SUM(L241:O241)</f>
        <v>200</v>
      </c>
      <c r="Q241" s="1002">
        <f t="shared" si="43"/>
        <v>6000</v>
      </c>
      <c r="R241" s="516" t="s">
        <v>1051</v>
      </c>
      <c r="S241" s="931" t="s">
        <v>1672</v>
      </c>
      <c r="U241" s="739">
        <f t="shared" si="35"/>
        <v>0</v>
      </c>
      <c r="V241" s="739">
        <f t="shared" si="36"/>
        <v>6000</v>
      </c>
      <c r="W241" s="739">
        <f t="shared" si="37"/>
        <v>0</v>
      </c>
      <c r="X241" s="739">
        <f t="shared" si="38"/>
        <v>0</v>
      </c>
      <c r="Y241" s="722">
        <f t="shared" si="39"/>
        <v>6000</v>
      </c>
      <c r="Z241" s="740" t="str">
        <f t="shared" si="40"/>
        <v>OK</v>
      </c>
    </row>
    <row r="242" spans="1:26">
      <c r="A242" s="509">
        <v>144</v>
      </c>
      <c r="B242" s="932" t="s">
        <v>1688</v>
      </c>
      <c r="C242" s="936" t="s">
        <v>1549</v>
      </c>
      <c r="D242" s="935">
        <v>0</v>
      </c>
      <c r="E242" s="935">
        <v>0</v>
      </c>
      <c r="F242" s="935">
        <v>0</v>
      </c>
      <c r="G242" s="935">
        <v>20</v>
      </c>
      <c r="H242" s="1007">
        <v>0</v>
      </c>
      <c r="I242" s="1000">
        <v>20</v>
      </c>
      <c r="J242" s="1000">
        <v>50</v>
      </c>
      <c r="K242" s="513">
        <f t="shared" si="42"/>
        <v>1000</v>
      </c>
      <c r="L242" s="509">
        <v>0</v>
      </c>
      <c r="M242" s="513">
        <f>I242</f>
        <v>20</v>
      </c>
      <c r="N242" s="539">
        <v>0</v>
      </c>
      <c r="O242" s="509">
        <v>0</v>
      </c>
      <c r="P242" s="514">
        <f>SUM(L242:O242)</f>
        <v>20</v>
      </c>
      <c r="Q242" s="1002">
        <f t="shared" si="43"/>
        <v>1000</v>
      </c>
      <c r="R242" s="516" t="s">
        <v>1051</v>
      </c>
      <c r="S242" s="931" t="s">
        <v>1672</v>
      </c>
      <c r="U242" s="739">
        <f t="shared" si="35"/>
        <v>0</v>
      </c>
      <c r="V242" s="739">
        <f t="shared" si="36"/>
        <v>1000</v>
      </c>
      <c r="W242" s="739">
        <f t="shared" si="37"/>
        <v>0</v>
      </c>
      <c r="X242" s="739">
        <f t="shared" si="38"/>
        <v>0</v>
      </c>
      <c r="Y242" s="722">
        <f t="shared" si="39"/>
        <v>1000</v>
      </c>
      <c r="Z242" s="740" t="str">
        <f t="shared" si="40"/>
        <v>OK</v>
      </c>
    </row>
    <row r="243" spans="1:26">
      <c r="A243" s="509">
        <v>145</v>
      </c>
      <c r="B243" s="932" t="s">
        <v>1689</v>
      </c>
      <c r="C243" s="936" t="s">
        <v>1549</v>
      </c>
      <c r="D243" s="935">
        <v>0</v>
      </c>
      <c r="E243" s="935">
        <v>0</v>
      </c>
      <c r="F243" s="935">
        <v>0</v>
      </c>
      <c r="G243" s="935">
        <v>20</v>
      </c>
      <c r="H243" s="999">
        <v>0</v>
      </c>
      <c r="I243" s="1000">
        <v>20</v>
      </c>
      <c r="J243" s="1000">
        <v>150</v>
      </c>
      <c r="K243" s="513">
        <f t="shared" si="42"/>
        <v>3000</v>
      </c>
      <c r="L243" s="509">
        <v>0</v>
      </c>
      <c r="M243" s="513">
        <f>I243</f>
        <v>20</v>
      </c>
      <c r="N243" s="539">
        <v>0</v>
      </c>
      <c r="O243" s="509">
        <v>0</v>
      </c>
      <c r="P243" s="514">
        <f>SUM(L243:O243)</f>
        <v>20</v>
      </c>
      <c r="Q243" s="1002">
        <f t="shared" si="43"/>
        <v>3000</v>
      </c>
      <c r="R243" s="516" t="s">
        <v>1051</v>
      </c>
      <c r="S243" s="931" t="s">
        <v>1672</v>
      </c>
      <c r="U243" s="739">
        <f t="shared" si="35"/>
        <v>0</v>
      </c>
      <c r="V243" s="739">
        <f t="shared" si="36"/>
        <v>3000</v>
      </c>
      <c r="W243" s="739">
        <f t="shared" si="37"/>
        <v>0</v>
      </c>
      <c r="X243" s="739">
        <f t="shared" si="38"/>
        <v>0</v>
      </c>
      <c r="Y243" s="722">
        <f t="shared" si="39"/>
        <v>3000</v>
      </c>
      <c r="Z243" s="740" t="str">
        <f t="shared" si="40"/>
        <v>OK</v>
      </c>
    </row>
    <row r="244" spans="1:26">
      <c r="A244" s="509">
        <v>146</v>
      </c>
      <c r="B244" s="932" t="s">
        <v>1690</v>
      </c>
      <c r="C244" s="936" t="s">
        <v>1549</v>
      </c>
      <c r="D244" s="908">
        <v>0</v>
      </c>
      <c r="E244" s="908">
        <v>0</v>
      </c>
      <c r="F244" s="908">
        <v>0</v>
      </c>
      <c r="G244" s="1008">
        <v>30</v>
      </c>
      <c r="H244" s="999">
        <v>0</v>
      </c>
      <c r="I244" s="1000">
        <v>30</v>
      </c>
      <c r="J244" s="1000">
        <v>90</v>
      </c>
      <c r="K244" s="513">
        <f t="shared" si="42"/>
        <v>2700</v>
      </c>
      <c r="L244" s="509">
        <v>0</v>
      </c>
      <c r="M244" s="513">
        <v>30</v>
      </c>
      <c r="N244" s="539">
        <v>0</v>
      </c>
      <c r="O244" s="509">
        <v>0</v>
      </c>
      <c r="P244" s="514">
        <f>SUM(L244:O244)</f>
        <v>30</v>
      </c>
      <c r="Q244" s="1002">
        <f t="shared" si="43"/>
        <v>2700</v>
      </c>
      <c r="R244" s="516" t="s">
        <v>1051</v>
      </c>
      <c r="S244" s="931" t="s">
        <v>1672</v>
      </c>
      <c r="U244" s="739">
        <f t="shared" si="35"/>
        <v>0</v>
      </c>
      <c r="V244" s="739">
        <f t="shared" si="36"/>
        <v>2700</v>
      </c>
      <c r="W244" s="739">
        <f t="shared" si="37"/>
        <v>0</v>
      </c>
      <c r="X244" s="739">
        <f t="shared" si="38"/>
        <v>0</v>
      </c>
      <c r="Y244" s="722">
        <f t="shared" si="39"/>
        <v>2700</v>
      </c>
      <c r="Z244" s="740" t="str">
        <f t="shared" si="40"/>
        <v>OK</v>
      </c>
    </row>
    <row r="245" spans="1:26" s="22" customFormat="1">
      <c r="A245" s="509">
        <v>147</v>
      </c>
      <c r="B245" s="1009" t="s">
        <v>1691</v>
      </c>
      <c r="C245" s="1010" t="s">
        <v>1642</v>
      </c>
      <c r="D245" s="1011">
        <v>0</v>
      </c>
      <c r="E245" s="1011">
        <v>0</v>
      </c>
      <c r="F245" s="1011">
        <v>0</v>
      </c>
      <c r="G245" s="1011">
        <v>2</v>
      </c>
      <c r="H245" s="1011">
        <v>0</v>
      </c>
      <c r="I245" s="591">
        <v>2</v>
      </c>
      <c r="J245" s="591">
        <v>3800</v>
      </c>
      <c r="K245" s="512">
        <f t="shared" ref="K245:K261" si="44">Q245</f>
        <v>7600</v>
      </c>
      <c r="L245" s="913">
        <v>0</v>
      </c>
      <c r="M245" s="913">
        <v>2</v>
      </c>
      <c r="N245" s="913">
        <v>0</v>
      </c>
      <c r="O245" s="913">
        <v>0</v>
      </c>
      <c r="P245" s="995">
        <f t="shared" ref="P245:P261" si="45">SUM(L245:O245)</f>
        <v>2</v>
      </c>
      <c r="Q245" s="1012">
        <f t="shared" si="43"/>
        <v>7600</v>
      </c>
      <c r="R245" s="828" t="s">
        <v>1051</v>
      </c>
      <c r="S245" s="509" t="s">
        <v>1644</v>
      </c>
      <c r="U245" s="739">
        <f t="shared" si="35"/>
        <v>0</v>
      </c>
      <c r="V245" s="739">
        <f t="shared" si="36"/>
        <v>7600</v>
      </c>
      <c r="W245" s="739">
        <f t="shared" si="37"/>
        <v>0</v>
      </c>
      <c r="X245" s="739">
        <f t="shared" si="38"/>
        <v>0</v>
      </c>
      <c r="Y245" s="722">
        <f t="shared" si="39"/>
        <v>7600</v>
      </c>
      <c r="Z245" s="740" t="str">
        <f t="shared" si="40"/>
        <v>OK</v>
      </c>
    </row>
    <row r="246" spans="1:26" s="22" customFormat="1">
      <c r="A246" s="509">
        <v>148</v>
      </c>
      <c r="B246" s="1009" t="s">
        <v>1692</v>
      </c>
      <c r="C246" s="1010" t="s">
        <v>1290</v>
      </c>
      <c r="D246" s="1011">
        <v>2</v>
      </c>
      <c r="E246" s="1011">
        <v>2</v>
      </c>
      <c r="F246" s="1011">
        <v>2</v>
      </c>
      <c r="G246" s="1011">
        <v>6</v>
      </c>
      <c r="H246" s="1011">
        <v>2</v>
      </c>
      <c r="I246" s="591">
        <v>6</v>
      </c>
      <c r="J246" s="591">
        <v>550</v>
      </c>
      <c r="K246" s="512">
        <f t="shared" si="44"/>
        <v>3300</v>
      </c>
      <c r="L246" s="913">
        <v>0</v>
      </c>
      <c r="M246" s="913">
        <v>6</v>
      </c>
      <c r="N246" s="913">
        <v>0</v>
      </c>
      <c r="O246" s="913">
        <v>0</v>
      </c>
      <c r="P246" s="995">
        <f t="shared" si="45"/>
        <v>6</v>
      </c>
      <c r="Q246" s="1012">
        <f t="shared" si="43"/>
        <v>3300</v>
      </c>
      <c r="R246" s="828" t="s">
        <v>1051</v>
      </c>
      <c r="S246" s="509" t="s">
        <v>1644</v>
      </c>
      <c r="U246" s="739">
        <f t="shared" si="35"/>
        <v>0</v>
      </c>
      <c r="V246" s="739">
        <f t="shared" si="36"/>
        <v>3300</v>
      </c>
      <c r="W246" s="739">
        <f t="shared" si="37"/>
        <v>0</v>
      </c>
      <c r="X246" s="739">
        <f t="shared" si="38"/>
        <v>0</v>
      </c>
      <c r="Y246" s="722">
        <f t="shared" si="39"/>
        <v>3300</v>
      </c>
      <c r="Z246" s="740" t="str">
        <f t="shared" si="40"/>
        <v>OK</v>
      </c>
    </row>
    <row r="247" spans="1:26" s="22" customFormat="1">
      <c r="A247" s="509">
        <v>149</v>
      </c>
      <c r="B247" s="1013" t="s">
        <v>1693</v>
      </c>
      <c r="C247" s="1014" t="s">
        <v>1290</v>
      </c>
      <c r="D247" s="1015">
        <v>0</v>
      </c>
      <c r="E247" s="1015">
        <v>0</v>
      </c>
      <c r="F247" s="1015">
        <v>2</v>
      </c>
      <c r="G247" s="1015">
        <v>2</v>
      </c>
      <c r="H247" s="1015">
        <v>2</v>
      </c>
      <c r="I247" s="1016">
        <v>2</v>
      </c>
      <c r="J247" s="1016">
        <v>1000</v>
      </c>
      <c r="K247" s="1017">
        <f t="shared" si="44"/>
        <v>2000</v>
      </c>
      <c r="L247" s="1018">
        <v>0</v>
      </c>
      <c r="M247" s="1018">
        <v>2</v>
      </c>
      <c r="N247" s="1018">
        <v>0</v>
      </c>
      <c r="O247" s="1018">
        <v>0</v>
      </c>
      <c r="P247" s="1019">
        <f t="shared" si="45"/>
        <v>2</v>
      </c>
      <c r="Q247" s="1020">
        <f t="shared" si="43"/>
        <v>2000</v>
      </c>
      <c r="R247" s="1021" t="s">
        <v>1051</v>
      </c>
      <c r="S247" s="509" t="s">
        <v>1644</v>
      </c>
      <c r="U247" s="739">
        <f t="shared" si="35"/>
        <v>0</v>
      </c>
      <c r="V247" s="739">
        <f t="shared" si="36"/>
        <v>2000</v>
      </c>
      <c r="W247" s="739">
        <f t="shared" si="37"/>
        <v>0</v>
      </c>
      <c r="X247" s="739">
        <f t="shared" si="38"/>
        <v>0</v>
      </c>
      <c r="Y247" s="722">
        <f t="shared" si="39"/>
        <v>2000</v>
      </c>
      <c r="Z247" s="740" t="str">
        <f t="shared" si="40"/>
        <v>OK</v>
      </c>
    </row>
    <row r="248" spans="1:26" s="22" customFormat="1">
      <c r="A248" s="509">
        <v>150</v>
      </c>
      <c r="B248" s="1022" t="s">
        <v>1694</v>
      </c>
      <c r="C248" s="1023" t="s">
        <v>1290</v>
      </c>
      <c r="D248" s="1024">
        <v>2</v>
      </c>
      <c r="E248" s="1024">
        <v>2</v>
      </c>
      <c r="F248" s="1024">
        <v>2</v>
      </c>
      <c r="G248" s="1024">
        <v>4</v>
      </c>
      <c r="H248" s="1024">
        <v>2</v>
      </c>
      <c r="I248" s="1025">
        <v>2</v>
      </c>
      <c r="J248" s="1025">
        <v>550</v>
      </c>
      <c r="K248" s="524">
        <f t="shared" si="44"/>
        <v>1100</v>
      </c>
      <c r="L248" s="936">
        <v>0</v>
      </c>
      <c r="M248" s="936">
        <v>2</v>
      </c>
      <c r="N248" s="936">
        <v>0</v>
      </c>
      <c r="O248" s="936">
        <v>0</v>
      </c>
      <c r="P248" s="1026">
        <f t="shared" si="45"/>
        <v>2</v>
      </c>
      <c r="Q248" s="1027">
        <f t="shared" si="43"/>
        <v>1100</v>
      </c>
      <c r="R248" s="828" t="s">
        <v>1051</v>
      </c>
      <c r="S248" s="509" t="s">
        <v>1644</v>
      </c>
      <c r="U248" s="739">
        <f t="shared" si="35"/>
        <v>0</v>
      </c>
      <c r="V248" s="739">
        <f t="shared" si="36"/>
        <v>1100</v>
      </c>
      <c r="W248" s="739">
        <f t="shared" si="37"/>
        <v>0</v>
      </c>
      <c r="X248" s="739">
        <f t="shared" si="38"/>
        <v>0</v>
      </c>
      <c r="Y248" s="722">
        <f t="shared" si="39"/>
        <v>1100</v>
      </c>
      <c r="Z248" s="740" t="str">
        <f t="shared" si="40"/>
        <v>OK</v>
      </c>
    </row>
    <row r="249" spans="1:26" ht="42">
      <c r="A249" s="509">
        <v>140</v>
      </c>
      <c r="B249" s="522" t="s">
        <v>1684</v>
      </c>
      <c r="C249" s="890" t="s">
        <v>1549</v>
      </c>
      <c r="D249" s="890">
        <v>20</v>
      </c>
      <c r="E249" s="890">
        <v>20</v>
      </c>
      <c r="F249" s="890">
        <v>20</v>
      </c>
      <c r="G249" s="544">
        <v>20</v>
      </c>
      <c r="H249" s="544">
        <v>10</v>
      </c>
      <c r="I249" s="1004">
        <v>10</v>
      </c>
      <c r="J249" s="1004">
        <v>200</v>
      </c>
      <c r="K249" s="538">
        <f t="shared" ref="K249" si="46">I249*J249</f>
        <v>2000</v>
      </c>
      <c r="L249" s="509">
        <v>0</v>
      </c>
      <c r="M249" s="509">
        <v>10</v>
      </c>
      <c r="N249" s="539">
        <v>0</v>
      </c>
      <c r="O249" s="509">
        <v>0</v>
      </c>
      <c r="P249" s="539">
        <v>10</v>
      </c>
      <c r="Q249" s="538">
        <f t="shared" si="43"/>
        <v>2000</v>
      </c>
      <c r="R249" s="1005" t="s">
        <v>1051</v>
      </c>
      <c r="S249" s="931" t="s">
        <v>1672</v>
      </c>
      <c r="U249" s="739">
        <f t="shared" si="35"/>
        <v>0</v>
      </c>
      <c r="V249" s="739">
        <f t="shared" si="36"/>
        <v>2000</v>
      </c>
      <c r="W249" s="739">
        <f t="shared" si="37"/>
        <v>0</v>
      </c>
      <c r="X249" s="739">
        <f t="shared" si="38"/>
        <v>0</v>
      </c>
      <c r="Y249" s="722">
        <f t="shared" si="39"/>
        <v>2000</v>
      </c>
      <c r="Z249" s="740" t="str">
        <f t="shared" si="40"/>
        <v>OK</v>
      </c>
    </row>
    <row r="250" spans="1:26" ht="23.4" customHeight="1">
      <c r="A250" s="746"/>
      <c r="B250" s="76" t="s">
        <v>6</v>
      </c>
      <c r="C250" s="22"/>
      <c r="D250" s="22"/>
      <c r="E250" s="22"/>
      <c r="F250" s="22"/>
      <c r="G250" s="22"/>
      <c r="I250" s="22"/>
      <c r="J250" s="22"/>
      <c r="K250" s="788">
        <f>SUM(K238:K249)</f>
        <v>1123961.5</v>
      </c>
      <c r="L250" s="789"/>
      <c r="M250" s="789"/>
      <c r="N250" s="789"/>
      <c r="O250" s="789"/>
      <c r="P250" s="789"/>
      <c r="Q250" s="788">
        <f>SUM(Q238:Q249)</f>
        <v>1123961.5</v>
      </c>
      <c r="R250" s="21"/>
      <c r="S250" s="21"/>
      <c r="T250" s="21"/>
      <c r="U250" s="739">
        <f t="shared" si="35"/>
        <v>0</v>
      </c>
      <c r="V250" s="739">
        <f t="shared" si="36"/>
        <v>0</v>
      </c>
      <c r="W250" s="739">
        <f t="shared" si="37"/>
        <v>0</v>
      </c>
      <c r="X250" s="739">
        <f t="shared" si="38"/>
        <v>0</v>
      </c>
      <c r="Y250" s="722">
        <f t="shared" si="39"/>
        <v>0</v>
      </c>
      <c r="Z250" s="740" t="b">
        <f t="shared" si="40"/>
        <v>0</v>
      </c>
    </row>
    <row r="251" spans="1:26" ht="23.4" customHeight="1">
      <c r="A251" s="746"/>
      <c r="B251" s="73"/>
      <c r="C251" s="22"/>
      <c r="D251" s="22"/>
      <c r="E251" s="22"/>
      <c r="F251" s="22"/>
      <c r="G251" s="22"/>
      <c r="I251" s="22"/>
      <c r="J251" s="22"/>
      <c r="K251" s="846"/>
      <c r="L251" s="789"/>
      <c r="M251" s="789"/>
      <c r="N251" s="789"/>
      <c r="O251" s="789"/>
      <c r="P251" s="789"/>
      <c r="Q251" s="846"/>
      <c r="R251" s="21"/>
      <c r="S251" s="21"/>
      <c r="T251" s="21"/>
      <c r="U251" s="739">
        <f t="shared" si="35"/>
        <v>0</v>
      </c>
      <c r="V251" s="739">
        <f t="shared" si="36"/>
        <v>0</v>
      </c>
      <c r="W251" s="739">
        <f t="shared" si="37"/>
        <v>0</v>
      </c>
      <c r="X251" s="739">
        <f t="shared" si="38"/>
        <v>0</v>
      </c>
      <c r="Y251" s="722">
        <f t="shared" si="39"/>
        <v>0</v>
      </c>
      <c r="Z251" s="740" t="str">
        <f t="shared" si="40"/>
        <v>OK</v>
      </c>
    </row>
    <row r="252" spans="1:26" ht="23.4" customHeight="1">
      <c r="A252" s="746"/>
      <c r="B252" s="73"/>
      <c r="C252" s="22"/>
      <c r="D252" s="22"/>
      <c r="E252" s="22"/>
      <c r="F252" s="22"/>
      <c r="G252" s="22"/>
      <c r="I252" s="22"/>
      <c r="J252" s="22"/>
      <c r="K252" s="846"/>
      <c r="L252" s="789"/>
      <c r="M252" s="789"/>
      <c r="N252" s="789"/>
      <c r="O252" s="789"/>
      <c r="P252" s="789"/>
      <c r="Q252" s="846"/>
      <c r="R252" s="21"/>
      <c r="S252" s="21"/>
      <c r="T252" s="21"/>
      <c r="U252" s="739">
        <f t="shared" si="35"/>
        <v>0</v>
      </c>
      <c r="V252" s="739">
        <f t="shared" si="36"/>
        <v>0</v>
      </c>
      <c r="W252" s="739">
        <f t="shared" si="37"/>
        <v>0</v>
      </c>
      <c r="X252" s="739">
        <f t="shared" si="38"/>
        <v>0</v>
      </c>
      <c r="Y252" s="722">
        <f t="shared" si="39"/>
        <v>0</v>
      </c>
      <c r="Z252" s="740" t="str">
        <f t="shared" si="40"/>
        <v>OK</v>
      </c>
    </row>
    <row r="253" spans="1:26" s="26" customFormat="1" ht="23.4" customHeight="1">
      <c r="A253" s="1826" t="s">
        <v>1536</v>
      </c>
      <c r="B253" s="1826"/>
      <c r="C253" s="1826"/>
      <c r="D253" s="1826"/>
      <c r="E253" s="1826"/>
      <c r="F253" s="1826"/>
      <c r="G253" s="1826"/>
      <c r="H253" s="1826"/>
      <c r="I253" s="1826"/>
      <c r="J253" s="1826"/>
      <c r="K253" s="1826"/>
      <c r="L253" s="1826"/>
      <c r="M253" s="1826"/>
      <c r="N253" s="1826"/>
      <c r="O253" s="1826"/>
      <c r="P253" s="1826"/>
      <c r="Q253" s="1826"/>
      <c r="R253" s="1826"/>
      <c r="S253" s="1826"/>
      <c r="T253" s="497" t="s">
        <v>1028</v>
      </c>
      <c r="U253" s="739">
        <f t="shared" si="35"/>
        <v>0</v>
      </c>
      <c r="V253" s="739">
        <f t="shared" si="36"/>
        <v>0</v>
      </c>
      <c r="W253" s="739">
        <f t="shared" si="37"/>
        <v>0</v>
      </c>
      <c r="X253" s="739">
        <f t="shared" si="38"/>
        <v>0</v>
      </c>
      <c r="Y253" s="722">
        <f t="shared" si="39"/>
        <v>0</v>
      </c>
      <c r="Z253" s="740" t="str">
        <f t="shared" si="40"/>
        <v>OK</v>
      </c>
    </row>
    <row r="254" spans="1:26" s="26" customFormat="1" ht="23.4" customHeight="1">
      <c r="A254" s="1826" t="s">
        <v>1518</v>
      </c>
      <c r="B254" s="1826"/>
      <c r="C254" s="1826"/>
      <c r="D254" s="1826"/>
      <c r="E254" s="1826"/>
      <c r="F254" s="1826"/>
      <c r="G254" s="1826"/>
      <c r="H254" s="1826"/>
      <c r="I254" s="1826"/>
      <c r="J254" s="1826"/>
      <c r="K254" s="1826"/>
      <c r="L254" s="1826"/>
      <c r="M254" s="1826"/>
      <c r="N254" s="1826"/>
      <c r="O254" s="1826"/>
      <c r="P254" s="1826"/>
      <c r="Q254" s="1826"/>
      <c r="R254" s="1826"/>
      <c r="S254" s="1826"/>
      <c r="T254" s="22"/>
      <c r="U254" s="739">
        <f t="shared" si="35"/>
        <v>0</v>
      </c>
      <c r="V254" s="739">
        <f t="shared" si="36"/>
        <v>0</v>
      </c>
      <c r="W254" s="739">
        <f t="shared" si="37"/>
        <v>0</v>
      </c>
      <c r="X254" s="739">
        <f t="shared" si="38"/>
        <v>0</v>
      </c>
      <c r="Y254" s="722">
        <f t="shared" si="39"/>
        <v>0</v>
      </c>
      <c r="Z254" s="740" t="str">
        <f t="shared" si="40"/>
        <v>OK</v>
      </c>
    </row>
    <row r="255" spans="1:26" s="26" customFormat="1" ht="23.4" customHeight="1">
      <c r="A255" s="1827" t="s">
        <v>1030</v>
      </c>
      <c r="B255" s="1827"/>
      <c r="C255" s="1827"/>
      <c r="D255" s="1827"/>
      <c r="E255" s="1827"/>
      <c r="F255" s="1827"/>
      <c r="G255" s="1827"/>
      <c r="H255" s="1827"/>
      <c r="I255" s="1827"/>
      <c r="J255" s="1827"/>
      <c r="K255" s="1827"/>
      <c r="L255" s="1827"/>
      <c r="M255" s="1827"/>
      <c r="N255" s="1827"/>
      <c r="O255" s="1827"/>
      <c r="P255" s="1827"/>
      <c r="Q255" s="1827"/>
      <c r="R255" s="1827"/>
      <c r="S255" s="1827"/>
      <c r="T255" s="22"/>
      <c r="U255" s="739">
        <f t="shared" si="35"/>
        <v>0</v>
      </c>
      <c r="V255" s="739">
        <f t="shared" si="36"/>
        <v>0</v>
      </c>
      <c r="W255" s="739">
        <f t="shared" si="37"/>
        <v>0</v>
      </c>
      <c r="X255" s="739">
        <f t="shared" si="38"/>
        <v>0</v>
      </c>
      <c r="Y255" s="722">
        <f t="shared" si="39"/>
        <v>0</v>
      </c>
      <c r="Z255" s="740" t="str">
        <f t="shared" si="40"/>
        <v>OK</v>
      </c>
    </row>
    <row r="256" spans="1:26" ht="37.950000000000003" customHeight="1">
      <c r="A256" s="1828" t="s">
        <v>789</v>
      </c>
      <c r="B256" s="1829" t="s">
        <v>4</v>
      </c>
      <c r="C256" s="1832" t="s">
        <v>1031</v>
      </c>
      <c r="D256" s="1831" t="s">
        <v>1032</v>
      </c>
      <c r="E256" s="1831"/>
      <c r="F256" s="1831"/>
      <c r="G256" s="1887" t="s">
        <v>1033</v>
      </c>
      <c r="H256" s="1831" t="s">
        <v>1034</v>
      </c>
      <c r="I256" s="1888" t="s">
        <v>1035</v>
      </c>
      <c r="J256" s="1889" t="s">
        <v>1036</v>
      </c>
      <c r="K256" s="1833" t="s">
        <v>1037</v>
      </c>
      <c r="L256" s="1888" t="s">
        <v>1038</v>
      </c>
      <c r="M256" s="1888" t="s">
        <v>1039</v>
      </c>
      <c r="N256" s="1831" t="s">
        <v>1040</v>
      </c>
      <c r="O256" s="1831" t="s">
        <v>1041</v>
      </c>
      <c r="P256" s="1832" t="s">
        <v>1042</v>
      </c>
      <c r="Q256" s="1832"/>
      <c r="R256" s="1832" t="s">
        <v>1043</v>
      </c>
      <c r="S256" s="1832" t="s">
        <v>1044</v>
      </c>
      <c r="T256" s="503"/>
      <c r="U256" s="739"/>
      <c r="V256" s="739"/>
      <c r="W256" s="739"/>
      <c r="X256" s="739"/>
      <c r="Z256" s="740"/>
    </row>
    <row r="257" spans="1:26" ht="88.95" customHeight="1">
      <c r="A257" s="1828"/>
      <c r="B257" s="1830"/>
      <c r="C257" s="1832"/>
      <c r="D257" s="900" t="s">
        <v>1045</v>
      </c>
      <c r="E257" s="900" t="s">
        <v>1046</v>
      </c>
      <c r="F257" s="900" t="s">
        <v>224</v>
      </c>
      <c r="G257" s="1887"/>
      <c r="H257" s="1831"/>
      <c r="I257" s="1888"/>
      <c r="J257" s="1889"/>
      <c r="K257" s="1833"/>
      <c r="L257" s="1888"/>
      <c r="M257" s="1888"/>
      <c r="N257" s="1831"/>
      <c r="O257" s="1831"/>
      <c r="P257" s="901" t="s">
        <v>1047</v>
      </c>
      <c r="Q257" s="506" t="s">
        <v>1048</v>
      </c>
      <c r="R257" s="1832"/>
      <c r="S257" s="1832"/>
      <c r="U257" s="739">
        <f t="shared" si="35"/>
        <v>0</v>
      </c>
      <c r="V257" s="739">
        <f t="shared" si="36"/>
        <v>0</v>
      </c>
      <c r="W257" s="739">
        <f t="shared" si="37"/>
        <v>0</v>
      </c>
      <c r="X257" s="739">
        <f t="shared" si="38"/>
        <v>0</v>
      </c>
      <c r="Y257" s="722">
        <f t="shared" si="39"/>
        <v>0</v>
      </c>
      <c r="Z257" s="740" t="b">
        <f t="shared" si="40"/>
        <v>0</v>
      </c>
    </row>
    <row r="258" spans="1:26" ht="23.4" customHeight="1">
      <c r="A258" s="498"/>
      <c r="B258" s="504" t="s">
        <v>1087</v>
      </c>
      <c r="C258" s="498"/>
      <c r="D258" s="499"/>
      <c r="E258" s="499"/>
      <c r="F258" s="499"/>
      <c r="G258" s="570"/>
      <c r="H258" s="570"/>
      <c r="I258" s="570"/>
      <c r="J258" s="878"/>
      <c r="K258" s="923">
        <f>+K250</f>
        <v>1123961.5</v>
      </c>
      <c r="L258" s="499"/>
      <c r="M258" s="499"/>
      <c r="N258" s="499"/>
      <c r="O258" s="499"/>
      <c r="P258" s="498"/>
      <c r="Q258" s="848">
        <f>+Q250</f>
        <v>1123961.5</v>
      </c>
      <c r="R258" s="498"/>
      <c r="S258" s="498"/>
      <c r="T258" s="21"/>
      <c r="U258" s="739">
        <f t="shared" si="35"/>
        <v>0</v>
      </c>
      <c r="V258" s="739">
        <f t="shared" si="36"/>
        <v>0</v>
      </c>
      <c r="W258" s="739">
        <f t="shared" si="37"/>
        <v>0</v>
      </c>
      <c r="X258" s="739">
        <f t="shared" si="38"/>
        <v>0</v>
      </c>
      <c r="Y258" s="722">
        <f t="shared" si="39"/>
        <v>0</v>
      </c>
      <c r="Z258" s="740" t="b">
        <f t="shared" si="40"/>
        <v>0</v>
      </c>
    </row>
    <row r="259" spans="1:26" s="1028" customFormat="1">
      <c r="A259" s="509">
        <v>151</v>
      </c>
      <c r="B259" s="522" t="s">
        <v>1695</v>
      </c>
      <c r="C259" s="509" t="s">
        <v>1290</v>
      </c>
      <c r="D259" s="510">
        <v>0</v>
      </c>
      <c r="E259" s="510">
        <v>0</v>
      </c>
      <c r="F259" s="510">
        <v>0</v>
      </c>
      <c r="G259" s="510">
        <v>1</v>
      </c>
      <c r="H259" s="510">
        <v>0</v>
      </c>
      <c r="I259" s="510">
        <v>1</v>
      </c>
      <c r="J259" s="523">
        <v>150</v>
      </c>
      <c r="K259" s="512">
        <f t="shared" si="44"/>
        <v>150</v>
      </c>
      <c r="L259" s="513">
        <v>0</v>
      </c>
      <c r="M259" s="513">
        <v>1</v>
      </c>
      <c r="N259" s="513">
        <v>0</v>
      </c>
      <c r="O259" s="513">
        <v>0</v>
      </c>
      <c r="P259" s="514">
        <f t="shared" si="45"/>
        <v>1</v>
      </c>
      <c r="Q259" s="515">
        <f t="shared" si="43"/>
        <v>150</v>
      </c>
      <c r="R259" s="828" t="s">
        <v>1051</v>
      </c>
      <c r="S259" s="509" t="s">
        <v>1644</v>
      </c>
      <c r="U259" s="739">
        <f t="shared" si="35"/>
        <v>0</v>
      </c>
      <c r="V259" s="739">
        <f t="shared" si="36"/>
        <v>150</v>
      </c>
      <c r="W259" s="739">
        <f t="shared" si="37"/>
        <v>0</v>
      </c>
      <c r="X259" s="739">
        <f t="shared" si="38"/>
        <v>0</v>
      </c>
      <c r="Y259" s="722">
        <f t="shared" si="39"/>
        <v>150</v>
      </c>
      <c r="Z259" s="740" t="str">
        <f t="shared" si="40"/>
        <v>OK</v>
      </c>
    </row>
    <row r="260" spans="1:26" s="1028" customFormat="1">
      <c r="A260" s="509">
        <v>152</v>
      </c>
      <c r="B260" s="853" t="s">
        <v>1696</v>
      </c>
      <c r="C260" s="917" t="s">
        <v>1642</v>
      </c>
      <c r="D260" s="910">
        <v>0</v>
      </c>
      <c r="E260" s="909">
        <v>0</v>
      </c>
      <c r="F260" s="516">
        <v>20</v>
      </c>
      <c r="G260" s="516">
        <v>20</v>
      </c>
      <c r="H260" s="910">
        <v>20</v>
      </c>
      <c r="I260" s="909">
        <v>20</v>
      </c>
      <c r="J260" s="917">
        <v>330</v>
      </c>
      <c r="K260" s="512">
        <f t="shared" si="44"/>
        <v>6600</v>
      </c>
      <c r="L260" s="513">
        <v>0</v>
      </c>
      <c r="M260" s="513">
        <v>20</v>
      </c>
      <c r="N260" s="513">
        <v>0</v>
      </c>
      <c r="O260" s="513">
        <v>0</v>
      </c>
      <c r="P260" s="514">
        <f t="shared" si="45"/>
        <v>20</v>
      </c>
      <c r="Q260" s="515">
        <f t="shared" si="43"/>
        <v>6600</v>
      </c>
      <c r="R260" s="828" t="s">
        <v>1051</v>
      </c>
      <c r="S260" s="509" t="s">
        <v>1644</v>
      </c>
      <c r="U260" s="739">
        <f t="shared" si="35"/>
        <v>0</v>
      </c>
      <c r="V260" s="739">
        <f t="shared" si="36"/>
        <v>6600</v>
      </c>
      <c r="W260" s="739">
        <f t="shared" si="37"/>
        <v>0</v>
      </c>
      <c r="X260" s="739">
        <f t="shared" si="38"/>
        <v>0</v>
      </c>
      <c r="Y260" s="722">
        <f t="shared" si="39"/>
        <v>6600</v>
      </c>
      <c r="Z260" s="740" t="str">
        <f t="shared" si="40"/>
        <v>OK</v>
      </c>
    </row>
    <row r="261" spans="1:26" s="22" customFormat="1" ht="42">
      <c r="A261" s="509">
        <v>153</v>
      </c>
      <c r="B261" s="522" t="s">
        <v>1697</v>
      </c>
      <c r="C261" s="509" t="s">
        <v>1642</v>
      </c>
      <c r="D261" s="1011">
        <v>0</v>
      </c>
      <c r="E261" s="1011">
        <v>0</v>
      </c>
      <c r="F261" s="1011">
        <v>0</v>
      </c>
      <c r="G261" s="1010">
        <v>10</v>
      </c>
      <c r="H261" s="1010">
        <v>10</v>
      </c>
      <c r="I261" s="1029">
        <f>G261</f>
        <v>10</v>
      </c>
      <c r="J261" s="540">
        <v>1320</v>
      </c>
      <c r="K261" s="512">
        <f t="shared" si="44"/>
        <v>13200</v>
      </c>
      <c r="L261" s="913">
        <v>0</v>
      </c>
      <c r="M261" s="913">
        <v>10</v>
      </c>
      <c r="N261" s="913">
        <v>0</v>
      </c>
      <c r="O261" s="913">
        <v>0</v>
      </c>
      <c r="P261" s="995">
        <f t="shared" si="45"/>
        <v>10</v>
      </c>
      <c r="Q261" s="1012">
        <f t="shared" si="43"/>
        <v>13200</v>
      </c>
      <c r="R261" s="828" t="s">
        <v>1051</v>
      </c>
      <c r="S261" s="509" t="s">
        <v>1644</v>
      </c>
      <c r="U261" s="739">
        <f t="shared" si="35"/>
        <v>0</v>
      </c>
      <c r="V261" s="739">
        <f t="shared" si="36"/>
        <v>13200</v>
      </c>
      <c r="W261" s="739">
        <f t="shared" si="37"/>
        <v>0</v>
      </c>
      <c r="X261" s="739">
        <f t="shared" si="38"/>
        <v>0</v>
      </c>
      <c r="Y261" s="722">
        <f t="shared" si="39"/>
        <v>13200</v>
      </c>
      <c r="Z261" s="740" t="str">
        <f t="shared" si="40"/>
        <v>OK</v>
      </c>
    </row>
    <row r="262" spans="1:26" ht="23.4" customHeight="1">
      <c r="A262" s="746"/>
      <c r="B262" s="76" t="s">
        <v>6</v>
      </c>
      <c r="C262" s="22"/>
      <c r="D262" s="22"/>
      <c r="E262" s="22"/>
      <c r="F262" s="22"/>
      <c r="G262" s="22"/>
      <c r="I262" s="22"/>
      <c r="J262" s="22"/>
      <c r="K262" s="788">
        <f>SUM(K258:K261)</f>
        <v>1143911.5</v>
      </c>
      <c r="L262" s="789"/>
      <c r="M262" s="789"/>
      <c r="N262" s="789"/>
      <c r="O262" s="789"/>
      <c r="P262" s="789"/>
      <c r="Q262" s="788">
        <f>SUM(Q258:Q261)</f>
        <v>1143911.5</v>
      </c>
      <c r="R262" s="21"/>
      <c r="S262" s="21"/>
      <c r="T262" s="21"/>
      <c r="U262" s="739">
        <f>SUM(U6:U261)</f>
        <v>249858</v>
      </c>
      <c r="V262" s="739">
        <f t="shared" ref="V262:Y262" si="47">SUM(V6:V261)</f>
        <v>379406</v>
      </c>
      <c r="W262" s="739">
        <f t="shared" si="47"/>
        <v>290990</v>
      </c>
      <c r="X262" s="739">
        <f t="shared" si="47"/>
        <v>223657.5</v>
      </c>
      <c r="Y262" s="739">
        <f t="shared" si="47"/>
        <v>1143911.5</v>
      </c>
      <c r="Z262" s="740"/>
    </row>
    <row r="263" spans="1:26">
      <c r="U263" s="739"/>
      <c r="V263" s="739"/>
      <c r="W263" s="739"/>
      <c r="X263" s="739"/>
      <c r="Z263" s="740"/>
    </row>
    <row r="264" spans="1:26">
      <c r="U264" s="739"/>
      <c r="V264" s="739"/>
      <c r="W264" s="739"/>
      <c r="X264" s="739"/>
      <c r="Z264" s="740"/>
    </row>
    <row r="265" spans="1:26">
      <c r="U265" s="739"/>
      <c r="V265" s="739"/>
      <c r="W265" s="739"/>
      <c r="X265" s="739"/>
      <c r="Z265" s="740"/>
    </row>
    <row r="266" spans="1:26">
      <c r="U266" s="739"/>
      <c r="V266" s="739"/>
      <c r="W266" s="739"/>
      <c r="X266" s="739"/>
      <c r="Z266" s="740"/>
    </row>
    <row r="267" spans="1:26">
      <c r="U267" s="739"/>
      <c r="V267" s="739"/>
      <c r="W267" s="739"/>
      <c r="X267" s="739"/>
      <c r="Z267" s="740"/>
    </row>
    <row r="268" spans="1:26">
      <c r="U268" s="739"/>
      <c r="V268" s="739"/>
      <c r="W268" s="739"/>
      <c r="X268" s="739"/>
      <c r="Z268" s="740"/>
    </row>
    <row r="269" spans="1:26">
      <c r="U269" s="739"/>
      <c r="V269" s="739"/>
      <c r="W269" s="739"/>
      <c r="X269" s="739"/>
      <c r="Z269" s="740"/>
    </row>
    <row r="270" spans="1:26">
      <c r="U270" s="739"/>
      <c r="V270" s="739"/>
      <c r="W270" s="739"/>
      <c r="X270" s="739"/>
      <c r="Z270" s="740"/>
    </row>
    <row r="271" spans="1:26">
      <c r="U271" s="739"/>
      <c r="V271" s="739"/>
      <c r="W271" s="739"/>
      <c r="X271" s="739"/>
      <c r="Z271" s="740"/>
    </row>
    <row r="272" spans="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protectedRanges>
    <protectedRange password="CC6F" sqref="B39" name="ช่วง1_5_1_3_1_2_4_1_1_2_1_1"/>
    <protectedRange password="CC6F" sqref="B47" name="ช่วง1_5_1_3_1_2_1_1_1"/>
    <protectedRange password="CC6F" sqref="B99:B102 B111" name="ช่วง1_5_1_3_1_2_3_2_1_1_1"/>
    <protectedRange password="CC6F" sqref="B112" name="ช่วง1_5_1_3_1_2_3_1_2_1_1_1"/>
    <protectedRange password="CC6F" sqref="B113:B114" name="ช่วง1_5_1_3_1_2_5_1_1_1_1"/>
    <protectedRange password="CC6F" sqref="B115 B121" name="ช่วง1_5_1_3_1_2_3_1_1_1_1_1_1"/>
    <protectedRange password="CC6F" sqref="B116:B120 B122:B125" name="ช่วง1_5_1_3_1_2_6_1_1_1_1"/>
    <protectedRange password="CC6F" sqref="B91" name="ช่วง1_5_1_3_1_2_6_1_1_3_1_1"/>
    <protectedRange password="CC6F" sqref="B95" name="ช่วง1_5_1_3_1_2_1_1_1_1_1_1"/>
    <protectedRange password="CC6F" sqref="B259" name="ช่วง1_5_1_3_1_2_6_1_1_2_1_1"/>
  </protectedRanges>
  <mergeCells count="247">
    <mergeCell ref="K256:K257"/>
    <mergeCell ref="A253:S253"/>
    <mergeCell ref="A254:S254"/>
    <mergeCell ref="I236:I237"/>
    <mergeCell ref="J236:J237"/>
    <mergeCell ref="K236:K237"/>
    <mergeCell ref="L236:L237"/>
    <mergeCell ref="M236:M237"/>
    <mergeCell ref="N236:N237"/>
    <mergeCell ref="S256:S257"/>
    <mergeCell ref="L256:L257"/>
    <mergeCell ref="M256:M257"/>
    <mergeCell ref="N256:N257"/>
    <mergeCell ref="O256:O257"/>
    <mergeCell ref="P256:Q256"/>
    <mergeCell ref="R256:R257"/>
    <mergeCell ref="A255:S255"/>
    <mergeCell ref="A256:A257"/>
    <mergeCell ref="B256:B257"/>
    <mergeCell ref="C256:C257"/>
    <mergeCell ref="D256:F256"/>
    <mergeCell ref="G256:G257"/>
    <mergeCell ref="H256:H257"/>
    <mergeCell ref="I256:I257"/>
    <mergeCell ref="J256:J257"/>
    <mergeCell ref="S218:S219"/>
    <mergeCell ref="A233:S233"/>
    <mergeCell ref="A234:S234"/>
    <mergeCell ref="A235:S235"/>
    <mergeCell ref="A236:A237"/>
    <mergeCell ref="B236:B237"/>
    <mergeCell ref="C236:C237"/>
    <mergeCell ref="D236:F236"/>
    <mergeCell ref="G236:G237"/>
    <mergeCell ref="H236:H237"/>
    <mergeCell ref="L218:L219"/>
    <mergeCell ref="M218:M219"/>
    <mergeCell ref="N218:N219"/>
    <mergeCell ref="O218:O219"/>
    <mergeCell ref="P218:Q218"/>
    <mergeCell ref="R218:R219"/>
    <mergeCell ref="O236:O237"/>
    <mergeCell ref="P236:Q236"/>
    <mergeCell ref="R236:R237"/>
    <mergeCell ref="S236:S237"/>
    <mergeCell ref="A218:A219"/>
    <mergeCell ref="B218:B219"/>
    <mergeCell ref="C218:C219"/>
    <mergeCell ref="D218:F218"/>
    <mergeCell ref="G218:G219"/>
    <mergeCell ref="H218:H219"/>
    <mergeCell ref="I218:I219"/>
    <mergeCell ref="J218:J219"/>
    <mergeCell ref="K218:K219"/>
    <mergeCell ref="A215:S215"/>
    <mergeCell ref="A216:S216"/>
    <mergeCell ref="I198:I199"/>
    <mergeCell ref="J198:J199"/>
    <mergeCell ref="K198:K199"/>
    <mergeCell ref="L198:L199"/>
    <mergeCell ref="M198:M199"/>
    <mergeCell ref="N198:N199"/>
    <mergeCell ref="A217:S217"/>
    <mergeCell ref="S178:S179"/>
    <mergeCell ref="A195:S195"/>
    <mergeCell ref="A196:S196"/>
    <mergeCell ref="A197:S197"/>
    <mergeCell ref="A198:A199"/>
    <mergeCell ref="B198:B199"/>
    <mergeCell ref="C198:C199"/>
    <mergeCell ref="D198:F198"/>
    <mergeCell ref="G198:G199"/>
    <mergeCell ref="H198:H199"/>
    <mergeCell ref="L178:L179"/>
    <mergeCell ref="M178:M179"/>
    <mergeCell ref="N178:N179"/>
    <mergeCell ref="O178:O179"/>
    <mergeCell ref="P178:Q178"/>
    <mergeCell ref="R178:R179"/>
    <mergeCell ref="O198:O199"/>
    <mergeCell ref="P198:Q198"/>
    <mergeCell ref="R198:R199"/>
    <mergeCell ref="S198:S199"/>
    <mergeCell ref="A178:A179"/>
    <mergeCell ref="B178:B179"/>
    <mergeCell ref="C178:C179"/>
    <mergeCell ref="D178:F178"/>
    <mergeCell ref="G178:G179"/>
    <mergeCell ref="H178:H179"/>
    <mergeCell ref="I178:I179"/>
    <mergeCell ref="J178:J179"/>
    <mergeCell ref="K178:K179"/>
    <mergeCell ref="A175:S175"/>
    <mergeCell ref="A176:S176"/>
    <mergeCell ref="I157:I158"/>
    <mergeCell ref="J157:J158"/>
    <mergeCell ref="K157:K158"/>
    <mergeCell ref="L157:L158"/>
    <mergeCell ref="M157:M158"/>
    <mergeCell ref="N157:N158"/>
    <mergeCell ref="A177:S177"/>
    <mergeCell ref="S133:S134"/>
    <mergeCell ref="A154:S154"/>
    <mergeCell ref="A155:S155"/>
    <mergeCell ref="A156:S156"/>
    <mergeCell ref="A157:A158"/>
    <mergeCell ref="B157:B158"/>
    <mergeCell ref="C157:C158"/>
    <mergeCell ref="D157:F157"/>
    <mergeCell ref="G157:G158"/>
    <mergeCell ref="H157:H158"/>
    <mergeCell ref="L133:L134"/>
    <mergeCell ref="M133:M134"/>
    <mergeCell ref="N133:N134"/>
    <mergeCell ref="O133:O134"/>
    <mergeCell ref="P133:Q133"/>
    <mergeCell ref="R133:R134"/>
    <mergeCell ref="O157:O158"/>
    <mergeCell ref="P157:Q157"/>
    <mergeCell ref="R157:R158"/>
    <mergeCell ref="S157:S158"/>
    <mergeCell ref="A133:A134"/>
    <mergeCell ref="B133:B134"/>
    <mergeCell ref="C133:C134"/>
    <mergeCell ref="D133:F133"/>
    <mergeCell ref="G133:G134"/>
    <mergeCell ref="H133:H134"/>
    <mergeCell ref="I133:I134"/>
    <mergeCell ref="J133:J134"/>
    <mergeCell ref="K133:K134"/>
    <mergeCell ref="A130:S130"/>
    <mergeCell ref="A131:S131"/>
    <mergeCell ref="I108:I109"/>
    <mergeCell ref="J108:J109"/>
    <mergeCell ref="K108:K109"/>
    <mergeCell ref="L108:L109"/>
    <mergeCell ref="M108:M109"/>
    <mergeCell ref="N108:N109"/>
    <mergeCell ref="A132:S132"/>
    <mergeCell ref="S85:S86"/>
    <mergeCell ref="A105:S105"/>
    <mergeCell ref="A106:S106"/>
    <mergeCell ref="A107:S107"/>
    <mergeCell ref="A108:A109"/>
    <mergeCell ref="B108:B109"/>
    <mergeCell ref="C108:C109"/>
    <mergeCell ref="D108:F108"/>
    <mergeCell ref="G108:G109"/>
    <mergeCell ref="H108:H109"/>
    <mergeCell ref="L85:L86"/>
    <mergeCell ref="M85:M86"/>
    <mergeCell ref="N85:N86"/>
    <mergeCell ref="O85:O86"/>
    <mergeCell ref="P85:Q85"/>
    <mergeCell ref="R85:R86"/>
    <mergeCell ref="O108:O109"/>
    <mergeCell ref="P108:Q108"/>
    <mergeCell ref="R108:R109"/>
    <mergeCell ref="S108:S109"/>
    <mergeCell ref="A85:A86"/>
    <mergeCell ref="B85:B86"/>
    <mergeCell ref="C85:C86"/>
    <mergeCell ref="D85:F85"/>
    <mergeCell ref="G85:G86"/>
    <mergeCell ref="H85:H86"/>
    <mergeCell ref="I85:I86"/>
    <mergeCell ref="J85:J86"/>
    <mergeCell ref="K85:K86"/>
    <mergeCell ref="A82:S82"/>
    <mergeCell ref="A83:S83"/>
    <mergeCell ref="I64:I65"/>
    <mergeCell ref="J64:J65"/>
    <mergeCell ref="K64:K65"/>
    <mergeCell ref="L64:L65"/>
    <mergeCell ref="M64:M65"/>
    <mergeCell ref="N64:N65"/>
    <mergeCell ref="A84:S84"/>
    <mergeCell ref="A61:S61"/>
    <mergeCell ref="A62:S62"/>
    <mergeCell ref="A63:S63"/>
    <mergeCell ref="A64:A65"/>
    <mergeCell ref="B64:B65"/>
    <mergeCell ref="C64:C65"/>
    <mergeCell ref="D64:F64"/>
    <mergeCell ref="G64:G65"/>
    <mergeCell ref="H64:H65"/>
    <mergeCell ref="O64:O65"/>
    <mergeCell ref="P64:Q64"/>
    <mergeCell ref="R64:R65"/>
    <mergeCell ref="S64:S65"/>
    <mergeCell ref="A43:S43"/>
    <mergeCell ref="A44:A45"/>
    <mergeCell ref="B44:B45"/>
    <mergeCell ref="C44:C45"/>
    <mergeCell ref="D44:F44"/>
    <mergeCell ref="G44:G45"/>
    <mergeCell ref="H44:H45"/>
    <mergeCell ref="I44:I45"/>
    <mergeCell ref="J44:J45"/>
    <mergeCell ref="K44:K45"/>
    <mergeCell ref="S44:S45"/>
    <mergeCell ref="L44:L45"/>
    <mergeCell ref="M44:M45"/>
    <mergeCell ref="N44:N45"/>
    <mergeCell ref="O44:O45"/>
    <mergeCell ref="P44:Q44"/>
    <mergeCell ref="R44:R45"/>
    <mergeCell ref="O28:O29"/>
    <mergeCell ref="P28:Q28"/>
    <mergeCell ref="R28:R29"/>
    <mergeCell ref="S28:S29"/>
    <mergeCell ref="A41:S41"/>
    <mergeCell ref="A42:S42"/>
    <mergeCell ref="I28:I29"/>
    <mergeCell ref="J28:J29"/>
    <mergeCell ref="K28:K29"/>
    <mergeCell ref="L28:L29"/>
    <mergeCell ref="M28:M29"/>
    <mergeCell ref="N28:N29"/>
    <mergeCell ref="A28:A29"/>
    <mergeCell ref="B28:B29"/>
    <mergeCell ref="C28:C29"/>
    <mergeCell ref="D28:F28"/>
    <mergeCell ref="G28:G29"/>
    <mergeCell ref="H28:H29"/>
    <mergeCell ref="A25:S25"/>
    <mergeCell ref="A26:S26"/>
    <mergeCell ref="A27:S27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คำอธิบายรายการ!A1" display="กลับ" xr:uid="{DE3437B3-27F2-4DC1-A660-18BA452D09E4}"/>
    <hyperlink ref="T25" location="คำอธิบายรายการ!A1" display="กลับ" xr:uid="{C720711E-EEA2-4611-8222-98626338D79B}"/>
    <hyperlink ref="T41" location="คำอธิบายรายการ!A1" display="กลับ" xr:uid="{1F4CA302-165C-4801-A1BC-5BDCE280FB9A}"/>
    <hyperlink ref="T61" location="คำอธิบายรายการ!A1" display="กลับ" xr:uid="{DE5A520D-AB71-476A-AB12-AF84220C714B}"/>
    <hyperlink ref="T82" location="คำอธิบายรายการ!A1" display="กลับ" xr:uid="{F32F9F44-F945-4D1B-A910-236A882AF41F}"/>
    <hyperlink ref="T105" location="คำอธิบายรายการ!A1" display="กลับ" xr:uid="{49268C0D-7AFA-4DFE-9965-4CA051B5E084}"/>
    <hyperlink ref="T130" location="คำอธิบายรายการ!A1" display="กลับ" xr:uid="{019717E0-3247-4279-A898-C225A26AD7EC}"/>
    <hyperlink ref="T154" location="คำอธิบายรายการ!A1" display="กลับ" xr:uid="{31D38626-B483-4A2E-8B35-DCCB94C5BA23}"/>
    <hyperlink ref="T175" location="คำอธิบายรายการ!A1" display="กลับ" xr:uid="{C836C9A5-9F6A-420B-A946-668BB4181232}"/>
    <hyperlink ref="T195" location="คำอธิบายรายการ!A1" display="กลับ" xr:uid="{CD37524F-F53E-4EC6-AC59-A066BCF047CC}"/>
    <hyperlink ref="T215" location="คำอธิบายรายการ!A1" display="กลับ" xr:uid="{DD4093E5-3B2F-4114-937C-8DA982638E59}"/>
    <hyperlink ref="T233" location="คำอธิบายรายการ!A1" display="กลับ" xr:uid="{9CF6014F-A5C1-48BE-AC15-A60A2336F7F5}"/>
    <hyperlink ref="T253" location="คำอธิบายรายการ!A1" display="กลับ" xr:uid="{E45437B4-99A1-45F4-B2A8-7357B3EDF225}"/>
  </hyperlinks>
  <pageMargins left="0.31" right="0" top="0.19685039370078741" bottom="0" header="0" footer="0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058A8-3CAE-47CF-BA15-1748573B17AC}">
  <sheetPr>
    <tabColor rgb="FF008000"/>
  </sheetPr>
  <dimension ref="A1:Z349"/>
  <sheetViews>
    <sheetView topLeftCell="A131" zoomScale="81" zoomScaleNormal="81" zoomScaleSheetLayoutView="93" workbookViewId="0">
      <selection activeCell="C4" sqref="C4:C5"/>
    </sheetView>
  </sheetViews>
  <sheetFormatPr defaultColWidth="8.69921875" defaultRowHeight="21"/>
  <cols>
    <col min="1" max="1" width="4.3984375" style="1060" customWidth="1"/>
    <col min="2" max="2" width="18.296875" style="21" customWidth="1"/>
    <col min="3" max="3" width="5.296875" style="1060" customWidth="1"/>
    <col min="4" max="4" width="4.8984375" style="21" customWidth="1"/>
    <col min="5" max="5" width="5.09765625" style="21" customWidth="1"/>
    <col min="6" max="6" width="5.296875" style="21" customWidth="1"/>
    <col min="7" max="7" width="6.3984375" style="21" customWidth="1"/>
    <col min="8" max="8" width="5.3984375" style="21" bestFit="1" customWidth="1"/>
    <col min="9" max="9" width="7.09765625" style="21" customWidth="1"/>
    <col min="10" max="10" width="7.3984375" style="1061" customWidth="1"/>
    <col min="11" max="11" width="9.398437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5.59765625" style="21" customWidth="1"/>
    <col min="17" max="17" width="9.09765625" style="21" customWidth="1"/>
    <col min="18" max="18" width="7.3984375" style="21" customWidth="1"/>
    <col min="19" max="19" width="8.09765625" style="1062" customWidth="1"/>
    <col min="20" max="20" width="7.09765625" style="21" customWidth="1"/>
    <col min="21" max="21" width="10.59765625" style="517" customWidth="1"/>
    <col min="22" max="22" width="12.3984375" style="517" customWidth="1"/>
    <col min="23" max="23" width="10.59765625" style="517" customWidth="1"/>
    <col min="24" max="24" width="10.296875" style="517" customWidth="1"/>
    <col min="25" max="25" width="11" style="722" customWidth="1"/>
    <col min="26" max="26" width="8.69921875" style="722"/>
    <col min="27" max="16384" width="8.69921875" style="21"/>
  </cols>
  <sheetData>
    <row r="1" spans="1:26" s="26" customFormat="1" ht="22.5" customHeight="1">
      <c r="A1" s="1826" t="s">
        <v>1698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  <c r="U1" s="517"/>
      <c r="V1" s="517"/>
      <c r="W1" s="517"/>
      <c r="X1" s="517"/>
      <c r="Y1" s="722"/>
      <c r="Z1" s="722"/>
    </row>
    <row r="2" spans="1:26" s="26" customFormat="1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U2" s="517"/>
      <c r="V2" s="517"/>
      <c r="W2" s="517"/>
      <c r="X2" s="517"/>
      <c r="Y2" s="722"/>
      <c r="Z2" s="722"/>
    </row>
    <row r="3" spans="1:26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U3" s="517"/>
      <c r="V3" s="517"/>
      <c r="W3" s="517"/>
      <c r="X3" s="517"/>
      <c r="Y3" s="722"/>
      <c r="Z3" s="722"/>
    </row>
    <row r="4" spans="1:26" ht="18.600000000000001" customHeight="1">
      <c r="A4" s="1828" t="s">
        <v>789</v>
      </c>
      <c r="B4" s="1829" t="s">
        <v>4</v>
      </c>
      <c r="C4" s="1834" t="s">
        <v>1031</v>
      </c>
      <c r="D4" s="1837" t="s">
        <v>1032</v>
      </c>
      <c r="E4" s="1837"/>
      <c r="F4" s="1837"/>
      <c r="G4" s="1847" t="s">
        <v>1033</v>
      </c>
      <c r="H4" s="1847" t="s">
        <v>1034</v>
      </c>
      <c r="I4" s="1847" t="s">
        <v>1035</v>
      </c>
      <c r="J4" s="1885" t="s">
        <v>1036</v>
      </c>
      <c r="K4" s="1890" t="s">
        <v>1037</v>
      </c>
      <c r="L4" s="1838" t="s">
        <v>1038</v>
      </c>
      <c r="M4" s="1838" t="s">
        <v>1039</v>
      </c>
      <c r="N4" s="1838" t="s">
        <v>1040</v>
      </c>
      <c r="O4" s="1838" t="s">
        <v>1041</v>
      </c>
      <c r="P4" s="1839" t="s">
        <v>1042</v>
      </c>
      <c r="Q4" s="1839"/>
      <c r="R4" s="1840" t="s">
        <v>1043</v>
      </c>
      <c r="S4" s="1840" t="s">
        <v>1146</v>
      </c>
      <c r="T4" s="801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60" customHeight="1">
      <c r="A5" s="1828"/>
      <c r="B5" s="1830"/>
      <c r="C5" s="1834"/>
      <c r="D5" s="499" t="s">
        <v>1045</v>
      </c>
      <c r="E5" s="499" t="s">
        <v>1046</v>
      </c>
      <c r="F5" s="499" t="s">
        <v>224</v>
      </c>
      <c r="G5" s="1847"/>
      <c r="H5" s="1847"/>
      <c r="I5" s="1847"/>
      <c r="J5" s="1885"/>
      <c r="K5" s="1890"/>
      <c r="L5" s="1838"/>
      <c r="M5" s="1838"/>
      <c r="N5" s="1838"/>
      <c r="O5" s="1838"/>
      <c r="P5" s="553" t="s">
        <v>1047</v>
      </c>
      <c r="Q5" s="555" t="s">
        <v>1048</v>
      </c>
      <c r="R5" s="1840"/>
      <c r="S5" s="1840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>
      <c r="A6" s="1033">
        <v>1</v>
      </c>
      <c r="B6" s="1034" t="s">
        <v>1699</v>
      </c>
      <c r="C6" s="1035" t="s">
        <v>1461</v>
      </c>
      <c r="D6" s="1036" t="s">
        <v>1117</v>
      </c>
      <c r="E6" s="1037">
        <v>4020</v>
      </c>
      <c r="F6" s="1037">
        <v>5000</v>
      </c>
      <c r="G6" s="1037">
        <v>4200</v>
      </c>
      <c r="H6" s="1036">
        <v>0</v>
      </c>
      <c r="I6" s="1036">
        <f>G6-H6</f>
        <v>4200</v>
      </c>
      <c r="J6" s="1038">
        <v>12</v>
      </c>
      <c r="K6" s="1038">
        <f>I6*J6</f>
        <v>50400</v>
      </c>
      <c r="L6" s="1038">
        <v>1050</v>
      </c>
      <c r="M6" s="1038">
        <v>1050</v>
      </c>
      <c r="N6" s="1038">
        <v>1050</v>
      </c>
      <c r="O6" s="1038">
        <v>1050</v>
      </c>
      <c r="P6" s="1038">
        <f>SUM(L6:O6)</f>
        <v>4200</v>
      </c>
      <c r="Q6" s="1038">
        <f>J6*P6</f>
        <v>50400</v>
      </c>
      <c r="R6" s="1039" t="s">
        <v>1051</v>
      </c>
      <c r="S6" s="1040" t="s">
        <v>974</v>
      </c>
      <c r="T6" s="22" t="str">
        <f t="shared" ref="T6:T92" si="0">+IF(K6=Q6,("OK"))</f>
        <v>OK</v>
      </c>
      <c r="U6" s="739">
        <f>+L6*J6</f>
        <v>12600</v>
      </c>
      <c r="V6" s="739">
        <f>+M6*J6</f>
        <v>12600</v>
      </c>
      <c r="W6" s="739">
        <f>+N6*J6</f>
        <v>12600</v>
      </c>
      <c r="X6" s="739">
        <f>+O6*J6</f>
        <v>12600</v>
      </c>
      <c r="Y6" s="722">
        <f>SUM(U6:X6)</f>
        <v>50400</v>
      </c>
      <c r="Z6" s="740" t="str">
        <f>IF(Q6=Y6,"OK")</f>
        <v>OK</v>
      </c>
    </row>
    <row r="7" spans="1:26">
      <c r="A7" s="1033">
        <v>2</v>
      </c>
      <c r="B7" s="1034" t="s">
        <v>1700</v>
      </c>
      <c r="C7" s="1035" t="s">
        <v>1594</v>
      </c>
      <c r="D7" s="1036" t="s">
        <v>1117</v>
      </c>
      <c r="E7" s="1037">
        <v>600</v>
      </c>
      <c r="F7" s="1037">
        <v>600</v>
      </c>
      <c r="G7" s="1037">
        <v>420</v>
      </c>
      <c r="H7" s="1036">
        <v>0</v>
      </c>
      <c r="I7" s="1036">
        <v>420</v>
      </c>
      <c r="J7" s="1038">
        <v>45</v>
      </c>
      <c r="K7" s="1038">
        <f>I7*J7</f>
        <v>18900</v>
      </c>
      <c r="L7" s="1038">
        <v>105</v>
      </c>
      <c r="M7" s="1038">
        <v>105</v>
      </c>
      <c r="N7" s="1038">
        <v>105</v>
      </c>
      <c r="O7" s="1038">
        <v>105</v>
      </c>
      <c r="P7" s="1038">
        <f>SUM(L7:O7)</f>
        <v>420</v>
      </c>
      <c r="Q7" s="1038">
        <f>J7*P7</f>
        <v>18900</v>
      </c>
      <c r="R7" s="1039" t="s">
        <v>1051</v>
      </c>
      <c r="S7" s="1040" t="s">
        <v>974</v>
      </c>
      <c r="T7" s="22" t="str">
        <f t="shared" si="0"/>
        <v>OK</v>
      </c>
      <c r="U7" s="739">
        <f t="shared" ref="U7:U70" si="1">+L7*J7</f>
        <v>4725</v>
      </c>
      <c r="V7" s="739">
        <f t="shared" ref="V7:V70" si="2">+M7*J7</f>
        <v>4725</v>
      </c>
      <c r="W7" s="739">
        <f t="shared" ref="W7:W70" si="3">+N7*J7</f>
        <v>4725</v>
      </c>
      <c r="X7" s="739">
        <f t="shared" ref="X7:X70" si="4">+O7*J7</f>
        <v>4725</v>
      </c>
      <c r="Y7" s="722">
        <f t="shared" ref="Y7:Y70" si="5">SUM(U7:X7)</f>
        <v>18900</v>
      </c>
      <c r="Z7" s="740" t="str">
        <f t="shared" ref="Z7:Z70" si="6">IF(Q7=Y7,"OK")</f>
        <v>OK</v>
      </c>
    </row>
    <row r="8" spans="1:26" s="22" customFormat="1">
      <c r="A8" s="1023">
        <v>3</v>
      </c>
      <c r="B8" s="888" t="s">
        <v>1701</v>
      </c>
      <c r="C8" s="1023" t="s">
        <v>1702</v>
      </c>
      <c r="D8" s="888">
        <v>2080</v>
      </c>
      <c r="E8" s="888">
        <v>2143</v>
      </c>
      <c r="F8" s="888">
        <v>5635</v>
      </c>
      <c r="G8" s="888">
        <v>2700</v>
      </c>
      <c r="H8" s="888">
        <v>0</v>
      </c>
      <c r="I8" s="888">
        <v>2700</v>
      </c>
      <c r="J8" s="1041">
        <v>30</v>
      </c>
      <c r="K8" s="1042">
        <f>+I8*J8</f>
        <v>81000</v>
      </c>
      <c r="L8" s="1042">
        <v>675</v>
      </c>
      <c r="M8" s="1042">
        <v>675</v>
      </c>
      <c r="N8" s="1042">
        <v>675</v>
      </c>
      <c r="O8" s="1042">
        <v>675</v>
      </c>
      <c r="P8" s="1042">
        <f>SUM(L8:O8)</f>
        <v>2700</v>
      </c>
      <c r="Q8" s="1042">
        <f>+P8*J8</f>
        <v>81000</v>
      </c>
      <c r="R8" s="1039" t="s">
        <v>1051</v>
      </c>
      <c r="S8" s="556" t="s">
        <v>1053</v>
      </c>
      <c r="T8" s="22" t="str">
        <f t="shared" si="0"/>
        <v>OK</v>
      </c>
      <c r="U8" s="739">
        <f t="shared" si="1"/>
        <v>20250</v>
      </c>
      <c r="V8" s="739">
        <f t="shared" si="2"/>
        <v>20250</v>
      </c>
      <c r="W8" s="739">
        <f t="shared" si="3"/>
        <v>20250</v>
      </c>
      <c r="X8" s="739">
        <f t="shared" si="4"/>
        <v>20250</v>
      </c>
      <c r="Y8" s="722">
        <f t="shared" si="5"/>
        <v>81000</v>
      </c>
      <c r="Z8" s="740" t="str">
        <f t="shared" si="6"/>
        <v>OK</v>
      </c>
    </row>
    <row r="9" spans="1:26" s="22" customFormat="1">
      <c r="A9" s="1033">
        <v>4</v>
      </c>
      <c r="B9" s="888" t="s">
        <v>1703</v>
      </c>
      <c r="C9" s="1023" t="s">
        <v>1155</v>
      </c>
      <c r="D9" s="888">
        <v>9</v>
      </c>
      <c r="E9" s="888">
        <v>10</v>
      </c>
      <c r="F9" s="888">
        <v>8</v>
      </c>
      <c r="G9" s="888">
        <v>8</v>
      </c>
      <c r="H9" s="888">
        <v>0</v>
      </c>
      <c r="I9" s="888">
        <v>8</v>
      </c>
      <c r="J9" s="1041">
        <v>32</v>
      </c>
      <c r="K9" s="1042">
        <f t="shared" ref="K9:K97" si="7">+I9*J9</f>
        <v>256</v>
      </c>
      <c r="L9" s="1042">
        <v>2</v>
      </c>
      <c r="M9" s="1042">
        <v>2</v>
      </c>
      <c r="N9" s="1042">
        <v>2</v>
      </c>
      <c r="O9" s="1042">
        <v>2</v>
      </c>
      <c r="P9" s="1042">
        <f t="shared" ref="P9:P97" si="8">SUM(L9:O9)</f>
        <v>8</v>
      </c>
      <c r="Q9" s="1042">
        <f t="shared" ref="Q9:Q97" si="9">+P9*J9</f>
        <v>256</v>
      </c>
      <c r="R9" s="1039" t="s">
        <v>1051</v>
      </c>
      <c r="S9" s="556" t="s">
        <v>1053</v>
      </c>
      <c r="T9" s="22" t="str">
        <f t="shared" si="0"/>
        <v>OK</v>
      </c>
      <c r="U9" s="739">
        <f t="shared" si="1"/>
        <v>64</v>
      </c>
      <c r="V9" s="739">
        <f t="shared" si="2"/>
        <v>64</v>
      </c>
      <c r="W9" s="739">
        <f t="shared" si="3"/>
        <v>64</v>
      </c>
      <c r="X9" s="739">
        <f t="shared" si="4"/>
        <v>64</v>
      </c>
      <c r="Y9" s="722">
        <f t="shared" si="5"/>
        <v>256</v>
      </c>
      <c r="Z9" s="740" t="str">
        <f t="shared" si="6"/>
        <v>OK</v>
      </c>
    </row>
    <row r="10" spans="1:26" s="22" customFormat="1">
      <c r="A10" s="1033">
        <v>5</v>
      </c>
      <c r="B10" s="888" t="s">
        <v>1704</v>
      </c>
      <c r="C10" s="1023" t="s">
        <v>1155</v>
      </c>
      <c r="D10" s="888">
        <v>55</v>
      </c>
      <c r="E10" s="888">
        <v>55</v>
      </c>
      <c r="F10" s="888">
        <v>190</v>
      </c>
      <c r="G10" s="888">
        <v>56</v>
      </c>
      <c r="H10" s="888">
        <v>0</v>
      </c>
      <c r="I10" s="888">
        <v>56</v>
      </c>
      <c r="J10" s="1041">
        <v>75</v>
      </c>
      <c r="K10" s="1042">
        <f t="shared" si="7"/>
        <v>4200</v>
      </c>
      <c r="L10" s="1042">
        <v>14</v>
      </c>
      <c r="M10" s="1042">
        <v>14</v>
      </c>
      <c r="N10" s="1042">
        <v>14</v>
      </c>
      <c r="O10" s="1042">
        <v>14</v>
      </c>
      <c r="P10" s="1042">
        <f t="shared" si="8"/>
        <v>56</v>
      </c>
      <c r="Q10" s="1042">
        <f t="shared" si="9"/>
        <v>4200</v>
      </c>
      <c r="R10" s="1039" t="s">
        <v>1051</v>
      </c>
      <c r="S10" s="556" t="s">
        <v>1053</v>
      </c>
      <c r="T10" s="22" t="str">
        <f t="shared" si="0"/>
        <v>OK</v>
      </c>
      <c r="U10" s="739">
        <f t="shared" si="1"/>
        <v>1050</v>
      </c>
      <c r="V10" s="739">
        <f t="shared" si="2"/>
        <v>1050</v>
      </c>
      <c r="W10" s="739">
        <f t="shared" si="3"/>
        <v>1050</v>
      </c>
      <c r="X10" s="739">
        <f t="shared" si="4"/>
        <v>1050</v>
      </c>
      <c r="Y10" s="722">
        <f t="shared" si="5"/>
        <v>4200</v>
      </c>
      <c r="Z10" s="740" t="str">
        <f t="shared" si="6"/>
        <v>OK</v>
      </c>
    </row>
    <row r="11" spans="1:26" s="22" customFormat="1">
      <c r="A11" s="1023">
        <v>6</v>
      </c>
      <c r="B11" s="888" t="s">
        <v>1705</v>
      </c>
      <c r="C11" s="1023" t="s">
        <v>1155</v>
      </c>
      <c r="D11" s="888">
        <v>71</v>
      </c>
      <c r="E11" s="888">
        <v>72</v>
      </c>
      <c r="F11" s="888">
        <v>102</v>
      </c>
      <c r="G11" s="888">
        <v>60</v>
      </c>
      <c r="H11" s="888">
        <v>0</v>
      </c>
      <c r="I11" s="888">
        <v>60</v>
      </c>
      <c r="J11" s="1041">
        <v>75</v>
      </c>
      <c r="K11" s="1042">
        <f>+I11*J11</f>
        <v>4500</v>
      </c>
      <c r="L11" s="1042">
        <v>15</v>
      </c>
      <c r="M11" s="1042">
        <v>15</v>
      </c>
      <c r="N11" s="1042">
        <v>15</v>
      </c>
      <c r="O11" s="1042">
        <v>15</v>
      </c>
      <c r="P11" s="1042">
        <f>SUM(L11:O11)</f>
        <v>60</v>
      </c>
      <c r="Q11" s="1042">
        <f>+P11*J11</f>
        <v>4500</v>
      </c>
      <c r="R11" s="1039" t="s">
        <v>1051</v>
      </c>
      <c r="S11" s="556" t="s">
        <v>1053</v>
      </c>
      <c r="T11" s="22" t="str">
        <f>+IF(K11=Q11,("OK"))</f>
        <v>OK</v>
      </c>
      <c r="U11" s="739">
        <f t="shared" si="1"/>
        <v>1125</v>
      </c>
      <c r="V11" s="739">
        <f t="shared" si="2"/>
        <v>1125</v>
      </c>
      <c r="W11" s="739">
        <f t="shared" si="3"/>
        <v>1125</v>
      </c>
      <c r="X11" s="739">
        <f t="shared" si="4"/>
        <v>1125</v>
      </c>
      <c r="Y11" s="722">
        <f t="shared" si="5"/>
        <v>4500</v>
      </c>
      <c r="Z11" s="740" t="str">
        <f t="shared" si="6"/>
        <v>OK</v>
      </c>
    </row>
    <row r="12" spans="1:26" s="22" customFormat="1">
      <c r="A12" s="1033">
        <v>7</v>
      </c>
      <c r="B12" s="888" t="s">
        <v>1706</v>
      </c>
      <c r="C12" s="1023" t="s">
        <v>1702</v>
      </c>
      <c r="D12" s="888">
        <v>6</v>
      </c>
      <c r="E12" s="888">
        <v>6</v>
      </c>
      <c r="F12" s="888">
        <v>12</v>
      </c>
      <c r="G12" s="888">
        <v>12</v>
      </c>
      <c r="H12" s="888">
        <v>0</v>
      </c>
      <c r="I12" s="888">
        <v>12</v>
      </c>
      <c r="J12" s="1041">
        <v>38</v>
      </c>
      <c r="K12" s="1042">
        <f t="shared" si="7"/>
        <v>456</v>
      </c>
      <c r="L12" s="1042">
        <v>3</v>
      </c>
      <c r="M12" s="1042">
        <v>3</v>
      </c>
      <c r="N12" s="1042">
        <v>3</v>
      </c>
      <c r="O12" s="1042">
        <v>3</v>
      </c>
      <c r="P12" s="1042">
        <f t="shared" si="8"/>
        <v>12</v>
      </c>
      <c r="Q12" s="1042">
        <f t="shared" si="9"/>
        <v>456</v>
      </c>
      <c r="R12" s="1039" t="s">
        <v>1051</v>
      </c>
      <c r="S12" s="556" t="s">
        <v>1053</v>
      </c>
      <c r="T12" s="22" t="str">
        <f t="shared" si="0"/>
        <v>OK</v>
      </c>
      <c r="U12" s="739">
        <f t="shared" si="1"/>
        <v>114</v>
      </c>
      <c r="V12" s="739">
        <f t="shared" si="2"/>
        <v>114</v>
      </c>
      <c r="W12" s="739">
        <f t="shared" si="3"/>
        <v>114</v>
      </c>
      <c r="X12" s="739">
        <f t="shared" si="4"/>
        <v>114</v>
      </c>
      <c r="Y12" s="722">
        <f t="shared" si="5"/>
        <v>456</v>
      </c>
      <c r="Z12" s="740" t="str">
        <f t="shared" si="6"/>
        <v>OK</v>
      </c>
    </row>
    <row r="13" spans="1:26" s="22" customFormat="1">
      <c r="A13" s="1033">
        <v>8</v>
      </c>
      <c r="B13" s="888" t="s">
        <v>1707</v>
      </c>
      <c r="C13" s="1023" t="s">
        <v>1702</v>
      </c>
      <c r="D13" s="888" t="s">
        <v>1708</v>
      </c>
      <c r="E13" s="888" t="s">
        <v>1708</v>
      </c>
      <c r="F13" s="888">
        <v>16</v>
      </c>
      <c r="G13" s="888">
        <v>24</v>
      </c>
      <c r="H13" s="888">
        <v>1</v>
      </c>
      <c r="I13" s="888">
        <v>24</v>
      </c>
      <c r="J13" s="1041">
        <v>40</v>
      </c>
      <c r="K13" s="1042">
        <f t="shared" si="7"/>
        <v>960</v>
      </c>
      <c r="L13" s="1042">
        <v>6</v>
      </c>
      <c r="M13" s="1042">
        <v>6</v>
      </c>
      <c r="N13" s="1042">
        <v>6</v>
      </c>
      <c r="O13" s="1042">
        <v>6</v>
      </c>
      <c r="P13" s="1042">
        <f t="shared" si="8"/>
        <v>24</v>
      </c>
      <c r="Q13" s="1042">
        <f t="shared" si="9"/>
        <v>960</v>
      </c>
      <c r="R13" s="1039" t="s">
        <v>1051</v>
      </c>
      <c r="S13" s="556" t="s">
        <v>1053</v>
      </c>
      <c r="T13" s="22" t="str">
        <f t="shared" si="0"/>
        <v>OK</v>
      </c>
      <c r="U13" s="739">
        <f t="shared" si="1"/>
        <v>240</v>
      </c>
      <c r="V13" s="739">
        <f t="shared" si="2"/>
        <v>240</v>
      </c>
      <c r="W13" s="739">
        <f t="shared" si="3"/>
        <v>240</v>
      </c>
      <c r="X13" s="739">
        <f t="shared" si="4"/>
        <v>240</v>
      </c>
      <c r="Y13" s="722">
        <f t="shared" si="5"/>
        <v>960</v>
      </c>
      <c r="Z13" s="740" t="str">
        <f t="shared" si="6"/>
        <v>OK</v>
      </c>
    </row>
    <row r="14" spans="1:26" s="22" customFormat="1">
      <c r="A14" s="1023">
        <v>9</v>
      </c>
      <c r="B14" s="888" t="s">
        <v>1709</v>
      </c>
      <c r="C14" s="1023" t="s">
        <v>1155</v>
      </c>
      <c r="D14" s="888">
        <v>10</v>
      </c>
      <c r="E14" s="888">
        <v>12</v>
      </c>
      <c r="F14" s="888">
        <v>13</v>
      </c>
      <c r="G14" s="888">
        <v>13</v>
      </c>
      <c r="H14" s="888">
        <v>0</v>
      </c>
      <c r="I14" s="888">
        <v>13</v>
      </c>
      <c r="J14" s="1041">
        <v>35</v>
      </c>
      <c r="K14" s="1042">
        <f t="shared" si="7"/>
        <v>455</v>
      </c>
      <c r="L14" s="1042">
        <v>4</v>
      </c>
      <c r="M14" s="1042">
        <v>4</v>
      </c>
      <c r="N14" s="1042">
        <v>3</v>
      </c>
      <c r="O14" s="1042">
        <v>2</v>
      </c>
      <c r="P14" s="1042">
        <f t="shared" si="8"/>
        <v>13</v>
      </c>
      <c r="Q14" s="1042">
        <f t="shared" si="9"/>
        <v>455</v>
      </c>
      <c r="R14" s="1039" t="s">
        <v>1051</v>
      </c>
      <c r="S14" s="556" t="s">
        <v>1053</v>
      </c>
      <c r="T14" s="22" t="str">
        <f t="shared" si="0"/>
        <v>OK</v>
      </c>
      <c r="U14" s="739">
        <f t="shared" si="1"/>
        <v>140</v>
      </c>
      <c r="V14" s="739">
        <f t="shared" si="2"/>
        <v>140</v>
      </c>
      <c r="W14" s="739">
        <f t="shared" si="3"/>
        <v>105</v>
      </c>
      <c r="X14" s="739">
        <f t="shared" si="4"/>
        <v>70</v>
      </c>
      <c r="Y14" s="722">
        <f t="shared" si="5"/>
        <v>455</v>
      </c>
      <c r="Z14" s="740" t="str">
        <f t="shared" si="6"/>
        <v>OK</v>
      </c>
    </row>
    <row r="15" spans="1:26" s="22" customFormat="1">
      <c r="A15" s="1033">
        <v>10</v>
      </c>
      <c r="B15" s="888" t="s">
        <v>1710</v>
      </c>
      <c r="C15" s="1023" t="s">
        <v>1343</v>
      </c>
      <c r="D15" s="888">
        <v>304</v>
      </c>
      <c r="E15" s="888">
        <v>326</v>
      </c>
      <c r="F15" s="888">
        <v>485</v>
      </c>
      <c r="G15" s="888">
        <v>300</v>
      </c>
      <c r="H15" s="888">
        <v>0</v>
      </c>
      <c r="I15" s="888">
        <v>300</v>
      </c>
      <c r="J15" s="1041">
        <v>5</v>
      </c>
      <c r="K15" s="1042">
        <f t="shared" si="7"/>
        <v>1500</v>
      </c>
      <c r="L15" s="1042">
        <v>75</v>
      </c>
      <c r="M15" s="1042">
        <v>75</v>
      </c>
      <c r="N15" s="1042">
        <v>75</v>
      </c>
      <c r="O15" s="1042">
        <v>75</v>
      </c>
      <c r="P15" s="1042">
        <f t="shared" si="8"/>
        <v>300</v>
      </c>
      <c r="Q15" s="1042">
        <f t="shared" si="9"/>
        <v>1500</v>
      </c>
      <c r="R15" s="1039" t="s">
        <v>1051</v>
      </c>
      <c r="S15" s="556" t="s">
        <v>1053</v>
      </c>
      <c r="T15" s="22" t="str">
        <f t="shared" si="0"/>
        <v>OK</v>
      </c>
      <c r="U15" s="739">
        <f t="shared" si="1"/>
        <v>375</v>
      </c>
      <c r="V15" s="739">
        <f t="shared" si="2"/>
        <v>375</v>
      </c>
      <c r="W15" s="739">
        <f t="shared" si="3"/>
        <v>375</v>
      </c>
      <c r="X15" s="739">
        <f t="shared" si="4"/>
        <v>375</v>
      </c>
      <c r="Y15" s="722">
        <f t="shared" si="5"/>
        <v>1500</v>
      </c>
      <c r="Z15" s="740" t="str">
        <f t="shared" si="6"/>
        <v>OK</v>
      </c>
    </row>
    <row r="16" spans="1:26" s="22" customFormat="1">
      <c r="A16" s="1033">
        <v>11</v>
      </c>
      <c r="B16" s="888" t="s">
        <v>1711</v>
      </c>
      <c r="C16" s="1023" t="s">
        <v>1155</v>
      </c>
      <c r="D16" s="888">
        <v>11</v>
      </c>
      <c r="E16" s="888">
        <v>12</v>
      </c>
      <c r="F16" s="888">
        <v>8</v>
      </c>
      <c r="G16" s="888">
        <v>8</v>
      </c>
      <c r="H16" s="888">
        <v>0</v>
      </c>
      <c r="I16" s="888">
        <v>8</v>
      </c>
      <c r="J16" s="1041">
        <v>28</v>
      </c>
      <c r="K16" s="1042">
        <f t="shared" si="7"/>
        <v>224</v>
      </c>
      <c r="L16" s="1042">
        <v>2</v>
      </c>
      <c r="M16" s="1042">
        <v>2</v>
      </c>
      <c r="N16" s="1042">
        <v>2</v>
      </c>
      <c r="O16" s="1042">
        <v>2</v>
      </c>
      <c r="P16" s="1042">
        <f t="shared" si="8"/>
        <v>8</v>
      </c>
      <c r="Q16" s="1042">
        <f t="shared" si="9"/>
        <v>224</v>
      </c>
      <c r="R16" s="1039" t="s">
        <v>1051</v>
      </c>
      <c r="S16" s="556" t="s">
        <v>1053</v>
      </c>
      <c r="T16" s="22" t="str">
        <f t="shared" si="0"/>
        <v>OK</v>
      </c>
      <c r="U16" s="739">
        <f t="shared" si="1"/>
        <v>56</v>
      </c>
      <c r="V16" s="739">
        <f t="shared" si="2"/>
        <v>56</v>
      </c>
      <c r="W16" s="739">
        <f t="shared" si="3"/>
        <v>56</v>
      </c>
      <c r="X16" s="739">
        <f t="shared" si="4"/>
        <v>56</v>
      </c>
      <c r="Y16" s="722">
        <f t="shared" si="5"/>
        <v>224</v>
      </c>
      <c r="Z16" s="740" t="str">
        <f t="shared" si="6"/>
        <v>OK</v>
      </c>
    </row>
    <row r="17" spans="1:26" s="22" customFormat="1">
      <c r="A17" s="1023">
        <v>12</v>
      </c>
      <c r="B17" s="888" t="s">
        <v>1712</v>
      </c>
      <c r="C17" s="1023" t="s">
        <v>1155</v>
      </c>
      <c r="D17" s="888">
        <v>82</v>
      </c>
      <c r="E17" s="888">
        <v>84</v>
      </c>
      <c r="F17" s="888">
        <v>81</v>
      </c>
      <c r="G17" s="888">
        <v>81</v>
      </c>
      <c r="H17" s="888">
        <v>0</v>
      </c>
      <c r="I17" s="888">
        <v>81</v>
      </c>
      <c r="J17" s="1041">
        <v>48</v>
      </c>
      <c r="K17" s="1042">
        <f t="shared" si="7"/>
        <v>3888</v>
      </c>
      <c r="L17" s="1042">
        <v>20</v>
      </c>
      <c r="M17" s="1042">
        <v>20</v>
      </c>
      <c r="N17" s="1042">
        <v>20</v>
      </c>
      <c r="O17" s="1042">
        <v>21</v>
      </c>
      <c r="P17" s="1042">
        <f t="shared" si="8"/>
        <v>81</v>
      </c>
      <c r="Q17" s="1042">
        <f t="shared" si="9"/>
        <v>3888</v>
      </c>
      <c r="R17" s="1039" t="s">
        <v>1051</v>
      </c>
      <c r="S17" s="556" t="s">
        <v>1053</v>
      </c>
      <c r="T17" s="22" t="str">
        <f t="shared" si="0"/>
        <v>OK</v>
      </c>
      <c r="U17" s="739">
        <f t="shared" si="1"/>
        <v>960</v>
      </c>
      <c r="V17" s="739">
        <f t="shared" si="2"/>
        <v>960</v>
      </c>
      <c r="W17" s="739">
        <f t="shared" si="3"/>
        <v>960</v>
      </c>
      <c r="X17" s="739">
        <f t="shared" si="4"/>
        <v>1008</v>
      </c>
      <c r="Y17" s="722">
        <f t="shared" si="5"/>
        <v>3888</v>
      </c>
      <c r="Z17" s="740" t="str">
        <f t="shared" si="6"/>
        <v>OK</v>
      </c>
    </row>
    <row r="18" spans="1:26" s="22" customFormat="1">
      <c r="A18" s="1033">
        <v>13</v>
      </c>
      <c r="B18" s="888" t="s">
        <v>1713</v>
      </c>
      <c r="C18" s="1023" t="s">
        <v>1155</v>
      </c>
      <c r="D18" s="888">
        <v>31</v>
      </c>
      <c r="E18" s="888">
        <v>31</v>
      </c>
      <c r="F18" s="888">
        <v>36</v>
      </c>
      <c r="G18" s="888">
        <v>36</v>
      </c>
      <c r="H18" s="888">
        <v>0</v>
      </c>
      <c r="I18" s="888">
        <v>36</v>
      </c>
      <c r="J18" s="1041">
        <v>45</v>
      </c>
      <c r="K18" s="1042">
        <f t="shared" si="7"/>
        <v>1620</v>
      </c>
      <c r="L18" s="1042">
        <v>9</v>
      </c>
      <c r="M18" s="1042">
        <v>9</v>
      </c>
      <c r="N18" s="1042">
        <v>9</v>
      </c>
      <c r="O18" s="1042">
        <v>9</v>
      </c>
      <c r="P18" s="1042">
        <f t="shared" si="8"/>
        <v>36</v>
      </c>
      <c r="Q18" s="1042">
        <f t="shared" si="9"/>
        <v>1620</v>
      </c>
      <c r="R18" s="1039" t="s">
        <v>1051</v>
      </c>
      <c r="S18" s="556" t="s">
        <v>1053</v>
      </c>
      <c r="T18" s="22" t="str">
        <f t="shared" si="0"/>
        <v>OK</v>
      </c>
      <c r="U18" s="739">
        <f t="shared" si="1"/>
        <v>405</v>
      </c>
      <c r="V18" s="739">
        <f t="shared" si="2"/>
        <v>405</v>
      </c>
      <c r="W18" s="739">
        <f t="shared" si="3"/>
        <v>405</v>
      </c>
      <c r="X18" s="739">
        <f t="shared" si="4"/>
        <v>405</v>
      </c>
      <c r="Y18" s="722">
        <f t="shared" si="5"/>
        <v>1620</v>
      </c>
      <c r="Z18" s="740" t="str">
        <f t="shared" si="6"/>
        <v>OK</v>
      </c>
    </row>
    <row r="19" spans="1:26" s="22" customFormat="1">
      <c r="A19" s="1033">
        <v>14</v>
      </c>
      <c r="B19" s="888" t="s">
        <v>1714</v>
      </c>
      <c r="C19" s="1023" t="s">
        <v>1155</v>
      </c>
      <c r="D19" s="888">
        <v>89</v>
      </c>
      <c r="E19" s="888">
        <v>108</v>
      </c>
      <c r="F19" s="888">
        <v>82</v>
      </c>
      <c r="G19" s="888">
        <v>48</v>
      </c>
      <c r="H19" s="888">
        <v>0</v>
      </c>
      <c r="I19" s="888">
        <v>48</v>
      </c>
      <c r="J19" s="1041">
        <v>48</v>
      </c>
      <c r="K19" s="1042">
        <f t="shared" si="7"/>
        <v>2304</v>
      </c>
      <c r="L19" s="1042">
        <v>12</v>
      </c>
      <c r="M19" s="1042">
        <v>12</v>
      </c>
      <c r="N19" s="1042">
        <v>12</v>
      </c>
      <c r="O19" s="1042">
        <v>12</v>
      </c>
      <c r="P19" s="1042">
        <f t="shared" si="8"/>
        <v>48</v>
      </c>
      <c r="Q19" s="1042">
        <f t="shared" si="9"/>
        <v>2304</v>
      </c>
      <c r="R19" s="1039" t="s">
        <v>1051</v>
      </c>
      <c r="S19" s="556" t="s">
        <v>1053</v>
      </c>
      <c r="T19" s="22" t="str">
        <f t="shared" si="0"/>
        <v>OK</v>
      </c>
      <c r="U19" s="739">
        <f t="shared" si="1"/>
        <v>576</v>
      </c>
      <c r="V19" s="739">
        <f t="shared" si="2"/>
        <v>576</v>
      </c>
      <c r="W19" s="739">
        <f t="shared" si="3"/>
        <v>576</v>
      </c>
      <c r="X19" s="739">
        <f t="shared" si="4"/>
        <v>576</v>
      </c>
      <c r="Y19" s="722">
        <f t="shared" si="5"/>
        <v>2304</v>
      </c>
      <c r="Z19" s="740" t="str">
        <f t="shared" si="6"/>
        <v>OK</v>
      </c>
    </row>
    <row r="20" spans="1:26" s="22" customFormat="1">
      <c r="A20" s="1023">
        <v>15</v>
      </c>
      <c r="B20" s="888" t="s">
        <v>1715</v>
      </c>
      <c r="C20" s="1023" t="s">
        <v>1155</v>
      </c>
      <c r="D20" s="888">
        <v>3</v>
      </c>
      <c r="E20" s="888">
        <v>4</v>
      </c>
      <c r="F20" s="888">
        <v>8</v>
      </c>
      <c r="G20" s="888">
        <v>8</v>
      </c>
      <c r="H20" s="888">
        <v>0</v>
      </c>
      <c r="I20" s="888">
        <v>8</v>
      </c>
      <c r="J20" s="1041">
        <v>55</v>
      </c>
      <c r="K20" s="1042">
        <f t="shared" si="7"/>
        <v>440</v>
      </c>
      <c r="L20" s="1042">
        <v>2</v>
      </c>
      <c r="M20" s="1042">
        <v>2</v>
      </c>
      <c r="N20" s="1042">
        <v>2</v>
      </c>
      <c r="O20" s="1042">
        <v>2</v>
      </c>
      <c r="P20" s="1042">
        <f t="shared" si="8"/>
        <v>8</v>
      </c>
      <c r="Q20" s="1042">
        <f t="shared" si="9"/>
        <v>440</v>
      </c>
      <c r="R20" s="1039" t="s">
        <v>1051</v>
      </c>
      <c r="S20" s="556" t="s">
        <v>1053</v>
      </c>
      <c r="T20" s="22" t="str">
        <f t="shared" si="0"/>
        <v>OK</v>
      </c>
      <c r="U20" s="739">
        <f t="shared" si="1"/>
        <v>110</v>
      </c>
      <c r="V20" s="739">
        <f t="shared" si="2"/>
        <v>110</v>
      </c>
      <c r="W20" s="739">
        <f t="shared" si="3"/>
        <v>110</v>
      </c>
      <c r="X20" s="739">
        <f t="shared" si="4"/>
        <v>110</v>
      </c>
      <c r="Y20" s="722">
        <f t="shared" si="5"/>
        <v>440</v>
      </c>
      <c r="Z20" s="740" t="str">
        <f t="shared" si="6"/>
        <v>OK</v>
      </c>
    </row>
    <row r="21" spans="1:26" s="22" customFormat="1">
      <c r="A21" s="1033">
        <v>16</v>
      </c>
      <c r="B21" s="888" t="s">
        <v>1716</v>
      </c>
      <c r="C21" s="1023" t="s">
        <v>1702</v>
      </c>
      <c r="D21" s="888">
        <v>14</v>
      </c>
      <c r="E21" s="888">
        <v>17</v>
      </c>
      <c r="F21" s="888">
        <v>264</v>
      </c>
      <c r="G21" s="888">
        <v>150</v>
      </c>
      <c r="H21" s="888">
        <v>0</v>
      </c>
      <c r="I21" s="888">
        <v>150</v>
      </c>
      <c r="J21" s="1041">
        <v>70</v>
      </c>
      <c r="K21" s="1025">
        <f t="shared" si="7"/>
        <v>10500</v>
      </c>
      <c r="L21" s="1025">
        <v>24</v>
      </c>
      <c r="M21" s="1025">
        <v>42</v>
      </c>
      <c r="N21" s="1025">
        <v>42</v>
      </c>
      <c r="O21" s="1025">
        <v>42</v>
      </c>
      <c r="P21" s="1025">
        <f t="shared" si="8"/>
        <v>150</v>
      </c>
      <c r="Q21" s="1025">
        <f t="shared" si="9"/>
        <v>10500</v>
      </c>
      <c r="R21" s="1039" t="s">
        <v>1051</v>
      </c>
      <c r="S21" s="556" t="s">
        <v>1053</v>
      </c>
      <c r="T21" s="22" t="str">
        <f t="shared" si="0"/>
        <v>OK</v>
      </c>
      <c r="U21" s="739">
        <f t="shared" si="1"/>
        <v>1680</v>
      </c>
      <c r="V21" s="739">
        <f t="shared" si="2"/>
        <v>2940</v>
      </c>
      <c r="W21" s="739">
        <f t="shared" si="3"/>
        <v>2940</v>
      </c>
      <c r="X21" s="739">
        <f t="shared" si="4"/>
        <v>2940</v>
      </c>
      <c r="Y21" s="722">
        <f t="shared" si="5"/>
        <v>10500</v>
      </c>
      <c r="Z21" s="740" t="str">
        <f t="shared" si="6"/>
        <v>OK</v>
      </c>
    </row>
    <row r="22" spans="1:26" s="22" customFormat="1">
      <c r="A22" s="1033">
        <v>17</v>
      </c>
      <c r="B22" s="888" t="s">
        <v>1717</v>
      </c>
      <c r="C22" s="1023" t="s">
        <v>1702</v>
      </c>
      <c r="D22" s="888">
        <v>158</v>
      </c>
      <c r="E22" s="888">
        <v>158</v>
      </c>
      <c r="F22" s="888">
        <v>116</v>
      </c>
      <c r="G22" s="888">
        <v>112</v>
      </c>
      <c r="H22" s="888">
        <v>0</v>
      </c>
      <c r="I22" s="888">
        <v>112</v>
      </c>
      <c r="J22" s="1041">
        <v>28</v>
      </c>
      <c r="K22" s="1025">
        <f t="shared" si="7"/>
        <v>3136</v>
      </c>
      <c r="L22" s="1025">
        <v>28</v>
      </c>
      <c r="M22" s="1025">
        <v>28</v>
      </c>
      <c r="N22" s="1025">
        <v>28</v>
      </c>
      <c r="O22" s="1025">
        <v>28</v>
      </c>
      <c r="P22" s="1025">
        <f t="shared" si="8"/>
        <v>112</v>
      </c>
      <c r="Q22" s="1025">
        <f t="shared" si="9"/>
        <v>3136</v>
      </c>
      <c r="R22" s="1039" t="s">
        <v>1051</v>
      </c>
      <c r="S22" s="556" t="s">
        <v>1053</v>
      </c>
      <c r="T22" s="22" t="str">
        <f t="shared" si="0"/>
        <v>OK</v>
      </c>
      <c r="U22" s="739">
        <f t="shared" si="1"/>
        <v>784</v>
      </c>
      <c r="V22" s="739">
        <f t="shared" si="2"/>
        <v>784</v>
      </c>
      <c r="W22" s="739">
        <f t="shared" si="3"/>
        <v>784</v>
      </c>
      <c r="X22" s="739">
        <f t="shared" si="4"/>
        <v>784</v>
      </c>
      <c r="Y22" s="722">
        <f t="shared" si="5"/>
        <v>3136</v>
      </c>
      <c r="Z22" s="740" t="str">
        <f t="shared" si="6"/>
        <v>OK</v>
      </c>
    </row>
    <row r="23" spans="1:26" s="22" customFormat="1">
      <c r="A23" s="1023">
        <v>18</v>
      </c>
      <c r="B23" s="888" t="s">
        <v>1718</v>
      </c>
      <c r="C23" s="1023" t="s">
        <v>1702</v>
      </c>
      <c r="D23" s="888">
        <v>1</v>
      </c>
      <c r="E23" s="888">
        <v>1</v>
      </c>
      <c r="F23" s="888">
        <v>86</v>
      </c>
      <c r="G23" s="888">
        <v>24</v>
      </c>
      <c r="H23" s="888">
        <v>0</v>
      </c>
      <c r="I23" s="888">
        <v>24</v>
      </c>
      <c r="J23" s="1041">
        <v>47</v>
      </c>
      <c r="K23" s="1025">
        <f>+I23*J23</f>
        <v>1128</v>
      </c>
      <c r="L23" s="1025">
        <v>6</v>
      </c>
      <c r="M23" s="1025">
        <v>6</v>
      </c>
      <c r="N23" s="1025">
        <v>6</v>
      </c>
      <c r="O23" s="1025">
        <v>6</v>
      </c>
      <c r="P23" s="1025">
        <f>SUM(L23:O23)</f>
        <v>24</v>
      </c>
      <c r="Q23" s="1025">
        <f>+P23*J23</f>
        <v>1128</v>
      </c>
      <c r="R23" s="1039" t="s">
        <v>1051</v>
      </c>
      <c r="S23" s="556" t="s">
        <v>1053</v>
      </c>
      <c r="T23" s="22" t="str">
        <f>+IF(K23=Q23,("OK"))</f>
        <v>OK</v>
      </c>
      <c r="U23" s="739">
        <f t="shared" si="1"/>
        <v>282</v>
      </c>
      <c r="V23" s="739">
        <f t="shared" si="2"/>
        <v>282</v>
      </c>
      <c r="W23" s="739">
        <f t="shared" si="3"/>
        <v>282</v>
      </c>
      <c r="X23" s="739">
        <f t="shared" si="4"/>
        <v>282</v>
      </c>
      <c r="Y23" s="722">
        <f t="shared" si="5"/>
        <v>1128</v>
      </c>
      <c r="Z23" s="740" t="str">
        <f t="shared" si="6"/>
        <v>OK</v>
      </c>
    </row>
    <row r="24" spans="1:26" s="22" customFormat="1">
      <c r="A24" s="1033">
        <v>19</v>
      </c>
      <c r="B24" s="888" t="s">
        <v>1719</v>
      </c>
      <c r="C24" s="1023" t="s">
        <v>1702</v>
      </c>
      <c r="D24" s="888">
        <v>7</v>
      </c>
      <c r="E24" s="888">
        <v>7</v>
      </c>
      <c r="F24" s="888">
        <v>8</v>
      </c>
      <c r="G24" s="888">
        <v>8</v>
      </c>
      <c r="H24" s="888">
        <v>0</v>
      </c>
      <c r="I24" s="888">
        <v>8</v>
      </c>
      <c r="J24" s="1041">
        <v>100</v>
      </c>
      <c r="K24" s="1025">
        <f t="shared" si="7"/>
        <v>800</v>
      </c>
      <c r="L24" s="1025">
        <v>2</v>
      </c>
      <c r="M24" s="1025">
        <v>2</v>
      </c>
      <c r="N24" s="1025">
        <v>2</v>
      </c>
      <c r="O24" s="1025">
        <v>2</v>
      </c>
      <c r="P24" s="1025">
        <f t="shared" si="8"/>
        <v>8</v>
      </c>
      <c r="Q24" s="1025">
        <f t="shared" si="9"/>
        <v>800</v>
      </c>
      <c r="R24" s="1039" t="s">
        <v>1051</v>
      </c>
      <c r="S24" s="556" t="s">
        <v>1053</v>
      </c>
      <c r="T24" s="22" t="str">
        <f t="shared" si="0"/>
        <v>OK</v>
      </c>
      <c r="U24" s="739">
        <f t="shared" si="1"/>
        <v>200</v>
      </c>
      <c r="V24" s="739">
        <f t="shared" si="2"/>
        <v>200</v>
      </c>
      <c r="W24" s="739">
        <f t="shared" si="3"/>
        <v>200</v>
      </c>
      <c r="X24" s="739">
        <f t="shared" si="4"/>
        <v>200</v>
      </c>
      <c r="Y24" s="722">
        <f t="shared" si="5"/>
        <v>800</v>
      </c>
      <c r="Z24" s="740" t="str">
        <f t="shared" si="6"/>
        <v>OK</v>
      </c>
    </row>
    <row r="25" spans="1:26" s="22" customFormat="1">
      <c r="A25" s="1033">
        <v>20</v>
      </c>
      <c r="B25" s="888" t="s">
        <v>1720</v>
      </c>
      <c r="C25" s="1023" t="s">
        <v>1169</v>
      </c>
      <c r="D25" s="888">
        <v>1031</v>
      </c>
      <c r="E25" s="888">
        <v>1100</v>
      </c>
      <c r="F25" s="888">
        <v>60</v>
      </c>
      <c r="G25" s="888">
        <v>720</v>
      </c>
      <c r="H25" s="888">
        <v>0</v>
      </c>
      <c r="I25" s="22">
        <v>984</v>
      </c>
      <c r="J25" s="1041">
        <v>10</v>
      </c>
      <c r="K25" s="1025">
        <f t="shared" si="7"/>
        <v>9840</v>
      </c>
      <c r="L25" s="1025">
        <v>246</v>
      </c>
      <c r="M25" s="1025">
        <v>246</v>
      </c>
      <c r="N25" s="1025">
        <v>246</v>
      </c>
      <c r="O25" s="1025">
        <v>246</v>
      </c>
      <c r="P25" s="1025">
        <f t="shared" si="8"/>
        <v>984</v>
      </c>
      <c r="Q25" s="1025">
        <f t="shared" si="9"/>
        <v>9840</v>
      </c>
      <c r="R25" s="1039" t="s">
        <v>1051</v>
      </c>
      <c r="S25" s="556" t="s">
        <v>1053</v>
      </c>
      <c r="T25" s="22" t="str">
        <f t="shared" si="0"/>
        <v>OK</v>
      </c>
      <c r="U25" s="739">
        <f t="shared" si="1"/>
        <v>2460</v>
      </c>
      <c r="V25" s="739">
        <f t="shared" si="2"/>
        <v>2460</v>
      </c>
      <c r="W25" s="739">
        <f t="shared" si="3"/>
        <v>2460</v>
      </c>
      <c r="X25" s="739">
        <f t="shared" si="4"/>
        <v>2460</v>
      </c>
      <c r="Y25" s="722">
        <f t="shared" si="5"/>
        <v>9840</v>
      </c>
      <c r="Z25" s="740" t="str">
        <f t="shared" si="6"/>
        <v>OK</v>
      </c>
    </row>
    <row r="26" spans="1:26" ht="18.600000000000001" customHeight="1">
      <c r="A26" s="746"/>
      <c r="B26" s="76" t="s">
        <v>6</v>
      </c>
      <c r="C26" s="22"/>
      <c r="D26" s="22"/>
      <c r="E26" s="22"/>
      <c r="F26" s="22"/>
      <c r="G26" s="22"/>
      <c r="H26" s="22"/>
      <c r="I26" s="22"/>
      <c r="J26" s="22"/>
      <c r="K26" s="788">
        <f>SUM(K6:K25)</f>
        <v>196507</v>
      </c>
      <c r="L26" s="789"/>
      <c r="M26" s="789"/>
      <c r="N26" s="789"/>
      <c r="O26" s="789"/>
      <c r="P26" s="789"/>
      <c r="Q26" s="788">
        <f>SUM(Q6:Q25)</f>
        <v>196507</v>
      </c>
      <c r="S26" s="21"/>
      <c r="U26" s="739">
        <f t="shared" si="1"/>
        <v>0</v>
      </c>
      <c r="V26" s="739">
        <f t="shared" si="2"/>
        <v>0</v>
      </c>
      <c r="W26" s="739">
        <f t="shared" si="3"/>
        <v>0</v>
      </c>
      <c r="X26" s="739">
        <f t="shared" si="4"/>
        <v>0</v>
      </c>
      <c r="Y26" s="722">
        <f t="shared" si="5"/>
        <v>0</v>
      </c>
      <c r="Z26" s="740" t="b">
        <f t="shared" si="6"/>
        <v>0</v>
      </c>
    </row>
    <row r="27" spans="1:26" ht="18.600000000000001" customHeight="1">
      <c r="A27" s="746"/>
      <c r="B27" s="73"/>
      <c r="C27" s="22"/>
      <c r="D27" s="22"/>
      <c r="E27" s="22"/>
      <c r="F27" s="22"/>
      <c r="G27" s="22"/>
      <c r="H27" s="22"/>
      <c r="I27" s="22"/>
      <c r="J27" s="22"/>
      <c r="K27" s="846"/>
      <c r="L27" s="789"/>
      <c r="M27" s="789"/>
      <c r="N27" s="789"/>
      <c r="O27" s="789"/>
      <c r="P27" s="789"/>
      <c r="Q27" s="846"/>
      <c r="S27" s="21"/>
      <c r="U27" s="739">
        <f t="shared" si="1"/>
        <v>0</v>
      </c>
      <c r="V27" s="739">
        <f t="shared" si="2"/>
        <v>0</v>
      </c>
      <c r="W27" s="739">
        <f t="shared" si="3"/>
        <v>0</v>
      </c>
      <c r="X27" s="739">
        <f t="shared" si="4"/>
        <v>0</v>
      </c>
      <c r="Y27" s="722">
        <f t="shared" si="5"/>
        <v>0</v>
      </c>
      <c r="Z27" s="740" t="str">
        <f t="shared" si="6"/>
        <v>OK</v>
      </c>
    </row>
    <row r="28" spans="1:26" s="26" customFormat="1" ht="22.5" customHeight="1">
      <c r="A28" s="1826" t="s">
        <v>1721</v>
      </c>
      <c r="B28" s="1826"/>
      <c r="C28" s="1826"/>
      <c r="D28" s="1826"/>
      <c r="E28" s="1826"/>
      <c r="F28" s="1826"/>
      <c r="G28" s="1826"/>
      <c r="H28" s="1826"/>
      <c r="I28" s="1826"/>
      <c r="J28" s="1826"/>
      <c r="K28" s="1826"/>
      <c r="L28" s="1826"/>
      <c r="M28" s="1826"/>
      <c r="N28" s="1826"/>
      <c r="O28" s="1826"/>
      <c r="P28" s="1826"/>
      <c r="Q28" s="1826"/>
      <c r="R28" s="1826"/>
      <c r="S28" s="1826"/>
      <c r="T28" s="496" t="s">
        <v>1028</v>
      </c>
      <c r="U28" s="739">
        <f t="shared" si="1"/>
        <v>0</v>
      </c>
      <c r="V28" s="739">
        <f t="shared" si="2"/>
        <v>0</v>
      </c>
      <c r="W28" s="739">
        <f t="shared" si="3"/>
        <v>0</v>
      </c>
      <c r="X28" s="739">
        <f t="shared" si="4"/>
        <v>0</v>
      </c>
      <c r="Y28" s="722">
        <f t="shared" si="5"/>
        <v>0</v>
      </c>
      <c r="Z28" s="740" t="str">
        <f t="shared" si="6"/>
        <v>OK</v>
      </c>
    </row>
    <row r="29" spans="1:26" s="26" customFormat="1" ht="23.25" customHeight="1">
      <c r="A29" s="1826" t="s">
        <v>1029</v>
      </c>
      <c r="B29" s="1826"/>
      <c r="C29" s="1826"/>
      <c r="D29" s="1826"/>
      <c r="E29" s="1826"/>
      <c r="F29" s="1826"/>
      <c r="G29" s="1826"/>
      <c r="H29" s="1826"/>
      <c r="I29" s="1826"/>
      <c r="J29" s="1826"/>
      <c r="K29" s="1826"/>
      <c r="L29" s="1826"/>
      <c r="M29" s="1826"/>
      <c r="N29" s="1826"/>
      <c r="O29" s="1826"/>
      <c r="P29" s="1826"/>
      <c r="Q29" s="1826"/>
      <c r="R29" s="1826"/>
      <c r="S29" s="1826"/>
      <c r="U29" s="739">
        <f t="shared" si="1"/>
        <v>0</v>
      </c>
      <c r="V29" s="739">
        <f t="shared" si="2"/>
        <v>0</v>
      </c>
      <c r="W29" s="739">
        <f t="shared" si="3"/>
        <v>0</v>
      </c>
      <c r="X29" s="739">
        <f t="shared" si="4"/>
        <v>0</v>
      </c>
      <c r="Y29" s="722">
        <f t="shared" si="5"/>
        <v>0</v>
      </c>
      <c r="Z29" s="740" t="str">
        <f t="shared" si="6"/>
        <v>OK</v>
      </c>
    </row>
    <row r="30" spans="1:26" s="26" customFormat="1" ht="19.5" customHeight="1">
      <c r="A30" s="1827" t="s">
        <v>1030</v>
      </c>
      <c r="B30" s="1827"/>
      <c r="C30" s="1827"/>
      <c r="D30" s="1827"/>
      <c r="E30" s="1827"/>
      <c r="F30" s="1827"/>
      <c r="G30" s="1827"/>
      <c r="H30" s="1827"/>
      <c r="I30" s="1827"/>
      <c r="J30" s="1827"/>
      <c r="K30" s="1827"/>
      <c r="L30" s="1827"/>
      <c r="M30" s="1827"/>
      <c r="N30" s="1827"/>
      <c r="O30" s="1827"/>
      <c r="P30" s="1827"/>
      <c r="Q30" s="1827"/>
      <c r="R30" s="1827"/>
      <c r="S30" s="1827"/>
      <c r="U30" s="739">
        <f t="shared" si="1"/>
        <v>0</v>
      </c>
      <c r="V30" s="739">
        <f t="shared" si="2"/>
        <v>0</v>
      </c>
      <c r="W30" s="739">
        <f t="shared" si="3"/>
        <v>0</v>
      </c>
      <c r="X30" s="739">
        <f t="shared" si="4"/>
        <v>0</v>
      </c>
      <c r="Y30" s="722">
        <f t="shared" si="5"/>
        <v>0</v>
      </c>
      <c r="Z30" s="740" t="str">
        <f t="shared" si="6"/>
        <v>OK</v>
      </c>
    </row>
    <row r="31" spans="1:26" ht="18.600000000000001" customHeight="1">
      <c r="A31" s="1828" t="s">
        <v>789</v>
      </c>
      <c r="B31" s="1829" t="s">
        <v>4</v>
      </c>
      <c r="C31" s="1834" t="s">
        <v>1031</v>
      </c>
      <c r="D31" s="1837" t="s">
        <v>1032</v>
      </c>
      <c r="E31" s="1837"/>
      <c r="F31" s="1837"/>
      <c r="G31" s="1847" t="s">
        <v>1033</v>
      </c>
      <c r="H31" s="1847" t="s">
        <v>1034</v>
      </c>
      <c r="I31" s="1847" t="s">
        <v>1035</v>
      </c>
      <c r="J31" s="1885" t="s">
        <v>1036</v>
      </c>
      <c r="K31" s="1890" t="s">
        <v>1037</v>
      </c>
      <c r="L31" s="1838" t="s">
        <v>1038</v>
      </c>
      <c r="M31" s="1838" t="s">
        <v>1039</v>
      </c>
      <c r="N31" s="1838" t="s">
        <v>1040</v>
      </c>
      <c r="O31" s="1838" t="s">
        <v>1041</v>
      </c>
      <c r="P31" s="1839" t="s">
        <v>1042</v>
      </c>
      <c r="Q31" s="1839"/>
      <c r="R31" s="1840" t="s">
        <v>1043</v>
      </c>
      <c r="S31" s="1840" t="s">
        <v>1146</v>
      </c>
      <c r="T31" s="801"/>
      <c r="U31" s="739"/>
      <c r="V31" s="739"/>
      <c r="W31" s="739"/>
      <c r="X31" s="739"/>
      <c r="Z31" s="740"/>
    </row>
    <row r="32" spans="1:26" ht="60" customHeight="1">
      <c r="A32" s="1828"/>
      <c r="B32" s="1830"/>
      <c r="C32" s="1834"/>
      <c r="D32" s="499" t="s">
        <v>1045</v>
      </c>
      <c r="E32" s="499" t="s">
        <v>1046</v>
      </c>
      <c r="F32" s="499" t="s">
        <v>224</v>
      </c>
      <c r="G32" s="1847"/>
      <c r="H32" s="1847"/>
      <c r="I32" s="1847"/>
      <c r="J32" s="1885"/>
      <c r="K32" s="1890"/>
      <c r="L32" s="1838"/>
      <c r="M32" s="1838"/>
      <c r="N32" s="1838"/>
      <c r="O32" s="1838"/>
      <c r="P32" s="553" t="s">
        <v>1047</v>
      </c>
      <c r="Q32" s="555" t="s">
        <v>1048</v>
      </c>
      <c r="R32" s="1840"/>
      <c r="S32" s="1840"/>
      <c r="U32" s="739">
        <f t="shared" si="1"/>
        <v>0</v>
      </c>
      <c r="V32" s="739">
        <f t="shared" si="2"/>
        <v>0</v>
      </c>
      <c r="W32" s="739">
        <f t="shared" si="3"/>
        <v>0</v>
      </c>
      <c r="X32" s="739">
        <f t="shared" si="4"/>
        <v>0</v>
      </c>
      <c r="Y32" s="722">
        <f t="shared" si="5"/>
        <v>0</v>
      </c>
      <c r="Z32" s="740" t="b">
        <f t="shared" si="6"/>
        <v>0</v>
      </c>
    </row>
    <row r="33" spans="1:26" ht="18" customHeight="1">
      <c r="A33" s="498"/>
      <c r="B33" s="498" t="s">
        <v>1087</v>
      </c>
      <c r="C33" s="551"/>
      <c r="D33" s="499"/>
      <c r="E33" s="499"/>
      <c r="F33" s="499"/>
      <c r="G33" s="570"/>
      <c r="H33" s="570"/>
      <c r="I33" s="570"/>
      <c r="J33" s="878"/>
      <c r="K33" s="555">
        <f>+K26</f>
        <v>196507</v>
      </c>
      <c r="L33" s="505"/>
      <c r="M33" s="505"/>
      <c r="N33" s="505"/>
      <c r="O33" s="505"/>
      <c r="P33" s="553"/>
      <c r="Q33" s="555">
        <f>+Q26</f>
        <v>196507</v>
      </c>
      <c r="R33" s="554"/>
      <c r="S33" s="554"/>
      <c r="U33" s="739">
        <f t="shared" si="1"/>
        <v>0</v>
      </c>
      <c r="V33" s="739">
        <f t="shared" si="2"/>
        <v>0</v>
      </c>
      <c r="W33" s="739">
        <f t="shared" si="3"/>
        <v>0</v>
      </c>
      <c r="X33" s="739">
        <f t="shared" si="4"/>
        <v>0</v>
      </c>
      <c r="Y33" s="722">
        <f t="shared" si="5"/>
        <v>0</v>
      </c>
      <c r="Z33" s="740" t="b">
        <f t="shared" si="6"/>
        <v>0</v>
      </c>
    </row>
    <row r="34" spans="1:26" s="22" customFormat="1">
      <c r="A34" s="1043">
        <v>21</v>
      </c>
      <c r="B34" s="1044" t="s">
        <v>1722</v>
      </c>
      <c r="C34" s="1043" t="s">
        <v>1169</v>
      </c>
      <c r="D34" s="1044">
        <v>1</v>
      </c>
      <c r="E34" s="1044">
        <v>160</v>
      </c>
      <c r="F34" s="1044">
        <v>160</v>
      </c>
      <c r="G34" s="1044">
        <v>160</v>
      </c>
      <c r="H34" s="1044">
        <v>0</v>
      </c>
      <c r="I34" s="22">
        <v>342</v>
      </c>
      <c r="J34" s="1045">
        <v>10</v>
      </c>
      <c r="K34" s="1046">
        <f t="shared" si="7"/>
        <v>3420</v>
      </c>
      <c r="L34" s="1046">
        <v>85</v>
      </c>
      <c r="M34" s="1046">
        <v>85</v>
      </c>
      <c r="N34" s="1046">
        <v>85</v>
      </c>
      <c r="O34" s="1046">
        <v>87</v>
      </c>
      <c r="P34" s="1046">
        <f t="shared" si="8"/>
        <v>342</v>
      </c>
      <c r="Q34" s="1046">
        <f t="shared" si="9"/>
        <v>3420</v>
      </c>
      <c r="R34" s="1047" t="s">
        <v>1051</v>
      </c>
      <c r="S34" s="1048" t="s">
        <v>1053</v>
      </c>
      <c r="T34" s="22" t="str">
        <f t="shared" si="0"/>
        <v>OK</v>
      </c>
      <c r="U34" s="739">
        <f t="shared" si="1"/>
        <v>850</v>
      </c>
      <c r="V34" s="739">
        <f t="shared" si="2"/>
        <v>850</v>
      </c>
      <c r="W34" s="739">
        <f t="shared" si="3"/>
        <v>850</v>
      </c>
      <c r="X34" s="739">
        <f t="shared" si="4"/>
        <v>870</v>
      </c>
      <c r="Y34" s="722">
        <f t="shared" si="5"/>
        <v>3420</v>
      </c>
      <c r="Z34" s="740" t="str">
        <f t="shared" si="6"/>
        <v>OK</v>
      </c>
    </row>
    <row r="35" spans="1:26" s="22" customFormat="1">
      <c r="A35" s="1033">
        <v>22</v>
      </c>
      <c r="B35" s="888" t="s">
        <v>1723</v>
      </c>
      <c r="C35" s="1023" t="s">
        <v>1343</v>
      </c>
      <c r="D35" s="888">
        <v>2</v>
      </c>
      <c r="E35" s="888">
        <v>2</v>
      </c>
      <c r="F35" s="888">
        <v>140</v>
      </c>
      <c r="G35" s="888">
        <v>120</v>
      </c>
      <c r="H35" s="888">
        <v>0</v>
      </c>
      <c r="I35" s="888">
        <v>120</v>
      </c>
      <c r="J35" s="1041">
        <v>50</v>
      </c>
      <c r="K35" s="1025">
        <f t="shared" si="7"/>
        <v>6000</v>
      </c>
      <c r="L35" s="1025">
        <v>30</v>
      </c>
      <c r="M35" s="1025">
        <v>30</v>
      </c>
      <c r="N35" s="1025">
        <v>30</v>
      </c>
      <c r="O35" s="1025">
        <v>30</v>
      </c>
      <c r="P35" s="1025">
        <f t="shared" si="8"/>
        <v>120</v>
      </c>
      <c r="Q35" s="1025">
        <f t="shared" si="9"/>
        <v>6000</v>
      </c>
      <c r="R35" s="1039" t="s">
        <v>1051</v>
      </c>
      <c r="S35" s="556" t="s">
        <v>1053</v>
      </c>
      <c r="T35" s="22" t="str">
        <f t="shared" si="0"/>
        <v>OK</v>
      </c>
      <c r="U35" s="739">
        <f t="shared" si="1"/>
        <v>1500</v>
      </c>
      <c r="V35" s="739">
        <f t="shared" si="2"/>
        <v>1500</v>
      </c>
      <c r="W35" s="739">
        <f t="shared" si="3"/>
        <v>1500</v>
      </c>
      <c r="X35" s="739">
        <f t="shared" si="4"/>
        <v>1500</v>
      </c>
      <c r="Y35" s="722">
        <f t="shared" si="5"/>
        <v>6000</v>
      </c>
      <c r="Z35" s="740" t="str">
        <f t="shared" si="6"/>
        <v>OK</v>
      </c>
    </row>
    <row r="36" spans="1:26" s="22" customFormat="1">
      <c r="A36" s="1033">
        <v>23</v>
      </c>
      <c r="B36" s="1049" t="s">
        <v>1724</v>
      </c>
      <c r="C36" s="1010" t="s">
        <v>1702</v>
      </c>
      <c r="D36" s="1050">
        <v>143</v>
      </c>
      <c r="E36" s="1050">
        <v>120</v>
      </c>
      <c r="F36" s="1051">
        <v>1521</v>
      </c>
      <c r="G36" s="1051">
        <v>1080</v>
      </c>
      <c r="H36" s="1051">
        <v>0</v>
      </c>
      <c r="I36" s="1050">
        <v>1080</v>
      </c>
      <c r="J36" s="1052">
        <v>150</v>
      </c>
      <c r="K36" s="1025">
        <f t="shared" si="7"/>
        <v>162000</v>
      </c>
      <c r="L36" s="1052">
        <v>270</v>
      </c>
      <c r="M36" s="1052">
        <v>270</v>
      </c>
      <c r="N36" s="1052">
        <v>270</v>
      </c>
      <c r="O36" s="1052">
        <v>270</v>
      </c>
      <c r="P36" s="1025">
        <f t="shared" si="8"/>
        <v>1080</v>
      </c>
      <c r="Q36" s="1025">
        <f t="shared" si="9"/>
        <v>162000</v>
      </c>
      <c r="R36" s="1039" t="s">
        <v>1051</v>
      </c>
      <c r="S36" s="1053" t="s">
        <v>1053</v>
      </c>
      <c r="T36" s="22" t="str">
        <f t="shared" si="0"/>
        <v>OK</v>
      </c>
      <c r="U36" s="739">
        <f t="shared" si="1"/>
        <v>40500</v>
      </c>
      <c r="V36" s="739">
        <f t="shared" si="2"/>
        <v>40500</v>
      </c>
      <c r="W36" s="739">
        <f t="shared" si="3"/>
        <v>40500</v>
      </c>
      <c r="X36" s="739">
        <f t="shared" si="4"/>
        <v>40500</v>
      </c>
      <c r="Y36" s="722">
        <f t="shared" si="5"/>
        <v>162000</v>
      </c>
      <c r="Z36" s="740" t="str">
        <f t="shared" si="6"/>
        <v>OK</v>
      </c>
    </row>
    <row r="37" spans="1:26" s="22" customFormat="1">
      <c r="A37" s="1023">
        <v>24</v>
      </c>
      <c r="B37" s="1054" t="s">
        <v>1725</v>
      </c>
      <c r="C37" s="1055" t="s">
        <v>1702</v>
      </c>
      <c r="D37" s="1056">
        <v>281</v>
      </c>
      <c r="E37" s="1056">
        <v>308</v>
      </c>
      <c r="F37" s="1056">
        <v>1695</v>
      </c>
      <c r="G37" s="1056">
        <v>1368</v>
      </c>
      <c r="H37" s="1056">
        <v>0</v>
      </c>
      <c r="I37" s="1056">
        <v>1368</v>
      </c>
      <c r="J37" s="1057">
        <v>90</v>
      </c>
      <c r="K37" s="1025">
        <f>+I37*J37</f>
        <v>123120</v>
      </c>
      <c r="L37" s="1058">
        <v>342</v>
      </c>
      <c r="M37" s="1058">
        <v>342</v>
      </c>
      <c r="N37" s="1058">
        <v>342</v>
      </c>
      <c r="O37" s="1058">
        <v>342</v>
      </c>
      <c r="P37" s="1025">
        <f>SUM(L37:O37)</f>
        <v>1368</v>
      </c>
      <c r="Q37" s="1025">
        <f>+P37*J37</f>
        <v>123120</v>
      </c>
      <c r="R37" s="1039" t="s">
        <v>1051</v>
      </c>
      <c r="S37" s="829" t="s">
        <v>1053</v>
      </c>
      <c r="T37" s="22" t="str">
        <f>+IF(K37=Q37,("OK"))</f>
        <v>OK</v>
      </c>
      <c r="U37" s="739">
        <f t="shared" si="1"/>
        <v>30780</v>
      </c>
      <c r="V37" s="739">
        <f t="shared" si="2"/>
        <v>30780</v>
      </c>
      <c r="W37" s="739">
        <f t="shared" si="3"/>
        <v>30780</v>
      </c>
      <c r="X37" s="739">
        <f t="shared" si="4"/>
        <v>30780</v>
      </c>
      <c r="Y37" s="722">
        <f t="shared" si="5"/>
        <v>123120</v>
      </c>
      <c r="Z37" s="740" t="str">
        <f t="shared" si="6"/>
        <v>OK</v>
      </c>
    </row>
    <row r="38" spans="1:26" s="22" customFormat="1">
      <c r="A38" s="1033">
        <v>25</v>
      </c>
      <c r="B38" s="1054" t="s">
        <v>1726</v>
      </c>
      <c r="C38" s="1055" t="s">
        <v>1702</v>
      </c>
      <c r="D38" s="1056">
        <v>208</v>
      </c>
      <c r="E38" s="1056">
        <v>220</v>
      </c>
      <c r="F38" s="1056">
        <v>611</v>
      </c>
      <c r="G38" s="1056">
        <v>312</v>
      </c>
      <c r="H38" s="1056">
        <v>0</v>
      </c>
      <c r="I38" s="1056">
        <v>312</v>
      </c>
      <c r="J38" s="1057">
        <v>80</v>
      </c>
      <c r="K38" s="1025">
        <f>+I38*J38</f>
        <v>24960</v>
      </c>
      <c r="L38" s="1058">
        <v>78</v>
      </c>
      <c r="M38" s="1058">
        <v>78</v>
      </c>
      <c r="N38" s="1058">
        <v>78</v>
      </c>
      <c r="O38" s="1058">
        <v>78</v>
      </c>
      <c r="P38" s="1025">
        <f>SUM(L38:O38)</f>
        <v>312</v>
      </c>
      <c r="Q38" s="1025">
        <f>+P38*J38</f>
        <v>24960</v>
      </c>
      <c r="R38" s="1039" t="s">
        <v>1051</v>
      </c>
      <c r="S38" s="829" t="s">
        <v>1053</v>
      </c>
      <c r="T38" s="22" t="str">
        <f>+IF(K38=Q38,("OK"))</f>
        <v>OK</v>
      </c>
      <c r="U38" s="739">
        <f t="shared" si="1"/>
        <v>6240</v>
      </c>
      <c r="V38" s="739">
        <f t="shared" si="2"/>
        <v>6240</v>
      </c>
      <c r="W38" s="739">
        <f t="shared" si="3"/>
        <v>6240</v>
      </c>
      <c r="X38" s="739">
        <f t="shared" si="4"/>
        <v>6240</v>
      </c>
      <c r="Y38" s="722">
        <f t="shared" si="5"/>
        <v>24960</v>
      </c>
      <c r="Z38" s="740" t="str">
        <f t="shared" si="6"/>
        <v>OK</v>
      </c>
    </row>
    <row r="39" spans="1:26" s="22" customFormat="1">
      <c r="A39" s="1033">
        <v>26</v>
      </c>
      <c r="B39" s="1054" t="s">
        <v>1727</v>
      </c>
      <c r="C39" s="1055" t="s">
        <v>1702</v>
      </c>
      <c r="D39" s="1056">
        <v>206</v>
      </c>
      <c r="E39" s="1056">
        <v>230</v>
      </c>
      <c r="F39" s="1056">
        <v>806</v>
      </c>
      <c r="G39" s="1056">
        <v>384</v>
      </c>
      <c r="H39" s="1056">
        <v>0</v>
      </c>
      <c r="I39" s="1056">
        <v>384</v>
      </c>
      <c r="J39" s="1057">
        <v>90</v>
      </c>
      <c r="K39" s="1025">
        <f>+I39*J39</f>
        <v>34560</v>
      </c>
      <c r="L39" s="1058">
        <v>96</v>
      </c>
      <c r="M39" s="591">
        <v>96</v>
      </c>
      <c r="N39" s="1058">
        <v>96</v>
      </c>
      <c r="O39" s="1058">
        <v>96</v>
      </c>
      <c r="P39" s="1025">
        <f>SUM(L39:O39)</f>
        <v>384</v>
      </c>
      <c r="Q39" s="1025">
        <f>+P39*J39</f>
        <v>34560</v>
      </c>
      <c r="R39" s="1039" t="s">
        <v>1051</v>
      </c>
      <c r="S39" s="829" t="s">
        <v>1053</v>
      </c>
      <c r="T39" s="22" t="str">
        <f>+IF(K39=Q39,("OK"))</f>
        <v>OK</v>
      </c>
      <c r="U39" s="739">
        <f t="shared" si="1"/>
        <v>8640</v>
      </c>
      <c r="V39" s="739">
        <f t="shared" si="2"/>
        <v>8640</v>
      </c>
      <c r="W39" s="739">
        <f t="shared" si="3"/>
        <v>8640</v>
      </c>
      <c r="X39" s="739">
        <f t="shared" si="4"/>
        <v>8640</v>
      </c>
      <c r="Y39" s="722">
        <f t="shared" si="5"/>
        <v>34560</v>
      </c>
      <c r="Z39" s="740" t="str">
        <f t="shared" si="6"/>
        <v>OK</v>
      </c>
    </row>
    <row r="40" spans="1:26" s="22" customFormat="1">
      <c r="A40" s="1023">
        <v>27</v>
      </c>
      <c r="B40" s="1054" t="s">
        <v>1728</v>
      </c>
      <c r="C40" s="1055" t="s">
        <v>1702</v>
      </c>
      <c r="D40" s="1056">
        <v>77</v>
      </c>
      <c r="E40" s="1056">
        <v>70</v>
      </c>
      <c r="F40" s="1056">
        <v>161</v>
      </c>
      <c r="G40" s="1056">
        <v>120</v>
      </c>
      <c r="H40" s="1056">
        <v>0</v>
      </c>
      <c r="I40" s="1056">
        <v>120</v>
      </c>
      <c r="J40" s="1057">
        <v>70</v>
      </c>
      <c r="K40" s="1042">
        <f>+I40*J40</f>
        <v>8400</v>
      </c>
      <c r="L40" s="1058">
        <v>30</v>
      </c>
      <c r="M40" s="1058">
        <v>30</v>
      </c>
      <c r="N40" s="1058">
        <v>30</v>
      </c>
      <c r="O40" s="1058">
        <v>30</v>
      </c>
      <c r="P40" s="1042">
        <f>SUM(L40:O40)</f>
        <v>120</v>
      </c>
      <c r="Q40" s="1042">
        <f>+P40*J40</f>
        <v>8400</v>
      </c>
      <c r="R40" s="1039" t="s">
        <v>1051</v>
      </c>
      <c r="S40" s="829" t="s">
        <v>1053</v>
      </c>
      <c r="T40" s="22" t="str">
        <f>+IF(K40=Q40,("OK"))</f>
        <v>OK</v>
      </c>
      <c r="U40" s="739">
        <f t="shared" si="1"/>
        <v>2100</v>
      </c>
      <c r="V40" s="739">
        <f t="shared" si="2"/>
        <v>2100</v>
      </c>
      <c r="W40" s="739">
        <f t="shared" si="3"/>
        <v>2100</v>
      </c>
      <c r="X40" s="739">
        <f t="shared" si="4"/>
        <v>2100</v>
      </c>
      <c r="Y40" s="722">
        <f t="shared" si="5"/>
        <v>8400</v>
      </c>
      <c r="Z40" s="740" t="str">
        <f t="shared" si="6"/>
        <v>OK</v>
      </c>
    </row>
    <row r="41" spans="1:26" s="22" customFormat="1">
      <c r="A41" s="1033">
        <v>28</v>
      </c>
      <c r="B41" s="1054" t="s">
        <v>1729</v>
      </c>
      <c r="C41" s="1055" t="s">
        <v>1702</v>
      </c>
      <c r="D41" s="1056">
        <v>27</v>
      </c>
      <c r="E41" s="1056">
        <v>28</v>
      </c>
      <c r="F41" s="1056">
        <v>16</v>
      </c>
      <c r="G41" s="1056">
        <v>16</v>
      </c>
      <c r="H41" s="1056">
        <v>0</v>
      </c>
      <c r="I41" s="1056">
        <v>16</v>
      </c>
      <c r="J41" s="1057">
        <v>110</v>
      </c>
      <c r="K41" s="1025">
        <f t="shared" si="7"/>
        <v>1760</v>
      </c>
      <c r="L41" s="1058">
        <v>4</v>
      </c>
      <c r="M41" s="1058">
        <v>4</v>
      </c>
      <c r="N41" s="1058">
        <v>4</v>
      </c>
      <c r="O41" s="1058">
        <v>4</v>
      </c>
      <c r="P41" s="1025">
        <f t="shared" si="8"/>
        <v>16</v>
      </c>
      <c r="Q41" s="1025">
        <f t="shared" si="9"/>
        <v>1760</v>
      </c>
      <c r="R41" s="1039" t="s">
        <v>1051</v>
      </c>
      <c r="S41" s="829" t="s">
        <v>1053</v>
      </c>
      <c r="T41" s="22" t="str">
        <f t="shared" si="0"/>
        <v>OK</v>
      </c>
      <c r="U41" s="739">
        <f t="shared" si="1"/>
        <v>440</v>
      </c>
      <c r="V41" s="739">
        <f t="shared" si="2"/>
        <v>440</v>
      </c>
      <c r="W41" s="739">
        <f t="shared" si="3"/>
        <v>440</v>
      </c>
      <c r="X41" s="739">
        <f t="shared" si="4"/>
        <v>440</v>
      </c>
      <c r="Y41" s="722">
        <f t="shared" si="5"/>
        <v>1760</v>
      </c>
      <c r="Z41" s="740" t="str">
        <f t="shared" si="6"/>
        <v>OK</v>
      </c>
    </row>
    <row r="42" spans="1:26" s="22" customFormat="1">
      <c r="A42" s="1033">
        <v>29</v>
      </c>
      <c r="B42" s="1054" t="s">
        <v>1730</v>
      </c>
      <c r="C42" s="1055" t="s">
        <v>1702</v>
      </c>
      <c r="D42" s="1056" t="s">
        <v>1708</v>
      </c>
      <c r="E42" s="1056" t="s">
        <v>1708</v>
      </c>
      <c r="F42" s="1056">
        <v>44</v>
      </c>
      <c r="G42" s="1056">
        <v>24</v>
      </c>
      <c r="H42" s="1056">
        <v>0</v>
      </c>
      <c r="I42" s="1056">
        <v>24</v>
      </c>
      <c r="J42" s="1057">
        <v>70</v>
      </c>
      <c r="K42" s="1025">
        <f t="shared" si="7"/>
        <v>1680</v>
      </c>
      <c r="L42" s="1058">
        <v>6</v>
      </c>
      <c r="M42" s="1058">
        <v>6</v>
      </c>
      <c r="N42" s="1058">
        <v>6</v>
      </c>
      <c r="O42" s="1058">
        <v>6</v>
      </c>
      <c r="P42" s="1025">
        <f t="shared" si="8"/>
        <v>24</v>
      </c>
      <c r="Q42" s="1025">
        <f t="shared" si="9"/>
        <v>1680</v>
      </c>
      <c r="R42" s="1039" t="s">
        <v>1051</v>
      </c>
      <c r="S42" s="829" t="s">
        <v>1053</v>
      </c>
      <c r="T42" s="22" t="str">
        <f t="shared" si="0"/>
        <v>OK</v>
      </c>
      <c r="U42" s="739">
        <f t="shared" si="1"/>
        <v>420</v>
      </c>
      <c r="V42" s="739">
        <f t="shared" si="2"/>
        <v>420</v>
      </c>
      <c r="W42" s="739">
        <f t="shared" si="3"/>
        <v>420</v>
      </c>
      <c r="X42" s="739">
        <f t="shared" si="4"/>
        <v>420</v>
      </c>
      <c r="Y42" s="722">
        <f t="shared" si="5"/>
        <v>1680</v>
      </c>
      <c r="Z42" s="740" t="str">
        <f t="shared" si="6"/>
        <v>OK</v>
      </c>
    </row>
    <row r="43" spans="1:26" s="22" customFormat="1">
      <c r="A43" s="1023">
        <v>30</v>
      </c>
      <c r="B43" s="1054" t="s">
        <v>1731</v>
      </c>
      <c r="C43" s="1055" t="s">
        <v>1458</v>
      </c>
      <c r="D43" s="1056">
        <v>48</v>
      </c>
      <c r="E43" s="1056">
        <v>60</v>
      </c>
      <c r="F43" s="1056">
        <v>297</v>
      </c>
      <c r="G43" s="1056">
        <v>420</v>
      </c>
      <c r="H43" s="1056">
        <v>0</v>
      </c>
      <c r="I43" s="1056">
        <v>420</v>
      </c>
      <c r="J43" s="1057">
        <v>10</v>
      </c>
      <c r="K43" s="1025">
        <f t="shared" si="7"/>
        <v>4200</v>
      </c>
      <c r="L43" s="1058">
        <v>105</v>
      </c>
      <c r="M43" s="1058">
        <v>105</v>
      </c>
      <c r="N43" s="1058">
        <v>105</v>
      </c>
      <c r="O43" s="1058">
        <v>105</v>
      </c>
      <c r="P43" s="1025">
        <f t="shared" si="8"/>
        <v>420</v>
      </c>
      <c r="Q43" s="1025">
        <f t="shared" si="9"/>
        <v>4200</v>
      </c>
      <c r="R43" s="1039" t="s">
        <v>1051</v>
      </c>
      <c r="S43" s="829" t="s">
        <v>1053</v>
      </c>
      <c r="T43" s="22" t="str">
        <f t="shared" si="0"/>
        <v>OK</v>
      </c>
      <c r="U43" s="739">
        <f t="shared" si="1"/>
        <v>1050</v>
      </c>
      <c r="V43" s="739">
        <f t="shared" si="2"/>
        <v>1050</v>
      </c>
      <c r="W43" s="739">
        <f t="shared" si="3"/>
        <v>1050</v>
      </c>
      <c r="X43" s="739">
        <f t="shared" si="4"/>
        <v>1050</v>
      </c>
      <c r="Y43" s="722">
        <f t="shared" si="5"/>
        <v>4200</v>
      </c>
      <c r="Z43" s="740" t="str">
        <f t="shared" si="6"/>
        <v>OK</v>
      </c>
    </row>
    <row r="44" spans="1:26" s="22" customFormat="1">
      <c r="A44" s="1033">
        <v>31</v>
      </c>
      <c r="B44" s="1054" t="s">
        <v>1732</v>
      </c>
      <c r="C44" s="1055" t="s">
        <v>1733</v>
      </c>
      <c r="D44" s="1056">
        <v>288</v>
      </c>
      <c r="E44" s="1056">
        <v>301</v>
      </c>
      <c r="F44" s="1056">
        <v>1335</v>
      </c>
      <c r="G44" s="1056">
        <v>180</v>
      </c>
      <c r="H44" s="1056">
        <v>0</v>
      </c>
      <c r="I44" s="1056">
        <v>640</v>
      </c>
      <c r="J44" s="1057">
        <v>140</v>
      </c>
      <c r="K44" s="1025">
        <f t="shared" si="7"/>
        <v>89600</v>
      </c>
      <c r="L44" s="1058">
        <v>160</v>
      </c>
      <c r="M44" s="1058">
        <v>160</v>
      </c>
      <c r="N44" s="1058">
        <v>160</v>
      </c>
      <c r="O44" s="1058">
        <v>160</v>
      </c>
      <c r="P44" s="1025">
        <f t="shared" si="8"/>
        <v>640</v>
      </c>
      <c r="Q44" s="1025">
        <f t="shared" si="9"/>
        <v>89600</v>
      </c>
      <c r="R44" s="1039" t="s">
        <v>1051</v>
      </c>
      <c r="S44" s="829" t="s">
        <v>1053</v>
      </c>
      <c r="T44" s="22" t="str">
        <f t="shared" si="0"/>
        <v>OK</v>
      </c>
      <c r="U44" s="739">
        <f t="shared" si="1"/>
        <v>22400</v>
      </c>
      <c r="V44" s="739">
        <f t="shared" si="2"/>
        <v>22400</v>
      </c>
      <c r="W44" s="739">
        <f t="shared" si="3"/>
        <v>22400</v>
      </c>
      <c r="X44" s="739">
        <f t="shared" si="4"/>
        <v>22400</v>
      </c>
      <c r="Y44" s="722">
        <f t="shared" si="5"/>
        <v>89600</v>
      </c>
      <c r="Z44" s="740" t="str">
        <f t="shared" si="6"/>
        <v>OK</v>
      </c>
    </row>
    <row r="45" spans="1:26" s="22" customFormat="1">
      <c r="A45" s="1033">
        <v>32</v>
      </c>
      <c r="B45" s="1054" t="s">
        <v>1734</v>
      </c>
      <c r="C45" s="1055" t="s">
        <v>1620</v>
      </c>
      <c r="D45" s="1056" t="s">
        <v>1708</v>
      </c>
      <c r="E45" s="1056" t="s">
        <v>1708</v>
      </c>
      <c r="F45" s="1056">
        <v>175</v>
      </c>
      <c r="G45" s="1056">
        <v>240</v>
      </c>
      <c r="H45" s="1056">
        <v>0</v>
      </c>
      <c r="I45" s="1056">
        <v>240</v>
      </c>
      <c r="J45" s="1057">
        <v>15</v>
      </c>
      <c r="K45" s="1042">
        <f t="shared" si="7"/>
        <v>3600</v>
      </c>
      <c r="L45" s="1058">
        <v>60</v>
      </c>
      <c r="M45" s="1058">
        <v>60</v>
      </c>
      <c r="N45" s="1058">
        <v>60</v>
      </c>
      <c r="O45" s="1058">
        <v>60</v>
      </c>
      <c r="P45" s="1042">
        <f t="shared" si="8"/>
        <v>240</v>
      </c>
      <c r="Q45" s="1042">
        <f t="shared" si="9"/>
        <v>3600</v>
      </c>
      <c r="R45" s="1039" t="s">
        <v>1051</v>
      </c>
      <c r="S45" s="829" t="s">
        <v>1053</v>
      </c>
      <c r="T45" s="22" t="str">
        <f t="shared" si="0"/>
        <v>OK</v>
      </c>
      <c r="U45" s="739">
        <f t="shared" si="1"/>
        <v>900</v>
      </c>
      <c r="V45" s="739">
        <f t="shared" si="2"/>
        <v>900</v>
      </c>
      <c r="W45" s="739">
        <f t="shared" si="3"/>
        <v>900</v>
      </c>
      <c r="X45" s="739">
        <f t="shared" si="4"/>
        <v>900</v>
      </c>
      <c r="Y45" s="722">
        <f t="shared" si="5"/>
        <v>3600</v>
      </c>
      <c r="Z45" s="740" t="str">
        <f t="shared" si="6"/>
        <v>OK</v>
      </c>
    </row>
    <row r="46" spans="1:26" s="22" customFormat="1">
      <c r="A46" s="1023">
        <v>33</v>
      </c>
      <c r="B46" s="1054" t="s">
        <v>1735</v>
      </c>
      <c r="C46" s="1055" t="s">
        <v>1290</v>
      </c>
      <c r="D46" s="1056">
        <v>173</v>
      </c>
      <c r="E46" s="1056">
        <v>173</v>
      </c>
      <c r="F46" s="1056">
        <v>475</v>
      </c>
      <c r="G46" s="1056">
        <v>240</v>
      </c>
      <c r="H46" s="1056">
        <v>0</v>
      </c>
      <c r="I46" s="1056">
        <v>240</v>
      </c>
      <c r="J46" s="1057">
        <v>10</v>
      </c>
      <c r="K46" s="1042">
        <f t="shared" si="7"/>
        <v>2400</v>
      </c>
      <c r="L46" s="1058">
        <v>60</v>
      </c>
      <c r="M46" s="1058">
        <v>60</v>
      </c>
      <c r="N46" s="1058">
        <v>60</v>
      </c>
      <c r="O46" s="1058">
        <v>60</v>
      </c>
      <c r="P46" s="1042">
        <f t="shared" si="8"/>
        <v>240</v>
      </c>
      <c r="Q46" s="1042">
        <f t="shared" si="9"/>
        <v>2400</v>
      </c>
      <c r="R46" s="1039" t="s">
        <v>1051</v>
      </c>
      <c r="S46" s="829" t="s">
        <v>1053</v>
      </c>
      <c r="T46" s="22" t="str">
        <f t="shared" si="0"/>
        <v>OK</v>
      </c>
      <c r="U46" s="739">
        <f t="shared" si="1"/>
        <v>600</v>
      </c>
      <c r="V46" s="739">
        <f t="shared" si="2"/>
        <v>600</v>
      </c>
      <c r="W46" s="739">
        <f t="shared" si="3"/>
        <v>600</v>
      </c>
      <c r="X46" s="739">
        <f t="shared" si="4"/>
        <v>600</v>
      </c>
      <c r="Y46" s="722">
        <f t="shared" si="5"/>
        <v>2400</v>
      </c>
      <c r="Z46" s="740" t="str">
        <f t="shared" si="6"/>
        <v>OK</v>
      </c>
    </row>
    <row r="47" spans="1:26" s="22" customFormat="1">
      <c r="A47" s="1033">
        <v>34</v>
      </c>
      <c r="B47" s="888" t="s">
        <v>1736</v>
      </c>
      <c r="C47" s="1023" t="s">
        <v>1702</v>
      </c>
      <c r="D47" s="888">
        <v>2</v>
      </c>
      <c r="E47" s="888">
        <v>2</v>
      </c>
      <c r="F47" s="888">
        <v>2</v>
      </c>
      <c r="G47" s="888">
        <v>2</v>
      </c>
      <c r="H47" s="888">
        <v>0</v>
      </c>
      <c r="I47" s="888">
        <v>2</v>
      </c>
      <c r="J47" s="1041">
        <v>50</v>
      </c>
      <c r="K47" s="1042">
        <f>+I47*J47</f>
        <v>100</v>
      </c>
      <c r="L47" s="1042">
        <v>1</v>
      </c>
      <c r="M47" s="1042">
        <v>0</v>
      </c>
      <c r="N47" s="1042">
        <v>1</v>
      </c>
      <c r="O47" s="1042">
        <v>0</v>
      </c>
      <c r="P47" s="1042">
        <f>SUM(L47:O47)</f>
        <v>2</v>
      </c>
      <c r="Q47" s="1042">
        <f>+P47*J47</f>
        <v>100</v>
      </c>
      <c r="R47" s="1039" t="s">
        <v>1051</v>
      </c>
      <c r="S47" s="556" t="s">
        <v>1053</v>
      </c>
      <c r="T47" s="22" t="str">
        <f>+IF(K47=Q47,("OK"))</f>
        <v>OK</v>
      </c>
      <c r="U47" s="739">
        <f t="shared" si="1"/>
        <v>50</v>
      </c>
      <c r="V47" s="739">
        <f t="shared" si="2"/>
        <v>0</v>
      </c>
      <c r="W47" s="739">
        <f t="shared" si="3"/>
        <v>50</v>
      </c>
      <c r="X47" s="739">
        <f t="shared" si="4"/>
        <v>0</v>
      </c>
      <c r="Y47" s="722">
        <f t="shared" si="5"/>
        <v>100</v>
      </c>
      <c r="Z47" s="740" t="str">
        <f t="shared" si="6"/>
        <v>OK</v>
      </c>
    </row>
    <row r="48" spans="1:26" s="22" customFormat="1">
      <c r="A48" s="1033">
        <v>35</v>
      </c>
      <c r="B48" s="888" t="s">
        <v>1737</v>
      </c>
      <c r="C48" s="1023" t="s">
        <v>1558</v>
      </c>
      <c r="D48" s="888">
        <v>38</v>
      </c>
      <c r="E48" s="888">
        <v>38</v>
      </c>
      <c r="F48" s="888">
        <v>18</v>
      </c>
      <c r="G48" s="888">
        <v>24</v>
      </c>
      <c r="H48" s="888">
        <v>0</v>
      </c>
      <c r="I48" s="888">
        <v>24</v>
      </c>
      <c r="J48" s="1041">
        <v>16</v>
      </c>
      <c r="K48" s="1042">
        <f>+I48*J48</f>
        <v>384</v>
      </c>
      <c r="L48" s="1042">
        <v>6</v>
      </c>
      <c r="M48" s="1042">
        <v>6</v>
      </c>
      <c r="N48" s="1042">
        <v>6</v>
      </c>
      <c r="O48" s="1042">
        <v>6</v>
      </c>
      <c r="P48" s="1042">
        <f>SUM(L48:O48)</f>
        <v>24</v>
      </c>
      <c r="Q48" s="1042">
        <f>+P48*J48</f>
        <v>384</v>
      </c>
      <c r="R48" s="1039" t="s">
        <v>1051</v>
      </c>
      <c r="S48" s="556" t="s">
        <v>1053</v>
      </c>
      <c r="T48" s="22" t="str">
        <f>+IF(K48=Q48,("OK"))</f>
        <v>OK</v>
      </c>
      <c r="U48" s="739">
        <f t="shared" si="1"/>
        <v>96</v>
      </c>
      <c r="V48" s="739">
        <f t="shared" si="2"/>
        <v>96</v>
      </c>
      <c r="W48" s="739">
        <f t="shared" si="3"/>
        <v>96</v>
      </c>
      <c r="X48" s="739">
        <f t="shared" si="4"/>
        <v>96</v>
      </c>
      <c r="Y48" s="722">
        <f t="shared" si="5"/>
        <v>384</v>
      </c>
      <c r="Z48" s="740" t="str">
        <f t="shared" si="6"/>
        <v>OK</v>
      </c>
    </row>
    <row r="49" spans="1:26" s="22" customFormat="1">
      <c r="A49" s="1023">
        <v>36</v>
      </c>
      <c r="B49" s="888" t="s">
        <v>1738</v>
      </c>
      <c r="C49" s="1023" t="s">
        <v>1558</v>
      </c>
      <c r="D49" s="888">
        <v>4</v>
      </c>
      <c r="E49" s="888">
        <v>6</v>
      </c>
      <c r="F49" s="888">
        <v>127</v>
      </c>
      <c r="G49" s="888">
        <v>72</v>
      </c>
      <c r="H49" s="888">
        <v>0</v>
      </c>
      <c r="I49" s="888">
        <v>72</v>
      </c>
      <c r="J49" s="1041">
        <v>25</v>
      </c>
      <c r="K49" s="1042">
        <f>+I49*J49</f>
        <v>1800</v>
      </c>
      <c r="L49" s="1042">
        <v>18</v>
      </c>
      <c r="M49" s="1042">
        <v>18</v>
      </c>
      <c r="N49" s="1042">
        <v>18</v>
      </c>
      <c r="O49" s="1042">
        <v>18</v>
      </c>
      <c r="P49" s="1042">
        <f>SUM(L49:O49)</f>
        <v>72</v>
      </c>
      <c r="Q49" s="1042">
        <f>+P49*J49</f>
        <v>1800</v>
      </c>
      <c r="R49" s="1039" t="s">
        <v>1051</v>
      </c>
      <c r="S49" s="556" t="s">
        <v>1053</v>
      </c>
      <c r="T49" s="22" t="str">
        <f>+IF(K49=Q49,("OK"))</f>
        <v>OK</v>
      </c>
      <c r="U49" s="739">
        <f t="shared" si="1"/>
        <v>450</v>
      </c>
      <c r="V49" s="739">
        <f t="shared" si="2"/>
        <v>450</v>
      </c>
      <c r="W49" s="739">
        <f t="shared" si="3"/>
        <v>450</v>
      </c>
      <c r="X49" s="739">
        <f t="shared" si="4"/>
        <v>450</v>
      </c>
      <c r="Y49" s="722">
        <f t="shared" si="5"/>
        <v>1800</v>
      </c>
      <c r="Z49" s="740" t="str">
        <f t="shared" si="6"/>
        <v>OK</v>
      </c>
    </row>
    <row r="50" spans="1:26" s="22" customFormat="1">
      <c r="A50" s="1033">
        <v>37</v>
      </c>
      <c r="B50" s="1054" t="s">
        <v>1739</v>
      </c>
      <c r="C50" s="1056" t="s">
        <v>1702</v>
      </c>
      <c r="D50" s="1056">
        <v>251</v>
      </c>
      <c r="E50" s="1056">
        <v>251</v>
      </c>
      <c r="F50" s="1056">
        <v>444</v>
      </c>
      <c r="G50" s="1056">
        <v>448</v>
      </c>
      <c r="H50" s="1056">
        <v>0</v>
      </c>
      <c r="I50" s="1056">
        <v>448</v>
      </c>
      <c r="J50" s="1057">
        <v>20</v>
      </c>
      <c r="K50" s="1042">
        <f t="shared" si="7"/>
        <v>8960</v>
      </c>
      <c r="L50" s="1058">
        <v>112</v>
      </c>
      <c r="M50" s="1058">
        <v>112</v>
      </c>
      <c r="N50" s="1058">
        <v>112</v>
      </c>
      <c r="O50" s="1058">
        <v>112</v>
      </c>
      <c r="P50" s="1042">
        <f t="shared" si="8"/>
        <v>448</v>
      </c>
      <c r="Q50" s="1042">
        <f t="shared" si="9"/>
        <v>8960</v>
      </c>
      <c r="R50" s="1039" t="s">
        <v>1051</v>
      </c>
      <c r="S50" s="829" t="s">
        <v>1053</v>
      </c>
      <c r="T50" s="22" t="str">
        <f t="shared" si="0"/>
        <v>OK</v>
      </c>
      <c r="U50" s="739">
        <f t="shared" si="1"/>
        <v>2240</v>
      </c>
      <c r="V50" s="739">
        <f t="shared" si="2"/>
        <v>2240</v>
      </c>
      <c r="W50" s="739">
        <f t="shared" si="3"/>
        <v>2240</v>
      </c>
      <c r="X50" s="739">
        <f t="shared" si="4"/>
        <v>2240</v>
      </c>
      <c r="Y50" s="722">
        <f t="shared" si="5"/>
        <v>8960</v>
      </c>
      <c r="Z50" s="740" t="str">
        <f t="shared" si="6"/>
        <v>OK</v>
      </c>
    </row>
    <row r="51" spans="1:26" s="22" customFormat="1">
      <c r="A51" s="1033">
        <v>38</v>
      </c>
      <c r="B51" s="1054" t="s">
        <v>1740</v>
      </c>
      <c r="C51" s="1056" t="s">
        <v>1702</v>
      </c>
      <c r="D51" s="1056">
        <v>170</v>
      </c>
      <c r="E51" s="1056">
        <v>170</v>
      </c>
      <c r="F51" s="1056">
        <v>244</v>
      </c>
      <c r="G51" s="1056">
        <v>240</v>
      </c>
      <c r="H51" s="1056">
        <v>0</v>
      </c>
      <c r="I51" s="1056">
        <v>240</v>
      </c>
      <c r="J51" s="1057">
        <v>40</v>
      </c>
      <c r="K51" s="1042">
        <f t="shared" si="7"/>
        <v>9600</v>
      </c>
      <c r="L51" s="1058">
        <v>60</v>
      </c>
      <c r="M51" s="1058">
        <v>60</v>
      </c>
      <c r="N51" s="1058">
        <v>60</v>
      </c>
      <c r="O51" s="1058">
        <v>60</v>
      </c>
      <c r="P51" s="1042">
        <f t="shared" si="8"/>
        <v>240</v>
      </c>
      <c r="Q51" s="1042">
        <f t="shared" si="9"/>
        <v>9600</v>
      </c>
      <c r="R51" s="1039" t="s">
        <v>1051</v>
      </c>
      <c r="S51" s="829" t="s">
        <v>1053</v>
      </c>
      <c r="T51" s="22" t="str">
        <f t="shared" si="0"/>
        <v>OK</v>
      </c>
      <c r="U51" s="739">
        <f t="shared" si="1"/>
        <v>2400</v>
      </c>
      <c r="V51" s="739">
        <f t="shared" si="2"/>
        <v>2400</v>
      </c>
      <c r="W51" s="739">
        <f t="shared" si="3"/>
        <v>2400</v>
      </c>
      <c r="X51" s="739">
        <f t="shared" si="4"/>
        <v>2400</v>
      </c>
      <c r="Y51" s="722">
        <f t="shared" si="5"/>
        <v>9600</v>
      </c>
      <c r="Z51" s="740" t="str">
        <f t="shared" si="6"/>
        <v>OK</v>
      </c>
    </row>
    <row r="52" spans="1:26" s="22" customFormat="1">
      <c r="A52" s="1023">
        <v>39</v>
      </c>
      <c r="B52" s="1054" t="s">
        <v>1741</v>
      </c>
      <c r="C52" s="1056" t="s">
        <v>1702</v>
      </c>
      <c r="D52" s="1056">
        <v>220</v>
      </c>
      <c r="E52" s="1056">
        <v>220</v>
      </c>
      <c r="F52" s="1056">
        <v>122</v>
      </c>
      <c r="G52" s="1056">
        <v>240</v>
      </c>
      <c r="H52" s="1056">
        <v>0</v>
      </c>
      <c r="I52" s="1056">
        <v>240</v>
      </c>
      <c r="J52" s="1057">
        <v>22</v>
      </c>
      <c r="K52" s="1042">
        <f t="shared" si="7"/>
        <v>5280</v>
      </c>
      <c r="L52" s="1058">
        <v>60</v>
      </c>
      <c r="M52" s="1058">
        <v>60</v>
      </c>
      <c r="N52" s="1058">
        <v>60</v>
      </c>
      <c r="O52" s="1058">
        <v>60</v>
      </c>
      <c r="P52" s="1042">
        <f t="shared" si="8"/>
        <v>240</v>
      </c>
      <c r="Q52" s="1042">
        <f t="shared" si="9"/>
        <v>5280</v>
      </c>
      <c r="R52" s="1039" t="s">
        <v>1051</v>
      </c>
      <c r="S52" s="829" t="s">
        <v>1053</v>
      </c>
      <c r="T52" s="22" t="str">
        <f t="shared" si="0"/>
        <v>OK</v>
      </c>
      <c r="U52" s="739">
        <f t="shared" si="1"/>
        <v>1320</v>
      </c>
      <c r="V52" s="739">
        <f t="shared" si="2"/>
        <v>1320</v>
      </c>
      <c r="W52" s="739">
        <f t="shared" si="3"/>
        <v>1320</v>
      </c>
      <c r="X52" s="739">
        <f t="shared" si="4"/>
        <v>1320</v>
      </c>
      <c r="Y52" s="722">
        <f t="shared" si="5"/>
        <v>5280</v>
      </c>
      <c r="Z52" s="740" t="str">
        <f t="shared" si="6"/>
        <v>OK</v>
      </c>
    </row>
    <row r="53" spans="1:26" s="22" customFormat="1">
      <c r="A53" s="1033">
        <v>40</v>
      </c>
      <c r="B53" s="1054" t="s">
        <v>1742</v>
      </c>
      <c r="C53" s="1056" t="s">
        <v>1702</v>
      </c>
      <c r="D53" s="1056">
        <v>104</v>
      </c>
      <c r="E53" s="1056">
        <v>104</v>
      </c>
      <c r="F53" s="1056">
        <v>305</v>
      </c>
      <c r="G53" s="1056">
        <v>160</v>
      </c>
      <c r="H53" s="1056">
        <v>0</v>
      </c>
      <c r="I53" s="1056">
        <v>160</v>
      </c>
      <c r="J53" s="1057">
        <v>40</v>
      </c>
      <c r="K53" s="1042">
        <f t="shared" si="7"/>
        <v>6400</v>
      </c>
      <c r="L53" s="1058">
        <v>40</v>
      </c>
      <c r="M53" s="1058">
        <v>40</v>
      </c>
      <c r="N53" s="1058">
        <v>40</v>
      </c>
      <c r="O53" s="1058">
        <v>40</v>
      </c>
      <c r="P53" s="1042">
        <f t="shared" si="8"/>
        <v>160</v>
      </c>
      <c r="Q53" s="1042">
        <f t="shared" si="9"/>
        <v>6400</v>
      </c>
      <c r="R53" s="1039" t="s">
        <v>1051</v>
      </c>
      <c r="S53" s="829" t="s">
        <v>1053</v>
      </c>
      <c r="T53" s="22" t="str">
        <f t="shared" si="0"/>
        <v>OK</v>
      </c>
      <c r="U53" s="739">
        <f t="shared" si="1"/>
        <v>1600</v>
      </c>
      <c r="V53" s="739">
        <f t="shared" si="2"/>
        <v>1600</v>
      </c>
      <c r="W53" s="739">
        <f t="shared" si="3"/>
        <v>1600</v>
      </c>
      <c r="X53" s="739">
        <f t="shared" si="4"/>
        <v>1600</v>
      </c>
      <c r="Y53" s="722">
        <f t="shared" si="5"/>
        <v>6400</v>
      </c>
      <c r="Z53" s="740" t="str">
        <f t="shared" si="6"/>
        <v>OK</v>
      </c>
    </row>
    <row r="54" spans="1:26" ht="18.600000000000001" customHeight="1">
      <c r="A54" s="746"/>
      <c r="B54" s="76" t="s">
        <v>6</v>
      </c>
      <c r="C54" s="22"/>
      <c r="D54" s="22"/>
      <c r="E54" s="22"/>
      <c r="F54" s="22"/>
      <c r="G54" s="22"/>
      <c r="H54" s="22"/>
      <c r="I54" s="22"/>
      <c r="J54" s="22"/>
      <c r="K54" s="788">
        <f>SUM(K33:K53)</f>
        <v>694731</v>
      </c>
      <c r="L54" s="789"/>
      <c r="M54" s="789"/>
      <c r="N54" s="789"/>
      <c r="O54" s="789"/>
      <c r="P54" s="789"/>
      <c r="Q54" s="788">
        <f>SUM(Q33:Q53)</f>
        <v>694731</v>
      </c>
      <c r="S54" s="21"/>
      <c r="U54" s="739">
        <f t="shared" si="1"/>
        <v>0</v>
      </c>
      <c r="V54" s="739">
        <f t="shared" si="2"/>
        <v>0</v>
      </c>
      <c r="W54" s="739">
        <f t="shared" si="3"/>
        <v>0</v>
      </c>
      <c r="X54" s="739">
        <f t="shared" si="4"/>
        <v>0</v>
      </c>
      <c r="Y54" s="722">
        <f t="shared" si="5"/>
        <v>0</v>
      </c>
      <c r="Z54" s="740" t="b">
        <f t="shared" si="6"/>
        <v>0</v>
      </c>
    </row>
    <row r="55" spans="1:26" ht="18.600000000000001" customHeight="1">
      <c r="A55" s="1826" t="s">
        <v>1721</v>
      </c>
      <c r="B55" s="1826"/>
      <c r="C55" s="1826"/>
      <c r="D55" s="1826"/>
      <c r="E55" s="1826"/>
      <c r="F55" s="1826"/>
      <c r="G55" s="1826"/>
      <c r="H55" s="1826"/>
      <c r="I55" s="1826"/>
      <c r="J55" s="1826"/>
      <c r="K55" s="1826"/>
      <c r="L55" s="1826"/>
      <c r="M55" s="1826"/>
      <c r="N55" s="1826"/>
      <c r="O55" s="1826"/>
      <c r="P55" s="1826"/>
      <c r="Q55" s="1826"/>
      <c r="R55" s="1826"/>
      <c r="S55" s="1826"/>
      <c r="U55" s="739">
        <f t="shared" si="1"/>
        <v>0</v>
      </c>
      <c r="V55" s="739">
        <f t="shared" si="2"/>
        <v>0</v>
      </c>
      <c r="W55" s="739">
        <f t="shared" si="3"/>
        <v>0</v>
      </c>
      <c r="X55" s="739">
        <f t="shared" si="4"/>
        <v>0</v>
      </c>
      <c r="Y55" s="722">
        <f t="shared" si="5"/>
        <v>0</v>
      </c>
      <c r="Z55" s="740" t="str">
        <f t="shared" si="6"/>
        <v>OK</v>
      </c>
    </row>
    <row r="56" spans="1:26" s="26" customFormat="1" ht="23.25" customHeight="1">
      <c r="A56" s="1826" t="s">
        <v>1029</v>
      </c>
      <c r="B56" s="1826"/>
      <c r="C56" s="1826"/>
      <c r="D56" s="1826"/>
      <c r="E56" s="1826"/>
      <c r="F56" s="1826"/>
      <c r="G56" s="1826"/>
      <c r="H56" s="1826"/>
      <c r="I56" s="1826"/>
      <c r="J56" s="1826"/>
      <c r="K56" s="1826"/>
      <c r="L56" s="1826"/>
      <c r="M56" s="1826"/>
      <c r="N56" s="1826"/>
      <c r="O56" s="1826"/>
      <c r="P56" s="1826"/>
      <c r="Q56" s="1826"/>
      <c r="R56" s="1826"/>
      <c r="S56" s="1826"/>
      <c r="U56" s="739">
        <f t="shared" si="1"/>
        <v>0</v>
      </c>
      <c r="V56" s="739">
        <f t="shared" si="2"/>
        <v>0</v>
      </c>
      <c r="W56" s="739">
        <f t="shared" si="3"/>
        <v>0</v>
      </c>
      <c r="X56" s="739">
        <f t="shared" si="4"/>
        <v>0</v>
      </c>
      <c r="Y56" s="722">
        <f t="shared" si="5"/>
        <v>0</v>
      </c>
      <c r="Z56" s="740" t="str">
        <f t="shared" si="6"/>
        <v>OK</v>
      </c>
    </row>
    <row r="57" spans="1:26" s="26" customFormat="1" ht="19.5" customHeight="1">
      <c r="A57" s="1827" t="s">
        <v>1030</v>
      </c>
      <c r="B57" s="1827"/>
      <c r="C57" s="1827"/>
      <c r="D57" s="1827"/>
      <c r="E57" s="1827"/>
      <c r="F57" s="1827"/>
      <c r="G57" s="1827"/>
      <c r="H57" s="1827"/>
      <c r="I57" s="1827"/>
      <c r="J57" s="1827"/>
      <c r="K57" s="1827"/>
      <c r="L57" s="1827"/>
      <c r="M57" s="1827"/>
      <c r="N57" s="1827"/>
      <c r="O57" s="1827"/>
      <c r="P57" s="1827"/>
      <c r="Q57" s="1827"/>
      <c r="R57" s="1827"/>
      <c r="S57" s="1827"/>
      <c r="U57" s="739">
        <f t="shared" si="1"/>
        <v>0</v>
      </c>
      <c r="V57" s="739">
        <f t="shared" si="2"/>
        <v>0</v>
      </c>
      <c r="W57" s="739">
        <f t="shared" si="3"/>
        <v>0</v>
      </c>
      <c r="X57" s="739">
        <f t="shared" si="4"/>
        <v>0</v>
      </c>
      <c r="Y57" s="722">
        <f t="shared" si="5"/>
        <v>0</v>
      </c>
      <c r="Z57" s="740" t="str">
        <f t="shared" si="6"/>
        <v>OK</v>
      </c>
    </row>
    <row r="58" spans="1:26" ht="18.600000000000001" customHeight="1">
      <c r="A58" s="1828" t="s">
        <v>789</v>
      </c>
      <c r="B58" s="1829" t="s">
        <v>4</v>
      </c>
      <c r="C58" s="1834" t="s">
        <v>1031</v>
      </c>
      <c r="D58" s="1837" t="s">
        <v>1032</v>
      </c>
      <c r="E58" s="1837"/>
      <c r="F58" s="1837"/>
      <c r="G58" s="1847" t="s">
        <v>1033</v>
      </c>
      <c r="H58" s="1847" t="s">
        <v>1034</v>
      </c>
      <c r="I58" s="1847" t="s">
        <v>1035</v>
      </c>
      <c r="J58" s="1885" t="s">
        <v>1036</v>
      </c>
      <c r="K58" s="1890" t="s">
        <v>1037</v>
      </c>
      <c r="L58" s="1838" t="s">
        <v>1038</v>
      </c>
      <c r="M58" s="1838" t="s">
        <v>1039</v>
      </c>
      <c r="N58" s="1838" t="s">
        <v>1040</v>
      </c>
      <c r="O58" s="1838" t="s">
        <v>1041</v>
      </c>
      <c r="P58" s="1839" t="s">
        <v>1042</v>
      </c>
      <c r="Q58" s="1839"/>
      <c r="R58" s="1840" t="s">
        <v>1043</v>
      </c>
      <c r="S58" s="1840" t="s">
        <v>1146</v>
      </c>
      <c r="T58" s="801"/>
      <c r="U58" s="739"/>
      <c r="V58" s="739"/>
      <c r="W58" s="739"/>
      <c r="X58" s="739"/>
      <c r="Z58" s="740"/>
    </row>
    <row r="59" spans="1:26" ht="60" customHeight="1">
      <c r="A59" s="1828"/>
      <c r="B59" s="1830"/>
      <c r="C59" s="1834"/>
      <c r="D59" s="499" t="s">
        <v>1045</v>
      </c>
      <c r="E59" s="499" t="s">
        <v>1046</v>
      </c>
      <c r="F59" s="499" t="s">
        <v>224</v>
      </c>
      <c r="G59" s="1847"/>
      <c r="H59" s="1847"/>
      <c r="I59" s="1847"/>
      <c r="J59" s="1885"/>
      <c r="K59" s="1890"/>
      <c r="L59" s="1838"/>
      <c r="M59" s="1838"/>
      <c r="N59" s="1838"/>
      <c r="O59" s="1838"/>
      <c r="P59" s="553" t="s">
        <v>1047</v>
      </c>
      <c r="Q59" s="555" t="s">
        <v>1048</v>
      </c>
      <c r="R59" s="1840"/>
      <c r="S59" s="1840"/>
      <c r="U59" s="739">
        <f t="shared" si="1"/>
        <v>0</v>
      </c>
      <c r="V59" s="739">
        <f t="shared" si="2"/>
        <v>0</v>
      </c>
      <c r="W59" s="739">
        <f t="shared" si="3"/>
        <v>0</v>
      </c>
      <c r="X59" s="739">
        <f t="shared" si="4"/>
        <v>0</v>
      </c>
      <c r="Y59" s="722">
        <f t="shared" si="5"/>
        <v>0</v>
      </c>
      <c r="Z59" s="740" t="b">
        <f t="shared" si="6"/>
        <v>0</v>
      </c>
    </row>
    <row r="60" spans="1:26" ht="18" customHeight="1">
      <c r="A60" s="498"/>
      <c r="B60" s="498" t="s">
        <v>1087</v>
      </c>
      <c r="C60" s="551"/>
      <c r="D60" s="499"/>
      <c r="E60" s="499"/>
      <c r="F60" s="499"/>
      <c r="G60" s="570"/>
      <c r="H60" s="570"/>
      <c r="I60" s="570"/>
      <c r="J60" s="878"/>
      <c r="K60" s="555">
        <f>+K54</f>
        <v>694731</v>
      </c>
      <c r="L60" s="505"/>
      <c r="M60" s="505"/>
      <c r="N60" s="505"/>
      <c r="O60" s="505"/>
      <c r="P60" s="553"/>
      <c r="Q60" s="555">
        <f>+Q54</f>
        <v>694731</v>
      </c>
      <c r="R60" s="554"/>
      <c r="S60" s="554"/>
      <c r="U60" s="739">
        <f t="shared" si="1"/>
        <v>0</v>
      </c>
      <c r="V60" s="739">
        <f t="shared" si="2"/>
        <v>0</v>
      </c>
      <c r="W60" s="739">
        <f t="shared" si="3"/>
        <v>0</v>
      </c>
      <c r="X60" s="739">
        <f t="shared" si="4"/>
        <v>0</v>
      </c>
      <c r="Y60" s="722">
        <f t="shared" si="5"/>
        <v>0</v>
      </c>
      <c r="Z60" s="740" t="b">
        <f t="shared" si="6"/>
        <v>0</v>
      </c>
    </row>
    <row r="61" spans="1:26" s="658" customFormat="1">
      <c r="A61" s="1033">
        <v>41</v>
      </c>
      <c r="B61" s="556" t="s">
        <v>1743</v>
      </c>
      <c r="C61" s="1023" t="s">
        <v>1702</v>
      </c>
      <c r="D61" s="714">
        <v>13</v>
      </c>
      <c r="E61" s="714">
        <v>13</v>
      </c>
      <c r="F61" s="714">
        <v>3</v>
      </c>
      <c r="G61" s="714">
        <v>12</v>
      </c>
      <c r="H61" s="714">
        <v>0</v>
      </c>
      <c r="I61" s="714">
        <v>12</v>
      </c>
      <c r="J61" s="714">
        <v>140</v>
      </c>
      <c r="K61" s="1042">
        <f t="shared" si="7"/>
        <v>1680</v>
      </c>
      <c r="L61" s="1059">
        <v>3</v>
      </c>
      <c r="M61" s="1059">
        <v>3</v>
      </c>
      <c r="N61" s="1059">
        <v>3</v>
      </c>
      <c r="O61" s="1059">
        <v>3</v>
      </c>
      <c r="P61" s="1042">
        <f t="shared" si="8"/>
        <v>12</v>
      </c>
      <c r="Q61" s="1042">
        <f t="shared" si="9"/>
        <v>1680</v>
      </c>
      <c r="R61" s="1039" t="s">
        <v>1051</v>
      </c>
      <c r="S61" s="556" t="s">
        <v>1053</v>
      </c>
      <c r="T61" s="22" t="str">
        <f t="shared" si="0"/>
        <v>OK</v>
      </c>
      <c r="U61" s="739">
        <f t="shared" si="1"/>
        <v>420</v>
      </c>
      <c r="V61" s="739">
        <f t="shared" si="2"/>
        <v>420</v>
      </c>
      <c r="W61" s="739">
        <f t="shared" si="3"/>
        <v>420</v>
      </c>
      <c r="X61" s="739">
        <f t="shared" si="4"/>
        <v>420</v>
      </c>
      <c r="Y61" s="722">
        <f t="shared" si="5"/>
        <v>1680</v>
      </c>
      <c r="Z61" s="740" t="str">
        <f t="shared" si="6"/>
        <v>OK</v>
      </c>
    </row>
    <row r="62" spans="1:26" s="22" customFormat="1">
      <c r="A62" s="1023">
        <v>42</v>
      </c>
      <c r="B62" s="888" t="s">
        <v>1744</v>
      </c>
      <c r="C62" s="1023" t="s">
        <v>1702</v>
      </c>
      <c r="D62" s="888">
        <v>52</v>
      </c>
      <c r="E62" s="888">
        <v>52</v>
      </c>
      <c r="F62" s="888">
        <v>53</v>
      </c>
      <c r="G62" s="888">
        <v>48</v>
      </c>
      <c r="H62" s="888">
        <v>0</v>
      </c>
      <c r="I62" s="888">
        <v>48</v>
      </c>
      <c r="J62" s="888">
        <v>100</v>
      </c>
      <c r="K62" s="1042">
        <f t="shared" si="7"/>
        <v>4800</v>
      </c>
      <c r="L62" s="1042">
        <v>12</v>
      </c>
      <c r="M62" s="1042">
        <v>12</v>
      </c>
      <c r="N62" s="1042">
        <v>12</v>
      </c>
      <c r="O62" s="1042">
        <v>12</v>
      </c>
      <c r="P62" s="1042">
        <f t="shared" si="8"/>
        <v>48</v>
      </c>
      <c r="Q62" s="1042">
        <f t="shared" si="9"/>
        <v>4800</v>
      </c>
      <c r="R62" s="1039" t="s">
        <v>1051</v>
      </c>
      <c r="S62" s="556" t="s">
        <v>1053</v>
      </c>
      <c r="T62" s="22" t="str">
        <f t="shared" si="0"/>
        <v>OK</v>
      </c>
      <c r="U62" s="739">
        <f t="shared" si="1"/>
        <v>1200</v>
      </c>
      <c r="V62" s="739">
        <f t="shared" si="2"/>
        <v>1200</v>
      </c>
      <c r="W62" s="739">
        <f t="shared" si="3"/>
        <v>1200</v>
      </c>
      <c r="X62" s="739">
        <f t="shared" si="4"/>
        <v>1200</v>
      </c>
      <c r="Y62" s="722">
        <f t="shared" si="5"/>
        <v>4800</v>
      </c>
      <c r="Z62" s="740" t="str">
        <f t="shared" si="6"/>
        <v>OK</v>
      </c>
    </row>
    <row r="63" spans="1:26" s="22" customFormat="1">
      <c r="A63" s="1033">
        <v>43</v>
      </c>
      <c r="B63" s="888" t="s">
        <v>1745</v>
      </c>
      <c r="C63" s="1023" t="s">
        <v>1702</v>
      </c>
      <c r="D63" s="888">
        <v>51</v>
      </c>
      <c r="E63" s="888">
        <v>51</v>
      </c>
      <c r="F63" s="888">
        <v>52</v>
      </c>
      <c r="G63" s="888">
        <v>48</v>
      </c>
      <c r="H63" s="888">
        <v>0</v>
      </c>
      <c r="I63" s="888">
        <v>48</v>
      </c>
      <c r="J63" s="888">
        <v>100</v>
      </c>
      <c r="K63" s="1042">
        <f t="shared" si="7"/>
        <v>4800</v>
      </c>
      <c r="L63" s="1042">
        <v>12</v>
      </c>
      <c r="M63" s="1042">
        <v>12</v>
      </c>
      <c r="N63" s="1042">
        <v>12</v>
      </c>
      <c r="O63" s="1042">
        <v>12</v>
      </c>
      <c r="P63" s="1042">
        <f t="shared" si="8"/>
        <v>48</v>
      </c>
      <c r="Q63" s="1042">
        <f t="shared" si="9"/>
        <v>4800</v>
      </c>
      <c r="R63" s="1039" t="s">
        <v>1051</v>
      </c>
      <c r="S63" s="556" t="s">
        <v>1053</v>
      </c>
      <c r="T63" s="22" t="str">
        <f t="shared" si="0"/>
        <v>OK</v>
      </c>
      <c r="U63" s="739">
        <f t="shared" si="1"/>
        <v>1200</v>
      </c>
      <c r="V63" s="739">
        <f t="shared" si="2"/>
        <v>1200</v>
      </c>
      <c r="W63" s="739">
        <f t="shared" si="3"/>
        <v>1200</v>
      </c>
      <c r="X63" s="739">
        <f t="shared" si="4"/>
        <v>1200</v>
      </c>
      <c r="Y63" s="722">
        <f t="shared" si="5"/>
        <v>4800</v>
      </c>
      <c r="Z63" s="740" t="str">
        <f t="shared" si="6"/>
        <v>OK</v>
      </c>
    </row>
    <row r="64" spans="1:26" s="22" customFormat="1">
      <c r="A64" s="1033">
        <v>44</v>
      </c>
      <c r="B64" s="888" t="s">
        <v>1746</v>
      </c>
      <c r="C64" s="1023" t="s">
        <v>1702</v>
      </c>
      <c r="D64" s="888">
        <v>14</v>
      </c>
      <c r="E64" s="888">
        <v>14</v>
      </c>
      <c r="F64" s="888">
        <v>33</v>
      </c>
      <c r="G64" s="888">
        <v>20</v>
      </c>
      <c r="H64" s="888">
        <v>0</v>
      </c>
      <c r="I64" s="888">
        <v>20</v>
      </c>
      <c r="J64" s="888">
        <v>100</v>
      </c>
      <c r="K64" s="1042">
        <f t="shared" si="7"/>
        <v>2000</v>
      </c>
      <c r="L64" s="1042">
        <v>5</v>
      </c>
      <c r="M64" s="1042">
        <v>5</v>
      </c>
      <c r="N64" s="1042">
        <v>5</v>
      </c>
      <c r="O64" s="1042">
        <v>5</v>
      </c>
      <c r="P64" s="1042">
        <f t="shared" si="8"/>
        <v>20</v>
      </c>
      <c r="Q64" s="1042">
        <f t="shared" si="9"/>
        <v>2000</v>
      </c>
      <c r="R64" s="1039" t="s">
        <v>1051</v>
      </c>
      <c r="S64" s="556" t="s">
        <v>1053</v>
      </c>
      <c r="T64" s="22" t="str">
        <f t="shared" si="0"/>
        <v>OK</v>
      </c>
      <c r="U64" s="739">
        <f t="shared" si="1"/>
        <v>500</v>
      </c>
      <c r="V64" s="739">
        <f t="shared" si="2"/>
        <v>500</v>
      </c>
      <c r="W64" s="739">
        <f t="shared" si="3"/>
        <v>500</v>
      </c>
      <c r="X64" s="739">
        <f t="shared" si="4"/>
        <v>500</v>
      </c>
      <c r="Y64" s="722">
        <f t="shared" si="5"/>
        <v>2000</v>
      </c>
      <c r="Z64" s="740" t="str">
        <f t="shared" si="6"/>
        <v>OK</v>
      </c>
    </row>
    <row r="65" spans="1:26" s="22" customFormat="1">
      <c r="A65" s="1023">
        <v>45</v>
      </c>
      <c r="B65" s="888" t="s">
        <v>1747</v>
      </c>
      <c r="C65" s="1023" t="s">
        <v>1702</v>
      </c>
      <c r="D65" s="888">
        <v>10</v>
      </c>
      <c r="E65" s="888">
        <v>10</v>
      </c>
      <c r="F65" s="888">
        <v>9.1999999999999993</v>
      </c>
      <c r="G65" s="888">
        <v>12</v>
      </c>
      <c r="H65" s="888">
        <v>0</v>
      </c>
      <c r="I65" s="888">
        <v>12</v>
      </c>
      <c r="J65" s="888">
        <v>100</v>
      </c>
      <c r="K65" s="1042">
        <f t="shared" si="7"/>
        <v>1200</v>
      </c>
      <c r="L65" s="1042">
        <v>3</v>
      </c>
      <c r="M65" s="1042">
        <v>3</v>
      </c>
      <c r="N65" s="1042">
        <v>3</v>
      </c>
      <c r="O65" s="1042">
        <v>3</v>
      </c>
      <c r="P65" s="1042">
        <f t="shared" si="8"/>
        <v>12</v>
      </c>
      <c r="Q65" s="1042">
        <f t="shared" si="9"/>
        <v>1200</v>
      </c>
      <c r="R65" s="1039" t="s">
        <v>1051</v>
      </c>
      <c r="S65" s="556" t="s">
        <v>1053</v>
      </c>
      <c r="T65" s="22" t="str">
        <f t="shared" si="0"/>
        <v>OK</v>
      </c>
      <c r="U65" s="739">
        <f t="shared" si="1"/>
        <v>300</v>
      </c>
      <c r="V65" s="739">
        <f t="shared" si="2"/>
        <v>300</v>
      </c>
      <c r="W65" s="739">
        <f t="shared" si="3"/>
        <v>300</v>
      </c>
      <c r="X65" s="739">
        <f t="shared" si="4"/>
        <v>300</v>
      </c>
      <c r="Y65" s="722">
        <f t="shared" si="5"/>
        <v>1200</v>
      </c>
      <c r="Z65" s="740" t="str">
        <f t="shared" si="6"/>
        <v>OK</v>
      </c>
    </row>
    <row r="66" spans="1:26" s="22" customFormat="1">
      <c r="A66" s="1033">
        <v>46</v>
      </c>
      <c r="B66" s="888" t="s">
        <v>1748</v>
      </c>
      <c r="C66" s="1023" t="s">
        <v>1702</v>
      </c>
      <c r="D66" s="888">
        <v>4</v>
      </c>
      <c r="E66" s="888">
        <v>4</v>
      </c>
      <c r="F66" s="888">
        <v>5.3</v>
      </c>
      <c r="G66" s="888">
        <v>12</v>
      </c>
      <c r="H66" s="888">
        <v>0</v>
      </c>
      <c r="I66" s="888">
        <v>12</v>
      </c>
      <c r="J66" s="888">
        <v>50</v>
      </c>
      <c r="K66" s="1042">
        <f t="shared" si="7"/>
        <v>600</v>
      </c>
      <c r="L66" s="1042">
        <v>3</v>
      </c>
      <c r="M66" s="1042">
        <v>3</v>
      </c>
      <c r="N66" s="1042">
        <v>3</v>
      </c>
      <c r="O66" s="1042">
        <v>3</v>
      </c>
      <c r="P66" s="1042">
        <f t="shared" si="8"/>
        <v>12</v>
      </c>
      <c r="Q66" s="1042">
        <f t="shared" si="9"/>
        <v>600</v>
      </c>
      <c r="R66" s="1039" t="s">
        <v>1051</v>
      </c>
      <c r="S66" s="556" t="s">
        <v>1053</v>
      </c>
      <c r="T66" s="22" t="str">
        <f t="shared" si="0"/>
        <v>OK</v>
      </c>
      <c r="U66" s="739">
        <f t="shared" si="1"/>
        <v>150</v>
      </c>
      <c r="V66" s="739">
        <f t="shared" si="2"/>
        <v>150</v>
      </c>
      <c r="W66" s="739">
        <f t="shared" si="3"/>
        <v>150</v>
      </c>
      <c r="X66" s="739">
        <f t="shared" si="4"/>
        <v>150</v>
      </c>
      <c r="Y66" s="722">
        <f t="shared" si="5"/>
        <v>600</v>
      </c>
      <c r="Z66" s="740" t="str">
        <f t="shared" si="6"/>
        <v>OK</v>
      </c>
    </row>
    <row r="67" spans="1:26" s="22" customFormat="1">
      <c r="A67" s="1033">
        <v>47</v>
      </c>
      <c r="B67" s="888" t="s">
        <v>1749</v>
      </c>
      <c r="C67" s="1023" t="s">
        <v>1702</v>
      </c>
      <c r="D67" s="888">
        <v>15</v>
      </c>
      <c r="E67" s="888">
        <v>15</v>
      </c>
      <c r="F67" s="888">
        <v>47</v>
      </c>
      <c r="G67" s="888">
        <v>36</v>
      </c>
      <c r="H67" s="888">
        <v>0</v>
      </c>
      <c r="I67" s="888">
        <v>36</v>
      </c>
      <c r="J67" s="888">
        <v>78</v>
      </c>
      <c r="K67" s="1042">
        <f t="shared" si="7"/>
        <v>2808</v>
      </c>
      <c r="L67" s="1042">
        <v>9</v>
      </c>
      <c r="M67" s="1042">
        <v>9</v>
      </c>
      <c r="N67" s="1042">
        <v>9</v>
      </c>
      <c r="O67" s="1042">
        <v>9</v>
      </c>
      <c r="P67" s="1042">
        <f t="shared" si="8"/>
        <v>36</v>
      </c>
      <c r="Q67" s="1042">
        <f t="shared" si="9"/>
        <v>2808</v>
      </c>
      <c r="R67" s="1039" t="s">
        <v>1051</v>
      </c>
      <c r="S67" s="556" t="s">
        <v>1053</v>
      </c>
      <c r="T67" s="22" t="str">
        <f t="shared" si="0"/>
        <v>OK</v>
      </c>
      <c r="U67" s="739">
        <f t="shared" si="1"/>
        <v>702</v>
      </c>
      <c r="V67" s="739">
        <f t="shared" si="2"/>
        <v>702</v>
      </c>
      <c r="W67" s="739">
        <f t="shared" si="3"/>
        <v>702</v>
      </c>
      <c r="X67" s="739">
        <f t="shared" si="4"/>
        <v>702</v>
      </c>
      <c r="Y67" s="722">
        <f t="shared" si="5"/>
        <v>2808</v>
      </c>
      <c r="Z67" s="740" t="str">
        <f t="shared" si="6"/>
        <v>OK</v>
      </c>
    </row>
    <row r="68" spans="1:26" s="22" customFormat="1">
      <c r="A68" s="1023">
        <v>48</v>
      </c>
      <c r="B68" s="888" t="s">
        <v>1750</v>
      </c>
      <c r="C68" s="1023" t="s">
        <v>1702</v>
      </c>
      <c r="D68" s="888">
        <v>800</v>
      </c>
      <c r="E68" s="888">
        <v>800</v>
      </c>
      <c r="F68" s="888">
        <v>1178</v>
      </c>
      <c r="G68" s="888">
        <v>720</v>
      </c>
      <c r="H68" s="888">
        <v>0</v>
      </c>
      <c r="I68" s="888">
        <v>720</v>
      </c>
      <c r="J68" s="888">
        <v>16</v>
      </c>
      <c r="K68" s="1042">
        <f t="shared" si="7"/>
        <v>11520</v>
      </c>
      <c r="L68" s="1042">
        <v>180</v>
      </c>
      <c r="M68" s="1042">
        <v>180</v>
      </c>
      <c r="N68" s="1042">
        <v>180</v>
      </c>
      <c r="O68" s="1042">
        <v>180</v>
      </c>
      <c r="P68" s="1042">
        <f t="shared" si="8"/>
        <v>720</v>
      </c>
      <c r="Q68" s="1042">
        <f t="shared" si="9"/>
        <v>11520</v>
      </c>
      <c r="R68" s="1039" t="s">
        <v>1051</v>
      </c>
      <c r="S68" s="556" t="s">
        <v>1053</v>
      </c>
      <c r="T68" s="22" t="str">
        <f t="shared" si="0"/>
        <v>OK</v>
      </c>
      <c r="U68" s="739">
        <f t="shared" si="1"/>
        <v>2880</v>
      </c>
      <c r="V68" s="739">
        <f t="shared" si="2"/>
        <v>2880</v>
      </c>
      <c r="W68" s="739">
        <f t="shared" si="3"/>
        <v>2880</v>
      </c>
      <c r="X68" s="739">
        <f t="shared" si="4"/>
        <v>2880</v>
      </c>
      <c r="Y68" s="722">
        <f t="shared" si="5"/>
        <v>11520</v>
      </c>
      <c r="Z68" s="740" t="str">
        <f t="shared" si="6"/>
        <v>OK</v>
      </c>
    </row>
    <row r="69" spans="1:26" s="22" customFormat="1">
      <c r="A69" s="1033">
        <v>49</v>
      </c>
      <c r="B69" s="888" t="s">
        <v>1751</v>
      </c>
      <c r="C69" s="1023" t="s">
        <v>1702</v>
      </c>
      <c r="D69" s="888">
        <v>101</v>
      </c>
      <c r="E69" s="888">
        <v>101</v>
      </c>
      <c r="F69" s="888">
        <v>5.2</v>
      </c>
      <c r="G69" s="888">
        <v>12</v>
      </c>
      <c r="H69" s="888">
        <v>0</v>
      </c>
      <c r="I69" s="888">
        <v>12</v>
      </c>
      <c r="J69" s="888">
        <v>60</v>
      </c>
      <c r="K69" s="1042">
        <f t="shared" si="7"/>
        <v>720</v>
      </c>
      <c r="L69" s="1042">
        <v>3</v>
      </c>
      <c r="M69" s="1042">
        <v>3</v>
      </c>
      <c r="N69" s="1042">
        <v>3</v>
      </c>
      <c r="O69" s="1042">
        <v>3</v>
      </c>
      <c r="P69" s="1042">
        <f t="shared" si="8"/>
        <v>12</v>
      </c>
      <c r="Q69" s="1042">
        <f t="shared" si="9"/>
        <v>720</v>
      </c>
      <c r="R69" s="1039" t="s">
        <v>1051</v>
      </c>
      <c r="S69" s="556" t="s">
        <v>1053</v>
      </c>
      <c r="T69" s="22" t="str">
        <f t="shared" si="0"/>
        <v>OK</v>
      </c>
      <c r="U69" s="739">
        <f t="shared" si="1"/>
        <v>180</v>
      </c>
      <c r="V69" s="739">
        <f t="shared" si="2"/>
        <v>180</v>
      </c>
      <c r="W69" s="739">
        <f t="shared" si="3"/>
        <v>180</v>
      </c>
      <c r="X69" s="739">
        <f t="shared" si="4"/>
        <v>180</v>
      </c>
      <c r="Y69" s="722">
        <f t="shared" si="5"/>
        <v>720</v>
      </c>
      <c r="Z69" s="740" t="str">
        <f t="shared" si="6"/>
        <v>OK</v>
      </c>
    </row>
    <row r="70" spans="1:26" s="22" customFormat="1">
      <c r="A70" s="1033">
        <v>50</v>
      </c>
      <c r="B70" s="888" t="s">
        <v>1752</v>
      </c>
      <c r="C70" s="1023" t="s">
        <v>1702</v>
      </c>
      <c r="D70" s="888">
        <v>205</v>
      </c>
      <c r="E70" s="888">
        <v>205</v>
      </c>
      <c r="F70" s="888">
        <v>462</v>
      </c>
      <c r="G70" s="888">
        <v>360</v>
      </c>
      <c r="H70" s="888">
        <v>0</v>
      </c>
      <c r="I70" s="888">
        <v>360</v>
      </c>
      <c r="J70" s="1041">
        <v>40</v>
      </c>
      <c r="K70" s="1042">
        <f t="shared" si="7"/>
        <v>14400</v>
      </c>
      <c r="L70" s="1042">
        <v>90</v>
      </c>
      <c r="M70" s="1042">
        <v>90</v>
      </c>
      <c r="N70" s="1042">
        <v>90</v>
      </c>
      <c r="O70" s="1042">
        <v>90</v>
      </c>
      <c r="P70" s="1042">
        <f t="shared" si="8"/>
        <v>360</v>
      </c>
      <c r="Q70" s="1042">
        <f t="shared" si="9"/>
        <v>14400</v>
      </c>
      <c r="R70" s="1039" t="s">
        <v>1051</v>
      </c>
      <c r="S70" s="556" t="s">
        <v>1053</v>
      </c>
      <c r="T70" s="22" t="str">
        <f t="shared" si="0"/>
        <v>OK</v>
      </c>
      <c r="U70" s="739">
        <f t="shared" si="1"/>
        <v>3600</v>
      </c>
      <c r="V70" s="739">
        <f t="shared" si="2"/>
        <v>3600</v>
      </c>
      <c r="W70" s="739">
        <f t="shared" si="3"/>
        <v>3600</v>
      </c>
      <c r="X70" s="739">
        <f t="shared" si="4"/>
        <v>3600</v>
      </c>
      <c r="Y70" s="722">
        <f t="shared" si="5"/>
        <v>14400</v>
      </c>
      <c r="Z70" s="740" t="str">
        <f t="shared" si="6"/>
        <v>OK</v>
      </c>
    </row>
    <row r="71" spans="1:26" s="22" customFormat="1">
      <c r="A71" s="1023">
        <v>51</v>
      </c>
      <c r="B71" s="888" t="s">
        <v>1753</v>
      </c>
      <c r="C71" s="1023" t="s">
        <v>1702</v>
      </c>
      <c r="D71" s="888">
        <v>18</v>
      </c>
      <c r="E71" s="888">
        <v>18</v>
      </c>
      <c r="F71" s="888">
        <v>30</v>
      </c>
      <c r="G71" s="888">
        <v>24</v>
      </c>
      <c r="H71" s="888">
        <v>0</v>
      </c>
      <c r="I71" s="888">
        <v>24</v>
      </c>
      <c r="J71" s="1041">
        <v>60</v>
      </c>
      <c r="K71" s="1042">
        <f t="shared" si="7"/>
        <v>1440</v>
      </c>
      <c r="L71" s="1042">
        <v>6</v>
      </c>
      <c r="M71" s="1042">
        <v>6</v>
      </c>
      <c r="N71" s="1042">
        <v>6</v>
      </c>
      <c r="O71" s="1042">
        <v>6</v>
      </c>
      <c r="P71" s="1042">
        <f t="shared" si="8"/>
        <v>24</v>
      </c>
      <c r="Q71" s="1042">
        <f t="shared" si="9"/>
        <v>1440</v>
      </c>
      <c r="R71" s="1039" t="s">
        <v>1051</v>
      </c>
      <c r="S71" s="556" t="s">
        <v>1053</v>
      </c>
      <c r="T71" s="22" t="str">
        <f t="shared" si="0"/>
        <v>OK</v>
      </c>
      <c r="U71" s="739">
        <f t="shared" ref="U71:U134" si="10">+L71*J71</f>
        <v>360</v>
      </c>
      <c r="V71" s="739">
        <f t="shared" ref="V71:V134" si="11">+M71*J71</f>
        <v>360</v>
      </c>
      <c r="W71" s="739">
        <f t="shared" ref="W71:W134" si="12">+N71*J71</f>
        <v>360</v>
      </c>
      <c r="X71" s="739">
        <f t="shared" ref="X71:X134" si="13">+O71*J71</f>
        <v>360</v>
      </c>
      <c r="Y71" s="722">
        <f t="shared" ref="Y71:Y134" si="14">SUM(U71:X71)</f>
        <v>1440</v>
      </c>
      <c r="Z71" s="740" t="str">
        <f t="shared" ref="Z71:Z134" si="15">IF(Q71=Y71,"OK")</f>
        <v>OK</v>
      </c>
    </row>
    <row r="72" spans="1:26" s="22" customFormat="1">
      <c r="A72" s="1033">
        <v>52</v>
      </c>
      <c r="B72" s="888" t="s">
        <v>1754</v>
      </c>
      <c r="C72" s="1023" t="s">
        <v>1702</v>
      </c>
      <c r="D72" s="888">
        <v>4</v>
      </c>
      <c r="E72" s="888">
        <v>4</v>
      </c>
      <c r="F72" s="888">
        <v>5</v>
      </c>
      <c r="G72" s="888">
        <v>12</v>
      </c>
      <c r="H72" s="888">
        <v>0</v>
      </c>
      <c r="I72" s="888">
        <v>12</v>
      </c>
      <c r="J72" s="1041">
        <v>60</v>
      </c>
      <c r="K72" s="1042">
        <f t="shared" si="7"/>
        <v>720</v>
      </c>
      <c r="L72" s="1042">
        <v>3</v>
      </c>
      <c r="M72" s="1042">
        <v>3</v>
      </c>
      <c r="N72" s="1042">
        <v>3</v>
      </c>
      <c r="O72" s="1042">
        <v>3</v>
      </c>
      <c r="P72" s="1042">
        <f t="shared" si="8"/>
        <v>12</v>
      </c>
      <c r="Q72" s="1042">
        <f t="shared" si="9"/>
        <v>720</v>
      </c>
      <c r="R72" s="1039" t="s">
        <v>1051</v>
      </c>
      <c r="S72" s="556" t="s">
        <v>1053</v>
      </c>
      <c r="T72" s="22" t="str">
        <f t="shared" si="0"/>
        <v>OK</v>
      </c>
      <c r="U72" s="739">
        <f t="shared" si="10"/>
        <v>180</v>
      </c>
      <c r="V72" s="739">
        <f t="shared" si="11"/>
        <v>180</v>
      </c>
      <c r="W72" s="739">
        <f t="shared" si="12"/>
        <v>180</v>
      </c>
      <c r="X72" s="739">
        <f t="shared" si="13"/>
        <v>180</v>
      </c>
      <c r="Y72" s="722">
        <f t="shared" si="14"/>
        <v>720</v>
      </c>
      <c r="Z72" s="740" t="str">
        <f t="shared" si="15"/>
        <v>OK</v>
      </c>
    </row>
    <row r="73" spans="1:26" s="22" customFormat="1">
      <c r="A73" s="1033">
        <v>53</v>
      </c>
      <c r="B73" s="888" t="s">
        <v>1755</v>
      </c>
      <c r="C73" s="1023" t="s">
        <v>1702</v>
      </c>
      <c r="D73" s="888">
        <v>185</v>
      </c>
      <c r="E73" s="888">
        <v>185</v>
      </c>
      <c r="F73" s="888">
        <v>327</v>
      </c>
      <c r="G73" s="888">
        <v>324</v>
      </c>
      <c r="H73" s="888">
        <v>0</v>
      </c>
      <c r="I73" s="888">
        <v>324</v>
      </c>
      <c r="J73" s="1041">
        <v>40</v>
      </c>
      <c r="K73" s="1042">
        <f t="shared" si="7"/>
        <v>12960</v>
      </c>
      <c r="L73" s="1042">
        <v>81</v>
      </c>
      <c r="M73" s="1042">
        <v>81</v>
      </c>
      <c r="N73" s="1042">
        <v>81</v>
      </c>
      <c r="O73" s="1042">
        <v>81</v>
      </c>
      <c r="P73" s="1042">
        <f t="shared" si="8"/>
        <v>324</v>
      </c>
      <c r="Q73" s="1042">
        <f t="shared" si="9"/>
        <v>12960</v>
      </c>
      <c r="R73" s="1039" t="s">
        <v>1051</v>
      </c>
      <c r="S73" s="556" t="s">
        <v>1053</v>
      </c>
      <c r="T73" s="22" t="str">
        <f t="shared" si="0"/>
        <v>OK</v>
      </c>
      <c r="U73" s="739">
        <f t="shared" si="10"/>
        <v>3240</v>
      </c>
      <c r="V73" s="739">
        <f t="shared" si="11"/>
        <v>3240</v>
      </c>
      <c r="W73" s="739">
        <f t="shared" si="12"/>
        <v>3240</v>
      </c>
      <c r="X73" s="739">
        <f t="shared" si="13"/>
        <v>3240</v>
      </c>
      <c r="Y73" s="722">
        <f t="shared" si="14"/>
        <v>12960</v>
      </c>
      <c r="Z73" s="740" t="str">
        <f t="shared" si="15"/>
        <v>OK</v>
      </c>
    </row>
    <row r="74" spans="1:26" s="22" customFormat="1">
      <c r="A74" s="1023">
        <v>54</v>
      </c>
      <c r="B74" s="888" t="s">
        <v>1756</v>
      </c>
      <c r="C74" s="1023" t="s">
        <v>1702</v>
      </c>
      <c r="D74" s="888">
        <v>42</v>
      </c>
      <c r="E74" s="888">
        <v>42</v>
      </c>
      <c r="F74" s="888">
        <v>226</v>
      </c>
      <c r="G74" s="888">
        <v>252</v>
      </c>
      <c r="H74" s="888">
        <v>0</v>
      </c>
      <c r="I74" s="888">
        <v>252</v>
      </c>
      <c r="J74" s="1041">
        <v>60</v>
      </c>
      <c r="K74" s="1042">
        <f t="shared" si="7"/>
        <v>15120</v>
      </c>
      <c r="L74" s="1042">
        <v>63</v>
      </c>
      <c r="M74" s="1042">
        <v>63</v>
      </c>
      <c r="N74" s="1042">
        <v>63</v>
      </c>
      <c r="O74" s="1042">
        <v>63</v>
      </c>
      <c r="P74" s="1042">
        <f t="shared" si="8"/>
        <v>252</v>
      </c>
      <c r="Q74" s="1042">
        <f t="shared" si="9"/>
        <v>15120</v>
      </c>
      <c r="R74" s="1039" t="s">
        <v>1051</v>
      </c>
      <c r="S74" s="556" t="s">
        <v>1053</v>
      </c>
      <c r="T74" s="22" t="str">
        <f t="shared" si="0"/>
        <v>OK</v>
      </c>
      <c r="U74" s="739">
        <f t="shared" si="10"/>
        <v>3780</v>
      </c>
      <c r="V74" s="739">
        <f t="shared" si="11"/>
        <v>3780</v>
      </c>
      <c r="W74" s="739">
        <f t="shared" si="12"/>
        <v>3780</v>
      </c>
      <c r="X74" s="739">
        <f t="shared" si="13"/>
        <v>3780</v>
      </c>
      <c r="Y74" s="722">
        <f t="shared" si="14"/>
        <v>15120</v>
      </c>
      <c r="Z74" s="740" t="str">
        <f t="shared" si="15"/>
        <v>OK</v>
      </c>
    </row>
    <row r="75" spans="1:26" s="22" customFormat="1">
      <c r="A75" s="1033">
        <v>55</v>
      </c>
      <c r="B75" s="888" t="s">
        <v>1757</v>
      </c>
      <c r="C75" s="1023" t="s">
        <v>1702</v>
      </c>
      <c r="D75" s="888">
        <v>23</v>
      </c>
      <c r="E75" s="888">
        <v>23</v>
      </c>
      <c r="F75" s="888">
        <v>10</v>
      </c>
      <c r="G75" s="888">
        <v>12</v>
      </c>
      <c r="H75" s="888">
        <v>0</v>
      </c>
      <c r="I75" s="888">
        <v>12</v>
      </c>
      <c r="J75" s="1041">
        <v>40</v>
      </c>
      <c r="K75" s="1042">
        <f t="shared" si="7"/>
        <v>480</v>
      </c>
      <c r="L75" s="1042">
        <v>3</v>
      </c>
      <c r="M75" s="1042">
        <v>3</v>
      </c>
      <c r="N75" s="1042">
        <v>3</v>
      </c>
      <c r="O75" s="1042">
        <v>3</v>
      </c>
      <c r="P75" s="1042">
        <f t="shared" si="8"/>
        <v>12</v>
      </c>
      <c r="Q75" s="1042">
        <f t="shared" si="9"/>
        <v>480</v>
      </c>
      <c r="R75" s="1039" t="s">
        <v>1051</v>
      </c>
      <c r="S75" s="556" t="s">
        <v>1053</v>
      </c>
      <c r="T75" s="22" t="str">
        <f t="shared" si="0"/>
        <v>OK</v>
      </c>
      <c r="U75" s="739">
        <f t="shared" si="10"/>
        <v>120</v>
      </c>
      <c r="V75" s="739">
        <f t="shared" si="11"/>
        <v>120</v>
      </c>
      <c r="W75" s="739">
        <f t="shared" si="12"/>
        <v>120</v>
      </c>
      <c r="X75" s="739">
        <f t="shared" si="13"/>
        <v>120</v>
      </c>
      <c r="Y75" s="722">
        <f t="shared" si="14"/>
        <v>480</v>
      </c>
      <c r="Z75" s="740" t="str">
        <f t="shared" si="15"/>
        <v>OK</v>
      </c>
    </row>
    <row r="76" spans="1:26" s="22" customFormat="1">
      <c r="A76" s="1033">
        <v>56</v>
      </c>
      <c r="B76" s="888" t="s">
        <v>1758</v>
      </c>
      <c r="C76" s="1023" t="s">
        <v>1702</v>
      </c>
      <c r="D76" s="888">
        <v>5</v>
      </c>
      <c r="E76" s="888">
        <v>5</v>
      </c>
      <c r="F76" s="888">
        <v>21</v>
      </c>
      <c r="G76" s="888">
        <v>12</v>
      </c>
      <c r="H76" s="888">
        <v>0</v>
      </c>
      <c r="I76" s="888">
        <v>12</v>
      </c>
      <c r="J76" s="1041">
        <v>80</v>
      </c>
      <c r="K76" s="1042">
        <f t="shared" si="7"/>
        <v>960</v>
      </c>
      <c r="L76" s="1042">
        <v>3</v>
      </c>
      <c r="M76" s="1042">
        <v>3</v>
      </c>
      <c r="N76" s="1042">
        <v>3</v>
      </c>
      <c r="O76" s="1042">
        <v>3</v>
      </c>
      <c r="P76" s="1042">
        <f t="shared" si="8"/>
        <v>12</v>
      </c>
      <c r="Q76" s="1042">
        <f t="shared" si="9"/>
        <v>960</v>
      </c>
      <c r="R76" s="1039" t="s">
        <v>1051</v>
      </c>
      <c r="S76" s="556" t="s">
        <v>1053</v>
      </c>
      <c r="T76" s="22" t="str">
        <f t="shared" si="0"/>
        <v>OK</v>
      </c>
      <c r="U76" s="739">
        <f t="shared" si="10"/>
        <v>240</v>
      </c>
      <c r="V76" s="739">
        <f t="shared" si="11"/>
        <v>240</v>
      </c>
      <c r="W76" s="739">
        <f t="shared" si="12"/>
        <v>240</v>
      </c>
      <c r="X76" s="739">
        <f t="shared" si="13"/>
        <v>240</v>
      </c>
      <c r="Y76" s="722">
        <f t="shared" si="14"/>
        <v>960</v>
      </c>
      <c r="Z76" s="740" t="str">
        <f t="shared" si="15"/>
        <v>OK</v>
      </c>
    </row>
    <row r="77" spans="1:26" s="22" customFormat="1">
      <c r="A77" s="1023">
        <v>57</v>
      </c>
      <c r="B77" s="888" t="s">
        <v>1759</v>
      </c>
      <c r="C77" s="1023" t="s">
        <v>1702</v>
      </c>
      <c r="D77" s="888">
        <v>45</v>
      </c>
      <c r="E77" s="888">
        <v>45</v>
      </c>
      <c r="F77" s="888">
        <v>45</v>
      </c>
      <c r="G77" s="888">
        <v>12</v>
      </c>
      <c r="H77" s="888">
        <v>0</v>
      </c>
      <c r="I77" s="888">
        <v>12</v>
      </c>
      <c r="J77" s="1041">
        <v>60</v>
      </c>
      <c r="K77" s="1042">
        <f t="shared" si="7"/>
        <v>720</v>
      </c>
      <c r="L77" s="1042">
        <v>3</v>
      </c>
      <c r="M77" s="1042">
        <v>3</v>
      </c>
      <c r="N77" s="1042">
        <v>3</v>
      </c>
      <c r="O77" s="1042">
        <v>3</v>
      </c>
      <c r="P77" s="1042">
        <f t="shared" si="8"/>
        <v>12</v>
      </c>
      <c r="Q77" s="1042">
        <f t="shared" si="9"/>
        <v>720</v>
      </c>
      <c r="R77" s="1039" t="s">
        <v>1051</v>
      </c>
      <c r="S77" s="556" t="s">
        <v>1053</v>
      </c>
      <c r="T77" s="22" t="str">
        <f t="shared" si="0"/>
        <v>OK</v>
      </c>
      <c r="U77" s="739">
        <f t="shared" si="10"/>
        <v>180</v>
      </c>
      <c r="V77" s="739">
        <f t="shared" si="11"/>
        <v>180</v>
      </c>
      <c r="W77" s="739">
        <f t="shared" si="12"/>
        <v>180</v>
      </c>
      <c r="X77" s="739">
        <f t="shared" si="13"/>
        <v>180</v>
      </c>
      <c r="Y77" s="722">
        <f t="shared" si="14"/>
        <v>720</v>
      </c>
      <c r="Z77" s="740" t="str">
        <f t="shared" si="15"/>
        <v>OK</v>
      </c>
    </row>
    <row r="78" spans="1:26" s="22" customFormat="1">
      <c r="A78" s="1033">
        <v>58</v>
      </c>
      <c r="B78" s="888" t="s">
        <v>1760</v>
      </c>
      <c r="C78" s="1023" t="s">
        <v>1702</v>
      </c>
      <c r="D78" s="888">
        <v>4</v>
      </c>
      <c r="E78" s="888">
        <v>5</v>
      </c>
      <c r="F78" s="888">
        <v>2</v>
      </c>
      <c r="G78" s="888">
        <v>2</v>
      </c>
      <c r="H78" s="888">
        <v>0</v>
      </c>
      <c r="I78" s="888">
        <v>2</v>
      </c>
      <c r="J78" s="1041">
        <v>50</v>
      </c>
      <c r="K78" s="1042">
        <f>+I78*J78</f>
        <v>100</v>
      </c>
      <c r="L78" s="1042">
        <v>1</v>
      </c>
      <c r="M78" s="1042">
        <v>0</v>
      </c>
      <c r="N78" s="1042">
        <v>1</v>
      </c>
      <c r="O78" s="1042">
        <v>0</v>
      </c>
      <c r="P78" s="1042">
        <f>SUM(L78:O78)</f>
        <v>2</v>
      </c>
      <c r="Q78" s="1042">
        <f>+P78*J78</f>
        <v>100</v>
      </c>
      <c r="R78" s="1039" t="s">
        <v>1051</v>
      </c>
      <c r="S78" s="556" t="s">
        <v>1053</v>
      </c>
      <c r="T78" s="22" t="str">
        <f>+IF(K78=Q78,("OK"))</f>
        <v>OK</v>
      </c>
      <c r="U78" s="739">
        <f t="shared" si="10"/>
        <v>50</v>
      </c>
      <c r="V78" s="739">
        <f t="shared" si="11"/>
        <v>0</v>
      </c>
      <c r="W78" s="739">
        <f t="shared" si="12"/>
        <v>50</v>
      </c>
      <c r="X78" s="739">
        <f t="shared" si="13"/>
        <v>0</v>
      </c>
      <c r="Y78" s="722">
        <f t="shared" si="14"/>
        <v>100</v>
      </c>
      <c r="Z78" s="740" t="str">
        <f t="shared" si="15"/>
        <v>OK</v>
      </c>
    </row>
    <row r="79" spans="1:26" s="22" customFormat="1">
      <c r="A79" s="1033">
        <v>59</v>
      </c>
      <c r="B79" s="888" t="s">
        <v>1761</v>
      </c>
      <c r="C79" s="1023" t="s">
        <v>1702</v>
      </c>
      <c r="D79" s="888">
        <v>160</v>
      </c>
      <c r="E79" s="888">
        <v>160</v>
      </c>
      <c r="F79" s="888">
        <v>136</v>
      </c>
      <c r="G79" s="888">
        <v>60</v>
      </c>
      <c r="H79" s="888">
        <v>0</v>
      </c>
      <c r="I79" s="888">
        <v>60</v>
      </c>
      <c r="J79" s="1041">
        <v>35</v>
      </c>
      <c r="K79" s="1042">
        <f t="shared" si="7"/>
        <v>2100</v>
      </c>
      <c r="L79" s="1042">
        <v>15</v>
      </c>
      <c r="M79" s="1042">
        <v>15</v>
      </c>
      <c r="N79" s="1042">
        <v>15</v>
      </c>
      <c r="O79" s="1042">
        <v>15</v>
      </c>
      <c r="P79" s="1042">
        <f t="shared" si="8"/>
        <v>60</v>
      </c>
      <c r="Q79" s="1042">
        <f t="shared" si="9"/>
        <v>2100</v>
      </c>
      <c r="R79" s="1039" t="s">
        <v>1051</v>
      </c>
      <c r="S79" s="556" t="s">
        <v>1053</v>
      </c>
      <c r="T79" s="22" t="str">
        <f t="shared" si="0"/>
        <v>OK</v>
      </c>
      <c r="U79" s="739">
        <f t="shared" si="10"/>
        <v>525</v>
      </c>
      <c r="V79" s="739">
        <f t="shared" si="11"/>
        <v>525</v>
      </c>
      <c r="W79" s="739">
        <f t="shared" si="12"/>
        <v>525</v>
      </c>
      <c r="X79" s="739">
        <f t="shared" si="13"/>
        <v>525</v>
      </c>
      <c r="Y79" s="722">
        <f t="shared" si="14"/>
        <v>2100</v>
      </c>
      <c r="Z79" s="740" t="str">
        <f t="shared" si="15"/>
        <v>OK</v>
      </c>
    </row>
    <row r="80" spans="1:26" s="22" customFormat="1">
      <c r="A80" s="1023">
        <v>60</v>
      </c>
      <c r="B80" s="888" t="s">
        <v>1762</v>
      </c>
      <c r="C80" s="1023" t="s">
        <v>1702</v>
      </c>
      <c r="D80" s="888">
        <v>88</v>
      </c>
      <c r="E80" s="888">
        <v>88</v>
      </c>
      <c r="F80" s="888">
        <v>97</v>
      </c>
      <c r="G80" s="888">
        <v>40</v>
      </c>
      <c r="H80" s="888">
        <v>0</v>
      </c>
      <c r="I80" s="888">
        <v>40</v>
      </c>
      <c r="J80" s="1041">
        <v>35</v>
      </c>
      <c r="K80" s="1042">
        <f t="shared" si="7"/>
        <v>1400</v>
      </c>
      <c r="L80" s="1042">
        <v>10</v>
      </c>
      <c r="M80" s="1042">
        <v>10</v>
      </c>
      <c r="N80" s="1042">
        <v>10</v>
      </c>
      <c r="O80" s="1042">
        <v>10</v>
      </c>
      <c r="P80" s="1042">
        <f t="shared" si="8"/>
        <v>40</v>
      </c>
      <c r="Q80" s="1042">
        <f t="shared" si="9"/>
        <v>1400</v>
      </c>
      <c r="R80" s="1039" t="s">
        <v>1051</v>
      </c>
      <c r="S80" s="556" t="s">
        <v>1053</v>
      </c>
      <c r="T80" s="22" t="str">
        <f t="shared" si="0"/>
        <v>OK</v>
      </c>
      <c r="U80" s="739">
        <f t="shared" si="10"/>
        <v>350</v>
      </c>
      <c r="V80" s="739">
        <f t="shared" si="11"/>
        <v>350</v>
      </c>
      <c r="W80" s="739">
        <f t="shared" si="12"/>
        <v>350</v>
      </c>
      <c r="X80" s="739">
        <f t="shared" si="13"/>
        <v>350</v>
      </c>
      <c r="Y80" s="722">
        <f t="shared" si="14"/>
        <v>1400</v>
      </c>
      <c r="Z80" s="740" t="str">
        <f t="shared" si="15"/>
        <v>OK</v>
      </c>
    </row>
    <row r="81" spans="1:26" ht="18.600000000000001" customHeight="1">
      <c r="A81" s="746"/>
      <c r="B81" s="76" t="s">
        <v>6</v>
      </c>
      <c r="C81" s="22"/>
      <c r="D81" s="22"/>
      <c r="E81" s="22"/>
      <c r="F81" s="22"/>
      <c r="G81" s="22"/>
      <c r="H81" s="22"/>
      <c r="I81" s="22"/>
      <c r="J81" s="22"/>
      <c r="K81" s="788">
        <f>SUM(K60:K80)</f>
        <v>775259</v>
      </c>
      <c r="L81" s="789"/>
      <c r="M81" s="789"/>
      <c r="N81" s="789"/>
      <c r="O81" s="789"/>
      <c r="P81" s="789"/>
      <c r="Q81" s="788">
        <f>SUM(Q60:Q80)</f>
        <v>775259</v>
      </c>
      <c r="S81" s="21"/>
      <c r="U81" s="739">
        <f t="shared" si="10"/>
        <v>0</v>
      </c>
      <c r="V81" s="739">
        <f t="shared" si="11"/>
        <v>0</v>
      </c>
      <c r="W81" s="739">
        <f t="shared" si="12"/>
        <v>0</v>
      </c>
      <c r="X81" s="739">
        <f t="shared" si="13"/>
        <v>0</v>
      </c>
      <c r="Y81" s="722">
        <f t="shared" si="14"/>
        <v>0</v>
      </c>
      <c r="Z81" s="740" t="b">
        <f t="shared" si="15"/>
        <v>0</v>
      </c>
    </row>
    <row r="82" spans="1:26" ht="18.600000000000001" customHeight="1">
      <c r="A82" s="1826" t="s">
        <v>1721</v>
      </c>
      <c r="B82" s="1826"/>
      <c r="C82" s="1826"/>
      <c r="D82" s="1826"/>
      <c r="E82" s="1826"/>
      <c r="F82" s="1826"/>
      <c r="G82" s="1826"/>
      <c r="H82" s="1826"/>
      <c r="I82" s="1826"/>
      <c r="J82" s="1826"/>
      <c r="K82" s="1826"/>
      <c r="L82" s="1826"/>
      <c r="M82" s="1826"/>
      <c r="N82" s="1826"/>
      <c r="O82" s="1826"/>
      <c r="P82" s="1826"/>
      <c r="Q82" s="1826"/>
      <c r="R82" s="1826"/>
      <c r="S82" s="1826"/>
      <c r="U82" s="739">
        <f t="shared" si="10"/>
        <v>0</v>
      </c>
      <c r="V82" s="739">
        <f t="shared" si="11"/>
        <v>0</v>
      </c>
      <c r="W82" s="739">
        <f t="shared" si="12"/>
        <v>0</v>
      </c>
      <c r="X82" s="739">
        <f t="shared" si="13"/>
        <v>0</v>
      </c>
      <c r="Y82" s="722">
        <f t="shared" si="14"/>
        <v>0</v>
      </c>
      <c r="Z82" s="740" t="str">
        <f t="shared" si="15"/>
        <v>OK</v>
      </c>
    </row>
    <row r="83" spans="1:26" s="26" customFormat="1" ht="23.25" customHeight="1">
      <c r="A83" s="1826" t="s">
        <v>1029</v>
      </c>
      <c r="B83" s="1826"/>
      <c r="C83" s="1826"/>
      <c r="D83" s="1826"/>
      <c r="E83" s="1826"/>
      <c r="F83" s="1826"/>
      <c r="G83" s="1826"/>
      <c r="H83" s="1826"/>
      <c r="I83" s="1826"/>
      <c r="J83" s="1826"/>
      <c r="K83" s="1826"/>
      <c r="L83" s="1826"/>
      <c r="M83" s="1826"/>
      <c r="N83" s="1826"/>
      <c r="O83" s="1826"/>
      <c r="P83" s="1826"/>
      <c r="Q83" s="1826"/>
      <c r="R83" s="1826"/>
      <c r="S83" s="1826"/>
      <c r="U83" s="739">
        <f t="shared" si="10"/>
        <v>0</v>
      </c>
      <c r="V83" s="739">
        <f t="shared" si="11"/>
        <v>0</v>
      </c>
      <c r="W83" s="739">
        <f t="shared" si="12"/>
        <v>0</v>
      </c>
      <c r="X83" s="739">
        <f t="shared" si="13"/>
        <v>0</v>
      </c>
      <c r="Y83" s="722">
        <f t="shared" si="14"/>
        <v>0</v>
      </c>
      <c r="Z83" s="740" t="str">
        <f t="shared" si="15"/>
        <v>OK</v>
      </c>
    </row>
    <row r="84" spans="1:26" s="26" customFormat="1" ht="19.5" customHeight="1">
      <c r="A84" s="1827" t="s">
        <v>1030</v>
      </c>
      <c r="B84" s="1827"/>
      <c r="C84" s="1827"/>
      <c r="D84" s="1827"/>
      <c r="E84" s="1827"/>
      <c r="F84" s="1827"/>
      <c r="G84" s="1827"/>
      <c r="H84" s="1827"/>
      <c r="I84" s="1827"/>
      <c r="J84" s="1827"/>
      <c r="K84" s="1827"/>
      <c r="L84" s="1827"/>
      <c r="M84" s="1827"/>
      <c r="N84" s="1827"/>
      <c r="O84" s="1827"/>
      <c r="P84" s="1827"/>
      <c r="Q84" s="1827"/>
      <c r="R84" s="1827"/>
      <c r="S84" s="1827"/>
      <c r="U84" s="739">
        <f t="shared" si="10"/>
        <v>0</v>
      </c>
      <c r="V84" s="739">
        <f t="shared" si="11"/>
        <v>0</v>
      </c>
      <c r="W84" s="739">
        <f t="shared" si="12"/>
        <v>0</v>
      </c>
      <c r="X84" s="739">
        <f t="shared" si="13"/>
        <v>0</v>
      </c>
      <c r="Y84" s="722">
        <f t="shared" si="14"/>
        <v>0</v>
      </c>
      <c r="Z84" s="740" t="str">
        <f t="shared" si="15"/>
        <v>OK</v>
      </c>
    </row>
    <row r="85" spans="1:26" ht="18.600000000000001" customHeight="1">
      <c r="A85" s="1828" t="s">
        <v>789</v>
      </c>
      <c r="B85" s="1829" t="s">
        <v>4</v>
      </c>
      <c r="C85" s="1834" t="s">
        <v>1031</v>
      </c>
      <c r="D85" s="1837" t="s">
        <v>1032</v>
      </c>
      <c r="E85" s="1837"/>
      <c r="F85" s="1837"/>
      <c r="G85" s="1847" t="s">
        <v>1033</v>
      </c>
      <c r="H85" s="1847" t="s">
        <v>1034</v>
      </c>
      <c r="I85" s="1847" t="s">
        <v>1035</v>
      </c>
      <c r="J85" s="1885" t="s">
        <v>1036</v>
      </c>
      <c r="K85" s="1890" t="s">
        <v>1037</v>
      </c>
      <c r="L85" s="1838" t="s">
        <v>1038</v>
      </c>
      <c r="M85" s="1838" t="s">
        <v>1039</v>
      </c>
      <c r="N85" s="1838" t="s">
        <v>1040</v>
      </c>
      <c r="O85" s="1838" t="s">
        <v>1041</v>
      </c>
      <c r="P85" s="1839" t="s">
        <v>1042</v>
      </c>
      <c r="Q85" s="1839"/>
      <c r="R85" s="1840" t="s">
        <v>1043</v>
      </c>
      <c r="S85" s="1840" t="s">
        <v>1146</v>
      </c>
      <c r="T85" s="801"/>
      <c r="U85" s="739"/>
      <c r="V85" s="739"/>
      <c r="W85" s="739"/>
      <c r="X85" s="739"/>
      <c r="Z85" s="740"/>
    </row>
    <row r="86" spans="1:26" ht="60" customHeight="1">
      <c r="A86" s="1828"/>
      <c r="B86" s="1830"/>
      <c r="C86" s="1834"/>
      <c r="D86" s="499" t="s">
        <v>1045</v>
      </c>
      <c r="E86" s="499" t="s">
        <v>1046</v>
      </c>
      <c r="F86" s="499" t="s">
        <v>224</v>
      </c>
      <c r="G86" s="1847"/>
      <c r="H86" s="1847"/>
      <c r="I86" s="1847"/>
      <c r="J86" s="1885"/>
      <c r="K86" s="1890"/>
      <c r="L86" s="1838"/>
      <c r="M86" s="1838"/>
      <c r="N86" s="1838"/>
      <c r="O86" s="1838"/>
      <c r="P86" s="553" t="s">
        <v>1047</v>
      </c>
      <c r="Q86" s="555" t="s">
        <v>1048</v>
      </c>
      <c r="R86" s="1840"/>
      <c r="S86" s="1840"/>
      <c r="U86" s="739">
        <f t="shared" si="10"/>
        <v>0</v>
      </c>
      <c r="V86" s="739">
        <f t="shared" si="11"/>
        <v>0</v>
      </c>
      <c r="W86" s="739">
        <f t="shared" si="12"/>
        <v>0</v>
      </c>
      <c r="X86" s="739">
        <f t="shared" si="13"/>
        <v>0</v>
      </c>
      <c r="Y86" s="722">
        <f t="shared" si="14"/>
        <v>0</v>
      </c>
      <c r="Z86" s="740" t="b">
        <f t="shared" si="15"/>
        <v>0</v>
      </c>
    </row>
    <row r="87" spans="1:26" ht="18" customHeight="1">
      <c r="A87" s="498"/>
      <c r="B87" s="498" t="s">
        <v>1087</v>
      </c>
      <c r="C87" s="551"/>
      <c r="D87" s="499"/>
      <c r="E87" s="499"/>
      <c r="F87" s="499"/>
      <c r="G87" s="570"/>
      <c r="H87" s="570"/>
      <c r="I87" s="570"/>
      <c r="J87" s="878"/>
      <c r="K87" s="555">
        <f>+K81</f>
        <v>775259</v>
      </c>
      <c r="L87" s="505"/>
      <c r="M87" s="505"/>
      <c r="N87" s="505"/>
      <c r="O87" s="505"/>
      <c r="P87" s="553"/>
      <c r="Q87" s="555">
        <f>+Q81</f>
        <v>775259</v>
      </c>
      <c r="R87" s="554"/>
      <c r="S87" s="554"/>
      <c r="U87" s="739">
        <f t="shared" si="10"/>
        <v>0</v>
      </c>
      <c r="V87" s="739">
        <f t="shared" si="11"/>
        <v>0</v>
      </c>
      <c r="W87" s="739">
        <f t="shared" si="12"/>
        <v>0</v>
      </c>
      <c r="X87" s="739">
        <f t="shared" si="13"/>
        <v>0</v>
      </c>
      <c r="Y87" s="722">
        <f t="shared" si="14"/>
        <v>0</v>
      </c>
      <c r="Z87" s="740" t="b">
        <f t="shared" si="15"/>
        <v>0</v>
      </c>
    </row>
    <row r="88" spans="1:26" s="22" customFormat="1">
      <c r="A88" s="1033">
        <v>61</v>
      </c>
      <c r="B88" s="888" t="s">
        <v>1763</v>
      </c>
      <c r="C88" s="1023" t="s">
        <v>1702</v>
      </c>
      <c r="D88" s="888">
        <v>170</v>
      </c>
      <c r="E88" s="888">
        <v>170</v>
      </c>
      <c r="F88" s="888">
        <v>304</v>
      </c>
      <c r="G88" s="888">
        <v>336</v>
      </c>
      <c r="H88" s="888">
        <v>0</v>
      </c>
      <c r="I88" s="888">
        <v>336</v>
      </c>
      <c r="J88" s="1041">
        <v>30</v>
      </c>
      <c r="K88" s="1042">
        <f t="shared" si="7"/>
        <v>10080</v>
      </c>
      <c r="L88" s="1042">
        <v>84</v>
      </c>
      <c r="M88" s="1042">
        <v>84</v>
      </c>
      <c r="N88" s="1042">
        <v>84</v>
      </c>
      <c r="O88" s="1042">
        <v>84</v>
      </c>
      <c r="P88" s="1042">
        <f t="shared" si="8"/>
        <v>336</v>
      </c>
      <c r="Q88" s="1042">
        <f t="shared" si="9"/>
        <v>10080</v>
      </c>
      <c r="R88" s="1039" t="s">
        <v>1051</v>
      </c>
      <c r="S88" s="556" t="s">
        <v>1053</v>
      </c>
      <c r="T88" s="22" t="str">
        <f t="shared" si="0"/>
        <v>OK</v>
      </c>
      <c r="U88" s="739">
        <f t="shared" si="10"/>
        <v>2520</v>
      </c>
      <c r="V88" s="739">
        <f t="shared" si="11"/>
        <v>2520</v>
      </c>
      <c r="W88" s="739">
        <f t="shared" si="12"/>
        <v>2520</v>
      </c>
      <c r="X88" s="739">
        <f t="shared" si="13"/>
        <v>2520</v>
      </c>
      <c r="Y88" s="722">
        <f t="shared" si="14"/>
        <v>10080</v>
      </c>
      <c r="Z88" s="740" t="str">
        <f t="shared" si="15"/>
        <v>OK</v>
      </c>
    </row>
    <row r="89" spans="1:26" s="22" customFormat="1">
      <c r="A89" s="1033">
        <v>62</v>
      </c>
      <c r="B89" s="888" t="s">
        <v>1764</v>
      </c>
      <c r="C89" s="1023" t="s">
        <v>1702</v>
      </c>
      <c r="D89" s="888">
        <v>210</v>
      </c>
      <c r="E89" s="888">
        <v>210</v>
      </c>
      <c r="F89" s="888">
        <v>556</v>
      </c>
      <c r="G89" s="888">
        <v>900</v>
      </c>
      <c r="H89" s="888">
        <v>0</v>
      </c>
      <c r="I89" s="888">
        <v>900</v>
      </c>
      <c r="J89" s="1041">
        <v>40</v>
      </c>
      <c r="K89" s="1042">
        <f t="shared" si="7"/>
        <v>36000</v>
      </c>
      <c r="L89" s="1042">
        <v>225</v>
      </c>
      <c r="M89" s="1042">
        <v>225</v>
      </c>
      <c r="N89" s="1042">
        <v>225</v>
      </c>
      <c r="O89" s="1042">
        <v>225</v>
      </c>
      <c r="P89" s="1042">
        <f t="shared" si="8"/>
        <v>900</v>
      </c>
      <c r="Q89" s="1042">
        <f t="shared" si="9"/>
        <v>36000</v>
      </c>
      <c r="R89" s="1039" t="s">
        <v>1051</v>
      </c>
      <c r="S89" s="556" t="s">
        <v>1053</v>
      </c>
      <c r="T89" s="22" t="str">
        <f t="shared" si="0"/>
        <v>OK</v>
      </c>
      <c r="U89" s="739">
        <f t="shared" si="10"/>
        <v>9000</v>
      </c>
      <c r="V89" s="739">
        <f t="shared" si="11"/>
        <v>9000</v>
      </c>
      <c r="W89" s="739">
        <f t="shared" si="12"/>
        <v>9000</v>
      </c>
      <c r="X89" s="739">
        <f t="shared" si="13"/>
        <v>9000</v>
      </c>
      <c r="Y89" s="722">
        <f t="shared" si="14"/>
        <v>36000</v>
      </c>
      <c r="Z89" s="740" t="str">
        <f t="shared" si="15"/>
        <v>OK</v>
      </c>
    </row>
    <row r="90" spans="1:26" s="22" customFormat="1">
      <c r="A90" s="1023">
        <v>63</v>
      </c>
      <c r="B90" s="888" t="s">
        <v>1765</v>
      </c>
      <c r="C90" s="1023" t="s">
        <v>1702</v>
      </c>
      <c r="D90" s="888">
        <v>143</v>
      </c>
      <c r="E90" s="888">
        <v>143</v>
      </c>
      <c r="F90" s="888">
        <v>373</v>
      </c>
      <c r="G90" s="888">
        <v>204</v>
      </c>
      <c r="H90" s="888">
        <v>0</v>
      </c>
      <c r="I90" s="888">
        <v>204</v>
      </c>
      <c r="J90" s="1041">
        <v>40</v>
      </c>
      <c r="K90" s="1042">
        <f t="shared" si="7"/>
        <v>8160</v>
      </c>
      <c r="L90" s="1042">
        <v>51</v>
      </c>
      <c r="M90" s="1042">
        <v>51</v>
      </c>
      <c r="N90" s="1042">
        <v>51</v>
      </c>
      <c r="O90" s="1042">
        <v>51</v>
      </c>
      <c r="P90" s="1042">
        <f t="shared" si="8"/>
        <v>204</v>
      </c>
      <c r="Q90" s="1042">
        <f t="shared" si="9"/>
        <v>8160</v>
      </c>
      <c r="R90" s="1039" t="s">
        <v>1051</v>
      </c>
      <c r="S90" s="556" t="s">
        <v>1053</v>
      </c>
      <c r="T90" s="22" t="str">
        <f t="shared" si="0"/>
        <v>OK</v>
      </c>
      <c r="U90" s="739">
        <f t="shared" si="10"/>
        <v>2040</v>
      </c>
      <c r="V90" s="739">
        <f t="shared" si="11"/>
        <v>2040</v>
      </c>
      <c r="W90" s="739">
        <f t="shared" si="12"/>
        <v>2040</v>
      </c>
      <c r="X90" s="739">
        <f t="shared" si="13"/>
        <v>2040</v>
      </c>
      <c r="Y90" s="722">
        <f t="shared" si="14"/>
        <v>8160</v>
      </c>
      <c r="Z90" s="740" t="str">
        <f t="shared" si="15"/>
        <v>OK</v>
      </c>
    </row>
    <row r="91" spans="1:26" s="22" customFormat="1">
      <c r="A91" s="1033">
        <v>64</v>
      </c>
      <c r="B91" s="888" t="s">
        <v>1766</v>
      </c>
      <c r="C91" s="1023" t="s">
        <v>1702</v>
      </c>
      <c r="D91" s="888">
        <v>22</v>
      </c>
      <c r="E91" s="888">
        <v>22</v>
      </c>
      <c r="F91" s="888">
        <v>12</v>
      </c>
      <c r="G91" s="888">
        <v>12</v>
      </c>
      <c r="H91" s="888">
        <v>0</v>
      </c>
      <c r="I91" s="888">
        <v>12</v>
      </c>
      <c r="J91" s="1041">
        <v>60</v>
      </c>
      <c r="K91" s="1042">
        <f t="shared" si="7"/>
        <v>720</v>
      </c>
      <c r="L91" s="1042">
        <v>3</v>
      </c>
      <c r="M91" s="1042">
        <v>3</v>
      </c>
      <c r="N91" s="1042">
        <v>3</v>
      </c>
      <c r="O91" s="1042">
        <v>3</v>
      </c>
      <c r="P91" s="1042">
        <f t="shared" si="8"/>
        <v>12</v>
      </c>
      <c r="Q91" s="1042">
        <f t="shared" si="9"/>
        <v>720</v>
      </c>
      <c r="R91" s="1039" t="s">
        <v>1051</v>
      </c>
      <c r="S91" s="556" t="s">
        <v>1053</v>
      </c>
      <c r="T91" s="22" t="str">
        <f t="shared" si="0"/>
        <v>OK</v>
      </c>
      <c r="U91" s="739">
        <f t="shared" si="10"/>
        <v>180</v>
      </c>
      <c r="V91" s="739">
        <f t="shared" si="11"/>
        <v>180</v>
      </c>
      <c r="W91" s="739">
        <f t="shared" si="12"/>
        <v>180</v>
      </c>
      <c r="X91" s="739">
        <f t="shared" si="13"/>
        <v>180</v>
      </c>
      <c r="Y91" s="722">
        <f t="shared" si="14"/>
        <v>720</v>
      </c>
      <c r="Z91" s="740" t="str">
        <f t="shared" si="15"/>
        <v>OK</v>
      </c>
    </row>
    <row r="92" spans="1:26" s="22" customFormat="1">
      <c r="A92" s="1033">
        <v>65</v>
      </c>
      <c r="B92" s="888" t="s">
        <v>1767</v>
      </c>
      <c r="C92" s="1023" t="s">
        <v>1702</v>
      </c>
      <c r="D92" s="888">
        <v>167</v>
      </c>
      <c r="E92" s="888">
        <v>167</v>
      </c>
      <c r="F92" s="888">
        <v>414</v>
      </c>
      <c r="G92" s="888">
        <v>216</v>
      </c>
      <c r="H92" s="888">
        <v>0</v>
      </c>
      <c r="I92" s="888">
        <v>216</v>
      </c>
      <c r="J92" s="1041">
        <v>30</v>
      </c>
      <c r="K92" s="1042">
        <f t="shared" si="7"/>
        <v>6480</v>
      </c>
      <c r="L92" s="1042">
        <v>54</v>
      </c>
      <c r="M92" s="1042">
        <v>54</v>
      </c>
      <c r="N92" s="1042">
        <v>54</v>
      </c>
      <c r="O92" s="1042">
        <v>54</v>
      </c>
      <c r="P92" s="1042">
        <f t="shared" si="8"/>
        <v>216</v>
      </c>
      <c r="Q92" s="1042">
        <f t="shared" si="9"/>
        <v>6480</v>
      </c>
      <c r="R92" s="1039" t="s">
        <v>1051</v>
      </c>
      <c r="S92" s="556" t="s">
        <v>1053</v>
      </c>
      <c r="T92" s="22" t="str">
        <f t="shared" si="0"/>
        <v>OK</v>
      </c>
      <c r="U92" s="739">
        <f t="shared" si="10"/>
        <v>1620</v>
      </c>
      <c r="V92" s="739">
        <f t="shared" si="11"/>
        <v>1620</v>
      </c>
      <c r="W92" s="739">
        <f t="shared" si="12"/>
        <v>1620</v>
      </c>
      <c r="X92" s="739">
        <f t="shared" si="13"/>
        <v>1620</v>
      </c>
      <c r="Y92" s="722">
        <f t="shared" si="14"/>
        <v>6480</v>
      </c>
      <c r="Z92" s="740" t="str">
        <f t="shared" si="15"/>
        <v>OK</v>
      </c>
    </row>
    <row r="93" spans="1:26" s="22" customFormat="1">
      <c r="A93" s="1023">
        <v>66</v>
      </c>
      <c r="B93" s="888" t="s">
        <v>1768</v>
      </c>
      <c r="C93" s="1023" t="s">
        <v>1702</v>
      </c>
      <c r="D93" s="888">
        <v>2</v>
      </c>
      <c r="E93" s="888">
        <v>2</v>
      </c>
      <c r="F93" s="888">
        <v>100</v>
      </c>
      <c r="G93" s="888">
        <v>60</v>
      </c>
      <c r="H93" s="888">
        <v>0</v>
      </c>
      <c r="I93" s="888">
        <v>60</v>
      </c>
      <c r="J93" s="1041">
        <v>60</v>
      </c>
      <c r="K93" s="1042">
        <f t="shared" si="7"/>
        <v>3600</v>
      </c>
      <c r="L93" s="1042">
        <v>15</v>
      </c>
      <c r="M93" s="1042">
        <v>15</v>
      </c>
      <c r="N93" s="1042">
        <v>15</v>
      </c>
      <c r="O93" s="1042">
        <v>15</v>
      </c>
      <c r="P93" s="1042">
        <f t="shared" si="8"/>
        <v>60</v>
      </c>
      <c r="Q93" s="1042">
        <f t="shared" si="9"/>
        <v>3600</v>
      </c>
      <c r="R93" s="1039" t="s">
        <v>1051</v>
      </c>
      <c r="S93" s="556" t="s">
        <v>1053</v>
      </c>
      <c r="T93" s="22" t="str">
        <f t="shared" ref="T93:T146" si="16">+IF(K93=Q93,("OK"))</f>
        <v>OK</v>
      </c>
      <c r="U93" s="739">
        <f t="shared" si="10"/>
        <v>900</v>
      </c>
      <c r="V93" s="739">
        <f t="shared" si="11"/>
        <v>900</v>
      </c>
      <c r="W93" s="739">
        <f t="shared" si="12"/>
        <v>900</v>
      </c>
      <c r="X93" s="739">
        <f t="shared" si="13"/>
        <v>900</v>
      </c>
      <c r="Y93" s="722">
        <f t="shared" si="14"/>
        <v>3600</v>
      </c>
      <c r="Z93" s="740" t="str">
        <f t="shared" si="15"/>
        <v>OK</v>
      </c>
    </row>
    <row r="94" spans="1:26" s="22" customFormat="1">
      <c r="A94" s="1033">
        <v>67</v>
      </c>
      <c r="B94" s="888" t="s">
        <v>1769</v>
      </c>
      <c r="C94" s="1023" t="s">
        <v>1702</v>
      </c>
      <c r="D94" s="888">
        <v>12</v>
      </c>
      <c r="E94" s="888">
        <v>12</v>
      </c>
      <c r="F94" s="888">
        <v>12</v>
      </c>
      <c r="G94" s="888">
        <v>12</v>
      </c>
      <c r="H94" s="888">
        <v>0</v>
      </c>
      <c r="I94" s="888">
        <v>12</v>
      </c>
      <c r="J94" s="1041">
        <v>60</v>
      </c>
      <c r="K94" s="1042">
        <f t="shared" si="7"/>
        <v>720</v>
      </c>
      <c r="L94" s="1042">
        <v>3</v>
      </c>
      <c r="M94" s="1042">
        <v>3</v>
      </c>
      <c r="N94" s="1042">
        <v>3</v>
      </c>
      <c r="O94" s="1042">
        <v>3</v>
      </c>
      <c r="P94" s="1042">
        <f t="shared" si="8"/>
        <v>12</v>
      </c>
      <c r="Q94" s="1042">
        <f t="shared" si="9"/>
        <v>720</v>
      </c>
      <c r="R94" s="1039" t="s">
        <v>1051</v>
      </c>
      <c r="S94" s="556" t="s">
        <v>1053</v>
      </c>
      <c r="T94" s="22" t="str">
        <f t="shared" si="16"/>
        <v>OK</v>
      </c>
      <c r="U94" s="739">
        <f t="shared" si="10"/>
        <v>180</v>
      </c>
      <c r="V94" s="739">
        <f t="shared" si="11"/>
        <v>180</v>
      </c>
      <c r="W94" s="739">
        <f t="shared" si="12"/>
        <v>180</v>
      </c>
      <c r="X94" s="739">
        <f t="shared" si="13"/>
        <v>180</v>
      </c>
      <c r="Y94" s="722">
        <f t="shared" si="14"/>
        <v>720</v>
      </c>
      <c r="Z94" s="740" t="str">
        <f t="shared" si="15"/>
        <v>OK</v>
      </c>
    </row>
    <row r="95" spans="1:26" s="22" customFormat="1">
      <c r="A95" s="1033">
        <v>68</v>
      </c>
      <c r="B95" s="888" t="s">
        <v>1770</v>
      </c>
      <c r="C95" s="1023" t="s">
        <v>1702</v>
      </c>
      <c r="D95" s="888">
        <v>12</v>
      </c>
      <c r="E95" s="888">
        <v>12</v>
      </c>
      <c r="F95" s="888">
        <v>17</v>
      </c>
      <c r="G95" s="888">
        <v>12</v>
      </c>
      <c r="H95" s="888">
        <v>0</v>
      </c>
      <c r="I95" s="888">
        <v>12</v>
      </c>
      <c r="J95" s="1041">
        <v>25</v>
      </c>
      <c r="K95" s="1042">
        <f t="shared" si="7"/>
        <v>300</v>
      </c>
      <c r="L95" s="1042">
        <v>3</v>
      </c>
      <c r="M95" s="1042">
        <v>3</v>
      </c>
      <c r="N95" s="1042">
        <v>3</v>
      </c>
      <c r="O95" s="1042">
        <v>3</v>
      </c>
      <c r="P95" s="1042">
        <f t="shared" si="8"/>
        <v>12</v>
      </c>
      <c r="Q95" s="1042">
        <f t="shared" si="9"/>
        <v>300</v>
      </c>
      <c r="R95" s="1039" t="s">
        <v>1051</v>
      </c>
      <c r="S95" s="556" t="s">
        <v>1053</v>
      </c>
      <c r="T95" s="22" t="str">
        <f t="shared" si="16"/>
        <v>OK</v>
      </c>
      <c r="U95" s="739">
        <f t="shared" si="10"/>
        <v>75</v>
      </c>
      <c r="V95" s="739">
        <f t="shared" si="11"/>
        <v>75</v>
      </c>
      <c r="W95" s="739">
        <f t="shared" si="12"/>
        <v>75</v>
      </c>
      <c r="X95" s="739">
        <f t="shared" si="13"/>
        <v>75</v>
      </c>
      <c r="Y95" s="722">
        <f t="shared" si="14"/>
        <v>300</v>
      </c>
      <c r="Z95" s="740" t="str">
        <f t="shared" si="15"/>
        <v>OK</v>
      </c>
    </row>
    <row r="96" spans="1:26" s="22" customFormat="1">
      <c r="A96" s="1023">
        <v>69</v>
      </c>
      <c r="B96" s="888" t="s">
        <v>1771</v>
      </c>
      <c r="C96" s="1023" t="s">
        <v>1702</v>
      </c>
      <c r="D96" s="888">
        <v>0</v>
      </c>
      <c r="E96" s="888">
        <v>2</v>
      </c>
      <c r="F96" s="888">
        <v>5</v>
      </c>
      <c r="G96" s="888">
        <v>8</v>
      </c>
      <c r="H96" s="888">
        <v>0</v>
      </c>
      <c r="I96" s="888">
        <v>8</v>
      </c>
      <c r="J96" s="1041">
        <v>60</v>
      </c>
      <c r="K96" s="1042">
        <f t="shared" si="7"/>
        <v>480</v>
      </c>
      <c r="L96" s="1042">
        <v>2</v>
      </c>
      <c r="M96" s="1042">
        <v>2</v>
      </c>
      <c r="N96" s="1042">
        <v>2</v>
      </c>
      <c r="O96" s="1042">
        <v>2</v>
      </c>
      <c r="P96" s="1042">
        <f t="shared" si="8"/>
        <v>8</v>
      </c>
      <c r="Q96" s="1042">
        <f t="shared" si="9"/>
        <v>480</v>
      </c>
      <c r="R96" s="1039" t="s">
        <v>1051</v>
      </c>
      <c r="S96" s="556" t="s">
        <v>1053</v>
      </c>
      <c r="T96" s="22" t="str">
        <f t="shared" si="16"/>
        <v>OK</v>
      </c>
      <c r="U96" s="739">
        <f t="shared" si="10"/>
        <v>120</v>
      </c>
      <c r="V96" s="739">
        <f t="shared" si="11"/>
        <v>120</v>
      </c>
      <c r="W96" s="739">
        <f t="shared" si="12"/>
        <v>120</v>
      </c>
      <c r="X96" s="739">
        <f t="shared" si="13"/>
        <v>120</v>
      </c>
      <c r="Y96" s="722">
        <f t="shared" si="14"/>
        <v>480</v>
      </c>
      <c r="Z96" s="740" t="str">
        <f t="shared" si="15"/>
        <v>OK</v>
      </c>
    </row>
    <row r="97" spans="1:26" s="22" customFormat="1">
      <c r="A97" s="1033">
        <v>70</v>
      </c>
      <c r="B97" s="888" t="s">
        <v>1772</v>
      </c>
      <c r="C97" s="1023" t="s">
        <v>1702</v>
      </c>
      <c r="D97" s="888">
        <v>437</v>
      </c>
      <c r="E97" s="888">
        <v>437</v>
      </c>
      <c r="F97" s="888">
        <v>1218</v>
      </c>
      <c r="G97" s="888">
        <v>840</v>
      </c>
      <c r="H97" s="888">
        <v>0</v>
      </c>
      <c r="I97" s="888">
        <v>840</v>
      </c>
      <c r="J97" s="1041">
        <v>28</v>
      </c>
      <c r="K97" s="1042">
        <f t="shared" si="7"/>
        <v>23520</v>
      </c>
      <c r="L97" s="1042">
        <v>210</v>
      </c>
      <c r="M97" s="1042">
        <v>210</v>
      </c>
      <c r="N97" s="1042">
        <v>210</v>
      </c>
      <c r="O97" s="1042">
        <v>210</v>
      </c>
      <c r="P97" s="1042">
        <f t="shared" si="8"/>
        <v>840</v>
      </c>
      <c r="Q97" s="1042">
        <f t="shared" si="9"/>
        <v>23520</v>
      </c>
      <c r="R97" s="1039" t="s">
        <v>1051</v>
      </c>
      <c r="S97" s="556" t="s">
        <v>1053</v>
      </c>
      <c r="T97" s="22" t="str">
        <f t="shared" si="16"/>
        <v>OK</v>
      </c>
      <c r="U97" s="739">
        <f t="shared" si="10"/>
        <v>5880</v>
      </c>
      <c r="V97" s="739">
        <f t="shared" si="11"/>
        <v>5880</v>
      </c>
      <c r="W97" s="739">
        <f t="shared" si="12"/>
        <v>5880</v>
      </c>
      <c r="X97" s="739">
        <f t="shared" si="13"/>
        <v>5880</v>
      </c>
      <c r="Y97" s="722">
        <f t="shared" si="14"/>
        <v>23520</v>
      </c>
      <c r="Z97" s="740" t="str">
        <f t="shared" si="15"/>
        <v>OK</v>
      </c>
    </row>
    <row r="98" spans="1:26" s="22" customFormat="1">
      <c r="A98" s="1033">
        <v>71</v>
      </c>
      <c r="B98" s="888" t="s">
        <v>1773</v>
      </c>
      <c r="C98" s="1023" t="s">
        <v>1702</v>
      </c>
      <c r="D98" s="888">
        <v>15</v>
      </c>
      <c r="E98" s="888">
        <v>15</v>
      </c>
      <c r="F98" s="888">
        <v>148</v>
      </c>
      <c r="G98" s="888">
        <v>120</v>
      </c>
      <c r="H98" s="888">
        <v>0</v>
      </c>
      <c r="I98" s="888">
        <v>120</v>
      </c>
      <c r="J98" s="1041">
        <v>80</v>
      </c>
      <c r="K98" s="1042">
        <f t="shared" ref="K98:K146" si="17">+I98*J98</f>
        <v>9600</v>
      </c>
      <c r="L98" s="1042">
        <v>30</v>
      </c>
      <c r="M98" s="1042">
        <v>30</v>
      </c>
      <c r="N98" s="1042">
        <v>30</v>
      </c>
      <c r="O98" s="1042">
        <v>30</v>
      </c>
      <c r="P98" s="1042">
        <f t="shared" ref="P98:P146" si="18">SUM(L98:O98)</f>
        <v>120</v>
      </c>
      <c r="Q98" s="1042">
        <f t="shared" ref="Q98:Q146" si="19">+P98*J98</f>
        <v>9600</v>
      </c>
      <c r="R98" s="1039" t="s">
        <v>1051</v>
      </c>
      <c r="S98" s="556" t="s">
        <v>1053</v>
      </c>
      <c r="T98" s="22" t="str">
        <f t="shared" si="16"/>
        <v>OK</v>
      </c>
      <c r="U98" s="739">
        <f t="shared" si="10"/>
        <v>2400</v>
      </c>
      <c r="V98" s="739">
        <f t="shared" si="11"/>
        <v>2400</v>
      </c>
      <c r="W98" s="739">
        <f t="shared" si="12"/>
        <v>2400</v>
      </c>
      <c r="X98" s="739">
        <f t="shared" si="13"/>
        <v>2400</v>
      </c>
      <c r="Y98" s="722">
        <f t="shared" si="14"/>
        <v>9600</v>
      </c>
      <c r="Z98" s="740" t="str">
        <f t="shared" si="15"/>
        <v>OK</v>
      </c>
    </row>
    <row r="99" spans="1:26" s="22" customFormat="1">
      <c r="A99" s="1023">
        <v>72</v>
      </c>
      <c r="B99" s="888" t="s">
        <v>1774</v>
      </c>
      <c r="C99" s="1023" t="s">
        <v>1702</v>
      </c>
      <c r="D99" s="888">
        <v>28</v>
      </c>
      <c r="E99" s="888">
        <v>28</v>
      </c>
      <c r="F99" s="888">
        <v>18</v>
      </c>
      <c r="G99" s="888">
        <v>24</v>
      </c>
      <c r="H99" s="888">
        <v>0</v>
      </c>
      <c r="I99" s="888">
        <v>24</v>
      </c>
      <c r="J99" s="1041">
        <v>80</v>
      </c>
      <c r="K99" s="1042">
        <f t="shared" si="17"/>
        <v>1920</v>
      </c>
      <c r="L99" s="1042">
        <v>6</v>
      </c>
      <c r="M99" s="1042">
        <v>6</v>
      </c>
      <c r="N99" s="1042">
        <v>6</v>
      </c>
      <c r="O99" s="1042">
        <v>6</v>
      </c>
      <c r="P99" s="1042">
        <f t="shared" si="18"/>
        <v>24</v>
      </c>
      <c r="Q99" s="1042">
        <f t="shared" si="19"/>
        <v>1920</v>
      </c>
      <c r="R99" s="1039" t="s">
        <v>1051</v>
      </c>
      <c r="S99" s="556" t="s">
        <v>1053</v>
      </c>
      <c r="T99" s="22" t="str">
        <f t="shared" si="16"/>
        <v>OK</v>
      </c>
      <c r="U99" s="739">
        <f t="shared" si="10"/>
        <v>480</v>
      </c>
      <c r="V99" s="739">
        <f t="shared" si="11"/>
        <v>480</v>
      </c>
      <c r="W99" s="739">
        <f t="shared" si="12"/>
        <v>480</v>
      </c>
      <c r="X99" s="739">
        <f t="shared" si="13"/>
        <v>480</v>
      </c>
      <c r="Y99" s="722">
        <f t="shared" si="14"/>
        <v>1920</v>
      </c>
      <c r="Z99" s="740" t="str">
        <f t="shared" si="15"/>
        <v>OK</v>
      </c>
    </row>
    <row r="100" spans="1:26" s="22" customFormat="1">
      <c r="A100" s="1033">
        <v>73</v>
      </c>
      <c r="B100" s="888" t="s">
        <v>1775</v>
      </c>
      <c r="C100" s="1023" t="s">
        <v>1702</v>
      </c>
      <c r="D100" s="888">
        <v>34</v>
      </c>
      <c r="E100" s="888">
        <v>34</v>
      </c>
      <c r="F100" s="888">
        <v>41</v>
      </c>
      <c r="G100" s="888">
        <v>36</v>
      </c>
      <c r="H100" s="888">
        <v>0</v>
      </c>
      <c r="I100" s="888">
        <v>36</v>
      </c>
      <c r="J100" s="1041">
        <v>60</v>
      </c>
      <c r="K100" s="1042">
        <f t="shared" si="17"/>
        <v>2160</v>
      </c>
      <c r="L100" s="1042">
        <v>9</v>
      </c>
      <c r="M100" s="1042">
        <v>9</v>
      </c>
      <c r="N100" s="1042">
        <v>9</v>
      </c>
      <c r="O100" s="1042">
        <v>9</v>
      </c>
      <c r="P100" s="1042">
        <f t="shared" si="18"/>
        <v>36</v>
      </c>
      <c r="Q100" s="1042">
        <f t="shared" si="19"/>
        <v>2160</v>
      </c>
      <c r="R100" s="1039" t="s">
        <v>1051</v>
      </c>
      <c r="S100" s="556" t="s">
        <v>1053</v>
      </c>
      <c r="T100" s="22" t="str">
        <f t="shared" si="16"/>
        <v>OK</v>
      </c>
      <c r="U100" s="739">
        <f t="shared" si="10"/>
        <v>540</v>
      </c>
      <c r="V100" s="739">
        <f t="shared" si="11"/>
        <v>540</v>
      </c>
      <c r="W100" s="739">
        <f t="shared" si="12"/>
        <v>540</v>
      </c>
      <c r="X100" s="739">
        <f t="shared" si="13"/>
        <v>540</v>
      </c>
      <c r="Y100" s="722">
        <f t="shared" si="14"/>
        <v>2160</v>
      </c>
      <c r="Z100" s="740" t="str">
        <f t="shared" si="15"/>
        <v>OK</v>
      </c>
    </row>
    <row r="101" spans="1:26" s="22" customFormat="1">
      <c r="A101" s="1033">
        <v>74</v>
      </c>
      <c r="B101" s="888" t="s">
        <v>1776</v>
      </c>
      <c r="C101" s="1023" t="s">
        <v>1702</v>
      </c>
      <c r="D101" s="888">
        <v>88</v>
      </c>
      <c r="E101" s="888">
        <v>88</v>
      </c>
      <c r="F101" s="888">
        <v>55</v>
      </c>
      <c r="G101" s="888">
        <v>48</v>
      </c>
      <c r="H101" s="888">
        <v>0</v>
      </c>
      <c r="I101" s="888">
        <v>48</v>
      </c>
      <c r="J101" s="1041">
        <v>80</v>
      </c>
      <c r="K101" s="1042">
        <f t="shared" si="17"/>
        <v>3840</v>
      </c>
      <c r="L101" s="1042">
        <v>12</v>
      </c>
      <c r="M101" s="1042">
        <v>12</v>
      </c>
      <c r="N101" s="1042">
        <v>12</v>
      </c>
      <c r="O101" s="1042">
        <v>12</v>
      </c>
      <c r="P101" s="1042">
        <f t="shared" si="18"/>
        <v>48</v>
      </c>
      <c r="Q101" s="1042">
        <f t="shared" si="19"/>
        <v>3840</v>
      </c>
      <c r="R101" s="1039" t="s">
        <v>1051</v>
      </c>
      <c r="S101" s="556" t="s">
        <v>1053</v>
      </c>
      <c r="T101" s="22" t="str">
        <f t="shared" si="16"/>
        <v>OK</v>
      </c>
      <c r="U101" s="739">
        <f t="shared" si="10"/>
        <v>960</v>
      </c>
      <c r="V101" s="739">
        <f t="shared" si="11"/>
        <v>960</v>
      </c>
      <c r="W101" s="739">
        <f t="shared" si="12"/>
        <v>960</v>
      </c>
      <c r="X101" s="739">
        <f t="shared" si="13"/>
        <v>960</v>
      </c>
      <c r="Y101" s="722">
        <f t="shared" si="14"/>
        <v>3840</v>
      </c>
      <c r="Z101" s="740" t="str">
        <f t="shared" si="15"/>
        <v>OK</v>
      </c>
    </row>
    <row r="102" spans="1:26" s="22" customFormat="1">
      <c r="A102" s="1023">
        <v>75</v>
      </c>
      <c r="B102" s="888" t="s">
        <v>1777</v>
      </c>
      <c r="C102" s="1023" t="s">
        <v>1702</v>
      </c>
      <c r="D102" s="888">
        <v>147</v>
      </c>
      <c r="E102" s="888">
        <v>147</v>
      </c>
      <c r="F102" s="888">
        <v>348</v>
      </c>
      <c r="G102" s="888">
        <v>144</v>
      </c>
      <c r="H102" s="888">
        <v>0</v>
      </c>
      <c r="I102" s="888">
        <v>144</v>
      </c>
      <c r="J102" s="1041">
        <v>70</v>
      </c>
      <c r="K102" s="1042">
        <f t="shared" si="17"/>
        <v>10080</v>
      </c>
      <c r="L102" s="1042">
        <v>36</v>
      </c>
      <c r="M102" s="1042">
        <v>36</v>
      </c>
      <c r="N102" s="1042">
        <v>36</v>
      </c>
      <c r="O102" s="1042">
        <v>36</v>
      </c>
      <c r="P102" s="1042">
        <f t="shared" si="18"/>
        <v>144</v>
      </c>
      <c r="Q102" s="1042">
        <f t="shared" si="19"/>
        <v>10080</v>
      </c>
      <c r="R102" s="1039" t="s">
        <v>1051</v>
      </c>
      <c r="S102" s="556" t="s">
        <v>1053</v>
      </c>
      <c r="T102" s="22" t="str">
        <f t="shared" si="16"/>
        <v>OK</v>
      </c>
      <c r="U102" s="739">
        <f t="shared" si="10"/>
        <v>2520</v>
      </c>
      <c r="V102" s="739">
        <f t="shared" si="11"/>
        <v>2520</v>
      </c>
      <c r="W102" s="739">
        <f t="shared" si="12"/>
        <v>2520</v>
      </c>
      <c r="X102" s="739">
        <f t="shared" si="13"/>
        <v>2520</v>
      </c>
      <c r="Y102" s="722">
        <f t="shared" si="14"/>
        <v>10080</v>
      </c>
      <c r="Z102" s="740" t="str">
        <f t="shared" si="15"/>
        <v>OK</v>
      </c>
    </row>
    <row r="103" spans="1:26" s="22" customFormat="1">
      <c r="A103" s="1033">
        <v>76</v>
      </c>
      <c r="B103" s="888" t="s">
        <v>1778</v>
      </c>
      <c r="C103" s="1023" t="s">
        <v>1702</v>
      </c>
      <c r="D103" s="888">
        <v>2</v>
      </c>
      <c r="E103" s="888">
        <v>2</v>
      </c>
      <c r="F103" s="888">
        <v>5</v>
      </c>
      <c r="G103" s="888">
        <v>4</v>
      </c>
      <c r="H103" s="888">
        <v>0</v>
      </c>
      <c r="I103" s="888">
        <v>4</v>
      </c>
      <c r="J103" s="1041">
        <v>400</v>
      </c>
      <c r="K103" s="1042">
        <f t="shared" si="17"/>
        <v>1600</v>
      </c>
      <c r="L103" s="1042">
        <v>1</v>
      </c>
      <c r="M103" s="1042">
        <v>1</v>
      </c>
      <c r="N103" s="1042">
        <v>1</v>
      </c>
      <c r="O103" s="1042">
        <v>1</v>
      </c>
      <c r="P103" s="1042">
        <f t="shared" si="18"/>
        <v>4</v>
      </c>
      <c r="Q103" s="1042">
        <f t="shared" si="19"/>
        <v>1600</v>
      </c>
      <c r="R103" s="1039" t="s">
        <v>1051</v>
      </c>
      <c r="S103" s="556" t="s">
        <v>1053</v>
      </c>
      <c r="T103" s="22" t="str">
        <f t="shared" si="16"/>
        <v>OK</v>
      </c>
      <c r="U103" s="739">
        <f t="shared" si="10"/>
        <v>400</v>
      </c>
      <c r="V103" s="739">
        <f t="shared" si="11"/>
        <v>400</v>
      </c>
      <c r="W103" s="739">
        <f t="shared" si="12"/>
        <v>400</v>
      </c>
      <c r="X103" s="739">
        <f t="shared" si="13"/>
        <v>400</v>
      </c>
      <c r="Y103" s="722">
        <f t="shared" si="14"/>
        <v>1600</v>
      </c>
      <c r="Z103" s="740" t="str">
        <f t="shared" si="15"/>
        <v>OK</v>
      </c>
    </row>
    <row r="104" spans="1:26" s="22" customFormat="1">
      <c r="A104" s="1033">
        <v>77</v>
      </c>
      <c r="B104" s="888" t="s">
        <v>1779</v>
      </c>
      <c r="C104" s="1023" t="s">
        <v>1155</v>
      </c>
      <c r="D104" s="888">
        <v>2</v>
      </c>
      <c r="E104" s="888">
        <v>2</v>
      </c>
      <c r="F104" s="888">
        <v>26</v>
      </c>
      <c r="G104" s="888">
        <v>36</v>
      </c>
      <c r="H104" s="888">
        <v>1</v>
      </c>
      <c r="I104" s="888">
        <v>36</v>
      </c>
      <c r="J104" s="1041">
        <v>15</v>
      </c>
      <c r="K104" s="1042">
        <f t="shared" si="17"/>
        <v>540</v>
      </c>
      <c r="L104" s="1042">
        <v>9</v>
      </c>
      <c r="M104" s="1042">
        <v>9</v>
      </c>
      <c r="N104" s="1042">
        <v>9</v>
      </c>
      <c r="O104" s="1042">
        <v>9</v>
      </c>
      <c r="P104" s="1042">
        <f t="shared" si="18"/>
        <v>36</v>
      </c>
      <c r="Q104" s="1042">
        <f t="shared" si="19"/>
        <v>540</v>
      </c>
      <c r="R104" s="1039" t="s">
        <v>1051</v>
      </c>
      <c r="S104" s="556" t="s">
        <v>1053</v>
      </c>
      <c r="T104" s="22" t="str">
        <f t="shared" si="16"/>
        <v>OK</v>
      </c>
      <c r="U104" s="739">
        <f t="shared" si="10"/>
        <v>135</v>
      </c>
      <c r="V104" s="739">
        <f t="shared" si="11"/>
        <v>135</v>
      </c>
      <c r="W104" s="739">
        <f t="shared" si="12"/>
        <v>135</v>
      </c>
      <c r="X104" s="739">
        <f t="shared" si="13"/>
        <v>135</v>
      </c>
      <c r="Y104" s="722">
        <f t="shared" si="14"/>
        <v>540</v>
      </c>
      <c r="Z104" s="740" t="str">
        <f t="shared" si="15"/>
        <v>OK</v>
      </c>
    </row>
    <row r="105" spans="1:26" s="22" customFormat="1">
      <c r="A105" s="1023">
        <v>78</v>
      </c>
      <c r="B105" s="888" t="s">
        <v>1780</v>
      </c>
      <c r="C105" s="1023" t="s">
        <v>1702</v>
      </c>
      <c r="D105" s="888">
        <v>9</v>
      </c>
      <c r="E105" s="888">
        <v>9</v>
      </c>
      <c r="F105" s="888">
        <v>28</v>
      </c>
      <c r="G105" s="888">
        <v>28</v>
      </c>
      <c r="H105" s="888">
        <v>0</v>
      </c>
      <c r="I105" s="888">
        <v>28</v>
      </c>
      <c r="J105" s="1041">
        <v>35</v>
      </c>
      <c r="K105" s="1042">
        <f t="shared" si="17"/>
        <v>980</v>
      </c>
      <c r="L105" s="1042">
        <v>7</v>
      </c>
      <c r="M105" s="1042">
        <v>7</v>
      </c>
      <c r="N105" s="1042">
        <v>7</v>
      </c>
      <c r="O105" s="1042">
        <v>7</v>
      </c>
      <c r="P105" s="1042">
        <f t="shared" si="18"/>
        <v>28</v>
      </c>
      <c r="Q105" s="1042">
        <f t="shared" si="19"/>
        <v>980</v>
      </c>
      <c r="R105" s="1039" t="s">
        <v>1051</v>
      </c>
      <c r="S105" s="556" t="s">
        <v>1053</v>
      </c>
      <c r="T105" s="22" t="str">
        <f t="shared" si="16"/>
        <v>OK</v>
      </c>
      <c r="U105" s="739">
        <f t="shared" si="10"/>
        <v>245</v>
      </c>
      <c r="V105" s="739">
        <f t="shared" si="11"/>
        <v>245</v>
      </c>
      <c r="W105" s="739">
        <f t="shared" si="12"/>
        <v>245</v>
      </c>
      <c r="X105" s="739">
        <f t="shared" si="13"/>
        <v>245</v>
      </c>
      <c r="Y105" s="722">
        <f t="shared" si="14"/>
        <v>980</v>
      </c>
      <c r="Z105" s="740" t="str">
        <f t="shared" si="15"/>
        <v>OK</v>
      </c>
    </row>
    <row r="106" spans="1:26" s="22" customFormat="1">
      <c r="A106" s="1033">
        <v>79</v>
      </c>
      <c r="B106" s="888" t="s">
        <v>1781</v>
      </c>
      <c r="C106" s="1023" t="s">
        <v>1782</v>
      </c>
      <c r="D106" s="888" t="s">
        <v>1708</v>
      </c>
      <c r="E106" s="888" t="s">
        <v>1708</v>
      </c>
      <c r="F106" s="888">
        <v>81</v>
      </c>
      <c r="G106" s="888">
        <v>72</v>
      </c>
      <c r="H106" s="888">
        <v>1</v>
      </c>
      <c r="I106" s="888">
        <v>72</v>
      </c>
      <c r="J106" s="1041">
        <v>10</v>
      </c>
      <c r="K106" s="1042">
        <f t="shared" si="17"/>
        <v>720</v>
      </c>
      <c r="L106" s="1042">
        <v>18</v>
      </c>
      <c r="M106" s="1042">
        <v>18</v>
      </c>
      <c r="N106" s="1042">
        <v>18</v>
      </c>
      <c r="O106" s="1042">
        <v>18</v>
      </c>
      <c r="P106" s="1042">
        <f t="shared" si="18"/>
        <v>72</v>
      </c>
      <c r="Q106" s="1042">
        <f t="shared" si="19"/>
        <v>720</v>
      </c>
      <c r="R106" s="1039" t="s">
        <v>1051</v>
      </c>
      <c r="S106" s="556" t="s">
        <v>1053</v>
      </c>
      <c r="T106" s="22" t="str">
        <f t="shared" si="16"/>
        <v>OK</v>
      </c>
      <c r="U106" s="739">
        <f t="shared" si="10"/>
        <v>180</v>
      </c>
      <c r="V106" s="739">
        <f t="shared" si="11"/>
        <v>180</v>
      </c>
      <c r="W106" s="739">
        <f t="shared" si="12"/>
        <v>180</v>
      </c>
      <c r="X106" s="739">
        <f t="shared" si="13"/>
        <v>180</v>
      </c>
      <c r="Y106" s="722">
        <f t="shared" si="14"/>
        <v>720</v>
      </c>
      <c r="Z106" s="740" t="str">
        <f t="shared" si="15"/>
        <v>OK</v>
      </c>
    </row>
    <row r="107" spans="1:26" s="22" customFormat="1">
      <c r="A107" s="1033">
        <v>80</v>
      </c>
      <c r="B107" s="888" t="s">
        <v>1783</v>
      </c>
      <c r="C107" s="1023" t="s">
        <v>1702</v>
      </c>
      <c r="D107" s="888">
        <v>122</v>
      </c>
      <c r="E107" s="888">
        <v>122</v>
      </c>
      <c r="F107" s="888">
        <v>154</v>
      </c>
      <c r="G107" s="888">
        <v>100</v>
      </c>
      <c r="H107" s="888">
        <v>0</v>
      </c>
      <c r="I107" s="888">
        <v>100</v>
      </c>
      <c r="J107" s="1041">
        <v>40</v>
      </c>
      <c r="K107" s="1042">
        <f t="shared" si="17"/>
        <v>4000</v>
      </c>
      <c r="L107" s="1042">
        <v>25</v>
      </c>
      <c r="M107" s="1042">
        <v>25</v>
      </c>
      <c r="N107" s="1042">
        <v>25</v>
      </c>
      <c r="O107" s="1042">
        <v>25</v>
      </c>
      <c r="P107" s="1042">
        <f t="shared" si="18"/>
        <v>100</v>
      </c>
      <c r="Q107" s="1042">
        <f t="shared" si="19"/>
        <v>4000</v>
      </c>
      <c r="R107" s="1039" t="s">
        <v>1051</v>
      </c>
      <c r="S107" s="556" t="s">
        <v>1053</v>
      </c>
      <c r="T107" s="22" t="str">
        <f t="shared" si="16"/>
        <v>OK</v>
      </c>
      <c r="U107" s="739">
        <f t="shared" si="10"/>
        <v>1000</v>
      </c>
      <c r="V107" s="739">
        <f t="shared" si="11"/>
        <v>1000</v>
      </c>
      <c r="W107" s="739">
        <f t="shared" si="12"/>
        <v>1000</v>
      </c>
      <c r="X107" s="739">
        <f t="shared" si="13"/>
        <v>1000</v>
      </c>
      <c r="Y107" s="722">
        <f t="shared" si="14"/>
        <v>4000</v>
      </c>
      <c r="Z107" s="740" t="str">
        <f t="shared" si="15"/>
        <v>OK</v>
      </c>
    </row>
    <row r="108" spans="1:26" ht="18.600000000000001" customHeight="1">
      <c r="A108" s="746"/>
      <c r="B108" s="76" t="s">
        <v>6</v>
      </c>
      <c r="C108" s="22"/>
      <c r="D108" s="22"/>
      <c r="E108" s="22"/>
      <c r="F108" s="22"/>
      <c r="G108" s="22"/>
      <c r="H108" s="22"/>
      <c r="I108" s="22"/>
      <c r="J108" s="22"/>
      <c r="K108" s="788">
        <f>SUM(K87:K107)</f>
        <v>900759</v>
      </c>
      <c r="L108" s="789"/>
      <c r="M108" s="789"/>
      <c r="N108" s="789"/>
      <c r="O108" s="789"/>
      <c r="P108" s="789"/>
      <c r="Q108" s="788">
        <f>SUM(Q87:Q107)</f>
        <v>900759</v>
      </c>
      <c r="S108" s="21"/>
      <c r="U108" s="739">
        <f t="shared" si="10"/>
        <v>0</v>
      </c>
      <c r="V108" s="739">
        <f t="shared" si="11"/>
        <v>0</v>
      </c>
      <c r="W108" s="739">
        <f t="shared" si="12"/>
        <v>0</v>
      </c>
      <c r="X108" s="739">
        <f t="shared" si="13"/>
        <v>0</v>
      </c>
      <c r="Y108" s="722">
        <f t="shared" si="14"/>
        <v>0</v>
      </c>
      <c r="Z108" s="740" t="b">
        <f t="shared" si="15"/>
        <v>0</v>
      </c>
    </row>
    <row r="109" spans="1:26" ht="18.600000000000001" customHeight="1">
      <c r="A109" s="1826" t="s">
        <v>1721</v>
      </c>
      <c r="B109" s="1826"/>
      <c r="C109" s="1826"/>
      <c r="D109" s="1826"/>
      <c r="E109" s="1826"/>
      <c r="F109" s="1826"/>
      <c r="G109" s="1826"/>
      <c r="H109" s="1826"/>
      <c r="I109" s="1826"/>
      <c r="J109" s="1826"/>
      <c r="K109" s="1826"/>
      <c r="L109" s="1826"/>
      <c r="M109" s="1826"/>
      <c r="N109" s="1826"/>
      <c r="O109" s="1826"/>
      <c r="P109" s="1826"/>
      <c r="Q109" s="1826"/>
      <c r="R109" s="1826"/>
      <c r="S109" s="1826"/>
      <c r="U109" s="739">
        <f t="shared" si="10"/>
        <v>0</v>
      </c>
      <c r="V109" s="739">
        <f t="shared" si="11"/>
        <v>0</v>
      </c>
      <c r="W109" s="739">
        <f t="shared" si="12"/>
        <v>0</v>
      </c>
      <c r="X109" s="739">
        <f t="shared" si="13"/>
        <v>0</v>
      </c>
      <c r="Y109" s="722">
        <f t="shared" si="14"/>
        <v>0</v>
      </c>
      <c r="Z109" s="740" t="str">
        <f t="shared" si="15"/>
        <v>OK</v>
      </c>
    </row>
    <row r="110" spans="1:26" s="26" customFormat="1" ht="23.25" customHeight="1">
      <c r="A110" s="1826" t="s">
        <v>1029</v>
      </c>
      <c r="B110" s="1826"/>
      <c r="C110" s="1826"/>
      <c r="D110" s="1826"/>
      <c r="E110" s="1826"/>
      <c r="F110" s="1826"/>
      <c r="G110" s="1826"/>
      <c r="H110" s="1826"/>
      <c r="I110" s="1826"/>
      <c r="J110" s="1826"/>
      <c r="K110" s="1826"/>
      <c r="L110" s="1826"/>
      <c r="M110" s="1826"/>
      <c r="N110" s="1826"/>
      <c r="O110" s="1826"/>
      <c r="P110" s="1826"/>
      <c r="Q110" s="1826"/>
      <c r="R110" s="1826"/>
      <c r="S110" s="1826"/>
      <c r="U110" s="739">
        <f t="shared" si="10"/>
        <v>0</v>
      </c>
      <c r="V110" s="739">
        <f t="shared" si="11"/>
        <v>0</v>
      </c>
      <c r="W110" s="739">
        <f t="shared" si="12"/>
        <v>0</v>
      </c>
      <c r="X110" s="739">
        <f t="shared" si="13"/>
        <v>0</v>
      </c>
      <c r="Y110" s="722">
        <f t="shared" si="14"/>
        <v>0</v>
      </c>
      <c r="Z110" s="740" t="str">
        <f t="shared" si="15"/>
        <v>OK</v>
      </c>
    </row>
    <row r="111" spans="1:26" s="26" customFormat="1" ht="19.5" customHeight="1">
      <c r="A111" s="1827" t="s">
        <v>1030</v>
      </c>
      <c r="B111" s="1827"/>
      <c r="C111" s="1827"/>
      <c r="D111" s="1827"/>
      <c r="E111" s="1827"/>
      <c r="F111" s="1827"/>
      <c r="G111" s="1827"/>
      <c r="H111" s="1827"/>
      <c r="I111" s="1827"/>
      <c r="J111" s="1827"/>
      <c r="K111" s="1827"/>
      <c r="L111" s="1827"/>
      <c r="M111" s="1827"/>
      <c r="N111" s="1827"/>
      <c r="O111" s="1827"/>
      <c r="P111" s="1827"/>
      <c r="Q111" s="1827"/>
      <c r="R111" s="1827"/>
      <c r="S111" s="1827"/>
      <c r="U111" s="739">
        <f t="shared" si="10"/>
        <v>0</v>
      </c>
      <c r="V111" s="739">
        <f t="shared" si="11"/>
        <v>0</v>
      </c>
      <c r="W111" s="739">
        <f t="shared" si="12"/>
        <v>0</v>
      </c>
      <c r="X111" s="739">
        <f t="shared" si="13"/>
        <v>0</v>
      </c>
      <c r="Y111" s="722">
        <f t="shared" si="14"/>
        <v>0</v>
      </c>
      <c r="Z111" s="740" t="str">
        <f t="shared" si="15"/>
        <v>OK</v>
      </c>
    </row>
    <row r="112" spans="1:26" ht="18.600000000000001" customHeight="1">
      <c r="A112" s="1828" t="s">
        <v>789</v>
      </c>
      <c r="B112" s="1829" t="s">
        <v>4</v>
      </c>
      <c r="C112" s="1834" t="s">
        <v>1031</v>
      </c>
      <c r="D112" s="1837" t="s">
        <v>1032</v>
      </c>
      <c r="E112" s="1837"/>
      <c r="F112" s="1837"/>
      <c r="G112" s="1847" t="s">
        <v>1033</v>
      </c>
      <c r="H112" s="1847" t="s">
        <v>1034</v>
      </c>
      <c r="I112" s="1847" t="s">
        <v>1035</v>
      </c>
      <c r="J112" s="1885" t="s">
        <v>1036</v>
      </c>
      <c r="K112" s="1890" t="s">
        <v>1037</v>
      </c>
      <c r="L112" s="1838" t="s">
        <v>1038</v>
      </c>
      <c r="M112" s="1838" t="s">
        <v>1039</v>
      </c>
      <c r="N112" s="1838" t="s">
        <v>1040</v>
      </c>
      <c r="O112" s="1838" t="s">
        <v>1041</v>
      </c>
      <c r="P112" s="1839" t="s">
        <v>1042</v>
      </c>
      <c r="Q112" s="1839"/>
      <c r="R112" s="1840" t="s">
        <v>1043</v>
      </c>
      <c r="S112" s="1840" t="s">
        <v>1146</v>
      </c>
      <c r="T112" s="801"/>
      <c r="U112" s="739"/>
      <c r="V112" s="739"/>
      <c r="W112" s="739"/>
      <c r="X112" s="739"/>
      <c r="Z112" s="740"/>
    </row>
    <row r="113" spans="1:26" ht="60" customHeight="1">
      <c r="A113" s="1828"/>
      <c r="B113" s="1830"/>
      <c r="C113" s="1834"/>
      <c r="D113" s="499" t="s">
        <v>1045</v>
      </c>
      <c r="E113" s="499" t="s">
        <v>1046</v>
      </c>
      <c r="F113" s="499" t="s">
        <v>224</v>
      </c>
      <c r="G113" s="1847"/>
      <c r="H113" s="1847"/>
      <c r="I113" s="1847"/>
      <c r="J113" s="1885"/>
      <c r="K113" s="1890"/>
      <c r="L113" s="1838"/>
      <c r="M113" s="1838"/>
      <c r="N113" s="1838"/>
      <c r="O113" s="1838"/>
      <c r="P113" s="553" t="s">
        <v>1047</v>
      </c>
      <c r="Q113" s="555" t="s">
        <v>1048</v>
      </c>
      <c r="R113" s="1840"/>
      <c r="S113" s="1840"/>
      <c r="U113" s="739">
        <f t="shared" si="10"/>
        <v>0</v>
      </c>
      <c r="V113" s="739">
        <f t="shared" si="11"/>
        <v>0</v>
      </c>
      <c r="W113" s="739">
        <f t="shared" si="12"/>
        <v>0</v>
      </c>
      <c r="X113" s="739">
        <f t="shared" si="13"/>
        <v>0</v>
      </c>
      <c r="Y113" s="722">
        <f t="shared" si="14"/>
        <v>0</v>
      </c>
      <c r="Z113" s="740" t="b">
        <f t="shared" si="15"/>
        <v>0</v>
      </c>
    </row>
    <row r="114" spans="1:26" ht="18" customHeight="1">
      <c r="A114" s="498"/>
      <c r="B114" s="498" t="s">
        <v>1087</v>
      </c>
      <c r="C114" s="551"/>
      <c r="D114" s="499"/>
      <c r="E114" s="499"/>
      <c r="F114" s="499"/>
      <c r="G114" s="570"/>
      <c r="H114" s="570"/>
      <c r="I114" s="570"/>
      <c r="J114" s="878"/>
      <c r="K114" s="555">
        <f>+K108</f>
        <v>900759</v>
      </c>
      <c r="L114" s="505"/>
      <c r="M114" s="505"/>
      <c r="N114" s="505"/>
      <c r="O114" s="505"/>
      <c r="P114" s="553"/>
      <c r="Q114" s="555">
        <f>+Q108</f>
        <v>900759</v>
      </c>
      <c r="R114" s="554"/>
      <c r="S114" s="554"/>
      <c r="U114" s="739">
        <f t="shared" si="10"/>
        <v>0</v>
      </c>
      <c r="V114" s="739">
        <f t="shared" si="11"/>
        <v>0</v>
      </c>
      <c r="W114" s="739">
        <f t="shared" si="12"/>
        <v>0</v>
      </c>
      <c r="X114" s="739">
        <f t="shared" si="13"/>
        <v>0</v>
      </c>
      <c r="Y114" s="722">
        <f t="shared" si="14"/>
        <v>0</v>
      </c>
      <c r="Z114" s="740" t="b">
        <f t="shared" si="15"/>
        <v>0</v>
      </c>
    </row>
    <row r="115" spans="1:26" s="22" customFormat="1">
      <c r="A115" s="1023">
        <v>81</v>
      </c>
      <c r="B115" s="888" t="s">
        <v>1784</v>
      </c>
      <c r="C115" s="1023" t="s">
        <v>1702</v>
      </c>
      <c r="D115" s="888">
        <v>37</v>
      </c>
      <c r="E115" s="888">
        <v>37</v>
      </c>
      <c r="F115" s="888">
        <v>28</v>
      </c>
      <c r="G115" s="888">
        <v>32</v>
      </c>
      <c r="H115" s="888">
        <v>0</v>
      </c>
      <c r="I115" s="888">
        <v>32</v>
      </c>
      <c r="J115" s="1041">
        <v>28</v>
      </c>
      <c r="K115" s="1042">
        <f t="shared" si="17"/>
        <v>896</v>
      </c>
      <c r="L115" s="1042">
        <v>8</v>
      </c>
      <c r="M115" s="1042">
        <v>8</v>
      </c>
      <c r="N115" s="1042">
        <v>8</v>
      </c>
      <c r="O115" s="1042">
        <v>8</v>
      </c>
      <c r="P115" s="1042">
        <f t="shared" si="18"/>
        <v>32</v>
      </c>
      <c r="Q115" s="1042">
        <f t="shared" si="19"/>
        <v>896</v>
      </c>
      <c r="R115" s="1039" t="s">
        <v>1051</v>
      </c>
      <c r="S115" s="556" t="s">
        <v>1053</v>
      </c>
      <c r="T115" s="22" t="str">
        <f t="shared" si="16"/>
        <v>OK</v>
      </c>
      <c r="U115" s="739">
        <f t="shared" si="10"/>
        <v>224</v>
      </c>
      <c r="V115" s="739">
        <f t="shared" si="11"/>
        <v>224</v>
      </c>
      <c r="W115" s="739">
        <f t="shared" si="12"/>
        <v>224</v>
      </c>
      <c r="X115" s="739">
        <f t="shared" si="13"/>
        <v>224</v>
      </c>
      <c r="Y115" s="722">
        <f t="shared" si="14"/>
        <v>896</v>
      </c>
      <c r="Z115" s="740" t="str">
        <f t="shared" si="15"/>
        <v>OK</v>
      </c>
    </row>
    <row r="116" spans="1:26" s="22" customFormat="1">
      <c r="A116" s="1033">
        <v>82</v>
      </c>
      <c r="B116" s="888" t="s">
        <v>1785</v>
      </c>
      <c r="C116" s="1023" t="s">
        <v>1702</v>
      </c>
      <c r="D116" s="888">
        <v>92</v>
      </c>
      <c r="E116" s="888">
        <v>92</v>
      </c>
      <c r="F116" s="888">
        <v>379</v>
      </c>
      <c r="G116" s="888">
        <v>300</v>
      </c>
      <c r="H116" s="888">
        <v>0</v>
      </c>
      <c r="I116" s="888">
        <v>300</v>
      </c>
      <c r="J116" s="1041">
        <v>28</v>
      </c>
      <c r="K116" s="1042">
        <f t="shared" si="17"/>
        <v>8400</v>
      </c>
      <c r="L116" s="1042">
        <v>75</v>
      </c>
      <c r="M116" s="1042">
        <v>75</v>
      </c>
      <c r="N116" s="1042">
        <v>75</v>
      </c>
      <c r="O116" s="1042">
        <v>75</v>
      </c>
      <c r="P116" s="1042">
        <f t="shared" si="18"/>
        <v>300</v>
      </c>
      <c r="Q116" s="1042">
        <f t="shared" si="19"/>
        <v>8400</v>
      </c>
      <c r="R116" s="1039" t="s">
        <v>1051</v>
      </c>
      <c r="S116" s="556" t="s">
        <v>1053</v>
      </c>
      <c r="T116" s="22" t="str">
        <f t="shared" si="16"/>
        <v>OK</v>
      </c>
      <c r="U116" s="739">
        <f t="shared" si="10"/>
        <v>2100</v>
      </c>
      <c r="V116" s="739">
        <f t="shared" si="11"/>
        <v>2100</v>
      </c>
      <c r="W116" s="739">
        <f t="shared" si="12"/>
        <v>2100</v>
      </c>
      <c r="X116" s="739">
        <f t="shared" si="13"/>
        <v>2100</v>
      </c>
      <c r="Y116" s="722">
        <f t="shared" si="14"/>
        <v>8400</v>
      </c>
      <c r="Z116" s="740" t="str">
        <f t="shared" si="15"/>
        <v>OK</v>
      </c>
    </row>
    <row r="117" spans="1:26" s="22" customFormat="1">
      <c r="A117" s="1033">
        <v>83</v>
      </c>
      <c r="B117" s="888" t="s">
        <v>1786</v>
      </c>
      <c r="C117" s="1023" t="s">
        <v>1702</v>
      </c>
      <c r="D117" s="888">
        <v>3</v>
      </c>
      <c r="E117" s="888">
        <v>3</v>
      </c>
      <c r="F117" s="888">
        <v>17</v>
      </c>
      <c r="G117" s="888">
        <v>17</v>
      </c>
      <c r="H117" s="888">
        <v>0</v>
      </c>
      <c r="I117" s="888">
        <v>17</v>
      </c>
      <c r="J117" s="1041">
        <v>90</v>
      </c>
      <c r="K117" s="1042">
        <f t="shared" si="17"/>
        <v>1530</v>
      </c>
      <c r="L117" s="1042">
        <v>5</v>
      </c>
      <c r="M117" s="1042">
        <v>4</v>
      </c>
      <c r="N117" s="1042">
        <v>4</v>
      </c>
      <c r="O117" s="1042">
        <v>4</v>
      </c>
      <c r="P117" s="1042">
        <f t="shared" si="18"/>
        <v>17</v>
      </c>
      <c r="Q117" s="1042">
        <f t="shared" si="19"/>
        <v>1530</v>
      </c>
      <c r="R117" s="1039" t="s">
        <v>1051</v>
      </c>
      <c r="S117" s="556" t="s">
        <v>1053</v>
      </c>
      <c r="T117" s="22" t="str">
        <f t="shared" si="16"/>
        <v>OK</v>
      </c>
      <c r="U117" s="739">
        <f t="shared" si="10"/>
        <v>450</v>
      </c>
      <c r="V117" s="739">
        <f t="shared" si="11"/>
        <v>360</v>
      </c>
      <c r="W117" s="739">
        <f t="shared" si="12"/>
        <v>360</v>
      </c>
      <c r="X117" s="739">
        <f t="shared" si="13"/>
        <v>360</v>
      </c>
      <c r="Y117" s="722">
        <f t="shared" si="14"/>
        <v>1530</v>
      </c>
      <c r="Z117" s="740" t="str">
        <f t="shared" si="15"/>
        <v>OK</v>
      </c>
    </row>
    <row r="118" spans="1:26" s="22" customFormat="1">
      <c r="A118" s="1023">
        <v>84</v>
      </c>
      <c r="B118" s="888" t="s">
        <v>1787</v>
      </c>
      <c r="C118" s="1023" t="s">
        <v>1702</v>
      </c>
      <c r="D118" s="888">
        <v>7</v>
      </c>
      <c r="E118" s="888">
        <v>7</v>
      </c>
      <c r="F118" s="888">
        <v>26</v>
      </c>
      <c r="G118" s="888">
        <v>26</v>
      </c>
      <c r="H118" s="888">
        <v>0</v>
      </c>
      <c r="I118" s="888">
        <v>26</v>
      </c>
      <c r="J118" s="1041">
        <v>70</v>
      </c>
      <c r="K118" s="1042">
        <f t="shared" si="17"/>
        <v>1820</v>
      </c>
      <c r="L118" s="1042">
        <v>7</v>
      </c>
      <c r="M118" s="1042">
        <v>7</v>
      </c>
      <c r="N118" s="1042">
        <v>6</v>
      </c>
      <c r="O118" s="1042">
        <v>6</v>
      </c>
      <c r="P118" s="1042">
        <f t="shared" si="18"/>
        <v>26</v>
      </c>
      <c r="Q118" s="1042">
        <f t="shared" si="19"/>
        <v>1820</v>
      </c>
      <c r="R118" s="1039" t="s">
        <v>1051</v>
      </c>
      <c r="S118" s="556" t="s">
        <v>1053</v>
      </c>
      <c r="T118" s="22" t="str">
        <f t="shared" si="16"/>
        <v>OK</v>
      </c>
      <c r="U118" s="739">
        <f t="shared" si="10"/>
        <v>490</v>
      </c>
      <c r="V118" s="739">
        <f t="shared" si="11"/>
        <v>490</v>
      </c>
      <c r="W118" s="739">
        <f t="shared" si="12"/>
        <v>420</v>
      </c>
      <c r="X118" s="739">
        <f t="shared" si="13"/>
        <v>420</v>
      </c>
      <c r="Y118" s="722">
        <f t="shared" si="14"/>
        <v>1820</v>
      </c>
      <c r="Z118" s="740" t="str">
        <f t="shared" si="15"/>
        <v>OK</v>
      </c>
    </row>
    <row r="119" spans="1:26" s="22" customFormat="1">
      <c r="A119" s="1033">
        <v>85</v>
      </c>
      <c r="B119" s="888" t="s">
        <v>1788</v>
      </c>
      <c r="C119" s="1023" t="s">
        <v>1702</v>
      </c>
      <c r="D119" s="888">
        <v>7</v>
      </c>
      <c r="E119" s="888">
        <v>7</v>
      </c>
      <c r="F119" s="888">
        <v>71</v>
      </c>
      <c r="G119" s="888">
        <v>36</v>
      </c>
      <c r="H119" s="888">
        <v>0</v>
      </c>
      <c r="I119" s="888">
        <v>36</v>
      </c>
      <c r="J119" s="1041">
        <v>70</v>
      </c>
      <c r="K119" s="1042">
        <f t="shared" si="17"/>
        <v>2520</v>
      </c>
      <c r="L119" s="1042">
        <v>9</v>
      </c>
      <c r="M119" s="1042">
        <v>9</v>
      </c>
      <c r="N119" s="1042">
        <v>9</v>
      </c>
      <c r="O119" s="1042">
        <v>9</v>
      </c>
      <c r="P119" s="1042">
        <f t="shared" si="18"/>
        <v>36</v>
      </c>
      <c r="Q119" s="1042">
        <f t="shared" si="19"/>
        <v>2520</v>
      </c>
      <c r="R119" s="1039" t="s">
        <v>1051</v>
      </c>
      <c r="S119" s="556" t="s">
        <v>1053</v>
      </c>
      <c r="T119" s="22" t="str">
        <f t="shared" si="16"/>
        <v>OK</v>
      </c>
      <c r="U119" s="739">
        <f t="shared" si="10"/>
        <v>630</v>
      </c>
      <c r="V119" s="739">
        <f t="shared" si="11"/>
        <v>630</v>
      </c>
      <c r="W119" s="739">
        <f t="shared" si="12"/>
        <v>630</v>
      </c>
      <c r="X119" s="739">
        <f t="shared" si="13"/>
        <v>630</v>
      </c>
      <c r="Y119" s="722">
        <f t="shared" si="14"/>
        <v>2520</v>
      </c>
      <c r="Z119" s="740" t="str">
        <f t="shared" si="15"/>
        <v>OK</v>
      </c>
    </row>
    <row r="120" spans="1:26" s="22" customFormat="1">
      <c r="A120" s="1033">
        <v>86</v>
      </c>
      <c r="B120" s="888" t="s">
        <v>1789</v>
      </c>
      <c r="C120" s="1023" t="s">
        <v>1702</v>
      </c>
      <c r="D120" s="888" t="s">
        <v>1708</v>
      </c>
      <c r="E120" s="888" t="s">
        <v>1708</v>
      </c>
      <c r="F120" s="888">
        <v>23</v>
      </c>
      <c r="G120" s="888">
        <v>24</v>
      </c>
      <c r="H120" s="888">
        <v>1</v>
      </c>
      <c r="I120" s="888">
        <v>24</v>
      </c>
      <c r="J120" s="1041">
        <v>120</v>
      </c>
      <c r="K120" s="1042">
        <f t="shared" si="17"/>
        <v>2880</v>
      </c>
      <c r="L120" s="1042">
        <v>6</v>
      </c>
      <c r="M120" s="1042">
        <v>6</v>
      </c>
      <c r="N120" s="1042">
        <v>6</v>
      </c>
      <c r="O120" s="1042">
        <v>6</v>
      </c>
      <c r="P120" s="1042">
        <f t="shared" si="18"/>
        <v>24</v>
      </c>
      <c r="Q120" s="1042">
        <f t="shared" si="19"/>
        <v>2880</v>
      </c>
      <c r="R120" s="1039" t="s">
        <v>1051</v>
      </c>
      <c r="S120" s="556" t="s">
        <v>1053</v>
      </c>
      <c r="T120" s="22" t="str">
        <f t="shared" si="16"/>
        <v>OK</v>
      </c>
      <c r="U120" s="739">
        <f t="shared" si="10"/>
        <v>720</v>
      </c>
      <c r="V120" s="739">
        <f t="shared" si="11"/>
        <v>720</v>
      </c>
      <c r="W120" s="739">
        <f t="shared" si="12"/>
        <v>720</v>
      </c>
      <c r="X120" s="739">
        <f t="shared" si="13"/>
        <v>720</v>
      </c>
      <c r="Y120" s="722">
        <f t="shared" si="14"/>
        <v>2880</v>
      </c>
      <c r="Z120" s="740" t="str">
        <f t="shared" si="15"/>
        <v>OK</v>
      </c>
    </row>
    <row r="121" spans="1:26" s="22" customFormat="1">
      <c r="A121" s="1023">
        <v>87</v>
      </c>
      <c r="B121" s="888" t="s">
        <v>1790</v>
      </c>
      <c r="C121" s="1023" t="s">
        <v>1702</v>
      </c>
      <c r="D121" s="888" t="s">
        <v>1708</v>
      </c>
      <c r="E121" s="888" t="s">
        <v>1708</v>
      </c>
      <c r="F121" s="888">
        <v>27</v>
      </c>
      <c r="G121" s="888">
        <v>24</v>
      </c>
      <c r="H121" s="888">
        <v>2</v>
      </c>
      <c r="I121" s="888">
        <v>24</v>
      </c>
      <c r="J121" s="1041">
        <v>110</v>
      </c>
      <c r="K121" s="1042">
        <f t="shared" si="17"/>
        <v>2640</v>
      </c>
      <c r="L121" s="1042">
        <v>6</v>
      </c>
      <c r="M121" s="1042">
        <v>6</v>
      </c>
      <c r="N121" s="1042">
        <v>6</v>
      </c>
      <c r="O121" s="1042">
        <v>6</v>
      </c>
      <c r="P121" s="1042">
        <f t="shared" si="18"/>
        <v>24</v>
      </c>
      <c r="Q121" s="1042">
        <f t="shared" si="19"/>
        <v>2640</v>
      </c>
      <c r="R121" s="1039" t="s">
        <v>1051</v>
      </c>
      <c r="S121" s="556" t="s">
        <v>1053</v>
      </c>
      <c r="T121" s="22" t="str">
        <f t="shared" si="16"/>
        <v>OK</v>
      </c>
      <c r="U121" s="739">
        <f t="shared" si="10"/>
        <v>660</v>
      </c>
      <c r="V121" s="739">
        <f t="shared" si="11"/>
        <v>660</v>
      </c>
      <c r="W121" s="739">
        <f t="shared" si="12"/>
        <v>660</v>
      </c>
      <c r="X121" s="739">
        <f t="shared" si="13"/>
        <v>660</v>
      </c>
      <c r="Y121" s="722">
        <f t="shared" si="14"/>
        <v>2640</v>
      </c>
      <c r="Z121" s="740" t="str">
        <f t="shared" si="15"/>
        <v>OK</v>
      </c>
    </row>
    <row r="122" spans="1:26" s="22" customFormat="1">
      <c r="A122" s="1033">
        <v>88</v>
      </c>
      <c r="B122" s="888" t="s">
        <v>1791</v>
      </c>
      <c r="C122" s="1023" t="s">
        <v>1702</v>
      </c>
      <c r="D122" s="888">
        <v>21</v>
      </c>
      <c r="E122" s="888">
        <v>21</v>
      </c>
      <c r="F122" s="888">
        <v>21</v>
      </c>
      <c r="G122" s="888">
        <v>16</v>
      </c>
      <c r="H122" s="888">
        <v>0</v>
      </c>
      <c r="I122" s="888">
        <v>16</v>
      </c>
      <c r="J122" s="1041">
        <v>80</v>
      </c>
      <c r="K122" s="1042">
        <f t="shared" si="17"/>
        <v>1280</v>
      </c>
      <c r="L122" s="1042">
        <v>4</v>
      </c>
      <c r="M122" s="1042">
        <v>4</v>
      </c>
      <c r="N122" s="1042">
        <v>4</v>
      </c>
      <c r="O122" s="1042">
        <v>4</v>
      </c>
      <c r="P122" s="1042">
        <f t="shared" si="18"/>
        <v>16</v>
      </c>
      <c r="Q122" s="1042">
        <f t="shared" si="19"/>
        <v>1280</v>
      </c>
      <c r="R122" s="1039" t="s">
        <v>1051</v>
      </c>
      <c r="S122" s="556" t="s">
        <v>1053</v>
      </c>
      <c r="T122" s="22" t="str">
        <f t="shared" si="16"/>
        <v>OK</v>
      </c>
      <c r="U122" s="739">
        <f t="shared" si="10"/>
        <v>320</v>
      </c>
      <c r="V122" s="739">
        <f t="shared" si="11"/>
        <v>320</v>
      </c>
      <c r="W122" s="739">
        <f t="shared" si="12"/>
        <v>320</v>
      </c>
      <c r="X122" s="739">
        <f t="shared" si="13"/>
        <v>320</v>
      </c>
      <c r="Y122" s="722">
        <f t="shared" si="14"/>
        <v>1280</v>
      </c>
      <c r="Z122" s="740" t="str">
        <f t="shared" si="15"/>
        <v>OK</v>
      </c>
    </row>
    <row r="123" spans="1:26" s="22" customFormat="1">
      <c r="A123" s="1033">
        <v>89</v>
      </c>
      <c r="B123" s="888" t="s">
        <v>1792</v>
      </c>
      <c r="C123" s="1023" t="s">
        <v>1702</v>
      </c>
      <c r="D123" s="888">
        <v>54</v>
      </c>
      <c r="E123" s="888">
        <v>54</v>
      </c>
      <c r="F123" s="888">
        <v>45</v>
      </c>
      <c r="G123" s="888">
        <v>36</v>
      </c>
      <c r="H123" s="888">
        <v>0</v>
      </c>
      <c r="I123" s="888">
        <v>36</v>
      </c>
      <c r="J123" s="1041">
        <v>80</v>
      </c>
      <c r="K123" s="1042">
        <f t="shared" si="17"/>
        <v>2880</v>
      </c>
      <c r="L123" s="1042">
        <v>9</v>
      </c>
      <c r="M123" s="1042">
        <v>9</v>
      </c>
      <c r="N123" s="1042">
        <v>9</v>
      </c>
      <c r="O123" s="1042">
        <v>9</v>
      </c>
      <c r="P123" s="1042">
        <f t="shared" si="18"/>
        <v>36</v>
      </c>
      <c r="Q123" s="1042">
        <f t="shared" si="19"/>
        <v>2880</v>
      </c>
      <c r="R123" s="1039" t="s">
        <v>1051</v>
      </c>
      <c r="S123" s="556" t="s">
        <v>1053</v>
      </c>
      <c r="T123" s="22" t="str">
        <f t="shared" si="16"/>
        <v>OK</v>
      </c>
      <c r="U123" s="739">
        <f t="shared" si="10"/>
        <v>720</v>
      </c>
      <c r="V123" s="739">
        <f t="shared" si="11"/>
        <v>720</v>
      </c>
      <c r="W123" s="739">
        <f t="shared" si="12"/>
        <v>720</v>
      </c>
      <c r="X123" s="739">
        <f t="shared" si="13"/>
        <v>720</v>
      </c>
      <c r="Y123" s="722">
        <f t="shared" si="14"/>
        <v>2880</v>
      </c>
      <c r="Z123" s="740" t="str">
        <f t="shared" si="15"/>
        <v>OK</v>
      </c>
    </row>
    <row r="124" spans="1:26" s="22" customFormat="1">
      <c r="A124" s="1023">
        <v>90</v>
      </c>
      <c r="B124" s="888" t="s">
        <v>1793</v>
      </c>
      <c r="C124" s="1023" t="s">
        <v>1702</v>
      </c>
      <c r="D124" s="888">
        <v>37</v>
      </c>
      <c r="E124" s="888">
        <v>37</v>
      </c>
      <c r="F124" s="888">
        <v>12</v>
      </c>
      <c r="G124" s="888">
        <v>12</v>
      </c>
      <c r="H124" s="888">
        <v>0</v>
      </c>
      <c r="I124" s="888">
        <v>12</v>
      </c>
      <c r="J124" s="1041">
        <v>70</v>
      </c>
      <c r="K124" s="1042">
        <f t="shared" si="17"/>
        <v>840</v>
      </c>
      <c r="L124" s="1042">
        <v>3</v>
      </c>
      <c r="M124" s="1042">
        <v>3</v>
      </c>
      <c r="N124" s="1042">
        <v>3</v>
      </c>
      <c r="O124" s="1042">
        <v>3</v>
      </c>
      <c r="P124" s="1042">
        <f t="shared" si="18"/>
        <v>12</v>
      </c>
      <c r="Q124" s="1042">
        <f t="shared" si="19"/>
        <v>840</v>
      </c>
      <c r="R124" s="1039" t="s">
        <v>1051</v>
      </c>
      <c r="S124" s="556" t="s">
        <v>1053</v>
      </c>
      <c r="T124" s="22" t="str">
        <f t="shared" si="16"/>
        <v>OK</v>
      </c>
      <c r="U124" s="739">
        <f t="shared" si="10"/>
        <v>210</v>
      </c>
      <c r="V124" s="739">
        <f t="shared" si="11"/>
        <v>210</v>
      </c>
      <c r="W124" s="739">
        <f t="shared" si="12"/>
        <v>210</v>
      </c>
      <c r="X124" s="739">
        <f t="shared" si="13"/>
        <v>210</v>
      </c>
      <c r="Y124" s="722">
        <f t="shared" si="14"/>
        <v>840</v>
      </c>
      <c r="Z124" s="740" t="str">
        <f t="shared" si="15"/>
        <v>OK</v>
      </c>
    </row>
    <row r="125" spans="1:26" s="22" customFormat="1">
      <c r="A125" s="1033">
        <v>91</v>
      </c>
      <c r="B125" s="888" t="s">
        <v>1794</v>
      </c>
      <c r="C125" s="1023" t="s">
        <v>1343</v>
      </c>
      <c r="D125" s="888">
        <v>87</v>
      </c>
      <c r="E125" s="888">
        <v>87</v>
      </c>
      <c r="F125" s="888">
        <v>80</v>
      </c>
      <c r="G125" s="888">
        <v>80</v>
      </c>
      <c r="H125" s="888">
        <v>0</v>
      </c>
      <c r="I125" s="888">
        <v>80</v>
      </c>
      <c r="J125" s="1041">
        <v>5</v>
      </c>
      <c r="K125" s="1042">
        <f t="shared" si="17"/>
        <v>400</v>
      </c>
      <c r="L125" s="1042">
        <v>20</v>
      </c>
      <c r="M125" s="1042">
        <v>20</v>
      </c>
      <c r="N125" s="1042">
        <v>20</v>
      </c>
      <c r="O125" s="1042">
        <v>20</v>
      </c>
      <c r="P125" s="1042">
        <f t="shared" si="18"/>
        <v>80</v>
      </c>
      <c r="Q125" s="1042">
        <f t="shared" si="19"/>
        <v>400</v>
      </c>
      <c r="R125" s="1039" t="s">
        <v>1051</v>
      </c>
      <c r="S125" s="556" t="s">
        <v>1053</v>
      </c>
      <c r="T125" s="22" t="str">
        <f t="shared" si="16"/>
        <v>OK</v>
      </c>
      <c r="U125" s="739">
        <f t="shared" si="10"/>
        <v>100</v>
      </c>
      <c r="V125" s="739">
        <f t="shared" si="11"/>
        <v>100</v>
      </c>
      <c r="W125" s="739">
        <f t="shared" si="12"/>
        <v>100</v>
      </c>
      <c r="X125" s="739">
        <f t="shared" si="13"/>
        <v>100</v>
      </c>
      <c r="Y125" s="722">
        <f t="shared" si="14"/>
        <v>400</v>
      </c>
      <c r="Z125" s="740" t="str">
        <f t="shared" si="15"/>
        <v>OK</v>
      </c>
    </row>
    <row r="126" spans="1:26" s="22" customFormat="1">
      <c r="A126" s="1033">
        <v>92</v>
      </c>
      <c r="B126" s="888" t="s">
        <v>1795</v>
      </c>
      <c r="C126" s="1023" t="s">
        <v>1702</v>
      </c>
      <c r="D126" s="888">
        <v>20</v>
      </c>
      <c r="E126" s="888">
        <v>20</v>
      </c>
      <c r="F126" s="888">
        <v>17</v>
      </c>
      <c r="G126" s="888">
        <v>20</v>
      </c>
      <c r="H126" s="888">
        <v>0</v>
      </c>
      <c r="I126" s="888">
        <v>20</v>
      </c>
      <c r="J126" s="1041">
        <v>20</v>
      </c>
      <c r="K126" s="1042">
        <f t="shared" si="17"/>
        <v>400</v>
      </c>
      <c r="L126" s="1042">
        <v>5</v>
      </c>
      <c r="M126" s="1042">
        <v>5</v>
      </c>
      <c r="N126" s="1042">
        <v>5</v>
      </c>
      <c r="O126" s="1042">
        <v>5</v>
      </c>
      <c r="P126" s="1042">
        <f t="shared" si="18"/>
        <v>20</v>
      </c>
      <c r="Q126" s="1042">
        <f t="shared" si="19"/>
        <v>400</v>
      </c>
      <c r="R126" s="1039" t="s">
        <v>1051</v>
      </c>
      <c r="S126" s="556" t="s">
        <v>1053</v>
      </c>
      <c r="T126" s="22" t="str">
        <f t="shared" si="16"/>
        <v>OK</v>
      </c>
      <c r="U126" s="739">
        <f t="shared" si="10"/>
        <v>100</v>
      </c>
      <c r="V126" s="739">
        <f t="shared" si="11"/>
        <v>100</v>
      </c>
      <c r="W126" s="739">
        <f t="shared" si="12"/>
        <v>100</v>
      </c>
      <c r="X126" s="739">
        <f t="shared" si="13"/>
        <v>100</v>
      </c>
      <c r="Y126" s="722">
        <f t="shared" si="14"/>
        <v>400</v>
      </c>
      <c r="Z126" s="740" t="str">
        <f t="shared" si="15"/>
        <v>OK</v>
      </c>
    </row>
    <row r="127" spans="1:26" s="22" customFormat="1">
      <c r="A127" s="1023">
        <v>93</v>
      </c>
      <c r="B127" s="888" t="s">
        <v>1796</v>
      </c>
      <c r="C127" s="1023" t="s">
        <v>1702</v>
      </c>
      <c r="D127" s="888">
        <v>10</v>
      </c>
      <c r="E127" s="888">
        <v>10</v>
      </c>
      <c r="F127" s="888">
        <v>90</v>
      </c>
      <c r="G127" s="888">
        <v>80</v>
      </c>
      <c r="H127" s="888">
        <v>0</v>
      </c>
      <c r="I127" s="888">
        <v>80</v>
      </c>
      <c r="J127" s="1041">
        <v>40</v>
      </c>
      <c r="K127" s="1042">
        <f t="shared" si="17"/>
        <v>3200</v>
      </c>
      <c r="L127" s="1042">
        <v>20</v>
      </c>
      <c r="M127" s="1042">
        <v>20</v>
      </c>
      <c r="N127" s="1042">
        <v>20</v>
      </c>
      <c r="O127" s="1042">
        <v>20</v>
      </c>
      <c r="P127" s="1042">
        <f t="shared" si="18"/>
        <v>80</v>
      </c>
      <c r="Q127" s="1042">
        <f t="shared" si="19"/>
        <v>3200</v>
      </c>
      <c r="R127" s="1039" t="s">
        <v>1051</v>
      </c>
      <c r="S127" s="556" t="s">
        <v>1053</v>
      </c>
      <c r="T127" s="22" t="str">
        <f t="shared" si="16"/>
        <v>OK</v>
      </c>
      <c r="U127" s="739">
        <f t="shared" si="10"/>
        <v>800</v>
      </c>
      <c r="V127" s="739">
        <f t="shared" si="11"/>
        <v>800</v>
      </c>
      <c r="W127" s="739">
        <f t="shared" si="12"/>
        <v>800</v>
      </c>
      <c r="X127" s="739">
        <f t="shared" si="13"/>
        <v>800</v>
      </c>
      <c r="Y127" s="722">
        <f t="shared" si="14"/>
        <v>3200</v>
      </c>
      <c r="Z127" s="740" t="str">
        <f t="shared" si="15"/>
        <v>OK</v>
      </c>
    </row>
    <row r="128" spans="1:26" s="22" customFormat="1">
      <c r="A128" s="1033">
        <v>94</v>
      </c>
      <c r="B128" s="888" t="s">
        <v>1797</v>
      </c>
      <c r="C128" s="1023" t="s">
        <v>1066</v>
      </c>
      <c r="D128" s="888">
        <v>146</v>
      </c>
      <c r="E128" s="888">
        <v>118</v>
      </c>
      <c r="F128" s="888">
        <v>60</v>
      </c>
      <c r="G128" s="888">
        <v>60</v>
      </c>
      <c r="H128" s="888">
        <v>0</v>
      </c>
      <c r="I128" s="888">
        <v>60</v>
      </c>
      <c r="J128" s="1041">
        <v>35</v>
      </c>
      <c r="K128" s="1042">
        <f t="shared" si="17"/>
        <v>2100</v>
      </c>
      <c r="L128" s="1042">
        <v>15</v>
      </c>
      <c r="M128" s="1042">
        <v>15</v>
      </c>
      <c r="N128" s="1042">
        <v>15</v>
      </c>
      <c r="O128" s="1042">
        <v>15</v>
      </c>
      <c r="P128" s="1042">
        <f t="shared" si="18"/>
        <v>60</v>
      </c>
      <c r="Q128" s="1042">
        <f t="shared" si="19"/>
        <v>2100</v>
      </c>
      <c r="R128" s="1039" t="s">
        <v>1051</v>
      </c>
      <c r="S128" s="556" t="s">
        <v>1053</v>
      </c>
      <c r="T128" s="22" t="str">
        <f t="shared" si="16"/>
        <v>OK</v>
      </c>
      <c r="U128" s="739">
        <f t="shared" si="10"/>
        <v>525</v>
      </c>
      <c r="V128" s="739">
        <f t="shared" si="11"/>
        <v>525</v>
      </c>
      <c r="W128" s="739">
        <f t="shared" si="12"/>
        <v>525</v>
      </c>
      <c r="X128" s="739">
        <f t="shared" si="13"/>
        <v>525</v>
      </c>
      <c r="Y128" s="722">
        <f t="shared" si="14"/>
        <v>2100</v>
      </c>
      <c r="Z128" s="740" t="str">
        <f t="shared" si="15"/>
        <v>OK</v>
      </c>
    </row>
    <row r="129" spans="1:26" s="22" customFormat="1">
      <c r="A129" s="1033">
        <v>95</v>
      </c>
      <c r="B129" s="888" t="s">
        <v>1798</v>
      </c>
      <c r="C129" s="1023" t="s">
        <v>1702</v>
      </c>
      <c r="D129" s="888">
        <v>10</v>
      </c>
      <c r="E129" s="888">
        <v>10</v>
      </c>
      <c r="F129" s="888">
        <v>36</v>
      </c>
      <c r="G129" s="888">
        <v>60</v>
      </c>
      <c r="H129" s="888">
        <v>0</v>
      </c>
      <c r="I129" s="888">
        <v>60</v>
      </c>
      <c r="J129" s="1041">
        <v>60</v>
      </c>
      <c r="K129" s="1042">
        <f t="shared" si="17"/>
        <v>3600</v>
      </c>
      <c r="L129" s="1042">
        <v>15</v>
      </c>
      <c r="M129" s="1042">
        <v>15</v>
      </c>
      <c r="N129" s="1042">
        <v>15</v>
      </c>
      <c r="O129" s="1042">
        <v>15</v>
      </c>
      <c r="P129" s="1042">
        <f t="shared" si="18"/>
        <v>60</v>
      </c>
      <c r="Q129" s="1042">
        <f t="shared" si="19"/>
        <v>3600</v>
      </c>
      <c r="R129" s="1039" t="s">
        <v>1051</v>
      </c>
      <c r="S129" s="556" t="s">
        <v>1053</v>
      </c>
      <c r="T129" s="22" t="str">
        <f t="shared" si="16"/>
        <v>OK</v>
      </c>
      <c r="U129" s="739">
        <f t="shared" si="10"/>
        <v>900</v>
      </c>
      <c r="V129" s="739">
        <f t="shared" si="11"/>
        <v>900</v>
      </c>
      <c r="W129" s="739">
        <f t="shared" si="12"/>
        <v>900</v>
      </c>
      <c r="X129" s="739">
        <f t="shared" si="13"/>
        <v>900</v>
      </c>
      <c r="Y129" s="722">
        <f t="shared" si="14"/>
        <v>3600</v>
      </c>
      <c r="Z129" s="740" t="str">
        <f t="shared" si="15"/>
        <v>OK</v>
      </c>
    </row>
    <row r="130" spans="1:26" ht="18.600000000000001" customHeight="1">
      <c r="A130" s="746"/>
      <c r="B130" s="76" t="s">
        <v>6</v>
      </c>
      <c r="C130" s="22"/>
      <c r="D130" s="22"/>
      <c r="E130" s="22"/>
      <c r="F130" s="22"/>
      <c r="G130" s="22"/>
      <c r="H130" s="22"/>
      <c r="I130" s="22"/>
      <c r="J130" s="22"/>
      <c r="K130" s="788">
        <f>SUM(K109:K129)</f>
        <v>936145</v>
      </c>
      <c r="L130" s="789"/>
      <c r="M130" s="789"/>
      <c r="N130" s="789"/>
      <c r="O130" s="789"/>
      <c r="P130" s="789"/>
      <c r="Q130" s="788">
        <f>SUM(Q109:Q129)</f>
        <v>936145</v>
      </c>
      <c r="S130" s="21"/>
      <c r="U130" s="739">
        <f t="shared" si="10"/>
        <v>0</v>
      </c>
      <c r="V130" s="739">
        <f t="shared" si="11"/>
        <v>0</v>
      </c>
      <c r="W130" s="739">
        <f t="shared" si="12"/>
        <v>0</v>
      </c>
      <c r="X130" s="739">
        <f t="shared" si="13"/>
        <v>0</v>
      </c>
      <c r="Y130" s="722">
        <f t="shared" si="14"/>
        <v>0</v>
      </c>
      <c r="Z130" s="740" t="b">
        <f t="shared" si="15"/>
        <v>0</v>
      </c>
    </row>
    <row r="131" spans="1:26" ht="18.600000000000001" customHeight="1">
      <c r="A131" s="746"/>
      <c r="B131" s="73"/>
      <c r="C131" s="22"/>
      <c r="D131" s="22"/>
      <c r="E131" s="22"/>
      <c r="F131" s="22"/>
      <c r="G131" s="22"/>
      <c r="H131" s="22"/>
      <c r="I131" s="22"/>
      <c r="J131" s="22"/>
      <c r="K131" s="846"/>
      <c r="L131" s="789"/>
      <c r="M131" s="789"/>
      <c r="N131" s="789"/>
      <c r="O131" s="789"/>
      <c r="P131" s="789"/>
      <c r="Q131" s="846"/>
      <c r="S131" s="21"/>
      <c r="U131" s="739">
        <f t="shared" si="10"/>
        <v>0</v>
      </c>
      <c r="V131" s="739">
        <f t="shared" si="11"/>
        <v>0</v>
      </c>
      <c r="W131" s="739">
        <f t="shared" si="12"/>
        <v>0</v>
      </c>
      <c r="X131" s="739">
        <f t="shared" si="13"/>
        <v>0</v>
      </c>
      <c r="Y131" s="722">
        <f t="shared" si="14"/>
        <v>0</v>
      </c>
      <c r="Z131" s="740" t="str">
        <f t="shared" si="15"/>
        <v>OK</v>
      </c>
    </row>
    <row r="132" spans="1:26" ht="18.600000000000001" customHeight="1">
      <c r="A132" s="746"/>
      <c r="B132" s="73"/>
      <c r="C132" s="22"/>
      <c r="D132" s="22"/>
      <c r="E132" s="22"/>
      <c r="F132" s="22"/>
      <c r="G132" s="22"/>
      <c r="H132" s="22"/>
      <c r="I132" s="22"/>
      <c r="J132" s="22"/>
      <c r="K132" s="846"/>
      <c r="L132" s="789"/>
      <c r="M132" s="789"/>
      <c r="N132" s="789"/>
      <c r="O132" s="789"/>
      <c r="P132" s="789"/>
      <c r="Q132" s="846"/>
      <c r="S132" s="21"/>
      <c r="U132" s="739">
        <f t="shared" si="10"/>
        <v>0</v>
      </c>
      <c r="V132" s="739">
        <f t="shared" si="11"/>
        <v>0</v>
      </c>
      <c r="W132" s="739">
        <f t="shared" si="12"/>
        <v>0</v>
      </c>
      <c r="X132" s="739">
        <f t="shared" si="13"/>
        <v>0</v>
      </c>
      <c r="Y132" s="722">
        <f t="shared" si="14"/>
        <v>0</v>
      </c>
      <c r="Z132" s="740" t="str">
        <f t="shared" si="15"/>
        <v>OK</v>
      </c>
    </row>
    <row r="133" spans="1:26" ht="18.600000000000001" customHeight="1">
      <c r="A133" s="746"/>
      <c r="B133" s="73"/>
      <c r="C133" s="22"/>
      <c r="D133" s="22"/>
      <c r="E133" s="22"/>
      <c r="F133" s="22"/>
      <c r="G133" s="22"/>
      <c r="H133" s="22"/>
      <c r="I133" s="22"/>
      <c r="J133" s="22"/>
      <c r="K133" s="846"/>
      <c r="L133" s="789"/>
      <c r="M133" s="789"/>
      <c r="N133" s="789"/>
      <c r="O133" s="789"/>
      <c r="P133" s="789"/>
      <c r="Q133" s="846"/>
      <c r="S133" s="21"/>
      <c r="U133" s="739">
        <f t="shared" si="10"/>
        <v>0</v>
      </c>
      <c r="V133" s="739">
        <f t="shared" si="11"/>
        <v>0</v>
      </c>
      <c r="W133" s="739">
        <f t="shared" si="12"/>
        <v>0</v>
      </c>
      <c r="X133" s="739">
        <f t="shared" si="13"/>
        <v>0</v>
      </c>
      <c r="Y133" s="722">
        <f t="shared" si="14"/>
        <v>0</v>
      </c>
      <c r="Z133" s="740" t="str">
        <f t="shared" si="15"/>
        <v>OK</v>
      </c>
    </row>
    <row r="134" spans="1:26" ht="18.600000000000001" customHeight="1">
      <c r="A134" s="746"/>
      <c r="B134" s="73"/>
      <c r="C134" s="22"/>
      <c r="D134" s="22"/>
      <c r="E134" s="22"/>
      <c r="F134" s="22"/>
      <c r="G134" s="22"/>
      <c r="H134" s="22"/>
      <c r="I134" s="22"/>
      <c r="J134" s="22"/>
      <c r="K134" s="846"/>
      <c r="L134" s="789"/>
      <c r="M134" s="789"/>
      <c r="N134" s="789"/>
      <c r="O134" s="789"/>
      <c r="P134" s="789"/>
      <c r="Q134" s="846"/>
      <c r="S134" s="21"/>
      <c r="U134" s="739">
        <f t="shared" si="10"/>
        <v>0</v>
      </c>
      <c r="V134" s="739">
        <f t="shared" si="11"/>
        <v>0</v>
      </c>
      <c r="W134" s="739">
        <f t="shared" si="12"/>
        <v>0</v>
      </c>
      <c r="X134" s="739">
        <f t="shared" si="13"/>
        <v>0</v>
      </c>
      <c r="Y134" s="722">
        <f t="shared" si="14"/>
        <v>0</v>
      </c>
      <c r="Z134" s="740" t="str">
        <f t="shared" si="15"/>
        <v>OK</v>
      </c>
    </row>
    <row r="135" spans="1:26" ht="18.600000000000001" customHeight="1">
      <c r="A135" s="746"/>
      <c r="B135" s="73"/>
      <c r="C135" s="22"/>
      <c r="D135" s="22"/>
      <c r="E135" s="22"/>
      <c r="F135" s="22"/>
      <c r="G135" s="22"/>
      <c r="H135" s="22"/>
      <c r="I135" s="22"/>
      <c r="J135" s="22"/>
      <c r="K135" s="846"/>
      <c r="L135" s="789"/>
      <c r="M135" s="789"/>
      <c r="N135" s="789"/>
      <c r="O135" s="789"/>
      <c r="P135" s="789"/>
      <c r="Q135" s="846"/>
      <c r="S135" s="21"/>
      <c r="U135" s="739">
        <f t="shared" ref="U135:U146" si="20">+L135*J135</f>
        <v>0</v>
      </c>
      <c r="V135" s="739">
        <f t="shared" ref="V135:V146" si="21">+M135*J135</f>
        <v>0</v>
      </c>
      <c r="W135" s="739">
        <f t="shared" ref="W135:W146" si="22">+N135*J135</f>
        <v>0</v>
      </c>
      <c r="X135" s="739">
        <f t="shared" ref="X135:X146" si="23">+O135*J135</f>
        <v>0</v>
      </c>
      <c r="Y135" s="722">
        <f t="shared" ref="Y135:Y146" si="24">SUM(U135:X135)</f>
        <v>0</v>
      </c>
      <c r="Z135" s="740" t="str">
        <f t="shared" ref="Z135:Z146" si="25">IF(Q135=Y135,"OK")</f>
        <v>OK</v>
      </c>
    </row>
    <row r="136" spans="1:26" ht="18.600000000000001" customHeight="1">
      <c r="A136" s="1826" t="s">
        <v>1721</v>
      </c>
      <c r="B136" s="1826"/>
      <c r="C136" s="1826"/>
      <c r="D136" s="1826"/>
      <c r="E136" s="1826"/>
      <c r="F136" s="1826"/>
      <c r="G136" s="1826"/>
      <c r="H136" s="1826"/>
      <c r="I136" s="1826"/>
      <c r="J136" s="1826"/>
      <c r="K136" s="1826"/>
      <c r="L136" s="1826"/>
      <c r="M136" s="1826"/>
      <c r="N136" s="1826"/>
      <c r="O136" s="1826"/>
      <c r="P136" s="1826"/>
      <c r="Q136" s="1826"/>
      <c r="R136" s="1826"/>
      <c r="S136" s="1826"/>
      <c r="U136" s="739">
        <f t="shared" si="20"/>
        <v>0</v>
      </c>
      <c r="V136" s="739">
        <f t="shared" si="21"/>
        <v>0</v>
      </c>
      <c r="W136" s="739">
        <f t="shared" si="22"/>
        <v>0</v>
      </c>
      <c r="X136" s="739">
        <f t="shared" si="23"/>
        <v>0</v>
      </c>
      <c r="Y136" s="722">
        <f t="shared" si="24"/>
        <v>0</v>
      </c>
      <c r="Z136" s="740" t="str">
        <f t="shared" si="25"/>
        <v>OK</v>
      </c>
    </row>
    <row r="137" spans="1:26" s="26" customFormat="1" ht="23.25" customHeight="1">
      <c r="A137" s="1826" t="s">
        <v>1029</v>
      </c>
      <c r="B137" s="1826"/>
      <c r="C137" s="1826"/>
      <c r="D137" s="1826"/>
      <c r="E137" s="1826"/>
      <c r="F137" s="1826"/>
      <c r="G137" s="1826"/>
      <c r="H137" s="1826"/>
      <c r="I137" s="1826"/>
      <c r="J137" s="1826"/>
      <c r="K137" s="1826"/>
      <c r="L137" s="1826"/>
      <c r="M137" s="1826"/>
      <c r="N137" s="1826"/>
      <c r="O137" s="1826"/>
      <c r="P137" s="1826"/>
      <c r="Q137" s="1826"/>
      <c r="R137" s="1826"/>
      <c r="S137" s="1826"/>
      <c r="U137" s="739">
        <f t="shared" si="20"/>
        <v>0</v>
      </c>
      <c r="V137" s="739">
        <f t="shared" si="21"/>
        <v>0</v>
      </c>
      <c r="W137" s="739">
        <f t="shared" si="22"/>
        <v>0</v>
      </c>
      <c r="X137" s="739">
        <f t="shared" si="23"/>
        <v>0</v>
      </c>
      <c r="Y137" s="722">
        <f t="shared" si="24"/>
        <v>0</v>
      </c>
      <c r="Z137" s="740" t="str">
        <f t="shared" si="25"/>
        <v>OK</v>
      </c>
    </row>
    <row r="138" spans="1:26" s="26" customFormat="1" ht="19.5" customHeight="1">
      <c r="A138" s="1827" t="s">
        <v>1030</v>
      </c>
      <c r="B138" s="1827"/>
      <c r="C138" s="1827"/>
      <c r="D138" s="1827"/>
      <c r="E138" s="1827"/>
      <c r="F138" s="1827"/>
      <c r="G138" s="1827"/>
      <c r="H138" s="1827"/>
      <c r="I138" s="1827"/>
      <c r="J138" s="1827"/>
      <c r="K138" s="1827"/>
      <c r="L138" s="1827"/>
      <c r="M138" s="1827"/>
      <c r="N138" s="1827"/>
      <c r="O138" s="1827"/>
      <c r="P138" s="1827"/>
      <c r="Q138" s="1827"/>
      <c r="R138" s="1827"/>
      <c r="S138" s="1827"/>
      <c r="U138" s="739">
        <f t="shared" si="20"/>
        <v>0</v>
      </c>
      <c r="V138" s="739">
        <f t="shared" si="21"/>
        <v>0</v>
      </c>
      <c r="W138" s="739">
        <f t="shared" si="22"/>
        <v>0</v>
      </c>
      <c r="X138" s="739">
        <f t="shared" si="23"/>
        <v>0</v>
      </c>
      <c r="Y138" s="722">
        <f t="shared" si="24"/>
        <v>0</v>
      </c>
      <c r="Z138" s="740" t="str">
        <f t="shared" si="25"/>
        <v>OK</v>
      </c>
    </row>
    <row r="139" spans="1:26" ht="18.600000000000001" customHeight="1">
      <c r="A139" s="1828" t="s">
        <v>789</v>
      </c>
      <c r="B139" s="1829" t="s">
        <v>4</v>
      </c>
      <c r="C139" s="1834" t="s">
        <v>1031</v>
      </c>
      <c r="D139" s="1837" t="s">
        <v>1032</v>
      </c>
      <c r="E139" s="1837"/>
      <c r="F139" s="1837"/>
      <c r="G139" s="1847" t="s">
        <v>1033</v>
      </c>
      <c r="H139" s="1847" t="s">
        <v>1034</v>
      </c>
      <c r="I139" s="1847" t="s">
        <v>1035</v>
      </c>
      <c r="J139" s="1885" t="s">
        <v>1036</v>
      </c>
      <c r="K139" s="1890" t="s">
        <v>1037</v>
      </c>
      <c r="L139" s="1838" t="s">
        <v>1038</v>
      </c>
      <c r="M139" s="1838" t="s">
        <v>1039</v>
      </c>
      <c r="N139" s="1838" t="s">
        <v>1040</v>
      </c>
      <c r="O139" s="1838" t="s">
        <v>1041</v>
      </c>
      <c r="P139" s="1839" t="s">
        <v>1042</v>
      </c>
      <c r="Q139" s="1839"/>
      <c r="R139" s="1840" t="s">
        <v>1043</v>
      </c>
      <c r="S139" s="1840" t="s">
        <v>1146</v>
      </c>
      <c r="T139" s="801"/>
      <c r="U139" s="739"/>
      <c r="V139" s="739"/>
      <c r="W139" s="739"/>
      <c r="X139" s="739"/>
      <c r="Z139" s="740"/>
    </row>
    <row r="140" spans="1:26" ht="60" customHeight="1">
      <c r="A140" s="1828"/>
      <c r="B140" s="1830"/>
      <c r="C140" s="1834"/>
      <c r="D140" s="499" t="s">
        <v>1045</v>
      </c>
      <c r="E140" s="499" t="s">
        <v>1046</v>
      </c>
      <c r="F140" s="499" t="s">
        <v>224</v>
      </c>
      <c r="G140" s="1847"/>
      <c r="H140" s="1847"/>
      <c r="I140" s="1847"/>
      <c r="J140" s="1885"/>
      <c r="K140" s="1890"/>
      <c r="L140" s="1838"/>
      <c r="M140" s="1838"/>
      <c r="N140" s="1838"/>
      <c r="O140" s="1838"/>
      <c r="P140" s="553" t="s">
        <v>1047</v>
      </c>
      <c r="Q140" s="555" t="s">
        <v>1048</v>
      </c>
      <c r="R140" s="1840"/>
      <c r="S140" s="1840"/>
      <c r="U140" s="739">
        <f t="shared" si="20"/>
        <v>0</v>
      </c>
      <c r="V140" s="739">
        <f t="shared" si="21"/>
        <v>0</v>
      </c>
      <c r="W140" s="739">
        <f t="shared" si="22"/>
        <v>0</v>
      </c>
      <c r="X140" s="739">
        <f t="shared" si="23"/>
        <v>0</v>
      </c>
      <c r="Y140" s="722">
        <f t="shared" si="24"/>
        <v>0</v>
      </c>
      <c r="Z140" s="740" t="b">
        <f t="shared" si="25"/>
        <v>0</v>
      </c>
    </row>
    <row r="141" spans="1:26" ht="18" customHeight="1">
      <c r="A141" s="498"/>
      <c r="B141" s="498" t="s">
        <v>1087</v>
      </c>
      <c r="C141" s="551"/>
      <c r="D141" s="499"/>
      <c r="E141" s="499"/>
      <c r="F141" s="499"/>
      <c r="G141" s="570"/>
      <c r="H141" s="570"/>
      <c r="I141" s="570"/>
      <c r="J141" s="878"/>
      <c r="K141" s="555">
        <f>+K130</f>
        <v>936145</v>
      </c>
      <c r="L141" s="505"/>
      <c r="M141" s="505"/>
      <c r="N141" s="505"/>
      <c r="O141" s="505"/>
      <c r="P141" s="553"/>
      <c r="Q141" s="555">
        <f>+Q130</f>
        <v>936145</v>
      </c>
      <c r="R141" s="554"/>
      <c r="S141" s="554"/>
      <c r="U141" s="739">
        <f t="shared" si="20"/>
        <v>0</v>
      </c>
      <c r="V141" s="739">
        <f t="shared" si="21"/>
        <v>0</v>
      </c>
      <c r="W141" s="739">
        <f t="shared" si="22"/>
        <v>0</v>
      </c>
      <c r="X141" s="739">
        <f t="shared" si="23"/>
        <v>0</v>
      </c>
      <c r="Y141" s="722">
        <f t="shared" si="24"/>
        <v>0</v>
      </c>
      <c r="Z141" s="740" t="b">
        <f t="shared" si="25"/>
        <v>0</v>
      </c>
    </row>
    <row r="142" spans="1:26" s="22" customFormat="1">
      <c r="A142" s="1023">
        <v>96</v>
      </c>
      <c r="B142" s="888" t="s">
        <v>1799</v>
      </c>
      <c r="C142" s="1023" t="s">
        <v>1702</v>
      </c>
      <c r="D142" s="888">
        <v>6</v>
      </c>
      <c r="E142" s="888">
        <v>9</v>
      </c>
      <c r="F142" s="888">
        <v>41</v>
      </c>
      <c r="G142" s="888">
        <v>41</v>
      </c>
      <c r="H142" s="888">
        <v>0</v>
      </c>
      <c r="I142" s="888">
        <v>41</v>
      </c>
      <c r="J142" s="1041">
        <v>50</v>
      </c>
      <c r="K142" s="1025">
        <f>+I142*J142</f>
        <v>2050</v>
      </c>
      <c r="L142" s="1025">
        <v>10</v>
      </c>
      <c r="M142" s="1025">
        <v>10</v>
      </c>
      <c r="N142" s="1025">
        <v>10</v>
      </c>
      <c r="O142" s="1025">
        <v>11</v>
      </c>
      <c r="P142" s="1025">
        <f>SUM(L142:O142)</f>
        <v>41</v>
      </c>
      <c r="Q142" s="1025">
        <f>+P142*J142</f>
        <v>2050</v>
      </c>
      <c r="R142" s="1039" t="s">
        <v>1051</v>
      </c>
      <c r="S142" s="556" t="s">
        <v>1053</v>
      </c>
      <c r="T142" s="22" t="str">
        <f>+IF(K142=Q142,("OK"))</f>
        <v>OK</v>
      </c>
      <c r="U142" s="739">
        <f t="shared" si="20"/>
        <v>500</v>
      </c>
      <c r="V142" s="739">
        <f t="shared" si="21"/>
        <v>500</v>
      </c>
      <c r="W142" s="739">
        <f t="shared" si="22"/>
        <v>500</v>
      </c>
      <c r="X142" s="739">
        <f t="shared" si="23"/>
        <v>550</v>
      </c>
      <c r="Y142" s="722">
        <f t="shared" si="24"/>
        <v>2050</v>
      </c>
      <c r="Z142" s="740" t="str">
        <f t="shared" si="25"/>
        <v>OK</v>
      </c>
    </row>
    <row r="143" spans="1:26" s="22" customFormat="1">
      <c r="A143" s="1033">
        <v>97</v>
      </c>
      <c r="B143" s="888" t="s">
        <v>1800</v>
      </c>
      <c r="C143" s="1023" t="s">
        <v>1066</v>
      </c>
      <c r="D143" s="888">
        <v>235</v>
      </c>
      <c r="E143" s="888">
        <v>240</v>
      </c>
      <c r="F143" s="888">
        <v>35</v>
      </c>
      <c r="G143" s="888">
        <v>120</v>
      </c>
      <c r="H143" s="888">
        <v>0</v>
      </c>
      <c r="I143" s="888">
        <v>120</v>
      </c>
      <c r="J143" s="1041">
        <v>15</v>
      </c>
      <c r="K143" s="1042">
        <f t="shared" si="17"/>
        <v>1800</v>
      </c>
      <c r="L143" s="1042">
        <v>30</v>
      </c>
      <c r="M143" s="1042">
        <v>30</v>
      </c>
      <c r="N143" s="1042">
        <v>30</v>
      </c>
      <c r="O143" s="1042">
        <v>30</v>
      </c>
      <c r="P143" s="1042">
        <f t="shared" si="18"/>
        <v>120</v>
      </c>
      <c r="Q143" s="1042">
        <f t="shared" si="19"/>
        <v>1800</v>
      </c>
      <c r="R143" s="1039" t="s">
        <v>1051</v>
      </c>
      <c r="S143" s="556" t="s">
        <v>1053</v>
      </c>
      <c r="T143" s="22" t="str">
        <f t="shared" si="16"/>
        <v>OK</v>
      </c>
      <c r="U143" s="739">
        <f t="shared" si="20"/>
        <v>450</v>
      </c>
      <c r="V143" s="739">
        <f t="shared" si="21"/>
        <v>450</v>
      </c>
      <c r="W143" s="739">
        <f t="shared" si="22"/>
        <v>450</v>
      </c>
      <c r="X143" s="739">
        <f t="shared" si="23"/>
        <v>450</v>
      </c>
      <c r="Y143" s="722">
        <f t="shared" si="24"/>
        <v>1800</v>
      </c>
      <c r="Z143" s="740" t="str">
        <f t="shared" si="25"/>
        <v>OK</v>
      </c>
    </row>
    <row r="144" spans="1:26" s="22" customFormat="1">
      <c r="A144" s="1033">
        <v>98</v>
      </c>
      <c r="B144" s="888" t="s">
        <v>1801</v>
      </c>
      <c r="C144" s="1023" t="s">
        <v>1066</v>
      </c>
      <c r="D144" s="888">
        <v>736</v>
      </c>
      <c r="E144" s="888">
        <v>736</v>
      </c>
      <c r="F144" s="888">
        <v>55</v>
      </c>
      <c r="G144" s="888">
        <v>160</v>
      </c>
      <c r="H144" s="888">
        <v>0</v>
      </c>
      <c r="I144" s="888">
        <v>160</v>
      </c>
      <c r="J144" s="1041">
        <v>15</v>
      </c>
      <c r="K144" s="1042">
        <f t="shared" si="17"/>
        <v>2400</v>
      </c>
      <c r="L144" s="1042">
        <v>40</v>
      </c>
      <c r="M144" s="1042">
        <v>40</v>
      </c>
      <c r="N144" s="1042">
        <v>40</v>
      </c>
      <c r="O144" s="1042">
        <v>40</v>
      </c>
      <c r="P144" s="1042">
        <f t="shared" si="18"/>
        <v>160</v>
      </c>
      <c r="Q144" s="1042">
        <f t="shared" si="19"/>
        <v>2400</v>
      </c>
      <c r="R144" s="1039" t="s">
        <v>1051</v>
      </c>
      <c r="S144" s="556" t="s">
        <v>1053</v>
      </c>
      <c r="T144" s="22" t="str">
        <f t="shared" si="16"/>
        <v>OK</v>
      </c>
      <c r="U144" s="739">
        <f t="shared" si="20"/>
        <v>600</v>
      </c>
      <c r="V144" s="739">
        <f t="shared" si="21"/>
        <v>600</v>
      </c>
      <c r="W144" s="739">
        <f t="shared" si="22"/>
        <v>600</v>
      </c>
      <c r="X144" s="739">
        <f t="shared" si="23"/>
        <v>600</v>
      </c>
      <c r="Y144" s="722">
        <f t="shared" si="24"/>
        <v>2400</v>
      </c>
      <c r="Z144" s="740" t="str">
        <f t="shared" si="25"/>
        <v>OK</v>
      </c>
    </row>
    <row r="145" spans="1:26" s="22" customFormat="1">
      <c r="A145" s="1023">
        <v>99</v>
      </c>
      <c r="B145" s="888" t="s">
        <v>1802</v>
      </c>
      <c r="C145" s="1023" t="s">
        <v>1702</v>
      </c>
      <c r="D145" s="888">
        <v>16</v>
      </c>
      <c r="E145" s="888">
        <v>16</v>
      </c>
      <c r="F145" s="888">
        <v>40</v>
      </c>
      <c r="G145" s="888">
        <v>40</v>
      </c>
      <c r="H145" s="888">
        <v>0</v>
      </c>
      <c r="I145" s="888">
        <v>40</v>
      </c>
      <c r="J145" s="1041">
        <v>30</v>
      </c>
      <c r="K145" s="1042">
        <f t="shared" si="17"/>
        <v>1200</v>
      </c>
      <c r="L145" s="1042">
        <v>10</v>
      </c>
      <c r="M145" s="1042">
        <v>10</v>
      </c>
      <c r="N145" s="1042">
        <v>10</v>
      </c>
      <c r="O145" s="1042">
        <v>10</v>
      </c>
      <c r="P145" s="1042">
        <f t="shared" si="18"/>
        <v>40</v>
      </c>
      <c r="Q145" s="1042">
        <f t="shared" si="19"/>
        <v>1200</v>
      </c>
      <c r="R145" s="1039" t="s">
        <v>1051</v>
      </c>
      <c r="S145" s="556" t="s">
        <v>1053</v>
      </c>
      <c r="T145" s="22" t="str">
        <f t="shared" si="16"/>
        <v>OK</v>
      </c>
      <c r="U145" s="739">
        <f t="shared" si="20"/>
        <v>300</v>
      </c>
      <c r="V145" s="739">
        <f t="shared" si="21"/>
        <v>300</v>
      </c>
      <c r="W145" s="739">
        <f t="shared" si="22"/>
        <v>300</v>
      </c>
      <c r="X145" s="739">
        <f t="shared" si="23"/>
        <v>300</v>
      </c>
      <c r="Y145" s="722">
        <f t="shared" si="24"/>
        <v>1200</v>
      </c>
      <c r="Z145" s="740" t="str">
        <f t="shared" si="25"/>
        <v>OK</v>
      </c>
    </row>
    <row r="146" spans="1:26" s="22" customFormat="1">
      <c r="A146" s="1033">
        <v>100</v>
      </c>
      <c r="B146" s="888" t="s">
        <v>1803</v>
      </c>
      <c r="C146" s="1023" t="s">
        <v>1804</v>
      </c>
      <c r="D146" s="888">
        <v>86</v>
      </c>
      <c r="E146" s="888">
        <v>88</v>
      </c>
      <c r="F146" s="888">
        <v>66</v>
      </c>
      <c r="G146" s="888">
        <v>72</v>
      </c>
      <c r="H146" s="888">
        <v>0</v>
      </c>
      <c r="I146" s="888">
        <v>72</v>
      </c>
      <c r="J146" s="1041">
        <v>20</v>
      </c>
      <c r="K146" s="1042">
        <f t="shared" si="17"/>
        <v>1440</v>
      </c>
      <c r="L146" s="1042">
        <v>18</v>
      </c>
      <c r="M146" s="1042">
        <v>18</v>
      </c>
      <c r="N146" s="1042">
        <v>18</v>
      </c>
      <c r="O146" s="1042">
        <v>18</v>
      </c>
      <c r="P146" s="1042">
        <f t="shared" si="18"/>
        <v>72</v>
      </c>
      <c r="Q146" s="1042">
        <f t="shared" si="19"/>
        <v>1440</v>
      </c>
      <c r="R146" s="1039" t="s">
        <v>1051</v>
      </c>
      <c r="S146" s="556" t="s">
        <v>1053</v>
      </c>
      <c r="T146" s="22" t="str">
        <f t="shared" si="16"/>
        <v>OK</v>
      </c>
      <c r="U146" s="739">
        <f t="shared" si="20"/>
        <v>360</v>
      </c>
      <c r="V146" s="739">
        <f t="shared" si="21"/>
        <v>360</v>
      </c>
      <c r="W146" s="739">
        <f t="shared" si="22"/>
        <v>360</v>
      </c>
      <c r="X146" s="739">
        <f t="shared" si="23"/>
        <v>360</v>
      </c>
      <c r="Y146" s="722">
        <f t="shared" si="24"/>
        <v>1440</v>
      </c>
      <c r="Z146" s="740" t="str">
        <f t="shared" si="25"/>
        <v>OK</v>
      </c>
    </row>
    <row r="147" spans="1:26" ht="18.600000000000001" customHeight="1">
      <c r="A147" s="746"/>
      <c r="B147" s="76" t="s">
        <v>6</v>
      </c>
      <c r="C147" s="22"/>
      <c r="D147" s="22"/>
      <c r="E147" s="22"/>
      <c r="F147" s="22"/>
      <c r="G147" s="22"/>
      <c r="H147" s="22"/>
      <c r="I147" s="22"/>
      <c r="J147" s="22"/>
      <c r="K147" s="788">
        <f>SUM(K141:K146)</f>
        <v>945035</v>
      </c>
      <c r="L147" s="789"/>
      <c r="M147" s="789"/>
      <c r="N147" s="789"/>
      <c r="O147" s="789"/>
      <c r="P147" s="789"/>
      <c r="Q147" s="788">
        <f>SUM(Q139:Q146)</f>
        <v>945035</v>
      </c>
      <c r="S147" s="21"/>
      <c r="U147" s="739">
        <f>SUM(U6:U146)</f>
        <v>235463</v>
      </c>
      <c r="V147" s="739">
        <f t="shared" ref="V147:Y147" si="26">SUM(V6:V146)</f>
        <v>236533</v>
      </c>
      <c r="W147" s="739">
        <f t="shared" si="26"/>
        <v>236528</v>
      </c>
      <c r="X147" s="739">
        <f t="shared" si="26"/>
        <v>236511</v>
      </c>
      <c r="Y147" s="739">
        <f t="shared" si="26"/>
        <v>945035</v>
      </c>
      <c r="Z147" s="740"/>
    </row>
    <row r="148" spans="1:26">
      <c r="U148" s="739"/>
      <c r="V148" s="739"/>
      <c r="W148" s="739"/>
      <c r="X148" s="739"/>
      <c r="Z148" s="740"/>
    </row>
    <row r="149" spans="1:26">
      <c r="U149" s="739"/>
      <c r="V149" s="739"/>
      <c r="W149" s="739"/>
      <c r="X149" s="739"/>
      <c r="Z149" s="740"/>
    </row>
    <row r="150" spans="1:26">
      <c r="U150" s="739"/>
      <c r="V150" s="739"/>
      <c r="W150" s="739"/>
      <c r="X150" s="739"/>
      <c r="Z150" s="740"/>
    </row>
    <row r="151" spans="1:26">
      <c r="U151" s="739"/>
      <c r="V151" s="739"/>
      <c r="W151" s="739"/>
      <c r="X151" s="739"/>
      <c r="Z151" s="740"/>
    </row>
    <row r="152" spans="1:26">
      <c r="U152" s="739"/>
      <c r="V152" s="739"/>
      <c r="W152" s="739"/>
      <c r="X152" s="739"/>
      <c r="Z152" s="740"/>
    </row>
    <row r="153" spans="1:26">
      <c r="U153" s="739"/>
      <c r="V153" s="739"/>
      <c r="W153" s="739"/>
      <c r="X153" s="739"/>
      <c r="Z153" s="740"/>
    </row>
    <row r="154" spans="1:26">
      <c r="U154" s="739"/>
      <c r="V154" s="739"/>
      <c r="W154" s="739"/>
      <c r="X154" s="739"/>
      <c r="Z154" s="740"/>
    </row>
    <row r="155" spans="1:26">
      <c r="U155" s="739"/>
      <c r="V155" s="739"/>
      <c r="W155" s="739"/>
      <c r="X155" s="739"/>
      <c r="Z155" s="740"/>
    </row>
    <row r="156" spans="1:26">
      <c r="U156" s="739"/>
      <c r="V156" s="739"/>
      <c r="W156" s="739"/>
      <c r="X156" s="739"/>
      <c r="Z156" s="740"/>
    </row>
    <row r="157" spans="1:26">
      <c r="U157" s="739"/>
      <c r="V157" s="739"/>
      <c r="W157" s="739"/>
      <c r="X157" s="739"/>
      <c r="Z157" s="740"/>
    </row>
    <row r="158" spans="1:26">
      <c r="U158" s="739"/>
      <c r="V158" s="739"/>
      <c r="W158" s="739"/>
      <c r="X158" s="739"/>
      <c r="Z158" s="740"/>
    </row>
    <row r="159" spans="1:26">
      <c r="U159" s="739"/>
      <c r="V159" s="739"/>
      <c r="W159" s="739"/>
      <c r="X159" s="739"/>
      <c r="Z159" s="740"/>
    </row>
    <row r="160" spans="1:26">
      <c r="U160" s="739"/>
      <c r="V160" s="739"/>
      <c r="W160" s="739"/>
      <c r="X160" s="739"/>
      <c r="Z160" s="740"/>
    </row>
    <row r="161" spans="21:26">
      <c r="U161" s="739"/>
      <c r="V161" s="739"/>
      <c r="W161" s="739"/>
      <c r="X161" s="739"/>
      <c r="Z161" s="740"/>
    </row>
    <row r="162" spans="21:26">
      <c r="U162" s="739"/>
      <c r="V162" s="739"/>
      <c r="W162" s="739"/>
      <c r="X162" s="739"/>
      <c r="Z162" s="740"/>
    </row>
    <row r="163" spans="21:26">
      <c r="U163" s="739"/>
      <c r="V163" s="739"/>
      <c r="W163" s="739"/>
      <c r="X163" s="739"/>
      <c r="Z163" s="740"/>
    </row>
    <row r="164" spans="21:26">
      <c r="U164" s="739"/>
      <c r="V164" s="739"/>
      <c r="W164" s="739"/>
      <c r="X164" s="739"/>
      <c r="Z164" s="740"/>
    </row>
    <row r="165" spans="21:26">
      <c r="U165" s="739"/>
      <c r="V165" s="739"/>
      <c r="W165" s="739"/>
      <c r="X165" s="739"/>
      <c r="Z165" s="740"/>
    </row>
    <row r="166" spans="21:26">
      <c r="U166" s="739"/>
      <c r="V166" s="739"/>
      <c r="W166" s="739"/>
      <c r="X166" s="739"/>
      <c r="Z166" s="740"/>
    </row>
    <row r="167" spans="21:26">
      <c r="U167" s="739"/>
      <c r="V167" s="739"/>
      <c r="W167" s="739"/>
      <c r="X167" s="739"/>
      <c r="Z167" s="740"/>
    </row>
    <row r="168" spans="21:26">
      <c r="U168" s="739"/>
      <c r="V168" s="739"/>
      <c r="W168" s="739"/>
      <c r="X168" s="739"/>
      <c r="Z168" s="740"/>
    </row>
    <row r="169" spans="21:26">
      <c r="U169" s="739"/>
      <c r="V169" s="739"/>
      <c r="W169" s="739"/>
      <c r="X169" s="739"/>
      <c r="Z169" s="740"/>
    </row>
    <row r="170" spans="21:26">
      <c r="U170" s="739"/>
      <c r="V170" s="739"/>
      <c r="W170" s="739"/>
      <c r="X170" s="739"/>
      <c r="Z170" s="740"/>
    </row>
    <row r="171" spans="21:26">
      <c r="U171" s="739"/>
      <c r="V171" s="739"/>
      <c r="W171" s="739"/>
      <c r="X171" s="739"/>
      <c r="Z171" s="740"/>
    </row>
    <row r="172" spans="21:26">
      <c r="U172" s="739"/>
      <c r="V172" s="739"/>
      <c r="W172" s="739"/>
      <c r="X172" s="739"/>
      <c r="Z172" s="740"/>
    </row>
    <row r="173" spans="21:26">
      <c r="U173" s="739"/>
      <c r="V173" s="739"/>
      <c r="W173" s="739"/>
      <c r="X173" s="739"/>
      <c r="Z173" s="740"/>
    </row>
    <row r="174" spans="21:26">
      <c r="U174" s="739"/>
      <c r="V174" s="739"/>
      <c r="W174" s="739"/>
      <c r="X174" s="739"/>
      <c r="Z174" s="740"/>
    </row>
    <row r="175" spans="21:26">
      <c r="U175" s="739"/>
      <c r="V175" s="739"/>
      <c r="W175" s="739"/>
      <c r="X175" s="739"/>
      <c r="Z175" s="740"/>
    </row>
    <row r="176" spans="21:26">
      <c r="U176" s="739"/>
      <c r="V176" s="739"/>
      <c r="W176" s="739"/>
      <c r="X176" s="739"/>
      <c r="Z176" s="740"/>
    </row>
    <row r="177" spans="21:26">
      <c r="U177" s="739"/>
      <c r="V177" s="739"/>
      <c r="W177" s="739"/>
      <c r="X177" s="739"/>
      <c r="Z177" s="740"/>
    </row>
    <row r="178" spans="21:26">
      <c r="U178" s="739"/>
      <c r="V178" s="739"/>
      <c r="W178" s="739"/>
      <c r="X178" s="739"/>
      <c r="Z178" s="740"/>
    </row>
    <row r="179" spans="21:26">
      <c r="U179" s="739"/>
      <c r="V179" s="739"/>
      <c r="W179" s="739"/>
      <c r="X179" s="739"/>
      <c r="Z179" s="740"/>
    </row>
    <row r="180" spans="21:26">
      <c r="U180" s="739"/>
      <c r="V180" s="739"/>
      <c r="W180" s="739"/>
      <c r="X180" s="739"/>
      <c r="Z180" s="740"/>
    </row>
    <row r="181" spans="21:26">
      <c r="U181" s="739"/>
      <c r="V181" s="739"/>
      <c r="W181" s="739"/>
      <c r="X181" s="739"/>
      <c r="Z181" s="740"/>
    </row>
    <row r="182" spans="21:26">
      <c r="U182" s="739"/>
      <c r="V182" s="739"/>
      <c r="W182" s="739"/>
      <c r="X182" s="739"/>
      <c r="Z182" s="740"/>
    </row>
    <row r="183" spans="21:26">
      <c r="U183" s="739"/>
      <c r="V183" s="739"/>
      <c r="W183" s="739"/>
      <c r="X183" s="739"/>
      <c r="Z183" s="740"/>
    </row>
    <row r="184" spans="21:26">
      <c r="U184" s="739"/>
      <c r="V184" s="739"/>
      <c r="W184" s="739"/>
      <c r="X184" s="739"/>
      <c r="Z184" s="740"/>
    </row>
    <row r="185" spans="21:26">
      <c r="U185" s="739"/>
      <c r="V185" s="739"/>
      <c r="W185" s="739"/>
      <c r="X185" s="739"/>
      <c r="Z185" s="740"/>
    </row>
    <row r="186" spans="21:26">
      <c r="U186" s="739"/>
      <c r="V186" s="739"/>
      <c r="W186" s="739"/>
      <c r="X186" s="739"/>
      <c r="Z186" s="740"/>
    </row>
    <row r="187" spans="21:26">
      <c r="U187" s="739"/>
      <c r="V187" s="739"/>
      <c r="W187" s="739"/>
      <c r="X187" s="739"/>
      <c r="Z187" s="740"/>
    </row>
    <row r="188" spans="21:26">
      <c r="U188" s="739"/>
      <c r="V188" s="739"/>
      <c r="W188" s="739"/>
      <c r="X188" s="739"/>
      <c r="Z188" s="740"/>
    </row>
    <row r="189" spans="21:26">
      <c r="U189" s="739"/>
      <c r="V189" s="739"/>
      <c r="W189" s="739"/>
      <c r="X189" s="739"/>
      <c r="Z189" s="740"/>
    </row>
    <row r="190" spans="21:26">
      <c r="U190" s="739"/>
      <c r="V190" s="739"/>
      <c r="W190" s="739"/>
      <c r="X190" s="739"/>
      <c r="Z190" s="740"/>
    </row>
    <row r="191" spans="21:26">
      <c r="U191" s="739"/>
      <c r="V191" s="739"/>
      <c r="W191" s="739"/>
      <c r="X191" s="739"/>
      <c r="Z191" s="740"/>
    </row>
    <row r="192" spans="21:26">
      <c r="U192" s="739"/>
      <c r="V192" s="739"/>
      <c r="W192" s="739"/>
      <c r="X192" s="739"/>
      <c r="Z192" s="740"/>
    </row>
    <row r="193" spans="21:26">
      <c r="U193" s="739"/>
      <c r="V193" s="739"/>
      <c r="W193" s="739"/>
      <c r="X193" s="739"/>
      <c r="Z193" s="740"/>
    </row>
    <row r="194" spans="21:26">
      <c r="U194" s="739"/>
      <c r="V194" s="739"/>
      <c r="W194" s="739"/>
      <c r="X194" s="739"/>
      <c r="Z194" s="740"/>
    </row>
    <row r="195" spans="21:26">
      <c r="U195" s="739"/>
      <c r="V195" s="739"/>
      <c r="W195" s="739"/>
      <c r="X195" s="739"/>
      <c r="Z195" s="740"/>
    </row>
    <row r="196" spans="21:26">
      <c r="U196" s="739"/>
      <c r="V196" s="739"/>
      <c r="W196" s="739"/>
      <c r="X196" s="739"/>
      <c r="Z196" s="740"/>
    </row>
    <row r="197" spans="21:26">
      <c r="U197" s="739"/>
      <c r="V197" s="739"/>
      <c r="W197" s="739"/>
      <c r="X197" s="739"/>
      <c r="Z197" s="740"/>
    </row>
    <row r="198" spans="21:26">
      <c r="U198" s="739"/>
      <c r="V198" s="739"/>
      <c r="W198" s="739"/>
      <c r="X198" s="739"/>
      <c r="Z198" s="740"/>
    </row>
    <row r="199" spans="21:26">
      <c r="U199" s="739"/>
      <c r="V199" s="739"/>
      <c r="W199" s="739"/>
      <c r="X199" s="739"/>
      <c r="Z199" s="740"/>
    </row>
    <row r="200" spans="21:26">
      <c r="U200" s="739"/>
      <c r="V200" s="739"/>
      <c r="W200" s="739"/>
      <c r="X200" s="739"/>
      <c r="Z200" s="740"/>
    </row>
    <row r="201" spans="21:26">
      <c r="U201" s="739"/>
      <c r="V201" s="739"/>
      <c r="W201" s="739"/>
      <c r="X201" s="739"/>
      <c r="Z201" s="740"/>
    </row>
    <row r="202" spans="21:26">
      <c r="U202" s="739"/>
      <c r="V202" s="739"/>
      <c r="W202" s="739"/>
      <c r="X202" s="739"/>
      <c r="Z202" s="740"/>
    </row>
    <row r="203" spans="21:26">
      <c r="U203" s="739"/>
      <c r="V203" s="739"/>
      <c r="W203" s="739"/>
      <c r="X203" s="739"/>
      <c r="Z203" s="740"/>
    </row>
    <row r="204" spans="21:26">
      <c r="U204" s="739"/>
      <c r="V204" s="739"/>
      <c r="W204" s="739"/>
      <c r="X204" s="739"/>
      <c r="Z204" s="740"/>
    </row>
    <row r="205" spans="21:26">
      <c r="U205" s="739"/>
      <c r="V205" s="739"/>
      <c r="W205" s="739"/>
      <c r="X205" s="739"/>
      <c r="Z205" s="740"/>
    </row>
    <row r="206" spans="21:26">
      <c r="U206" s="739"/>
      <c r="V206" s="739"/>
      <c r="W206" s="739"/>
      <c r="X206" s="739"/>
      <c r="Z206" s="740"/>
    </row>
    <row r="207" spans="21:26">
      <c r="U207" s="739"/>
      <c r="V207" s="739"/>
      <c r="W207" s="739"/>
      <c r="X207" s="739"/>
      <c r="Z207" s="740"/>
    </row>
    <row r="208" spans="21:26">
      <c r="U208" s="739"/>
      <c r="V208" s="739"/>
      <c r="W208" s="739"/>
      <c r="X208" s="739"/>
      <c r="Z208" s="740"/>
    </row>
    <row r="209" spans="21:26">
      <c r="U209" s="739"/>
      <c r="V209" s="739"/>
      <c r="W209" s="739"/>
      <c r="X209" s="739"/>
      <c r="Z209" s="740"/>
    </row>
    <row r="210" spans="21:26">
      <c r="U210" s="739"/>
      <c r="V210" s="739"/>
      <c r="W210" s="739"/>
      <c r="X210" s="739"/>
      <c r="Z210" s="740"/>
    </row>
    <row r="211" spans="21:26">
      <c r="U211" s="739"/>
      <c r="V211" s="739"/>
      <c r="W211" s="739"/>
      <c r="X211" s="739"/>
      <c r="Z211" s="740"/>
    </row>
    <row r="212" spans="21:26">
      <c r="U212" s="739"/>
      <c r="V212" s="739"/>
      <c r="W212" s="739"/>
      <c r="X212" s="739"/>
      <c r="Z212" s="740"/>
    </row>
    <row r="213" spans="21:26">
      <c r="U213" s="739"/>
      <c r="V213" s="739"/>
      <c r="W213" s="739"/>
      <c r="X213" s="739"/>
      <c r="Z213" s="740"/>
    </row>
    <row r="214" spans="21:26">
      <c r="U214" s="739"/>
      <c r="V214" s="739"/>
      <c r="W214" s="739"/>
      <c r="X214" s="739"/>
      <c r="Z214" s="740"/>
    </row>
    <row r="215" spans="21:26">
      <c r="U215" s="739"/>
      <c r="V215" s="739"/>
      <c r="W215" s="739"/>
      <c r="X215" s="739"/>
      <c r="Z215" s="740"/>
    </row>
    <row r="216" spans="21:26">
      <c r="U216" s="739"/>
      <c r="V216" s="739"/>
      <c r="W216" s="739"/>
      <c r="X216" s="739"/>
      <c r="Z216" s="740"/>
    </row>
    <row r="217" spans="21:26">
      <c r="U217" s="739"/>
      <c r="V217" s="739"/>
      <c r="W217" s="739"/>
      <c r="X217" s="739"/>
      <c r="Z217" s="740"/>
    </row>
    <row r="218" spans="21:26">
      <c r="U218" s="739"/>
      <c r="V218" s="739"/>
      <c r="W218" s="739"/>
      <c r="X218" s="739"/>
      <c r="Z218" s="740"/>
    </row>
    <row r="219" spans="21:26">
      <c r="U219" s="739"/>
      <c r="V219" s="739"/>
      <c r="W219" s="739"/>
      <c r="X219" s="739"/>
      <c r="Z219" s="740"/>
    </row>
    <row r="220" spans="21:26">
      <c r="U220" s="739"/>
      <c r="V220" s="739"/>
      <c r="W220" s="739"/>
      <c r="X220" s="739"/>
      <c r="Z220" s="740"/>
    </row>
    <row r="221" spans="21:26">
      <c r="U221" s="739"/>
      <c r="V221" s="739"/>
      <c r="W221" s="739"/>
      <c r="X221" s="739"/>
      <c r="Z221" s="740"/>
    </row>
    <row r="222" spans="21:26">
      <c r="U222" s="739"/>
      <c r="V222" s="739"/>
      <c r="W222" s="739"/>
      <c r="X222" s="739"/>
      <c r="Z222" s="740"/>
    </row>
    <row r="223" spans="21:26">
      <c r="U223" s="739"/>
      <c r="V223" s="739"/>
      <c r="W223" s="739"/>
      <c r="X223" s="739"/>
      <c r="Z223" s="740"/>
    </row>
    <row r="224" spans="21:26">
      <c r="U224" s="739"/>
      <c r="V224" s="739"/>
      <c r="W224" s="739"/>
      <c r="X224" s="739"/>
      <c r="Z224" s="740"/>
    </row>
    <row r="225" spans="21:26">
      <c r="U225" s="739"/>
      <c r="V225" s="739"/>
      <c r="W225" s="739"/>
      <c r="X225" s="739"/>
      <c r="Z225" s="740"/>
    </row>
    <row r="226" spans="21:26">
      <c r="U226" s="739"/>
      <c r="V226" s="739"/>
      <c r="W226" s="739"/>
      <c r="X226" s="739"/>
      <c r="Z226" s="740"/>
    </row>
    <row r="227" spans="21:26">
      <c r="U227" s="739"/>
      <c r="V227" s="739"/>
      <c r="W227" s="739"/>
      <c r="X227" s="739"/>
      <c r="Z227" s="740"/>
    </row>
    <row r="228" spans="21:26">
      <c r="U228" s="739"/>
      <c r="V228" s="739"/>
      <c r="W228" s="739"/>
      <c r="X228" s="739"/>
      <c r="Z228" s="740"/>
    </row>
    <row r="229" spans="21:26">
      <c r="U229" s="739"/>
      <c r="V229" s="739"/>
      <c r="W229" s="739"/>
      <c r="X229" s="739"/>
      <c r="Z229" s="740"/>
    </row>
    <row r="230" spans="21:26">
      <c r="U230" s="739"/>
      <c r="V230" s="739"/>
      <c r="W230" s="739"/>
      <c r="X230" s="739"/>
      <c r="Z230" s="740"/>
    </row>
    <row r="231" spans="21:26">
      <c r="U231" s="739"/>
      <c r="V231" s="739"/>
      <c r="W231" s="739"/>
      <c r="X231" s="739"/>
      <c r="Z231" s="740"/>
    </row>
    <row r="232" spans="21:26">
      <c r="U232" s="739"/>
      <c r="V232" s="739"/>
      <c r="W232" s="739"/>
      <c r="X232" s="739"/>
      <c r="Z232" s="740"/>
    </row>
    <row r="233" spans="21:26">
      <c r="U233" s="739"/>
      <c r="V233" s="739"/>
      <c r="W233" s="739"/>
      <c r="X233" s="739"/>
      <c r="Z233" s="740"/>
    </row>
    <row r="234" spans="21:26">
      <c r="U234" s="739"/>
      <c r="V234" s="739"/>
      <c r="W234" s="739"/>
      <c r="X234" s="739"/>
      <c r="Z234" s="740"/>
    </row>
    <row r="235" spans="21:26">
      <c r="U235" s="739"/>
      <c r="V235" s="739"/>
      <c r="W235" s="739"/>
      <c r="X235" s="739"/>
      <c r="Z235" s="740"/>
    </row>
    <row r="236" spans="21:26">
      <c r="U236" s="739"/>
      <c r="V236" s="739"/>
      <c r="W236" s="739"/>
      <c r="X236" s="739"/>
      <c r="Z236" s="740"/>
    </row>
    <row r="237" spans="21:26">
      <c r="U237" s="739"/>
      <c r="V237" s="739"/>
      <c r="W237" s="739"/>
      <c r="X237" s="739"/>
      <c r="Z237" s="740"/>
    </row>
    <row r="238" spans="21:26">
      <c r="U238" s="739"/>
      <c r="V238" s="739"/>
      <c r="W238" s="739"/>
      <c r="X238" s="739"/>
      <c r="Z238" s="740"/>
    </row>
    <row r="239" spans="21:26">
      <c r="U239" s="739"/>
      <c r="V239" s="739"/>
      <c r="W239" s="739"/>
      <c r="X239" s="739"/>
      <c r="Z239" s="740"/>
    </row>
    <row r="240" spans="21:26">
      <c r="U240" s="739"/>
      <c r="V240" s="739"/>
      <c r="W240" s="739"/>
      <c r="X240" s="739"/>
      <c r="Z240" s="740"/>
    </row>
    <row r="241" spans="21:26">
      <c r="U241" s="739"/>
      <c r="V241" s="739"/>
      <c r="W241" s="739"/>
      <c r="X241" s="739"/>
      <c r="Z241" s="740"/>
    </row>
    <row r="242" spans="21:26">
      <c r="U242" s="739"/>
      <c r="V242" s="739"/>
      <c r="W242" s="739"/>
      <c r="X242" s="739"/>
      <c r="Z242" s="740"/>
    </row>
    <row r="243" spans="21:26">
      <c r="U243" s="739"/>
      <c r="V243" s="739"/>
      <c r="W243" s="739"/>
      <c r="X243" s="739"/>
      <c r="Z243" s="740"/>
    </row>
    <row r="244" spans="21:26">
      <c r="U244" s="739"/>
      <c r="V244" s="739"/>
      <c r="W244" s="739"/>
      <c r="X244" s="739"/>
      <c r="Z244" s="740"/>
    </row>
    <row r="245" spans="21:26">
      <c r="U245" s="739"/>
      <c r="V245" s="739"/>
      <c r="W245" s="739"/>
      <c r="X245" s="739"/>
      <c r="Z245" s="740"/>
    </row>
    <row r="246" spans="21:26">
      <c r="U246" s="739"/>
      <c r="V246" s="739"/>
      <c r="W246" s="739"/>
      <c r="X246" s="739"/>
      <c r="Z246" s="740"/>
    </row>
    <row r="247" spans="21:26">
      <c r="U247" s="739"/>
      <c r="V247" s="739"/>
      <c r="W247" s="739"/>
      <c r="X247" s="739"/>
      <c r="Z247" s="740"/>
    </row>
    <row r="248" spans="21:26">
      <c r="U248" s="739"/>
      <c r="V248" s="739"/>
      <c r="W248" s="739"/>
      <c r="X248" s="739"/>
      <c r="Z248" s="740"/>
    </row>
    <row r="249" spans="21:26">
      <c r="U249" s="739"/>
      <c r="V249" s="739"/>
      <c r="W249" s="739"/>
      <c r="X249" s="739"/>
      <c r="Z249" s="740"/>
    </row>
    <row r="250" spans="21:26">
      <c r="U250" s="739"/>
      <c r="V250" s="739"/>
      <c r="W250" s="739"/>
      <c r="X250" s="739"/>
      <c r="Z250" s="740"/>
    </row>
    <row r="251" spans="21:26">
      <c r="U251" s="739"/>
      <c r="V251" s="739"/>
      <c r="W251" s="739"/>
      <c r="X251" s="739"/>
      <c r="Z251" s="740"/>
    </row>
    <row r="252" spans="21:26">
      <c r="U252" s="739"/>
      <c r="V252" s="739"/>
      <c r="W252" s="739"/>
      <c r="X252" s="739"/>
      <c r="Z252" s="740"/>
    </row>
    <row r="253" spans="21:26">
      <c r="U253" s="739"/>
      <c r="V253" s="739"/>
      <c r="W253" s="739"/>
      <c r="X253" s="739"/>
      <c r="Z253" s="740"/>
    </row>
    <row r="254" spans="21:26">
      <c r="U254" s="739"/>
      <c r="V254" s="739"/>
      <c r="W254" s="739"/>
      <c r="X254" s="739"/>
      <c r="Z254" s="740"/>
    </row>
    <row r="255" spans="21:26">
      <c r="U255" s="739"/>
      <c r="V255" s="739"/>
      <c r="W255" s="739"/>
      <c r="X255" s="739"/>
      <c r="Z255" s="740"/>
    </row>
    <row r="256" spans="2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protectedRanges>
    <protectedRange password="CC6F" sqref="B37:B46 B50:B53" name="ช่วง1_5_1_3_1_2_4_1_1_2_1"/>
    <protectedRange password="CC6F" sqref="B36" name="ช่วง1_5_1_3_1_2_4_1_1"/>
    <protectedRange password="CC6F" sqref="B6:B7" name="ช่วง1_5_1_3_1_2_4_1_1_1"/>
  </protectedRanges>
  <mergeCells count="114">
    <mergeCell ref="M139:M140"/>
    <mergeCell ref="N139:N140"/>
    <mergeCell ref="S112:S113"/>
    <mergeCell ref="A136:S136"/>
    <mergeCell ref="A137:S137"/>
    <mergeCell ref="A138:S138"/>
    <mergeCell ref="A139:A140"/>
    <mergeCell ref="B139:B140"/>
    <mergeCell ref="C139:C140"/>
    <mergeCell ref="D139:F139"/>
    <mergeCell ref="G139:G140"/>
    <mergeCell ref="H139:H140"/>
    <mergeCell ref="L112:L113"/>
    <mergeCell ref="M112:M113"/>
    <mergeCell ref="N112:N113"/>
    <mergeCell ref="O112:O113"/>
    <mergeCell ref="P112:Q112"/>
    <mergeCell ref="R112:R113"/>
    <mergeCell ref="O139:O140"/>
    <mergeCell ref="P139:Q139"/>
    <mergeCell ref="R139:R140"/>
    <mergeCell ref="S139:S140"/>
    <mergeCell ref="I139:I140"/>
    <mergeCell ref="J139:J140"/>
    <mergeCell ref="K139:K140"/>
    <mergeCell ref="L139:L140"/>
    <mergeCell ref="A112:A113"/>
    <mergeCell ref="B112:B113"/>
    <mergeCell ref="C112:C113"/>
    <mergeCell ref="D112:F112"/>
    <mergeCell ref="G112:G113"/>
    <mergeCell ref="H112:H113"/>
    <mergeCell ref="I112:I113"/>
    <mergeCell ref="J112:J113"/>
    <mergeCell ref="K112:K113"/>
    <mergeCell ref="A109:S109"/>
    <mergeCell ref="A110:S110"/>
    <mergeCell ref="I85:I86"/>
    <mergeCell ref="J85:J86"/>
    <mergeCell ref="K85:K86"/>
    <mergeCell ref="L85:L86"/>
    <mergeCell ref="M85:M86"/>
    <mergeCell ref="N85:N86"/>
    <mergeCell ref="A111:S111"/>
    <mergeCell ref="A82:S82"/>
    <mergeCell ref="A83:S83"/>
    <mergeCell ref="A84:S84"/>
    <mergeCell ref="A85:A86"/>
    <mergeCell ref="B85:B86"/>
    <mergeCell ref="C85:C86"/>
    <mergeCell ref="D85:F85"/>
    <mergeCell ref="G85:G86"/>
    <mergeCell ref="H85:H86"/>
    <mergeCell ref="O85:O86"/>
    <mergeCell ref="P85:Q85"/>
    <mergeCell ref="R85:R86"/>
    <mergeCell ref="S85:S86"/>
    <mergeCell ref="A57:S57"/>
    <mergeCell ref="A58:A59"/>
    <mergeCell ref="B58:B59"/>
    <mergeCell ref="C58:C59"/>
    <mergeCell ref="D58:F58"/>
    <mergeCell ref="G58:G59"/>
    <mergeCell ref="H58:H59"/>
    <mergeCell ref="I58:I59"/>
    <mergeCell ref="J58:J59"/>
    <mergeCell ref="K58:K59"/>
    <mergeCell ref="S58:S59"/>
    <mergeCell ref="L58:L59"/>
    <mergeCell ref="M58:M59"/>
    <mergeCell ref="N58:N59"/>
    <mergeCell ref="O58:O59"/>
    <mergeCell ref="P58:Q58"/>
    <mergeCell ref="R58:R59"/>
    <mergeCell ref="O31:O32"/>
    <mergeCell ref="P31:Q31"/>
    <mergeCell ref="R31:R32"/>
    <mergeCell ref="S31:S32"/>
    <mergeCell ref="A55:S55"/>
    <mergeCell ref="A56:S56"/>
    <mergeCell ref="I31:I32"/>
    <mergeCell ref="J31:J32"/>
    <mergeCell ref="K31:K32"/>
    <mergeCell ref="L31:L32"/>
    <mergeCell ref="M31:M32"/>
    <mergeCell ref="N31:N32"/>
    <mergeCell ref="A31:A32"/>
    <mergeCell ref="B31:B32"/>
    <mergeCell ref="C31:C32"/>
    <mergeCell ref="D31:F31"/>
    <mergeCell ref="G31:G32"/>
    <mergeCell ref="H31:H32"/>
    <mergeCell ref="A28:S28"/>
    <mergeCell ref="A29:S29"/>
    <mergeCell ref="A30:S30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'รวมงบ 2565'!A1" display="กลับ" xr:uid="{53E265E2-3679-4F53-962A-B7984CDCA561}"/>
    <hyperlink ref="T28" location="'รวมงบ 2565'!A1" display="กลับ" xr:uid="{9F214BBF-E136-465A-872A-47CAE19CFA22}"/>
  </hyperlinks>
  <pageMargins left="0.31" right="0" top="0.19685039370078741" bottom="0" header="0" footer="0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E52D2-CF00-4AEB-B053-EDAAE10B5623}">
  <sheetPr>
    <tabColor rgb="FF008000"/>
  </sheetPr>
  <dimension ref="A1:Z349"/>
  <sheetViews>
    <sheetView topLeftCell="A27" zoomScale="89" zoomScaleNormal="89" zoomScaleSheetLayoutView="100" workbookViewId="0">
      <selection activeCell="C4" sqref="C4:C5"/>
    </sheetView>
  </sheetViews>
  <sheetFormatPr defaultColWidth="8.69921875" defaultRowHeight="21"/>
  <cols>
    <col min="1" max="1" width="4.3984375" style="21" customWidth="1"/>
    <col min="2" max="2" width="20.3984375" style="21" customWidth="1"/>
    <col min="3" max="3" width="5.296875" style="21" customWidth="1"/>
    <col min="4" max="4" width="4.8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7.09765625" style="1061" customWidth="1"/>
    <col min="10" max="10" width="6.69921875" style="1061" customWidth="1"/>
    <col min="11" max="11" width="8.6992187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5.59765625" style="1061" customWidth="1"/>
    <col min="17" max="18" width="8.8984375" style="21" customWidth="1"/>
    <col min="19" max="19" width="7.3984375" style="1062" customWidth="1"/>
    <col min="20" max="20" width="7.09765625" style="21" customWidth="1"/>
    <col min="21" max="21" width="10.59765625" style="517" customWidth="1"/>
    <col min="22" max="22" width="12.3984375" style="517" customWidth="1"/>
    <col min="23" max="23" width="10.59765625" style="517" customWidth="1"/>
    <col min="24" max="24" width="8.69921875" style="517"/>
    <col min="25" max="25" width="11" style="722" customWidth="1"/>
    <col min="26" max="26" width="8.69921875" style="722"/>
    <col min="27" max="16384" width="8.69921875" style="21"/>
  </cols>
  <sheetData>
    <row r="1" spans="1:26" s="26" customFormat="1" ht="22.5" customHeight="1">
      <c r="A1" s="1826" t="s">
        <v>1805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1063" t="s">
        <v>1028</v>
      </c>
      <c r="U1" s="517"/>
      <c r="V1" s="517"/>
      <c r="W1" s="517"/>
      <c r="X1" s="517"/>
      <c r="Y1" s="722"/>
      <c r="Z1" s="722"/>
    </row>
    <row r="2" spans="1:26" s="26" customFormat="1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U2" s="517"/>
      <c r="V2" s="517"/>
      <c r="W2" s="517"/>
      <c r="X2" s="517"/>
      <c r="Y2" s="722"/>
      <c r="Z2" s="722"/>
    </row>
    <row r="3" spans="1:26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U3" s="517"/>
      <c r="V3" s="517"/>
      <c r="W3" s="517"/>
      <c r="X3" s="517"/>
      <c r="Y3" s="722"/>
      <c r="Z3" s="722"/>
    </row>
    <row r="4" spans="1:26" ht="18.600000000000001" customHeight="1">
      <c r="A4" s="1828" t="s">
        <v>789</v>
      </c>
      <c r="B4" s="1829" t="s">
        <v>4</v>
      </c>
      <c r="C4" s="1828" t="s">
        <v>1031</v>
      </c>
      <c r="D4" s="1831" t="s">
        <v>1032</v>
      </c>
      <c r="E4" s="1831"/>
      <c r="F4" s="1831"/>
      <c r="G4" s="1831" t="s">
        <v>1033</v>
      </c>
      <c r="H4" s="1831" t="s">
        <v>1034</v>
      </c>
      <c r="I4" s="1831" t="s">
        <v>1035</v>
      </c>
      <c r="J4" s="1833" t="s">
        <v>1036</v>
      </c>
      <c r="K4" s="1833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32" t="s">
        <v>1042</v>
      </c>
      <c r="Q4" s="1832"/>
      <c r="R4" s="1832" t="s">
        <v>1043</v>
      </c>
      <c r="S4" s="1832" t="s">
        <v>1044</v>
      </c>
      <c r="T4" s="801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100.2" customHeight="1">
      <c r="A5" s="1828"/>
      <c r="B5" s="1830"/>
      <c r="C5" s="1828"/>
      <c r="D5" s="499" t="s">
        <v>1045</v>
      </c>
      <c r="E5" s="499" t="s">
        <v>1046</v>
      </c>
      <c r="F5" s="499" t="s">
        <v>224</v>
      </c>
      <c r="G5" s="1831"/>
      <c r="H5" s="1831"/>
      <c r="I5" s="1831"/>
      <c r="J5" s="1833"/>
      <c r="K5" s="1833"/>
      <c r="L5" s="1831"/>
      <c r="M5" s="1831"/>
      <c r="N5" s="1831"/>
      <c r="O5" s="1831"/>
      <c r="P5" s="501" t="s">
        <v>1047</v>
      </c>
      <c r="Q5" s="506" t="s">
        <v>1048</v>
      </c>
      <c r="R5" s="1832"/>
      <c r="S5" s="1832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 ht="24" customHeight="1">
      <c r="A6" s="890">
        <v>1</v>
      </c>
      <c r="B6" s="544" t="s">
        <v>1806</v>
      </c>
      <c r="C6" s="890" t="s">
        <v>1396</v>
      </c>
      <c r="D6" s="890">
        <v>0</v>
      </c>
      <c r="E6" s="890">
        <v>0</v>
      </c>
      <c r="F6" s="890">
        <v>0</v>
      </c>
      <c r="G6" s="544">
        <v>32</v>
      </c>
      <c r="H6" s="544">
        <v>0</v>
      </c>
      <c r="I6" s="1064">
        <v>32</v>
      </c>
      <c r="J6" s="1064">
        <v>1000</v>
      </c>
      <c r="K6" s="1064">
        <v>32000</v>
      </c>
      <c r="L6" s="890">
        <v>32</v>
      </c>
      <c r="M6" s="890">
        <v>0</v>
      </c>
      <c r="N6" s="890">
        <v>0</v>
      </c>
      <c r="O6" s="890">
        <v>0</v>
      </c>
      <c r="P6" s="543">
        <v>32</v>
      </c>
      <c r="Q6" s="1064">
        <v>32000</v>
      </c>
      <c r="R6" s="516" t="s">
        <v>1051</v>
      </c>
      <c r="S6" s="1065" t="s">
        <v>1807</v>
      </c>
      <c r="T6" s="22" t="str">
        <f t="shared" ref="T6:T30" si="0">+IF(K6=Q6,("OK"))</f>
        <v>OK</v>
      </c>
      <c r="U6" s="739">
        <f>+L6*J6</f>
        <v>32000</v>
      </c>
      <c r="V6" s="739">
        <f>+M6*J6</f>
        <v>0</v>
      </c>
      <c r="W6" s="739">
        <f>+N6*J6</f>
        <v>0</v>
      </c>
      <c r="X6" s="739">
        <f>+O6*J6</f>
        <v>0</v>
      </c>
      <c r="Y6" s="722">
        <f>SUM(U6:X6)</f>
        <v>32000</v>
      </c>
      <c r="Z6" s="740" t="str">
        <f>IF(Q6=Y6,"OK")</f>
        <v>OK</v>
      </c>
    </row>
    <row r="7" spans="1:26" ht="18" customHeight="1">
      <c r="A7" s="936">
        <v>2</v>
      </c>
      <c r="B7" s="932" t="s">
        <v>1808</v>
      </c>
      <c r="C7" s="584" t="s">
        <v>1396</v>
      </c>
      <c r="D7" s="1066">
        <v>200</v>
      </c>
      <c r="E7" s="1066">
        <v>200</v>
      </c>
      <c r="F7" s="1066">
        <v>60</v>
      </c>
      <c r="G7" s="1066">
        <v>120</v>
      </c>
      <c r="H7" s="1050">
        <v>0</v>
      </c>
      <c r="I7" s="1066">
        <f t="shared" ref="I7:I14" si="1">G7-H7</f>
        <v>120</v>
      </c>
      <c r="J7" s="1000">
        <v>250</v>
      </c>
      <c r="K7" s="513">
        <f t="shared" ref="K7:K14" si="2">G7*J7</f>
        <v>30000</v>
      </c>
      <c r="L7" s="1067">
        <v>60</v>
      </c>
      <c r="M7" s="1067">
        <v>60</v>
      </c>
      <c r="N7" s="1068">
        <v>0</v>
      </c>
      <c r="O7" s="1068">
        <v>0</v>
      </c>
      <c r="P7" s="1069">
        <f t="shared" ref="P7:P28" si="3">SUM(L7:O7)</f>
        <v>120</v>
      </c>
      <c r="Q7" s="1070">
        <f t="shared" ref="Q7:Q14" si="4">J7*P7</f>
        <v>30000</v>
      </c>
      <c r="R7" s="516" t="s">
        <v>1051</v>
      </c>
      <c r="S7" s="539" t="s">
        <v>974</v>
      </c>
      <c r="T7" s="22" t="str">
        <f t="shared" si="0"/>
        <v>OK</v>
      </c>
      <c r="U7" s="739">
        <f t="shared" ref="U7:U30" si="5">+L7*J7</f>
        <v>15000</v>
      </c>
      <c r="V7" s="739">
        <f t="shared" ref="V7:V30" si="6">+M7*J7</f>
        <v>15000</v>
      </c>
      <c r="W7" s="739">
        <f t="shared" ref="W7:W30" si="7">+N7*J7</f>
        <v>0</v>
      </c>
      <c r="X7" s="739">
        <f t="shared" ref="X7:X30" si="8">+O7*J7</f>
        <v>0</v>
      </c>
      <c r="Y7" s="722">
        <f t="shared" ref="Y7:Y30" si="9">SUM(U7:X7)</f>
        <v>30000</v>
      </c>
      <c r="Z7" s="740" t="str">
        <f t="shared" ref="Z7:Z30" si="10">IF(Q7=Y7,"OK")</f>
        <v>OK</v>
      </c>
    </row>
    <row r="8" spans="1:26" ht="21" customHeight="1">
      <c r="A8" s="509">
        <v>3</v>
      </c>
      <c r="B8" s="932" t="s">
        <v>1809</v>
      </c>
      <c r="C8" s="936" t="s">
        <v>1549</v>
      </c>
      <c r="D8" s="1011">
        <v>200</v>
      </c>
      <c r="E8" s="1011">
        <v>200</v>
      </c>
      <c r="F8" s="1011">
        <v>90</v>
      </c>
      <c r="G8" s="1011">
        <v>50</v>
      </c>
      <c r="H8" s="1010">
        <v>0</v>
      </c>
      <c r="I8" s="1066">
        <f t="shared" si="1"/>
        <v>50</v>
      </c>
      <c r="J8" s="1000">
        <v>250</v>
      </c>
      <c r="K8" s="513">
        <f t="shared" si="2"/>
        <v>12500</v>
      </c>
      <c r="L8" s="881">
        <v>25</v>
      </c>
      <c r="M8" s="1071">
        <v>25</v>
      </c>
      <c r="N8" s="1068">
        <v>0</v>
      </c>
      <c r="O8" s="1068">
        <v>0</v>
      </c>
      <c r="P8" s="1069">
        <f t="shared" si="3"/>
        <v>50</v>
      </c>
      <c r="Q8" s="1070">
        <f t="shared" si="4"/>
        <v>12500</v>
      </c>
      <c r="R8" s="516" t="s">
        <v>1051</v>
      </c>
      <c r="S8" s="539" t="s">
        <v>974</v>
      </c>
      <c r="T8" s="22" t="str">
        <f t="shared" si="0"/>
        <v>OK</v>
      </c>
      <c r="U8" s="739">
        <f t="shared" si="5"/>
        <v>6250</v>
      </c>
      <c r="V8" s="739">
        <f t="shared" si="6"/>
        <v>6250</v>
      </c>
      <c r="W8" s="739">
        <f t="shared" si="7"/>
        <v>0</v>
      </c>
      <c r="X8" s="739">
        <f t="shared" si="8"/>
        <v>0</v>
      </c>
      <c r="Y8" s="722">
        <f t="shared" si="9"/>
        <v>12500</v>
      </c>
      <c r="Z8" s="740" t="str">
        <f t="shared" si="10"/>
        <v>OK</v>
      </c>
    </row>
    <row r="9" spans="1:26" ht="19.5" customHeight="1">
      <c r="A9" s="890">
        <v>4</v>
      </c>
      <c r="B9" s="932" t="s">
        <v>1810</v>
      </c>
      <c r="C9" s="936" t="s">
        <v>1396</v>
      </c>
      <c r="D9" s="1011">
        <v>0</v>
      </c>
      <c r="E9" s="1011">
        <v>0</v>
      </c>
      <c r="F9" s="1011">
        <v>0</v>
      </c>
      <c r="G9" s="1011">
        <v>100</v>
      </c>
      <c r="H9" s="1011">
        <v>0</v>
      </c>
      <c r="I9" s="1066">
        <f t="shared" si="1"/>
        <v>100</v>
      </c>
      <c r="J9" s="1000">
        <v>105</v>
      </c>
      <c r="K9" s="513">
        <f t="shared" si="2"/>
        <v>10500</v>
      </c>
      <c r="L9" s="881">
        <v>50</v>
      </c>
      <c r="M9" s="1071">
        <v>50</v>
      </c>
      <c r="N9" s="1068">
        <v>0</v>
      </c>
      <c r="O9" s="1068">
        <v>0</v>
      </c>
      <c r="P9" s="1069">
        <f t="shared" si="3"/>
        <v>100</v>
      </c>
      <c r="Q9" s="1070">
        <f t="shared" si="4"/>
        <v>10500</v>
      </c>
      <c r="R9" s="516" t="s">
        <v>1051</v>
      </c>
      <c r="S9" s="539" t="s">
        <v>974</v>
      </c>
      <c r="T9" s="22" t="str">
        <f t="shared" si="0"/>
        <v>OK</v>
      </c>
      <c r="U9" s="739">
        <f t="shared" si="5"/>
        <v>5250</v>
      </c>
      <c r="V9" s="739">
        <f t="shared" si="6"/>
        <v>5250</v>
      </c>
      <c r="W9" s="739">
        <f t="shared" si="7"/>
        <v>0</v>
      </c>
      <c r="X9" s="739">
        <f t="shared" si="8"/>
        <v>0</v>
      </c>
      <c r="Y9" s="722">
        <f t="shared" si="9"/>
        <v>10500</v>
      </c>
      <c r="Z9" s="740" t="str">
        <f t="shared" si="10"/>
        <v>OK</v>
      </c>
    </row>
    <row r="10" spans="1:26" ht="22.5" customHeight="1">
      <c r="A10" s="936">
        <v>5</v>
      </c>
      <c r="B10" s="932" t="s">
        <v>1811</v>
      </c>
      <c r="C10" s="936" t="s">
        <v>1396</v>
      </c>
      <c r="D10" s="1011">
        <v>20</v>
      </c>
      <c r="E10" s="1011">
        <v>20</v>
      </c>
      <c r="F10" s="1011">
        <v>0</v>
      </c>
      <c r="G10" s="1011">
        <v>50</v>
      </c>
      <c r="H10" s="1010">
        <v>0</v>
      </c>
      <c r="I10" s="1066">
        <f t="shared" si="1"/>
        <v>50</v>
      </c>
      <c r="J10" s="1000">
        <v>350</v>
      </c>
      <c r="K10" s="513">
        <f t="shared" si="2"/>
        <v>17500</v>
      </c>
      <c r="L10" s="1067">
        <v>25</v>
      </c>
      <c r="M10" s="1067">
        <v>25</v>
      </c>
      <c r="N10" s="1068">
        <v>0</v>
      </c>
      <c r="O10" s="1068">
        <v>0</v>
      </c>
      <c r="P10" s="1069">
        <f t="shared" si="3"/>
        <v>50</v>
      </c>
      <c r="Q10" s="1070">
        <f t="shared" si="4"/>
        <v>17500</v>
      </c>
      <c r="R10" s="516" t="s">
        <v>1051</v>
      </c>
      <c r="S10" s="539" t="s">
        <v>974</v>
      </c>
      <c r="T10" s="22" t="str">
        <f t="shared" si="0"/>
        <v>OK</v>
      </c>
      <c r="U10" s="739">
        <f t="shared" si="5"/>
        <v>8750</v>
      </c>
      <c r="V10" s="739">
        <f t="shared" si="6"/>
        <v>8750</v>
      </c>
      <c r="W10" s="739">
        <f t="shared" si="7"/>
        <v>0</v>
      </c>
      <c r="X10" s="739">
        <f t="shared" si="8"/>
        <v>0</v>
      </c>
      <c r="Y10" s="722">
        <f t="shared" si="9"/>
        <v>17500</v>
      </c>
      <c r="Z10" s="740" t="str">
        <f t="shared" si="10"/>
        <v>OK</v>
      </c>
    </row>
    <row r="11" spans="1:26">
      <c r="A11" s="509">
        <v>6</v>
      </c>
      <c r="B11" s="932" t="s">
        <v>1812</v>
      </c>
      <c r="C11" s="936" t="s">
        <v>1396</v>
      </c>
      <c r="D11" s="1011">
        <v>0</v>
      </c>
      <c r="E11" s="1011">
        <v>0</v>
      </c>
      <c r="F11" s="1011">
        <v>0</v>
      </c>
      <c r="G11" s="1011">
        <v>50</v>
      </c>
      <c r="H11" s="1010">
        <v>0</v>
      </c>
      <c r="I11" s="1066">
        <f t="shared" si="1"/>
        <v>50</v>
      </c>
      <c r="J11" s="1000">
        <v>250</v>
      </c>
      <c r="K11" s="513">
        <f t="shared" si="2"/>
        <v>12500</v>
      </c>
      <c r="L11" s="881">
        <v>25</v>
      </c>
      <c r="M11" s="881">
        <v>25</v>
      </c>
      <c r="N11" s="1068">
        <v>0</v>
      </c>
      <c r="O11" s="1068">
        <v>0</v>
      </c>
      <c r="P11" s="1069">
        <f t="shared" si="3"/>
        <v>50</v>
      </c>
      <c r="Q11" s="1070">
        <f t="shared" si="4"/>
        <v>12500</v>
      </c>
      <c r="R11" s="516" t="s">
        <v>1051</v>
      </c>
      <c r="S11" s="539" t="s">
        <v>974</v>
      </c>
      <c r="T11" s="22" t="str">
        <f t="shared" si="0"/>
        <v>OK</v>
      </c>
      <c r="U11" s="739">
        <f t="shared" si="5"/>
        <v>6250</v>
      </c>
      <c r="V11" s="739">
        <f t="shared" si="6"/>
        <v>6250</v>
      </c>
      <c r="W11" s="739">
        <f t="shared" si="7"/>
        <v>0</v>
      </c>
      <c r="X11" s="739">
        <f t="shared" si="8"/>
        <v>0</v>
      </c>
      <c r="Y11" s="722">
        <f t="shared" si="9"/>
        <v>12500</v>
      </c>
      <c r="Z11" s="740" t="str">
        <f t="shared" si="10"/>
        <v>OK</v>
      </c>
    </row>
    <row r="12" spans="1:26">
      <c r="A12" s="890">
        <v>7</v>
      </c>
      <c r="B12" s="932" t="s">
        <v>1813</v>
      </c>
      <c r="C12" s="936" t="s">
        <v>1396</v>
      </c>
      <c r="D12" s="1011">
        <v>0</v>
      </c>
      <c r="E12" s="1011">
        <v>0</v>
      </c>
      <c r="F12" s="1011">
        <v>0</v>
      </c>
      <c r="G12" s="1011">
        <v>50</v>
      </c>
      <c r="H12" s="1010">
        <v>0</v>
      </c>
      <c r="I12" s="1066">
        <f t="shared" si="1"/>
        <v>50</v>
      </c>
      <c r="J12" s="1000">
        <v>250</v>
      </c>
      <c r="K12" s="513">
        <f t="shared" si="2"/>
        <v>12500</v>
      </c>
      <c r="L12" s="881">
        <v>25</v>
      </c>
      <c r="M12" s="881">
        <v>25</v>
      </c>
      <c r="N12" s="1068">
        <v>0</v>
      </c>
      <c r="O12" s="1068">
        <v>0</v>
      </c>
      <c r="P12" s="1069">
        <f t="shared" si="3"/>
        <v>50</v>
      </c>
      <c r="Q12" s="1070">
        <f t="shared" si="4"/>
        <v>12500</v>
      </c>
      <c r="R12" s="516" t="s">
        <v>1051</v>
      </c>
      <c r="S12" s="539" t="s">
        <v>974</v>
      </c>
      <c r="T12" s="22" t="str">
        <f t="shared" si="0"/>
        <v>OK</v>
      </c>
      <c r="U12" s="739">
        <f t="shared" si="5"/>
        <v>6250</v>
      </c>
      <c r="V12" s="739">
        <f t="shared" si="6"/>
        <v>6250</v>
      </c>
      <c r="W12" s="739">
        <f t="shared" si="7"/>
        <v>0</v>
      </c>
      <c r="X12" s="739">
        <f t="shared" si="8"/>
        <v>0</v>
      </c>
      <c r="Y12" s="722">
        <f t="shared" si="9"/>
        <v>12500</v>
      </c>
      <c r="Z12" s="740" t="str">
        <f t="shared" si="10"/>
        <v>OK</v>
      </c>
    </row>
    <row r="13" spans="1:26" ht="42">
      <c r="A13" s="936">
        <v>8</v>
      </c>
      <c r="B13" s="932" t="s">
        <v>1814</v>
      </c>
      <c r="C13" s="936" t="s">
        <v>1396</v>
      </c>
      <c r="D13" s="1011">
        <v>0</v>
      </c>
      <c r="E13" s="1011">
        <v>0</v>
      </c>
      <c r="F13" s="1011">
        <v>0</v>
      </c>
      <c r="G13" s="1011">
        <v>3</v>
      </c>
      <c r="H13" s="1010">
        <v>0</v>
      </c>
      <c r="I13" s="1066">
        <f t="shared" si="1"/>
        <v>3</v>
      </c>
      <c r="J13" s="1026">
        <v>420</v>
      </c>
      <c r="K13" s="513">
        <f t="shared" si="2"/>
        <v>1260</v>
      </c>
      <c r="L13" s="1071">
        <v>3</v>
      </c>
      <c r="M13" s="881">
        <v>0</v>
      </c>
      <c r="N13" s="1068">
        <v>0</v>
      </c>
      <c r="O13" s="1068">
        <v>0</v>
      </c>
      <c r="P13" s="1069">
        <f t="shared" si="3"/>
        <v>3</v>
      </c>
      <c r="Q13" s="1070">
        <f t="shared" si="4"/>
        <v>1260</v>
      </c>
      <c r="R13" s="516" t="s">
        <v>1051</v>
      </c>
      <c r="S13" s="539" t="s">
        <v>974</v>
      </c>
      <c r="T13" s="22" t="str">
        <f t="shared" si="0"/>
        <v>OK</v>
      </c>
      <c r="U13" s="739">
        <f t="shared" si="5"/>
        <v>1260</v>
      </c>
      <c r="V13" s="739">
        <f t="shared" si="6"/>
        <v>0</v>
      </c>
      <c r="W13" s="739">
        <f t="shared" si="7"/>
        <v>0</v>
      </c>
      <c r="X13" s="739">
        <f t="shared" si="8"/>
        <v>0</v>
      </c>
      <c r="Y13" s="722">
        <f t="shared" si="9"/>
        <v>1260</v>
      </c>
      <c r="Z13" s="740" t="str">
        <f t="shared" si="10"/>
        <v>OK</v>
      </c>
    </row>
    <row r="14" spans="1:26" ht="42">
      <c r="A14" s="509">
        <v>9</v>
      </c>
      <c r="B14" s="932" t="s">
        <v>1815</v>
      </c>
      <c r="C14" s="936" t="s">
        <v>1302</v>
      </c>
      <c r="D14" s="1011">
        <v>0</v>
      </c>
      <c r="E14" s="1011">
        <v>0</v>
      </c>
      <c r="F14" s="1011">
        <v>0</v>
      </c>
      <c r="G14" s="1011">
        <v>6</v>
      </c>
      <c r="H14" s="1010">
        <v>0</v>
      </c>
      <c r="I14" s="1066">
        <f t="shared" si="1"/>
        <v>6</v>
      </c>
      <c r="J14" s="1000">
        <v>500</v>
      </c>
      <c r="K14" s="513">
        <f t="shared" si="2"/>
        <v>3000</v>
      </c>
      <c r="L14" s="1071">
        <v>6</v>
      </c>
      <c r="M14" s="881">
        <v>0</v>
      </c>
      <c r="N14" s="1068">
        <v>0</v>
      </c>
      <c r="O14" s="1068">
        <v>0</v>
      </c>
      <c r="P14" s="1069">
        <f t="shared" si="3"/>
        <v>6</v>
      </c>
      <c r="Q14" s="1070">
        <f t="shared" si="4"/>
        <v>3000</v>
      </c>
      <c r="R14" s="516" t="s">
        <v>1051</v>
      </c>
      <c r="S14" s="539" t="s">
        <v>974</v>
      </c>
      <c r="T14" s="22" t="str">
        <f t="shared" si="0"/>
        <v>OK</v>
      </c>
      <c r="U14" s="739">
        <f t="shared" si="5"/>
        <v>3000</v>
      </c>
      <c r="V14" s="739">
        <f t="shared" si="6"/>
        <v>0</v>
      </c>
      <c r="W14" s="739">
        <f t="shared" si="7"/>
        <v>0</v>
      </c>
      <c r="X14" s="739">
        <f t="shared" si="8"/>
        <v>0</v>
      </c>
      <c r="Y14" s="722">
        <f t="shared" si="9"/>
        <v>3000</v>
      </c>
      <c r="Z14" s="740" t="str">
        <f t="shared" si="10"/>
        <v>OK</v>
      </c>
    </row>
    <row r="15" spans="1:26" ht="23.25" customHeight="1">
      <c r="A15" s="890">
        <v>10</v>
      </c>
      <c r="B15" s="920" t="s">
        <v>1816</v>
      </c>
      <c r="C15" s="908" t="s">
        <v>1302</v>
      </c>
      <c r="D15" s="908">
        <v>30</v>
      </c>
      <c r="E15" s="908">
        <v>30</v>
      </c>
      <c r="F15" s="908">
        <v>30</v>
      </c>
      <c r="G15" s="1008">
        <v>30</v>
      </c>
      <c r="H15" s="908">
        <v>20</v>
      </c>
      <c r="I15" s="514">
        <v>30</v>
      </c>
      <c r="J15" s="1072">
        <v>880</v>
      </c>
      <c r="K15" s="512">
        <f>Q15</f>
        <v>26400</v>
      </c>
      <c r="L15" s="513">
        <v>0</v>
      </c>
      <c r="M15" s="513">
        <v>30</v>
      </c>
      <c r="N15" s="513">
        <v>0</v>
      </c>
      <c r="O15" s="513">
        <v>0</v>
      </c>
      <c r="P15" s="514">
        <f t="shared" si="3"/>
        <v>30</v>
      </c>
      <c r="Q15" s="515">
        <f>P15*J15</f>
        <v>26400</v>
      </c>
      <c r="R15" s="516" t="s">
        <v>1051</v>
      </c>
      <c r="S15" s="539" t="s">
        <v>1644</v>
      </c>
      <c r="T15" s="22" t="str">
        <f t="shared" si="0"/>
        <v>OK</v>
      </c>
      <c r="U15" s="739">
        <f t="shared" si="5"/>
        <v>0</v>
      </c>
      <c r="V15" s="739">
        <f t="shared" si="6"/>
        <v>26400</v>
      </c>
      <c r="W15" s="739">
        <f t="shared" si="7"/>
        <v>0</v>
      </c>
      <c r="X15" s="739">
        <f t="shared" si="8"/>
        <v>0</v>
      </c>
      <c r="Y15" s="722">
        <f t="shared" si="9"/>
        <v>26400</v>
      </c>
      <c r="Z15" s="740" t="str">
        <f t="shared" si="10"/>
        <v>OK</v>
      </c>
    </row>
    <row r="16" spans="1:26" ht="23.25" customHeight="1">
      <c r="A16" s="746"/>
      <c r="B16" s="76" t="s">
        <v>6</v>
      </c>
      <c r="C16" s="22"/>
      <c r="D16" s="22"/>
      <c r="E16" s="22"/>
      <c r="F16" s="22"/>
      <c r="G16" s="22"/>
      <c r="H16" s="22"/>
      <c r="I16" s="22"/>
      <c r="J16" s="22"/>
      <c r="K16" s="788">
        <f>SUM(K6:K15)</f>
        <v>158160</v>
      </c>
      <c r="L16" s="789"/>
      <c r="M16" s="789"/>
      <c r="N16" s="789"/>
      <c r="O16" s="789"/>
      <c r="P16" s="789"/>
      <c r="Q16" s="788">
        <f>SUM(Q6:Q15)</f>
        <v>158160</v>
      </c>
      <c r="S16" s="21"/>
      <c r="T16" s="22"/>
      <c r="U16" s="739">
        <f t="shared" si="5"/>
        <v>0</v>
      </c>
      <c r="V16" s="739">
        <f t="shared" si="6"/>
        <v>0</v>
      </c>
      <c r="W16" s="739">
        <f t="shared" si="7"/>
        <v>0</v>
      </c>
      <c r="X16" s="739">
        <f t="shared" si="8"/>
        <v>0</v>
      </c>
      <c r="Y16" s="722">
        <f t="shared" si="9"/>
        <v>0</v>
      </c>
      <c r="Z16" s="740" t="b">
        <f t="shared" si="10"/>
        <v>0</v>
      </c>
    </row>
    <row r="17" spans="1:26" ht="23.25" customHeight="1">
      <c r="A17" s="746"/>
      <c r="B17" s="73"/>
      <c r="C17" s="22"/>
      <c r="D17" s="22"/>
      <c r="E17" s="22"/>
      <c r="F17" s="22"/>
      <c r="G17" s="22"/>
      <c r="H17" s="22"/>
      <c r="I17" s="22"/>
      <c r="J17" s="22"/>
      <c r="K17" s="846"/>
      <c r="L17" s="789"/>
      <c r="M17" s="789"/>
      <c r="N17" s="789"/>
      <c r="O17" s="789"/>
      <c r="P17" s="789"/>
      <c r="Q17" s="846"/>
      <c r="S17" s="21"/>
      <c r="T17" s="22"/>
      <c r="U17" s="739">
        <f t="shared" si="5"/>
        <v>0</v>
      </c>
      <c r="V17" s="739">
        <f t="shared" si="6"/>
        <v>0</v>
      </c>
      <c r="W17" s="739">
        <f t="shared" si="7"/>
        <v>0</v>
      </c>
      <c r="X17" s="739">
        <f t="shared" si="8"/>
        <v>0</v>
      </c>
      <c r="Y17" s="722">
        <f t="shared" si="9"/>
        <v>0</v>
      </c>
      <c r="Z17" s="740" t="str">
        <f t="shared" si="10"/>
        <v>OK</v>
      </c>
    </row>
    <row r="18" spans="1:26" ht="23.25" customHeight="1">
      <c r="A18" s="746"/>
      <c r="B18" s="73"/>
      <c r="C18" s="22"/>
      <c r="D18" s="22"/>
      <c r="E18" s="22"/>
      <c r="F18" s="22"/>
      <c r="G18" s="22"/>
      <c r="H18" s="22"/>
      <c r="I18" s="22"/>
      <c r="J18" s="22"/>
      <c r="K18" s="846"/>
      <c r="L18" s="789"/>
      <c r="M18" s="789"/>
      <c r="N18" s="789"/>
      <c r="O18" s="789"/>
      <c r="P18" s="789"/>
      <c r="Q18" s="846"/>
      <c r="S18" s="21"/>
      <c r="T18" s="22"/>
      <c r="U18" s="739">
        <f t="shared" si="5"/>
        <v>0</v>
      </c>
      <c r="V18" s="739">
        <f t="shared" si="6"/>
        <v>0</v>
      </c>
      <c r="W18" s="739">
        <f t="shared" si="7"/>
        <v>0</v>
      </c>
      <c r="X18" s="739">
        <f t="shared" si="8"/>
        <v>0</v>
      </c>
      <c r="Y18" s="722">
        <f t="shared" si="9"/>
        <v>0</v>
      </c>
      <c r="Z18" s="740" t="str">
        <f t="shared" si="10"/>
        <v>OK</v>
      </c>
    </row>
    <row r="19" spans="1:26" ht="23.25" customHeight="1">
      <c r="A19" s="746"/>
      <c r="B19" s="73"/>
      <c r="C19" s="22"/>
      <c r="D19" s="22"/>
      <c r="E19" s="22"/>
      <c r="F19" s="22"/>
      <c r="G19" s="22"/>
      <c r="H19" s="22"/>
      <c r="I19" s="22"/>
      <c r="J19" s="22"/>
      <c r="K19" s="846"/>
      <c r="L19" s="789"/>
      <c r="M19" s="789"/>
      <c r="N19" s="789"/>
      <c r="O19" s="789"/>
      <c r="P19" s="789"/>
      <c r="Q19" s="846"/>
      <c r="S19" s="21"/>
      <c r="T19" s="22"/>
      <c r="U19" s="739">
        <f t="shared" si="5"/>
        <v>0</v>
      </c>
      <c r="V19" s="739">
        <f t="shared" si="6"/>
        <v>0</v>
      </c>
      <c r="W19" s="739">
        <f t="shared" si="7"/>
        <v>0</v>
      </c>
      <c r="X19" s="739">
        <f t="shared" si="8"/>
        <v>0</v>
      </c>
      <c r="Y19" s="722">
        <f t="shared" si="9"/>
        <v>0</v>
      </c>
      <c r="Z19" s="740" t="str">
        <f t="shared" si="10"/>
        <v>OK</v>
      </c>
    </row>
    <row r="20" spans="1:26" ht="23.25" customHeight="1">
      <c r="A20" s="746"/>
      <c r="B20" s="73"/>
      <c r="C20" s="22"/>
      <c r="D20" s="22"/>
      <c r="E20" s="22"/>
      <c r="F20" s="22"/>
      <c r="G20" s="22"/>
      <c r="H20" s="22"/>
      <c r="I20" s="22"/>
      <c r="J20" s="22"/>
      <c r="K20" s="846"/>
      <c r="L20" s="789"/>
      <c r="M20" s="789"/>
      <c r="N20" s="789"/>
      <c r="O20" s="789"/>
      <c r="P20" s="789"/>
      <c r="Q20" s="846"/>
      <c r="S20" s="21"/>
      <c r="T20" s="22"/>
      <c r="U20" s="739">
        <f t="shared" si="5"/>
        <v>0</v>
      </c>
      <c r="V20" s="739">
        <f t="shared" si="6"/>
        <v>0</v>
      </c>
      <c r="W20" s="739">
        <f t="shared" si="7"/>
        <v>0</v>
      </c>
      <c r="X20" s="739">
        <f t="shared" si="8"/>
        <v>0</v>
      </c>
      <c r="Y20" s="722">
        <f t="shared" si="9"/>
        <v>0</v>
      </c>
      <c r="Z20" s="740" t="str">
        <f t="shared" si="10"/>
        <v>OK</v>
      </c>
    </row>
    <row r="21" spans="1:26" ht="23.25" customHeight="1">
      <c r="A21" s="746"/>
      <c r="B21" s="73"/>
      <c r="C21" s="22"/>
      <c r="D21" s="22"/>
      <c r="E21" s="22"/>
      <c r="F21" s="22"/>
      <c r="G21" s="22"/>
      <c r="H21" s="22"/>
      <c r="I21" s="22"/>
      <c r="J21" s="22"/>
      <c r="K21" s="846"/>
      <c r="L21" s="789"/>
      <c r="M21" s="789"/>
      <c r="N21" s="789"/>
      <c r="O21" s="789"/>
      <c r="P21" s="789"/>
      <c r="Q21" s="846"/>
      <c r="S21" s="21"/>
      <c r="T21" s="22"/>
      <c r="U21" s="739">
        <f t="shared" si="5"/>
        <v>0</v>
      </c>
      <c r="V21" s="739">
        <f t="shared" si="6"/>
        <v>0</v>
      </c>
      <c r="W21" s="739">
        <f t="shared" si="7"/>
        <v>0</v>
      </c>
      <c r="X21" s="739">
        <f t="shared" si="8"/>
        <v>0</v>
      </c>
      <c r="Y21" s="722">
        <f t="shared" si="9"/>
        <v>0</v>
      </c>
      <c r="Z21" s="740" t="str">
        <f t="shared" si="10"/>
        <v>OK</v>
      </c>
    </row>
    <row r="22" spans="1:26" s="26" customFormat="1" ht="22.5" customHeight="1">
      <c r="A22" s="1826" t="s">
        <v>1817</v>
      </c>
      <c r="B22" s="1826"/>
      <c r="C22" s="1826"/>
      <c r="D22" s="1826"/>
      <c r="E22" s="1826"/>
      <c r="F22" s="1826"/>
      <c r="G22" s="1826"/>
      <c r="H22" s="1826"/>
      <c r="I22" s="1826"/>
      <c r="J22" s="1826"/>
      <c r="K22" s="1826"/>
      <c r="L22" s="1826"/>
      <c r="M22" s="1826"/>
      <c r="N22" s="1826"/>
      <c r="O22" s="1826"/>
      <c r="P22" s="1826"/>
      <c r="Q22" s="1826"/>
      <c r="R22" s="1826"/>
      <c r="S22" s="1826"/>
      <c r="T22" s="1063" t="s">
        <v>1028</v>
      </c>
      <c r="U22" s="739">
        <f t="shared" si="5"/>
        <v>0</v>
      </c>
      <c r="V22" s="739">
        <f t="shared" si="6"/>
        <v>0</v>
      </c>
      <c r="W22" s="739">
        <f t="shared" si="7"/>
        <v>0</v>
      </c>
      <c r="X22" s="739">
        <f t="shared" si="8"/>
        <v>0</v>
      </c>
      <c r="Y22" s="722">
        <f t="shared" si="9"/>
        <v>0</v>
      </c>
      <c r="Z22" s="740" t="str">
        <f t="shared" si="10"/>
        <v>OK</v>
      </c>
    </row>
    <row r="23" spans="1:26" s="26" customFormat="1" ht="23.25" customHeight="1">
      <c r="A23" s="1826" t="s">
        <v>1029</v>
      </c>
      <c r="B23" s="1826"/>
      <c r="C23" s="1826"/>
      <c r="D23" s="1826"/>
      <c r="E23" s="1826"/>
      <c r="F23" s="1826"/>
      <c r="G23" s="1826"/>
      <c r="H23" s="1826"/>
      <c r="I23" s="1826"/>
      <c r="J23" s="1826"/>
      <c r="K23" s="1826"/>
      <c r="L23" s="1826"/>
      <c r="M23" s="1826"/>
      <c r="N23" s="1826"/>
      <c r="O23" s="1826"/>
      <c r="P23" s="1826"/>
      <c r="Q23" s="1826"/>
      <c r="R23" s="1826"/>
      <c r="S23" s="1826"/>
      <c r="U23" s="739">
        <f t="shared" si="5"/>
        <v>0</v>
      </c>
      <c r="V23" s="739">
        <f t="shared" si="6"/>
        <v>0</v>
      </c>
      <c r="W23" s="739">
        <f t="shared" si="7"/>
        <v>0</v>
      </c>
      <c r="X23" s="739">
        <f t="shared" si="8"/>
        <v>0</v>
      </c>
      <c r="Y23" s="722">
        <f t="shared" si="9"/>
        <v>0</v>
      </c>
      <c r="Z23" s="740" t="str">
        <f t="shared" si="10"/>
        <v>OK</v>
      </c>
    </row>
    <row r="24" spans="1:26" s="26" customFormat="1" ht="19.5" customHeight="1">
      <c r="A24" s="1827" t="s">
        <v>1030</v>
      </c>
      <c r="B24" s="1827"/>
      <c r="C24" s="1827"/>
      <c r="D24" s="1827"/>
      <c r="E24" s="1827"/>
      <c r="F24" s="1827"/>
      <c r="G24" s="1827"/>
      <c r="H24" s="1827"/>
      <c r="I24" s="1827"/>
      <c r="J24" s="1827"/>
      <c r="K24" s="1827"/>
      <c r="L24" s="1827"/>
      <c r="M24" s="1827"/>
      <c r="N24" s="1827"/>
      <c r="O24" s="1827"/>
      <c r="P24" s="1827"/>
      <c r="Q24" s="1827"/>
      <c r="R24" s="1827"/>
      <c r="S24" s="1827"/>
      <c r="U24" s="739">
        <f t="shared" si="5"/>
        <v>0</v>
      </c>
      <c r="V24" s="739">
        <f t="shared" si="6"/>
        <v>0</v>
      </c>
      <c r="W24" s="739">
        <f t="shared" si="7"/>
        <v>0</v>
      </c>
      <c r="X24" s="739">
        <f t="shared" si="8"/>
        <v>0</v>
      </c>
      <c r="Y24" s="722">
        <f t="shared" si="9"/>
        <v>0</v>
      </c>
      <c r="Z24" s="740" t="str">
        <f t="shared" si="10"/>
        <v>OK</v>
      </c>
    </row>
    <row r="25" spans="1:26" ht="18.600000000000001" customHeight="1">
      <c r="A25" s="1828" t="s">
        <v>789</v>
      </c>
      <c r="B25" s="1829" t="s">
        <v>4</v>
      </c>
      <c r="C25" s="1828" t="s">
        <v>1031</v>
      </c>
      <c r="D25" s="1831" t="s">
        <v>1032</v>
      </c>
      <c r="E25" s="1831"/>
      <c r="F25" s="1831"/>
      <c r="G25" s="1831" t="s">
        <v>1033</v>
      </c>
      <c r="H25" s="1831" t="s">
        <v>1034</v>
      </c>
      <c r="I25" s="1831" t="s">
        <v>1035</v>
      </c>
      <c r="J25" s="1833" t="s">
        <v>1036</v>
      </c>
      <c r="K25" s="1833" t="s">
        <v>1037</v>
      </c>
      <c r="L25" s="1831" t="s">
        <v>1038</v>
      </c>
      <c r="M25" s="1831" t="s">
        <v>1039</v>
      </c>
      <c r="N25" s="1831" t="s">
        <v>1040</v>
      </c>
      <c r="O25" s="1831" t="s">
        <v>1041</v>
      </c>
      <c r="P25" s="1828" t="s">
        <v>1042</v>
      </c>
      <c r="Q25" s="1828"/>
      <c r="R25" s="1828" t="s">
        <v>1043</v>
      </c>
      <c r="S25" s="1828" t="s">
        <v>1044</v>
      </c>
      <c r="T25" s="801"/>
      <c r="U25" s="739"/>
      <c r="V25" s="739"/>
      <c r="W25" s="739"/>
      <c r="X25" s="739"/>
      <c r="Z25" s="740"/>
    </row>
    <row r="26" spans="1:26" ht="92.4" customHeight="1">
      <c r="A26" s="1828"/>
      <c r="B26" s="1830"/>
      <c r="C26" s="1828"/>
      <c r="D26" s="499" t="s">
        <v>1045</v>
      </c>
      <c r="E26" s="499" t="s">
        <v>1046</v>
      </c>
      <c r="F26" s="499" t="s">
        <v>224</v>
      </c>
      <c r="G26" s="1831"/>
      <c r="H26" s="1831"/>
      <c r="I26" s="1831"/>
      <c r="J26" s="1833"/>
      <c r="K26" s="1833"/>
      <c r="L26" s="1831"/>
      <c r="M26" s="1831"/>
      <c r="N26" s="1831"/>
      <c r="O26" s="1831"/>
      <c r="P26" s="498" t="s">
        <v>1047</v>
      </c>
      <c r="Q26" s="500" t="s">
        <v>1048</v>
      </c>
      <c r="R26" s="1828"/>
      <c r="S26" s="1828"/>
      <c r="U26" s="739">
        <f t="shared" si="5"/>
        <v>0</v>
      </c>
      <c r="V26" s="739">
        <f t="shared" si="6"/>
        <v>0</v>
      </c>
      <c r="W26" s="739">
        <f t="shared" si="7"/>
        <v>0</v>
      </c>
      <c r="X26" s="739">
        <f t="shared" si="8"/>
        <v>0</v>
      </c>
      <c r="Y26" s="722">
        <f t="shared" si="9"/>
        <v>0</v>
      </c>
      <c r="Z26" s="740" t="b">
        <f t="shared" si="10"/>
        <v>0</v>
      </c>
    </row>
    <row r="27" spans="1:26" ht="18" customHeight="1">
      <c r="A27" s="498"/>
      <c r="B27" s="498" t="s">
        <v>1087</v>
      </c>
      <c r="C27" s="551"/>
      <c r="D27" s="499"/>
      <c r="E27" s="499"/>
      <c r="F27" s="499"/>
      <c r="G27" s="570"/>
      <c r="H27" s="570"/>
      <c r="I27" s="570"/>
      <c r="J27" s="878"/>
      <c r="K27" s="555">
        <f>+K16</f>
        <v>158160</v>
      </c>
      <c r="L27" s="505"/>
      <c r="M27" s="505"/>
      <c r="N27" s="505"/>
      <c r="O27" s="505"/>
      <c r="P27" s="553"/>
      <c r="Q27" s="555">
        <f>+Q16</f>
        <v>158160</v>
      </c>
      <c r="R27" s="554"/>
      <c r="S27" s="554"/>
      <c r="U27" s="739">
        <f t="shared" si="5"/>
        <v>0</v>
      </c>
      <c r="V27" s="739">
        <f t="shared" si="6"/>
        <v>0</v>
      </c>
      <c r="W27" s="739">
        <f t="shared" si="7"/>
        <v>0</v>
      </c>
      <c r="X27" s="739">
        <f t="shared" si="8"/>
        <v>0</v>
      </c>
      <c r="Y27" s="722">
        <f t="shared" si="9"/>
        <v>0</v>
      </c>
      <c r="Z27" s="740" t="b">
        <f t="shared" si="10"/>
        <v>0</v>
      </c>
    </row>
    <row r="28" spans="1:26" ht="63">
      <c r="A28" s="936">
        <v>11</v>
      </c>
      <c r="B28" s="932" t="s">
        <v>1818</v>
      </c>
      <c r="C28" s="936" t="s">
        <v>1549</v>
      </c>
      <c r="D28" s="935">
        <v>0</v>
      </c>
      <c r="E28" s="935">
        <v>0</v>
      </c>
      <c r="F28" s="935">
        <v>0</v>
      </c>
      <c r="G28" s="935">
        <v>20</v>
      </c>
      <c r="H28" s="1007">
        <v>0</v>
      </c>
      <c r="I28" s="1000">
        <v>20</v>
      </c>
      <c r="J28" s="1000">
        <v>500</v>
      </c>
      <c r="K28" s="531">
        <f>Q28</f>
        <v>10000</v>
      </c>
      <c r="L28" s="513">
        <v>0</v>
      </c>
      <c r="M28" s="513">
        <v>20</v>
      </c>
      <c r="N28" s="513">
        <v>0</v>
      </c>
      <c r="O28" s="513">
        <v>0</v>
      </c>
      <c r="P28" s="514">
        <f t="shared" si="3"/>
        <v>20</v>
      </c>
      <c r="Q28" s="998">
        <f>P28*J28</f>
        <v>10000</v>
      </c>
      <c r="R28" s="516" t="s">
        <v>1051</v>
      </c>
      <c r="S28" s="539" t="s">
        <v>1644</v>
      </c>
      <c r="T28" s="22" t="str">
        <f t="shared" si="0"/>
        <v>OK</v>
      </c>
      <c r="U28" s="739">
        <f t="shared" si="5"/>
        <v>0</v>
      </c>
      <c r="V28" s="739">
        <f t="shared" si="6"/>
        <v>10000</v>
      </c>
      <c r="W28" s="739">
        <f t="shared" si="7"/>
        <v>0</v>
      </c>
      <c r="X28" s="739">
        <f t="shared" si="8"/>
        <v>0</v>
      </c>
      <c r="Y28" s="722">
        <f t="shared" si="9"/>
        <v>10000</v>
      </c>
      <c r="Z28" s="740" t="str">
        <f t="shared" si="10"/>
        <v>OK</v>
      </c>
    </row>
    <row r="29" spans="1:26" ht="42.6" customHeight="1">
      <c r="A29" s="509">
        <v>12</v>
      </c>
      <c r="B29" s="522" t="s">
        <v>1819</v>
      </c>
      <c r="C29" s="890" t="s">
        <v>1396</v>
      </c>
      <c r="D29" s="890">
        <v>50</v>
      </c>
      <c r="E29" s="890">
        <v>70</v>
      </c>
      <c r="F29" s="890">
        <v>70</v>
      </c>
      <c r="G29" s="544">
        <v>70</v>
      </c>
      <c r="H29" s="544">
        <v>40</v>
      </c>
      <c r="I29" s="1064">
        <v>30</v>
      </c>
      <c r="J29" s="1064">
        <v>250</v>
      </c>
      <c r="K29" s="543">
        <f>I29*J29</f>
        <v>7500</v>
      </c>
      <c r="L29" s="890">
        <v>0</v>
      </c>
      <c r="M29" s="890">
        <v>30</v>
      </c>
      <c r="N29" s="544">
        <v>0</v>
      </c>
      <c r="O29" s="890">
        <v>0</v>
      </c>
      <c r="P29" s="544">
        <v>30</v>
      </c>
      <c r="Q29" s="543">
        <f>P29*J29</f>
        <v>7500</v>
      </c>
      <c r="R29" s="1005" t="s">
        <v>1051</v>
      </c>
      <c r="S29" s="1065" t="s">
        <v>1820</v>
      </c>
      <c r="T29" s="22" t="str">
        <f t="shared" si="0"/>
        <v>OK</v>
      </c>
      <c r="U29" s="739">
        <f t="shared" si="5"/>
        <v>0</v>
      </c>
      <c r="V29" s="739">
        <f t="shared" si="6"/>
        <v>7500</v>
      </c>
      <c r="W29" s="739">
        <f t="shared" si="7"/>
        <v>0</v>
      </c>
      <c r="X29" s="739">
        <f t="shared" si="8"/>
        <v>0</v>
      </c>
      <c r="Y29" s="722">
        <f t="shared" si="9"/>
        <v>7500</v>
      </c>
      <c r="Z29" s="740" t="str">
        <f t="shared" si="10"/>
        <v>OK</v>
      </c>
    </row>
    <row r="30" spans="1:26" ht="42">
      <c r="A30" s="890">
        <v>13</v>
      </c>
      <c r="B30" s="522" t="s">
        <v>1821</v>
      </c>
      <c r="C30" s="890" t="s">
        <v>1396</v>
      </c>
      <c r="D30" s="890">
        <v>50</v>
      </c>
      <c r="E30" s="890">
        <v>70</v>
      </c>
      <c r="F30" s="890">
        <v>70</v>
      </c>
      <c r="G30" s="544">
        <v>70</v>
      </c>
      <c r="H30" s="544">
        <v>40</v>
      </c>
      <c r="I30" s="1064">
        <v>30</v>
      </c>
      <c r="J30" s="1064">
        <v>250</v>
      </c>
      <c r="K30" s="543">
        <f>I30*J30</f>
        <v>7500</v>
      </c>
      <c r="L30" s="890">
        <v>0</v>
      </c>
      <c r="M30" s="890">
        <v>30</v>
      </c>
      <c r="N30" s="544">
        <v>0</v>
      </c>
      <c r="O30" s="890">
        <v>0</v>
      </c>
      <c r="P30" s="544">
        <v>30</v>
      </c>
      <c r="Q30" s="543">
        <f>P30*J30</f>
        <v>7500</v>
      </c>
      <c r="R30" s="1005" t="s">
        <v>1051</v>
      </c>
      <c r="S30" s="1065" t="s">
        <v>1820</v>
      </c>
      <c r="T30" s="22" t="str">
        <f t="shared" si="0"/>
        <v>OK</v>
      </c>
      <c r="U30" s="739">
        <f t="shared" si="5"/>
        <v>0</v>
      </c>
      <c r="V30" s="739">
        <f t="shared" si="6"/>
        <v>7500</v>
      </c>
      <c r="W30" s="739">
        <f t="shared" si="7"/>
        <v>0</v>
      </c>
      <c r="X30" s="739">
        <f t="shared" si="8"/>
        <v>0</v>
      </c>
      <c r="Y30" s="722">
        <f t="shared" si="9"/>
        <v>7500</v>
      </c>
      <c r="Z30" s="740" t="str">
        <f t="shared" si="10"/>
        <v>OK</v>
      </c>
    </row>
    <row r="31" spans="1:26" ht="23.25" customHeight="1">
      <c r="A31" s="746"/>
      <c r="B31" s="76" t="s">
        <v>6</v>
      </c>
      <c r="C31" s="22"/>
      <c r="D31" s="22"/>
      <c r="E31" s="22"/>
      <c r="F31" s="22"/>
      <c r="G31" s="22"/>
      <c r="H31" s="22"/>
      <c r="I31" s="22"/>
      <c r="J31" s="22"/>
      <c r="K31" s="788">
        <f>SUM(K22:K30)</f>
        <v>183160</v>
      </c>
      <c r="L31" s="789"/>
      <c r="M31" s="789"/>
      <c r="N31" s="789"/>
      <c r="O31" s="789"/>
      <c r="P31" s="789"/>
      <c r="Q31" s="788">
        <f>SUM(Q22:Q30)</f>
        <v>183160</v>
      </c>
      <c r="S31" s="21"/>
      <c r="T31" s="22"/>
      <c r="U31" s="739">
        <f>SUM(U6:U30)</f>
        <v>84010</v>
      </c>
      <c r="V31" s="739">
        <f t="shared" ref="V31:Y31" si="11">SUM(V6:V30)</f>
        <v>99150</v>
      </c>
      <c r="W31" s="739">
        <f t="shared" si="11"/>
        <v>0</v>
      </c>
      <c r="X31" s="739">
        <f t="shared" si="11"/>
        <v>0</v>
      </c>
      <c r="Y31" s="739">
        <f t="shared" si="11"/>
        <v>183160</v>
      </c>
      <c r="Z31" s="740"/>
    </row>
    <row r="32" spans="1:26">
      <c r="U32" s="739"/>
      <c r="V32" s="739"/>
      <c r="W32" s="739"/>
      <c r="X32" s="739"/>
      <c r="Z32" s="740"/>
    </row>
    <row r="33" spans="21:26">
      <c r="U33" s="739"/>
      <c r="V33" s="739"/>
      <c r="W33" s="739"/>
      <c r="X33" s="739"/>
      <c r="Z33" s="740"/>
    </row>
    <row r="34" spans="21:26">
      <c r="U34" s="739"/>
      <c r="V34" s="739"/>
      <c r="W34" s="739"/>
      <c r="X34" s="739"/>
      <c r="Z34" s="740"/>
    </row>
    <row r="35" spans="21:26">
      <c r="U35" s="739"/>
      <c r="V35" s="739"/>
      <c r="W35" s="739"/>
      <c r="X35" s="739"/>
      <c r="Z35" s="740"/>
    </row>
    <row r="36" spans="21:26">
      <c r="U36" s="739"/>
      <c r="V36" s="739"/>
      <c r="W36" s="739"/>
      <c r="X36" s="739"/>
      <c r="Z36" s="740"/>
    </row>
    <row r="37" spans="21:26">
      <c r="U37" s="739"/>
      <c r="V37" s="739"/>
      <c r="W37" s="739"/>
      <c r="X37" s="739"/>
      <c r="Z37" s="740"/>
    </row>
    <row r="38" spans="21:26">
      <c r="U38" s="739"/>
      <c r="V38" s="739"/>
      <c r="W38" s="739"/>
      <c r="X38" s="739"/>
      <c r="Z38" s="740"/>
    </row>
    <row r="39" spans="21:26">
      <c r="U39" s="739"/>
      <c r="V39" s="739"/>
      <c r="W39" s="739"/>
      <c r="X39" s="739"/>
      <c r="Z39" s="740"/>
    </row>
    <row r="40" spans="21:26">
      <c r="U40" s="739"/>
      <c r="V40" s="739"/>
      <c r="W40" s="739"/>
      <c r="X40" s="739"/>
      <c r="Z40" s="740"/>
    </row>
    <row r="41" spans="21:26">
      <c r="U41" s="739"/>
      <c r="V41" s="739"/>
      <c r="W41" s="739"/>
      <c r="X41" s="739"/>
      <c r="Z41" s="740"/>
    </row>
    <row r="42" spans="21:26">
      <c r="U42" s="739"/>
      <c r="V42" s="739"/>
      <c r="W42" s="739"/>
      <c r="X42" s="739"/>
      <c r="Z42" s="740"/>
    </row>
    <row r="43" spans="21:26">
      <c r="U43" s="739"/>
      <c r="V43" s="739"/>
      <c r="W43" s="739"/>
      <c r="X43" s="739"/>
      <c r="Z43" s="740"/>
    </row>
    <row r="44" spans="21:26">
      <c r="U44" s="739"/>
      <c r="V44" s="739"/>
      <c r="W44" s="739"/>
      <c r="X44" s="739"/>
      <c r="Z44" s="740"/>
    </row>
    <row r="45" spans="21:26">
      <c r="U45" s="739"/>
      <c r="V45" s="739"/>
      <c r="W45" s="739"/>
      <c r="X45" s="739"/>
      <c r="Z45" s="740"/>
    </row>
    <row r="46" spans="21:26">
      <c r="U46" s="739"/>
      <c r="V46" s="739"/>
      <c r="W46" s="739"/>
      <c r="X46" s="739"/>
      <c r="Z46" s="740"/>
    </row>
    <row r="47" spans="21:26">
      <c r="U47" s="739"/>
      <c r="V47" s="739"/>
      <c r="W47" s="739"/>
      <c r="X47" s="739"/>
      <c r="Z47" s="740"/>
    </row>
    <row r="48" spans="21:26">
      <c r="U48" s="739"/>
      <c r="V48" s="739"/>
      <c r="W48" s="739"/>
      <c r="X48" s="739"/>
      <c r="Z48" s="740"/>
    </row>
    <row r="49" spans="21:26">
      <c r="U49" s="739"/>
      <c r="V49" s="739"/>
      <c r="W49" s="739"/>
      <c r="X49" s="739"/>
      <c r="Z49" s="740"/>
    </row>
    <row r="50" spans="21:26">
      <c r="U50" s="739"/>
      <c r="V50" s="739"/>
      <c r="W50" s="739"/>
      <c r="X50" s="739"/>
      <c r="Z50" s="740"/>
    </row>
    <row r="51" spans="21:26">
      <c r="U51" s="739"/>
      <c r="V51" s="739"/>
      <c r="W51" s="739"/>
      <c r="X51" s="739"/>
      <c r="Z51" s="740"/>
    </row>
    <row r="52" spans="21:26">
      <c r="U52" s="739"/>
      <c r="V52" s="739"/>
      <c r="W52" s="739"/>
      <c r="X52" s="739"/>
      <c r="Z52" s="740"/>
    </row>
    <row r="53" spans="21:26">
      <c r="U53" s="739"/>
      <c r="V53" s="739"/>
      <c r="W53" s="739"/>
      <c r="X53" s="739"/>
      <c r="Z53" s="740"/>
    </row>
    <row r="54" spans="21:26">
      <c r="U54" s="739"/>
      <c r="V54" s="739"/>
      <c r="W54" s="739"/>
      <c r="X54" s="739"/>
      <c r="Z54" s="740"/>
    </row>
    <row r="55" spans="21:26">
      <c r="U55" s="739"/>
      <c r="V55" s="739"/>
      <c r="W55" s="739"/>
      <c r="X55" s="739"/>
      <c r="Z55" s="740"/>
    </row>
    <row r="56" spans="21:26">
      <c r="U56" s="739"/>
      <c r="V56" s="739"/>
      <c r="W56" s="739"/>
      <c r="X56" s="739"/>
      <c r="Z56" s="740"/>
    </row>
    <row r="57" spans="21:26">
      <c r="U57" s="739"/>
      <c r="V57" s="739"/>
      <c r="W57" s="739"/>
      <c r="X57" s="739"/>
      <c r="Z57" s="740"/>
    </row>
    <row r="58" spans="21:26">
      <c r="U58" s="739"/>
      <c r="V58" s="739"/>
      <c r="W58" s="739"/>
      <c r="X58" s="739"/>
      <c r="Z58" s="740"/>
    </row>
    <row r="59" spans="21:26">
      <c r="U59" s="739"/>
      <c r="V59" s="739"/>
      <c r="W59" s="739"/>
      <c r="X59" s="739"/>
      <c r="Z59" s="740"/>
    </row>
    <row r="60" spans="21:26">
      <c r="U60" s="739"/>
      <c r="V60" s="739"/>
      <c r="W60" s="739"/>
      <c r="X60" s="739"/>
      <c r="Z60" s="740"/>
    </row>
    <row r="61" spans="21:26">
      <c r="U61" s="739"/>
      <c r="V61" s="739"/>
      <c r="W61" s="739"/>
      <c r="X61" s="739"/>
      <c r="Z61" s="740"/>
    </row>
    <row r="62" spans="21:26">
      <c r="U62" s="739"/>
      <c r="V62" s="739"/>
      <c r="W62" s="739"/>
      <c r="X62" s="739"/>
      <c r="Z62" s="740"/>
    </row>
    <row r="63" spans="21:26">
      <c r="U63" s="739"/>
      <c r="V63" s="739"/>
      <c r="W63" s="739"/>
      <c r="X63" s="739"/>
      <c r="Z63" s="740"/>
    </row>
    <row r="64" spans="21:26">
      <c r="U64" s="739"/>
      <c r="V64" s="739"/>
      <c r="W64" s="739"/>
      <c r="X64" s="739"/>
      <c r="Z64" s="740"/>
    </row>
    <row r="65" spans="21:26">
      <c r="U65" s="739"/>
      <c r="V65" s="739"/>
      <c r="W65" s="739"/>
      <c r="X65" s="739"/>
      <c r="Z65" s="740"/>
    </row>
    <row r="66" spans="21:26">
      <c r="U66" s="739"/>
      <c r="V66" s="739"/>
      <c r="W66" s="739"/>
      <c r="X66" s="739"/>
      <c r="Z66" s="740"/>
    </row>
    <row r="67" spans="21:26">
      <c r="U67" s="739"/>
      <c r="V67" s="739"/>
      <c r="W67" s="739"/>
      <c r="X67" s="739"/>
      <c r="Z67" s="740"/>
    </row>
    <row r="68" spans="21:26">
      <c r="U68" s="739"/>
      <c r="V68" s="739"/>
      <c r="W68" s="739"/>
      <c r="X68" s="739"/>
      <c r="Z68" s="740"/>
    </row>
    <row r="69" spans="21:26">
      <c r="U69" s="739"/>
      <c r="V69" s="739"/>
      <c r="W69" s="739"/>
      <c r="X69" s="739"/>
      <c r="Z69" s="740"/>
    </row>
    <row r="70" spans="21:26">
      <c r="U70" s="739"/>
      <c r="V70" s="739"/>
      <c r="W70" s="739"/>
      <c r="X70" s="739"/>
      <c r="Z70" s="740"/>
    </row>
    <row r="71" spans="21:26">
      <c r="U71" s="739"/>
      <c r="V71" s="739"/>
      <c r="W71" s="739"/>
      <c r="X71" s="739"/>
      <c r="Z71" s="740"/>
    </row>
    <row r="72" spans="21:26">
      <c r="U72" s="739"/>
      <c r="V72" s="739"/>
      <c r="W72" s="739"/>
      <c r="X72" s="739"/>
      <c r="Z72" s="740"/>
    </row>
    <row r="73" spans="21:26">
      <c r="U73" s="739"/>
      <c r="V73" s="739"/>
      <c r="W73" s="739"/>
      <c r="X73" s="739"/>
      <c r="Z73" s="740"/>
    </row>
    <row r="74" spans="21:26">
      <c r="U74" s="739"/>
      <c r="V74" s="739"/>
      <c r="W74" s="739"/>
      <c r="X74" s="739"/>
      <c r="Z74" s="740"/>
    </row>
    <row r="75" spans="21:26">
      <c r="U75" s="739"/>
      <c r="V75" s="739"/>
      <c r="W75" s="739"/>
      <c r="X75" s="739"/>
      <c r="Z75" s="740"/>
    </row>
    <row r="76" spans="21:26">
      <c r="U76" s="739"/>
      <c r="V76" s="739"/>
      <c r="W76" s="739"/>
      <c r="X76" s="739"/>
      <c r="Z76" s="740"/>
    </row>
    <row r="77" spans="21:26">
      <c r="U77" s="739"/>
      <c r="V77" s="739"/>
      <c r="W77" s="739"/>
      <c r="X77" s="739"/>
      <c r="Z77" s="740"/>
    </row>
    <row r="78" spans="21:26">
      <c r="U78" s="739"/>
      <c r="V78" s="739"/>
      <c r="W78" s="739"/>
      <c r="X78" s="739"/>
      <c r="Z78" s="740"/>
    </row>
    <row r="79" spans="21:26">
      <c r="U79" s="739"/>
      <c r="V79" s="739"/>
      <c r="W79" s="739"/>
      <c r="X79" s="739"/>
      <c r="Z79" s="740"/>
    </row>
    <row r="80" spans="21:26">
      <c r="U80" s="739"/>
      <c r="V80" s="739"/>
      <c r="W80" s="739"/>
      <c r="X80" s="739"/>
      <c r="Z80" s="740"/>
    </row>
    <row r="81" spans="21:26">
      <c r="U81" s="739"/>
      <c r="V81" s="739"/>
      <c r="W81" s="739"/>
      <c r="X81" s="739"/>
      <c r="Z81" s="740"/>
    </row>
    <row r="82" spans="21:26">
      <c r="U82" s="739"/>
      <c r="V82" s="739"/>
      <c r="W82" s="739"/>
      <c r="X82" s="739"/>
      <c r="Z82" s="740"/>
    </row>
    <row r="83" spans="21:26">
      <c r="U83" s="739"/>
      <c r="V83" s="739"/>
      <c r="W83" s="739"/>
      <c r="X83" s="739"/>
      <c r="Z83" s="740"/>
    </row>
    <row r="84" spans="21:26">
      <c r="U84" s="739"/>
      <c r="V84" s="739"/>
      <c r="W84" s="739"/>
      <c r="X84" s="739"/>
      <c r="Z84" s="740"/>
    </row>
    <row r="85" spans="21:26">
      <c r="U85" s="739"/>
      <c r="V85" s="739"/>
      <c r="W85" s="739"/>
      <c r="X85" s="739"/>
      <c r="Z85" s="740"/>
    </row>
    <row r="86" spans="21:26">
      <c r="U86" s="739"/>
      <c r="V86" s="739"/>
      <c r="W86" s="739"/>
      <c r="X86" s="739"/>
      <c r="Z86" s="740"/>
    </row>
    <row r="87" spans="21:26">
      <c r="U87" s="739"/>
      <c r="V87" s="739"/>
      <c r="W87" s="739"/>
      <c r="X87" s="739"/>
      <c r="Z87" s="740"/>
    </row>
    <row r="88" spans="21:26">
      <c r="U88" s="739"/>
      <c r="V88" s="739"/>
      <c r="W88" s="739"/>
      <c r="X88" s="739"/>
      <c r="Z88" s="740"/>
    </row>
    <row r="89" spans="21:26">
      <c r="U89" s="739"/>
      <c r="V89" s="739"/>
      <c r="W89" s="739"/>
      <c r="X89" s="739"/>
      <c r="Z89" s="740"/>
    </row>
    <row r="90" spans="21:26">
      <c r="U90" s="739"/>
      <c r="V90" s="739"/>
      <c r="W90" s="739"/>
      <c r="X90" s="739"/>
      <c r="Z90" s="740"/>
    </row>
    <row r="91" spans="21:26">
      <c r="U91" s="739"/>
      <c r="V91" s="739"/>
      <c r="W91" s="739"/>
      <c r="X91" s="739"/>
      <c r="Z91" s="740"/>
    </row>
    <row r="92" spans="21:26">
      <c r="U92" s="739"/>
      <c r="V92" s="739"/>
      <c r="W92" s="739"/>
      <c r="X92" s="739"/>
      <c r="Z92" s="740"/>
    </row>
    <row r="93" spans="21:26">
      <c r="U93" s="739"/>
      <c r="V93" s="739"/>
      <c r="W93" s="739"/>
      <c r="X93" s="739"/>
      <c r="Z93" s="740"/>
    </row>
    <row r="94" spans="21:26">
      <c r="U94" s="739"/>
      <c r="V94" s="739"/>
      <c r="W94" s="739"/>
      <c r="X94" s="739"/>
      <c r="Z94" s="740"/>
    </row>
    <row r="95" spans="21:26">
      <c r="U95" s="739"/>
      <c r="V95" s="739"/>
      <c r="W95" s="739"/>
      <c r="X95" s="739"/>
      <c r="Z95" s="740"/>
    </row>
    <row r="96" spans="21:26">
      <c r="U96" s="739"/>
      <c r="V96" s="739"/>
      <c r="W96" s="739"/>
      <c r="X96" s="739"/>
      <c r="Z96" s="740"/>
    </row>
    <row r="97" spans="21:26">
      <c r="U97" s="739"/>
      <c r="V97" s="739"/>
      <c r="W97" s="739"/>
      <c r="X97" s="739"/>
      <c r="Z97" s="740"/>
    </row>
    <row r="98" spans="21:26">
      <c r="U98" s="739"/>
      <c r="V98" s="739"/>
      <c r="W98" s="739"/>
      <c r="X98" s="739"/>
      <c r="Z98" s="740"/>
    </row>
    <row r="99" spans="21:26">
      <c r="U99" s="739"/>
      <c r="V99" s="739"/>
      <c r="W99" s="739"/>
      <c r="X99" s="739"/>
      <c r="Z99" s="740"/>
    </row>
    <row r="100" spans="21:26">
      <c r="U100" s="739"/>
      <c r="V100" s="739"/>
      <c r="W100" s="739"/>
      <c r="X100" s="739"/>
      <c r="Z100" s="740"/>
    </row>
    <row r="101" spans="21:26">
      <c r="U101" s="739"/>
      <c r="V101" s="739"/>
      <c r="W101" s="739"/>
      <c r="X101" s="739"/>
      <c r="Z101" s="740"/>
    </row>
    <row r="102" spans="21:26">
      <c r="U102" s="739"/>
      <c r="V102" s="739"/>
      <c r="W102" s="739"/>
      <c r="X102" s="739"/>
      <c r="Z102" s="740"/>
    </row>
    <row r="103" spans="21:26">
      <c r="U103" s="739"/>
      <c r="V103" s="739"/>
      <c r="W103" s="739"/>
      <c r="X103" s="739"/>
      <c r="Z103" s="740"/>
    </row>
    <row r="104" spans="21:26">
      <c r="U104" s="739"/>
      <c r="V104" s="739"/>
      <c r="W104" s="739"/>
      <c r="X104" s="739"/>
      <c r="Z104" s="740"/>
    </row>
    <row r="105" spans="21:26">
      <c r="U105" s="739"/>
      <c r="V105" s="739"/>
      <c r="W105" s="739"/>
      <c r="X105" s="739"/>
      <c r="Z105" s="740"/>
    </row>
    <row r="106" spans="21:26">
      <c r="U106" s="739"/>
      <c r="V106" s="739"/>
      <c r="W106" s="739"/>
      <c r="X106" s="739"/>
      <c r="Z106" s="740"/>
    </row>
    <row r="107" spans="21:26">
      <c r="U107" s="739"/>
      <c r="V107" s="739"/>
      <c r="W107" s="739"/>
      <c r="X107" s="739"/>
      <c r="Z107" s="740"/>
    </row>
    <row r="108" spans="21:26">
      <c r="U108" s="739"/>
      <c r="V108" s="739"/>
      <c r="W108" s="739"/>
      <c r="X108" s="739"/>
      <c r="Z108" s="740"/>
    </row>
    <row r="109" spans="21:26">
      <c r="U109" s="739"/>
      <c r="V109" s="739"/>
      <c r="W109" s="739"/>
      <c r="X109" s="739"/>
      <c r="Z109" s="740"/>
    </row>
    <row r="110" spans="21:26">
      <c r="U110" s="739"/>
      <c r="V110" s="739"/>
      <c r="W110" s="739"/>
      <c r="X110" s="739"/>
      <c r="Z110" s="740"/>
    </row>
    <row r="111" spans="21:26">
      <c r="U111" s="739"/>
      <c r="V111" s="739"/>
      <c r="W111" s="739"/>
      <c r="X111" s="739"/>
      <c r="Z111" s="740"/>
    </row>
    <row r="112" spans="21:26">
      <c r="U112" s="739"/>
      <c r="V112" s="739"/>
      <c r="W112" s="739"/>
      <c r="X112" s="739"/>
      <c r="Z112" s="740"/>
    </row>
    <row r="113" spans="21:26">
      <c r="U113" s="739"/>
      <c r="V113" s="739"/>
      <c r="W113" s="739"/>
      <c r="X113" s="739"/>
      <c r="Z113" s="740"/>
    </row>
    <row r="114" spans="21:26">
      <c r="U114" s="739"/>
      <c r="V114" s="739"/>
      <c r="W114" s="739"/>
      <c r="X114" s="739"/>
      <c r="Z114" s="740"/>
    </row>
    <row r="115" spans="21:26">
      <c r="U115" s="739"/>
      <c r="V115" s="739"/>
      <c r="W115" s="739"/>
      <c r="X115" s="739"/>
      <c r="Z115" s="740"/>
    </row>
    <row r="116" spans="21:26">
      <c r="U116" s="739"/>
      <c r="V116" s="739"/>
      <c r="W116" s="739"/>
      <c r="X116" s="739"/>
      <c r="Z116" s="740"/>
    </row>
    <row r="117" spans="21:26">
      <c r="U117" s="739"/>
      <c r="V117" s="739"/>
      <c r="W117" s="739"/>
      <c r="X117" s="739"/>
      <c r="Z117" s="740"/>
    </row>
    <row r="118" spans="21:26">
      <c r="U118" s="739"/>
      <c r="V118" s="739"/>
      <c r="W118" s="739"/>
      <c r="X118" s="739"/>
      <c r="Z118" s="740"/>
    </row>
    <row r="119" spans="21:26">
      <c r="U119" s="739"/>
      <c r="V119" s="739"/>
      <c r="W119" s="739"/>
      <c r="X119" s="739"/>
      <c r="Z119" s="740"/>
    </row>
    <row r="120" spans="21:26">
      <c r="U120" s="739"/>
      <c r="V120" s="739"/>
      <c r="W120" s="739"/>
      <c r="X120" s="739"/>
      <c r="Z120" s="740"/>
    </row>
    <row r="121" spans="21:26">
      <c r="U121" s="739"/>
      <c r="V121" s="739"/>
      <c r="W121" s="739"/>
      <c r="X121" s="739"/>
      <c r="Z121" s="740"/>
    </row>
    <row r="122" spans="21:26">
      <c r="U122" s="739"/>
      <c r="V122" s="739"/>
      <c r="W122" s="739"/>
      <c r="X122" s="739"/>
      <c r="Z122" s="740"/>
    </row>
    <row r="123" spans="21:26">
      <c r="U123" s="739"/>
      <c r="V123" s="739"/>
      <c r="W123" s="739"/>
      <c r="X123" s="739"/>
      <c r="Z123" s="740"/>
    </row>
    <row r="124" spans="21:26">
      <c r="U124" s="739"/>
      <c r="V124" s="739"/>
      <c r="W124" s="739"/>
      <c r="X124" s="739"/>
      <c r="Z124" s="740"/>
    </row>
    <row r="125" spans="21:26">
      <c r="U125" s="739"/>
      <c r="V125" s="739"/>
      <c r="W125" s="739"/>
      <c r="X125" s="739"/>
      <c r="Z125" s="740"/>
    </row>
    <row r="126" spans="21:26">
      <c r="U126" s="739"/>
      <c r="V126" s="739"/>
      <c r="W126" s="739"/>
      <c r="X126" s="739"/>
      <c r="Z126" s="740"/>
    </row>
    <row r="127" spans="21:26">
      <c r="U127" s="739"/>
      <c r="V127" s="739"/>
      <c r="W127" s="739"/>
      <c r="X127" s="739"/>
      <c r="Z127" s="740"/>
    </row>
    <row r="128" spans="21:26">
      <c r="U128" s="739"/>
      <c r="V128" s="739"/>
      <c r="W128" s="739"/>
      <c r="X128" s="739"/>
      <c r="Z128" s="740"/>
    </row>
    <row r="129" spans="21:26">
      <c r="U129" s="739"/>
      <c r="V129" s="739"/>
      <c r="W129" s="739"/>
      <c r="X129" s="739"/>
      <c r="Z129" s="740"/>
    </row>
    <row r="130" spans="21:26">
      <c r="U130" s="739"/>
      <c r="V130" s="739"/>
      <c r="W130" s="739"/>
      <c r="X130" s="739"/>
      <c r="Z130" s="740"/>
    </row>
    <row r="131" spans="21:26">
      <c r="U131" s="739"/>
      <c r="V131" s="739"/>
      <c r="W131" s="739"/>
      <c r="X131" s="739"/>
      <c r="Z131" s="740"/>
    </row>
    <row r="132" spans="21:26">
      <c r="U132" s="739"/>
      <c r="V132" s="739"/>
      <c r="W132" s="739"/>
      <c r="X132" s="739"/>
      <c r="Z132" s="740"/>
    </row>
    <row r="133" spans="21:26">
      <c r="U133" s="739"/>
      <c r="V133" s="739"/>
      <c r="W133" s="739"/>
      <c r="X133" s="739"/>
      <c r="Z133" s="740"/>
    </row>
    <row r="134" spans="21:26">
      <c r="U134" s="739"/>
      <c r="V134" s="739"/>
      <c r="W134" s="739"/>
      <c r="X134" s="739"/>
      <c r="Z134" s="740"/>
    </row>
    <row r="135" spans="21:26">
      <c r="U135" s="739"/>
      <c r="V135" s="739"/>
      <c r="W135" s="739"/>
      <c r="X135" s="739"/>
      <c r="Z135" s="740"/>
    </row>
    <row r="136" spans="21:26">
      <c r="U136" s="739"/>
      <c r="V136" s="739"/>
      <c r="W136" s="739"/>
      <c r="X136" s="739"/>
      <c r="Y136" s="739"/>
      <c r="Z136" s="740"/>
    </row>
    <row r="137" spans="21:26">
      <c r="U137" s="739"/>
      <c r="V137" s="739"/>
      <c r="W137" s="739"/>
      <c r="X137" s="739"/>
      <c r="Z137" s="740"/>
    </row>
    <row r="138" spans="21:26">
      <c r="U138" s="739"/>
      <c r="V138" s="739"/>
      <c r="W138" s="739"/>
      <c r="X138" s="739"/>
      <c r="Z138" s="740"/>
    </row>
    <row r="139" spans="21:26">
      <c r="U139" s="739"/>
      <c r="V139" s="739"/>
      <c r="W139" s="739"/>
      <c r="X139" s="739"/>
      <c r="Z139" s="740"/>
    </row>
    <row r="140" spans="21:26">
      <c r="U140" s="739"/>
      <c r="V140" s="739"/>
      <c r="W140" s="739"/>
      <c r="X140" s="739"/>
      <c r="Z140" s="740"/>
    </row>
    <row r="141" spans="21:26">
      <c r="U141" s="739"/>
      <c r="V141" s="739"/>
      <c r="W141" s="739"/>
      <c r="X141" s="739"/>
      <c r="Z141" s="740"/>
    </row>
    <row r="142" spans="21:26">
      <c r="U142" s="739"/>
      <c r="V142" s="739"/>
      <c r="W142" s="739"/>
      <c r="X142" s="739"/>
      <c r="Z142" s="740"/>
    </row>
    <row r="143" spans="21:26">
      <c r="U143" s="739"/>
      <c r="V143" s="739"/>
      <c r="W143" s="739"/>
      <c r="X143" s="739"/>
      <c r="Z143" s="740"/>
    </row>
    <row r="144" spans="21:26">
      <c r="U144" s="739"/>
      <c r="V144" s="739"/>
      <c r="W144" s="739"/>
      <c r="X144" s="739"/>
      <c r="Z144" s="740"/>
    </row>
    <row r="145" spans="21:26">
      <c r="U145" s="739"/>
      <c r="V145" s="739"/>
      <c r="W145" s="739"/>
      <c r="X145" s="739"/>
      <c r="Z145" s="740"/>
    </row>
    <row r="146" spans="21:26">
      <c r="U146" s="739"/>
      <c r="V146" s="739"/>
      <c r="W146" s="739"/>
      <c r="X146" s="739"/>
      <c r="Z146" s="740"/>
    </row>
    <row r="147" spans="21:26">
      <c r="U147" s="739"/>
      <c r="V147" s="739"/>
      <c r="W147" s="739"/>
      <c r="X147" s="739"/>
      <c r="Z147" s="740"/>
    </row>
    <row r="148" spans="21:26">
      <c r="U148" s="739"/>
      <c r="V148" s="739"/>
      <c r="W148" s="739"/>
      <c r="X148" s="739"/>
      <c r="Z148" s="740"/>
    </row>
    <row r="149" spans="21:26">
      <c r="U149" s="739"/>
      <c r="V149" s="739"/>
      <c r="W149" s="739"/>
      <c r="X149" s="739"/>
      <c r="Z149" s="740"/>
    </row>
    <row r="150" spans="21:26">
      <c r="U150" s="739"/>
      <c r="V150" s="739"/>
      <c r="W150" s="739"/>
      <c r="X150" s="739"/>
      <c r="Z150" s="740"/>
    </row>
    <row r="151" spans="21:26">
      <c r="U151" s="739"/>
      <c r="V151" s="739"/>
      <c r="W151" s="739"/>
      <c r="X151" s="739"/>
      <c r="Z151" s="740"/>
    </row>
    <row r="152" spans="21:26">
      <c r="U152" s="739"/>
      <c r="V152" s="739"/>
      <c r="W152" s="739"/>
      <c r="X152" s="739"/>
      <c r="Z152" s="740"/>
    </row>
    <row r="153" spans="21:26">
      <c r="U153" s="739"/>
      <c r="V153" s="739"/>
      <c r="W153" s="739"/>
      <c r="X153" s="739"/>
      <c r="Z153" s="740"/>
    </row>
    <row r="154" spans="21:26">
      <c r="U154" s="739"/>
      <c r="V154" s="739"/>
      <c r="W154" s="739"/>
      <c r="X154" s="739"/>
      <c r="Z154" s="740"/>
    </row>
    <row r="155" spans="21:26">
      <c r="U155" s="739"/>
      <c r="V155" s="739"/>
      <c r="W155" s="739"/>
      <c r="X155" s="739"/>
      <c r="Z155" s="740"/>
    </row>
    <row r="156" spans="21:26">
      <c r="U156" s="739"/>
      <c r="V156" s="739"/>
      <c r="W156" s="739"/>
      <c r="X156" s="739"/>
      <c r="Z156" s="740"/>
    </row>
    <row r="157" spans="21:26">
      <c r="U157" s="739"/>
      <c r="V157" s="739"/>
      <c r="W157" s="739"/>
      <c r="X157" s="739"/>
      <c r="Z157" s="740"/>
    </row>
    <row r="158" spans="21:26">
      <c r="U158" s="739"/>
      <c r="V158" s="739"/>
      <c r="W158" s="739"/>
      <c r="X158" s="739"/>
      <c r="Z158" s="740"/>
    </row>
    <row r="159" spans="21:26">
      <c r="U159" s="739"/>
      <c r="V159" s="739"/>
      <c r="W159" s="739"/>
      <c r="X159" s="739"/>
      <c r="Z159" s="740"/>
    </row>
    <row r="160" spans="21:26">
      <c r="U160" s="739"/>
      <c r="V160" s="739"/>
      <c r="W160" s="739"/>
      <c r="X160" s="739"/>
      <c r="Z160" s="740"/>
    </row>
    <row r="161" spans="21:26">
      <c r="U161" s="739"/>
      <c r="V161" s="739"/>
      <c r="W161" s="739"/>
      <c r="X161" s="739"/>
      <c r="Z161" s="740"/>
    </row>
    <row r="162" spans="21:26">
      <c r="U162" s="739"/>
      <c r="V162" s="739"/>
      <c r="W162" s="739"/>
      <c r="X162" s="739"/>
      <c r="Z162" s="740"/>
    </row>
    <row r="163" spans="21:26">
      <c r="U163" s="739"/>
      <c r="V163" s="739"/>
      <c r="W163" s="739"/>
      <c r="X163" s="739"/>
      <c r="Z163" s="740"/>
    </row>
    <row r="164" spans="21:26">
      <c r="U164" s="739"/>
      <c r="V164" s="739"/>
      <c r="W164" s="739"/>
      <c r="X164" s="739"/>
      <c r="Z164" s="740"/>
    </row>
    <row r="165" spans="21:26">
      <c r="U165" s="739"/>
      <c r="V165" s="739"/>
      <c r="W165" s="739"/>
      <c r="X165" s="739"/>
      <c r="Z165" s="740"/>
    </row>
    <row r="166" spans="21:26">
      <c r="U166" s="739"/>
      <c r="V166" s="739"/>
      <c r="W166" s="739"/>
      <c r="X166" s="739"/>
      <c r="Z166" s="740"/>
    </row>
    <row r="167" spans="21:26">
      <c r="U167" s="739"/>
      <c r="V167" s="739"/>
      <c r="W167" s="739"/>
      <c r="X167" s="739"/>
      <c r="Z167" s="740"/>
    </row>
    <row r="168" spans="21:26">
      <c r="U168" s="739"/>
      <c r="V168" s="739"/>
      <c r="W168" s="739"/>
      <c r="X168" s="739"/>
      <c r="Z168" s="740"/>
    </row>
    <row r="169" spans="21:26">
      <c r="U169" s="739"/>
      <c r="V169" s="739"/>
      <c r="W169" s="739"/>
      <c r="X169" s="739"/>
      <c r="Z169" s="740"/>
    </row>
    <row r="170" spans="21:26">
      <c r="U170" s="739"/>
      <c r="V170" s="739"/>
      <c r="W170" s="739"/>
      <c r="X170" s="739"/>
      <c r="Z170" s="740"/>
    </row>
    <row r="171" spans="21:26">
      <c r="U171" s="739"/>
      <c r="V171" s="739"/>
      <c r="W171" s="739"/>
      <c r="X171" s="739"/>
      <c r="Z171" s="740"/>
    </row>
    <row r="172" spans="21:26">
      <c r="U172" s="739"/>
      <c r="V172" s="739"/>
      <c r="W172" s="739"/>
      <c r="X172" s="739"/>
      <c r="Z172" s="740"/>
    </row>
    <row r="173" spans="21:26">
      <c r="U173" s="739"/>
      <c r="V173" s="739"/>
      <c r="W173" s="739"/>
      <c r="X173" s="739"/>
      <c r="Z173" s="740"/>
    </row>
    <row r="174" spans="21:26">
      <c r="U174" s="739"/>
      <c r="V174" s="739"/>
      <c r="W174" s="739"/>
      <c r="X174" s="739"/>
      <c r="Z174" s="740"/>
    </row>
    <row r="175" spans="21:26">
      <c r="U175" s="739"/>
      <c r="V175" s="739"/>
      <c r="W175" s="739"/>
      <c r="X175" s="739"/>
      <c r="Z175" s="740"/>
    </row>
    <row r="176" spans="21:26">
      <c r="U176" s="739"/>
      <c r="V176" s="739"/>
      <c r="W176" s="739"/>
      <c r="X176" s="739"/>
      <c r="Z176" s="740"/>
    </row>
    <row r="177" spans="21:26">
      <c r="U177" s="739"/>
      <c r="V177" s="739"/>
      <c r="W177" s="739"/>
      <c r="X177" s="739"/>
      <c r="Z177" s="740"/>
    </row>
    <row r="178" spans="21:26">
      <c r="U178" s="739"/>
      <c r="V178" s="739"/>
      <c r="W178" s="739"/>
      <c r="X178" s="739"/>
      <c r="Z178" s="740"/>
    </row>
    <row r="179" spans="21:26">
      <c r="U179" s="739"/>
      <c r="V179" s="739"/>
      <c r="W179" s="739"/>
      <c r="X179" s="739"/>
      <c r="Z179" s="740"/>
    </row>
    <row r="180" spans="21:26">
      <c r="U180" s="739"/>
      <c r="V180" s="739"/>
      <c r="W180" s="739"/>
      <c r="X180" s="739"/>
      <c r="Z180" s="740"/>
    </row>
    <row r="181" spans="21:26">
      <c r="U181" s="739"/>
      <c r="V181" s="739"/>
      <c r="W181" s="739"/>
      <c r="X181" s="739"/>
      <c r="Z181" s="740"/>
    </row>
    <row r="182" spans="21:26">
      <c r="U182" s="739"/>
      <c r="V182" s="739"/>
      <c r="W182" s="739"/>
      <c r="X182" s="739"/>
      <c r="Z182" s="740"/>
    </row>
    <row r="183" spans="21:26">
      <c r="U183" s="739"/>
      <c r="V183" s="739"/>
      <c r="W183" s="739"/>
      <c r="X183" s="739"/>
      <c r="Z183" s="740"/>
    </row>
    <row r="184" spans="21:26">
      <c r="U184" s="739"/>
      <c r="V184" s="739"/>
      <c r="W184" s="739"/>
      <c r="X184" s="739"/>
      <c r="Z184" s="740"/>
    </row>
    <row r="185" spans="21:26">
      <c r="U185" s="739"/>
      <c r="V185" s="739"/>
      <c r="W185" s="739"/>
      <c r="X185" s="739"/>
      <c r="Z185" s="740"/>
    </row>
    <row r="186" spans="21:26">
      <c r="U186" s="739"/>
      <c r="V186" s="739"/>
      <c r="W186" s="739"/>
      <c r="X186" s="739"/>
      <c r="Z186" s="740"/>
    </row>
    <row r="187" spans="21:26">
      <c r="U187" s="739"/>
      <c r="V187" s="739"/>
      <c r="W187" s="739"/>
      <c r="X187" s="739"/>
      <c r="Z187" s="740"/>
    </row>
    <row r="188" spans="21:26">
      <c r="U188" s="739"/>
      <c r="V188" s="739"/>
      <c r="W188" s="739"/>
      <c r="X188" s="739"/>
      <c r="Z188" s="740"/>
    </row>
    <row r="189" spans="21:26">
      <c r="U189" s="739"/>
      <c r="V189" s="739"/>
      <c r="W189" s="739"/>
      <c r="X189" s="739"/>
      <c r="Z189" s="740"/>
    </row>
    <row r="190" spans="21:26">
      <c r="U190" s="739"/>
      <c r="V190" s="739"/>
      <c r="W190" s="739"/>
      <c r="X190" s="739"/>
      <c r="Z190" s="740"/>
    </row>
    <row r="191" spans="21:26">
      <c r="U191" s="739"/>
      <c r="V191" s="739"/>
      <c r="W191" s="739"/>
      <c r="X191" s="739"/>
      <c r="Z191" s="740"/>
    </row>
    <row r="192" spans="21:26">
      <c r="U192" s="739"/>
      <c r="V192" s="739"/>
      <c r="W192" s="739"/>
      <c r="X192" s="739"/>
      <c r="Z192" s="740"/>
    </row>
    <row r="193" spans="21:26">
      <c r="U193" s="739"/>
      <c r="V193" s="739"/>
      <c r="W193" s="739"/>
      <c r="X193" s="739"/>
      <c r="Z193" s="740"/>
    </row>
    <row r="194" spans="21:26">
      <c r="U194" s="739"/>
      <c r="V194" s="739"/>
      <c r="W194" s="739"/>
      <c r="X194" s="739"/>
      <c r="Z194" s="740"/>
    </row>
    <row r="195" spans="21:26">
      <c r="U195" s="739"/>
      <c r="V195" s="739"/>
      <c r="W195" s="739"/>
      <c r="X195" s="739"/>
      <c r="Z195" s="740"/>
    </row>
    <row r="196" spans="21:26">
      <c r="U196" s="739"/>
      <c r="V196" s="739"/>
      <c r="W196" s="739"/>
      <c r="X196" s="739"/>
      <c r="Z196" s="740"/>
    </row>
    <row r="197" spans="21:26">
      <c r="U197" s="739"/>
      <c r="V197" s="739"/>
      <c r="W197" s="739"/>
      <c r="X197" s="739"/>
      <c r="Z197" s="740"/>
    </row>
    <row r="198" spans="21:26">
      <c r="U198" s="739"/>
      <c r="V198" s="739"/>
      <c r="W198" s="739"/>
      <c r="X198" s="739"/>
      <c r="Z198" s="740"/>
    </row>
    <row r="199" spans="21:26">
      <c r="U199" s="739"/>
      <c r="V199" s="739"/>
      <c r="W199" s="739"/>
      <c r="X199" s="739"/>
      <c r="Z199" s="740"/>
    </row>
    <row r="200" spans="21:26">
      <c r="U200" s="739"/>
      <c r="V200" s="739"/>
      <c r="W200" s="739"/>
      <c r="X200" s="739"/>
      <c r="Z200" s="740"/>
    </row>
    <row r="201" spans="21:26">
      <c r="U201" s="739"/>
      <c r="V201" s="739"/>
      <c r="W201" s="739"/>
      <c r="X201" s="739"/>
      <c r="Z201" s="740"/>
    </row>
    <row r="202" spans="21:26">
      <c r="U202" s="739"/>
      <c r="V202" s="739"/>
      <c r="W202" s="739"/>
      <c r="X202" s="739"/>
      <c r="Z202" s="740"/>
    </row>
    <row r="203" spans="21:26">
      <c r="U203" s="739"/>
      <c r="V203" s="739"/>
      <c r="W203" s="739"/>
      <c r="X203" s="739"/>
      <c r="Z203" s="740"/>
    </row>
    <row r="204" spans="21:26">
      <c r="U204" s="739"/>
      <c r="V204" s="739"/>
      <c r="W204" s="739"/>
      <c r="X204" s="739"/>
      <c r="Z204" s="740"/>
    </row>
    <row r="205" spans="21:26">
      <c r="U205" s="739"/>
      <c r="V205" s="739"/>
      <c r="W205" s="739"/>
      <c r="X205" s="739"/>
      <c r="Z205" s="740"/>
    </row>
    <row r="206" spans="21:26">
      <c r="U206" s="739"/>
      <c r="V206" s="739"/>
      <c r="W206" s="739"/>
      <c r="X206" s="739"/>
      <c r="Z206" s="740"/>
    </row>
    <row r="207" spans="21:26">
      <c r="U207" s="739"/>
      <c r="V207" s="739"/>
      <c r="W207" s="739"/>
      <c r="X207" s="739"/>
      <c r="Z207" s="740"/>
    </row>
    <row r="208" spans="21:26">
      <c r="U208" s="739"/>
      <c r="V208" s="739"/>
      <c r="W208" s="739"/>
      <c r="X208" s="739"/>
      <c r="Z208" s="740"/>
    </row>
    <row r="209" spans="21:26">
      <c r="U209" s="739"/>
      <c r="V209" s="739"/>
      <c r="W209" s="739"/>
      <c r="X209" s="739"/>
      <c r="Z209" s="740"/>
    </row>
    <row r="210" spans="21:26">
      <c r="U210" s="739"/>
      <c r="V210" s="739"/>
      <c r="W210" s="739"/>
      <c r="X210" s="739"/>
      <c r="Z210" s="740"/>
    </row>
    <row r="211" spans="21:26">
      <c r="U211" s="739"/>
      <c r="V211" s="739"/>
      <c r="W211" s="739"/>
      <c r="X211" s="739"/>
      <c r="Z211" s="740"/>
    </row>
    <row r="212" spans="21:26">
      <c r="U212" s="739"/>
      <c r="V212" s="739"/>
      <c r="W212" s="739"/>
      <c r="X212" s="739"/>
      <c r="Z212" s="740"/>
    </row>
    <row r="213" spans="21:26">
      <c r="U213" s="739"/>
      <c r="V213" s="739"/>
      <c r="W213" s="739"/>
      <c r="X213" s="739"/>
      <c r="Z213" s="740"/>
    </row>
    <row r="214" spans="21:26">
      <c r="U214" s="739"/>
      <c r="V214" s="739"/>
      <c r="W214" s="739"/>
      <c r="X214" s="739"/>
      <c r="Z214" s="740"/>
    </row>
    <row r="215" spans="21:26">
      <c r="U215" s="739"/>
      <c r="V215" s="739"/>
      <c r="W215" s="739"/>
      <c r="X215" s="739"/>
      <c r="Z215" s="740"/>
    </row>
    <row r="216" spans="21:26">
      <c r="U216" s="739"/>
      <c r="V216" s="739"/>
      <c r="W216" s="739"/>
      <c r="X216" s="739"/>
      <c r="Z216" s="740"/>
    </row>
    <row r="217" spans="21:26">
      <c r="U217" s="739"/>
      <c r="V217" s="739"/>
      <c r="W217" s="739"/>
      <c r="X217" s="739"/>
      <c r="Z217" s="740"/>
    </row>
    <row r="218" spans="21:26">
      <c r="U218" s="739"/>
      <c r="V218" s="739"/>
      <c r="W218" s="739"/>
      <c r="X218" s="739"/>
      <c r="Z218" s="740"/>
    </row>
    <row r="219" spans="21:26">
      <c r="U219" s="739"/>
      <c r="V219" s="739"/>
      <c r="W219" s="739"/>
      <c r="X219" s="739"/>
      <c r="Z219" s="740"/>
    </row>
    <row r="220" spans="21:26">
      <c r="U220" s="739"/>
      <c r="V220" s="739"/>
      <c r="W220" s="739"/>
      <c r="X220" s="739"/>
      <c r="Z220" s="740"/>
    </row>
    <row r="221" spans="21:26">
      <c r="U221" s="739"/>
      <c r="V221" s="739"/>
      <c r="W221" s="739"/>
      <c r="X221" s="739"/>
      <c r="Z221" s="740"/>
    </row>
    <row r="222" spans="21:26">
      <c r="U222" s="739"/>
      <c r="V222" s="739"/>
      <c r="W222" s="739"/>
      <c r="X222" s="739"/>
      <c r="Z222" s="740"/>
    </row>
    <row r="223" spans="21:26">
      <c r="U223" s="739"/>
      <c r="V223" s="739"/>
      <c r="W223" s="739"/>
      <c r="X223" s="739"/>
      <c r="Z223" s="740"/>
    </row>
    <row r="224" spans="21:26">
      <c r="U224" s="739"/>
      <c r="V224" s="739"/>
      <c r="W224" s="739"/>
      <c r="X224" s="739"/>
      <c r="Z224" s="740"/>
    </row>
    <row r="225" spans="21:26">
      <c r="U225" s="739"/>
      <c r="V225" s="739"/>
      <c r="W225" s="739"/>
      <c r="X225" s="739"/>
      <c r="Z225" s="740"/>
    </row>
    <row r="226" spans="21:26">
      <c r="U226" s="739"/>
      <c r="V226" s="739"/>
      <c r="W226" s="739"/>
      <c r="X226" s="739"/>
      <c r="Z226" s="740"/>
    </row>
    <row r="227" spans="21:26">
      <c r="U227" s="739"/>
      <c r="V227" s="739"/>
      <c r="W227" s="739"/>
      <c r="X227" s="739"/>
      <c r="Z227" s="740"/>
    </row>
    <row r="228" spans="21:26">
      <c r="U228" s="739"/>
      <c r="V228" s="739"/>
      <c r="W228" s="739"/>
      <c r="X228" s="739"/>
      <c r="Z228" s="740"/>
    </row>
    <row r="229" spans="21:26">
      <c r="U229" s="739"/>
      <c r="V229" s="739"/>
      <c r="W229" s="739"/>
      <c r="X229" s="739"/>
      <c r="Z229" s="740"/>
    </row>
    <row r="230" spans="21:26">
      <c r="U230" s="739"/>
      <c r="V230" s="739"/>
      <c r="W230" s="739"/>
      <c r="X230" s="739"/>
      <c r="Z230" s="740"/>
    </row>
    <row r="231" spans="21:26">
      <c r="U231" s="739"/>
      <c r="V231" s="739"/>
      <c r="W231" s="739"/>
      <c r="X231" s="739"/>
      <c r="Z231" s="740"/>
    </row>
    <row r="232" spans="21:26">
      <c r="U232" s="739"/>
      <c r="V232" s="739"/>
      <c r="W232" s="739"/>
      <c r="X232" s="739"/>
      <c r="Z232" s="740"/>
    </row>
    <row r="233" spans="21:26">
      <c r="U233" s="739"/>
      <c r="V233" s="739"/>
      <c r="W233" s="739"/>
      <c r="X233" s="739"/>
      <c r="Z233" s="740"/>
    </row>
    <row r="234" spans="21:26">
      <c r="U234" s="739"/>
      <c r="V234" s="739"/>
      <c r="W234" s="739"/>
      <c r="X234" s="739"/>
      <c r="Z234" s="740"/>
    </row>
    <row r="235" spans="21:26">
      <c r="U235" s="739"/>
      <c r="V235" s="739"/>
      <c r="W235" s="739"/>
      <c r="X235" s="739"/>
      <c r="Z235" s="740"/>
    </row>
    <row r="236" spans="21:26">
      <c r="U236" s="739"/>
      <c r="V236" s="739"/>
      <c r="W236" s="739"/>
      <c r="X236" s="739"/>
      <c r="Z236" s="740"/>
    </row>
    <row r="237" spans="21:26">
      <c r="U237" s="739"/>
      <c r="V237" s="739"/>
      <c r="W237" s="739"/>
      <c r="X237" s="739"/>
      <c r="Z237" s="740"/>
    </row>
    <row r="238" spans="21:26">
      <c r="U238" s="739"/>
      <c r="V238" s="739"/>
      <c r="W238" s="739"/>
      <c r="X238" s="739"/>
      <c r="Z238" s="740"/>
    </row>
    <row r="239" spans="21:26">
      <c r="U239" s="739"/>
      <c r="V239" s="739"/>
      <c r="W239" s="739"/>
      <c r="X239" s="739"/>
      <c r="Z239" s="740"/>
    </row>
    <row r="240" spans="21:26">
      <c r="U240" s="739"/>
      <c r="V240" s="739"/>
      <c r="W240" s="739"/>
      <c r="X240" s="739"/>
      <c r="Z240" s="740"/>
    </row>
    <row r="241" spans="21:26">
      <c r="U241" s="739"/>
      <c r="V241" s="739"/>
      <c r="W241" s="739"/>
      <c r="X241" s="739"/>
      <c r="Z241" s="740"/>
    </row>
    <row r="242" spans="21:26">
      <c r="U242" s="739"/>
      <c r="V242" s="739"/>
      <c r="W242" s="739"/>
      <c r="X242" s="739"/>
      <c r="Z242" s="740"/>
    </row>
    <row r="243" spans="21:26">
      <c r="U243" s="739"/>
      <c r="V243" s="739"/>
      <c r="W243" s="739"/>
      <c r="X243" s="739"/>
      <c r="Z243" s="740"/>
    </row>
    <row r="244" spans="21:26">
      <c r="U244" s="739"/>
      <c r="V244" s="739"/>
      <c r="W244" s="739"/>
      <c r="X244" s="739"/>
      <c r="Z244" s="740"/>
    </row>
    <row r="245" spans="21:26">
      <c r="U245" s="739"/>
      <c r="V245" s="739"/>
      <c r="W245" s="739"/>
      <c r="X245" s="739"/>
      <c r="Z245" s="740"/>
    </row>
    <row r="246" spans="21:26">
      <c r="U246" s="739"/>
      <c r="V246" s="739"/>
      <c r="W246" s="739"/>
      <c r="X246" s="739"/>
      <c r="Z246" s="740"/>
    </row>
    <row r="247" spans="21:26">
      <c r="U247" s="739"/>
      <c r="V247" s="739"/>
      <c r="W247" s="739"/>
      <c r="X247" s="739"/>
      <c r="Z247" s="740"/>
    </row>
    <row r="248" spans="21:26">
      <c r="U248" s="739"/>
      <c r="V248" s="739"/>
      <c r="W248" s="739"/>
      <c r="X248" s="739"/>
      <c r="Z248" s="740"/>
    </row>
    <row r="249" spans="21:26">
      <c r="U249" s="739"/>
      <c r="V249" s="739"/>
      <c r="W249" s="739"/>
      <c r="X249" s="739"/>
      <c r="Z249" s="740"/>
    </row>
    <row r="250" spans="21:26">
      <c r="U250" s="739"/>
      <c r="V250" s="739"/>
      <c r="W250" s="739"/>
      <c r="X250" s="739"/>
      <c r="Z250" s="740"/>
    </row>
    <row r="251" spans="21:26">
      <c r="U251" s="739"/>
      <c r="V251" s="739"/>
      <c r="W251" s="739"/>
      <c r="X251" s="739"/>
      <c r="Z251" s="740"/>
    </row>
    <row r="252" spans="21:26">
      <c r="U252" s="739"/>
      <c r="V252" s="739"/>
      <c r="W252" s="739"/>
      <c r="X252" s="739"/>
      <c r="Z252" s="740"/>
    </row>
    <row r="253" spans="21:26">
      <c r="U253" s="739"/>
      <c r="V253" s="739"/>
      <c r="W253" s="739"/>
      <c r="X253" s="739"/>
      <c r="Z253" s="740"/>
    </row>
    <row r="254" spans="21:26">
      <c r="U254" s="739"/>
      <c r="V254" s="739"/>
      <c r="W254" s="739"/>
      <c r="X254" s="739"/>
      <c r="Z254" s="740"/>
    </row>
    <row r="255" spans="21:26">
      <c r="U255" s="739"/>
      <c r="V255" s="739"/>
      <c r="W255" s="739"/>
      <c r="X255" s="739"/>
      <c r="Z255" s="740"/>
    </row>
    <row r="256" spans="2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protectedRanges>
    <protectedRange password="CC6F" sqref="B7" name="ช่วง1_5_1_3_1_2_1_1_1"/>
    <protectedRange password="CC6F" sqref="B15" name="ช่วง1_5_1_3_1_2_4_1_1_2_1"/>
    <protectedRange password="CC6F" sqref="B28" name="ช่วง1_5_1_3_1_2_1_1"/>
  </protectedRanges>
  <mergeCells count="38">
    <mergeCell ref="S25:S26"/>
    <mergeCell ref="I25:I26"/>
    <mergeCell ref="J25:J26"/>
    <mergeCell ref="K25:K26"/>
    <mergeCell ref="L25:L26"/>
    <mergeCell ref="M25:M26"/>
    <mergeCell ref="N25:N26"/>
    <mergeCell ref="D25:F25"/>
    <mergeCell ref="G25:G26"/>
    <mergeCell ref="O25:O26"/>
    <mergeCell ref="P25:Q25"/>
    <mergeCell ref="R25:R26"/>
    <mergeCell ref="H25:H26"/>
    <mergeCell ref="P4:Q4"/>
    <mergeCell ref="R4:R5"/>
    <mergeCell ref="S4:S5"/>
    <mergeCell ref="A22:S22"/>
    <mergeCell ref="A23:S23"/>
    <mergeCell ref="A24:S24"/>
    <mergeCell ref="J4:J5"/>
    <mergeCell ref="K4:K5"/>
    <mergeCell ref="L4:L5"/>
    <mergeCell ref="M4:M5"/>
    <mergeCell ref="N4:N5"/>
    <mergeCell ref="O4:O5"/>
    <mergeCell ref="A25:A26"/>
    <mergeCell ref="B25:B26"/>
    <mergeCell ref="C25:C26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</mergeCells>
  <hyperlinks>
    <hyperlink ref="T1" location="'รวมงบ 2565'!A1" display="กลับ" xr:uid="{6AFD5767-4B18-4F45-8AAD-4F1CA9D2EC3B}"/>
    <hyperlink ref="T22" location="'รวมงบ 2565'!A1" display="กลับ" xr:uid="{DED61CB5-9212-46F9-B521-E98183C968FB}"/>
  </hyperlinks>
  <pageMargins left="0.31" right="0" top="0.19685039370078741" bottom="0" header="0" footer="0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DB630-FA44-426A-8458-BF64A935FFFB}">
  <sheetPr>
    <tabColor rgb="FF008000"/>
  </sheetPr>
  <dimension ref="A1:Z349"/>
  <sheetViews>
    <sheetView topLeftCell="C133" zoomScale="96" zoomScaleNormal="96" zoomScaleSheetLayoutView="100" workbookViewId="0">
      <selection activeCell="C4" sqref="C4:C5"/>
    </sheetView>
  </sheetViews>
  <sheetFormatPr defaultColWidth="8.69921875" defaultRowHeight="21"/>
  <cols>
    <col min="1" max="1" width="4.3984375" style="585" customWidth="1"/>
    <col min="2" max="2" width="20.3984375" style="22" customWidth="1"/>
    <col min="3" max="3" width="4.69921875" style="585" customWidth="1"/>
    <col min="4" max="4" width="4.8984375" style="22" customWidth="1"/>
    <col min="5" max="5" width="6" style="22" customWidth="1"/>
    <col min="6" max="6" width="5.296875" style="1110" customWidth="1"/>
    <col min="7" max="7" width="5.59765625" style="22" customWidth="1"/>
    <col min="8" max="8" width="5.3984375" style="22" bestFit="1" customWidth="1"/>
    <col min="9" max="9" width="7.09765625" style="47" customWidth="1"/>
    <col min="10" max="10" width="7.3984375" style="1111" customWidth="1"/>
    <col min="11" max="11" width="7.8984375" style="1112" customWidth="1"/>
    <col min="12" max="12" width="5.8984375" style="22" customWidth="1"/>
    <col min="13" max="13" width="6" style="22" customWidth="1"/>
    <col min="14" max="14" width="6.3984375" style="22" customWidth="1"/>
    <col min="15" max="15" width="6" style="22" customWidth="1"/>
    <col min="16" max="16" width="5.59765625" style="47" customWidth="1"/>
    <col min="17" max="17" width="8.59765625" style="1112" customWidth="1"/>
    <col min="18" max="18" width="8.69921875" style="22" customWidth="1"/>
    <col min="19" max="19" width="7.8984375" style="658" customWidth="1"/>
    <col min="20" max="20" width="7.09765625" style="22" customWidth="1"/>
    <col min="21" max="21" width="10.59765625" style="517" customWidth="1"/>
    <col min="22" max="22" width="12.3984375" style="517" customWidth="1"/>
    <col min="23" max="23" width="10.59765625" style="517" customWidth="1"/>
    <col min="24" max="24" width="8.69921875" style="517"/>
    <col min="25" max="25" width="11" style="722" customWidth="1"/>
    <col min="26" max="26" width="8.69921875" style="722"/>
    <col min="27" max="16384" width="8.69921875" style="22"/>
  </cols>
  <sheetData>
    <row r="1" spans="1:26" ht="22.5" customHeight="1">
      <c r="A1" s="1842" t="s">
        <v>1822</v>
      </c>
      <c r="B1" s="1842"/>
      <c r="C1" s="1842"/>
      <c r="D1" s="1842"/>
      <c r="E1" s="1842"/>
      <c r="F1" s="1842"/>
      <c r="G1" s="1842"/>
      <c r="H1" s="1842"/>
      <c r="I1" s="1842"/>
      <c r="J1" s="1842"/>
      <c r="K1" s="1842"/>
      <c r="L1" s="1842"/>
      <c r="M1" s="1842"/>
      <c r="N1" s="1842"/>
      <c r="O1" s="1842"/>
      <c r="P1" s="1842"/>
      <c r="Q1" s="1842"/>
      <c r="R1" s="1842"/>
      <c r="S1" s="1842"/>
      <c r="T1" s="568" t="s">
        <v>1028</v>
      </c>
    </row>
    <row r="2" spans="1:26" ht="23.25" customHeight="1">
      <c r="A2" s="1842" t="s">
        <v>1029</v>
      </c>
      <c r="B2" s="1842"/>
      <c r="C2" s="1842"/>
      <c r="D2" s="1842"/>
      <c r="E2" s="1842"/>
      <c r="F2" s="1842"/>
      <c r="G2" s="1842"/>
      <c r="H2" s="1842"/>
      <c r="I2" s="1842"/>
      <c r="J2" s="1842"/>
      <c r="K2" s="1842"/>
      <c r="L2" s="1842"/>
      <c r="M2" s="1842"/>
      <c r="N2" s="1842"/>
      <c r="O2" s="1842"/>
      <c r="P2" s="1842"/>
      <c r="Q2" s="1842"/>
      <c r="R2" s="1842"/>
      <c r="S2" s="1842"/>
    </row>
    <row r="3" spans="1:26" ht="19.5" customHeight="1">
      <c r="A3" s="1844" t="s">
        <v>1030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  <c r="P3" s="1844"/>
      <c r="Q3" s="1844"/>
      <c r="R3" s="1844"/>
      <c r="S3" s="1844"/>
    </row>
    <row r="4" spans="1:26" ht="27" customHeight="1">
      <c r="A4" s="1828" t="s">
        <v>789</v>
      </c>
      <c r="B4" s="1829" t="s">
        <v>4</v>
      </c>
      <c r="C4" s="1832" t="s">
        <v>1031</v>
      </c>
      <c r="D4" s="1831" t="s">
        <v>1032</v>
      </c>
      <c r="E4" s="1831"/>
      <c r="F4" s="1831"/>
      <c r="G4" s="1831" t="s">
        <v>1033</v>
      </c>
      <c r="H4" s="1831" t="s">
        <v>1034</v>
      </c>
      <c r="I4" s="1831" t="s">
        <v>1035</v>
      </c>
      <c r="J4" s="1833" t="s">
        <v>1036</v>
      </c>
      <c r="K4" s="1833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32" t="s">
        <v>1042</v>
      </c>
      <c r="Q4" s="1832"/>
      <c r="R4" s="1828" t="s">
        <v>1043</v>
      </c>
      <c r="S4" s="1828" t="s">
        <v>1044</v>
      </c>
      <c r="T4" s="503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85.95" customHeight="1">
      <c r="A5" s="1828"/>
      <c r="B5" s="1830"/>
      <c r="C5" s="1832"/>
      <c r="D5" s="499" t="s">
        <v>1045</v>
      </c>
      <c r="E5" s="499" t="s">
        <v>1046</v>
      </c>
      <c r="F5" s="499" t="s">
        <v>224</v>
      </c>
      <c r="G5" s="1831"/>
      <c r="H5" s="1831"/>
      <c r="I5" s="1831"/>
      <c r="J5" s="1833"/>
      <c r="K5" s="1833"/>
      <c r="L5" s="1831"/>
      <c r="M5" s="1831"/>
      <c r="N5" s="1831"/>
      <c r="O5" s="1831"/>
      <c r="P5" s="498" t="s">
        <v>1047</v>
      </c>
      <c r="Q5" s="500" t="s">
        <v>1048</v>
      </c>
      <c r="R5" s="1828"/>
      <c r="S5" s="1828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 ht="24" customHeight="1">
      <c r="A6" s="577">
        <v>1</v>
      </c>
      <c r="B6" s="508" t="s">
        <v>1823</v>
      </c>
      <c r="C6" s="578" t="s">
        <v>1396</v>
      </c>
      <c r="D6" s="870" t="s">
        <v>1117</v>
      </c>
      <c r="E6" s="870" t="s">
        <v>1117</v>
      </c>
      <c r="F6" s="591">
        <v>20</v>
      </c>
      <c r="G6" s="591">
        <v>21</v>
      </c>
      <c r="H6" s="1073">
        <v>5</v>
      </c>
      <c r="I6" s="591">
        <f>G6-H6</f>
        <v>16</v>
      </c>
      <c r="J6" s="827">
        <v>190</v>
      </c>
      <c r="K6" s="827">
        <f>I6*J6</f>
        <v>3040</v>
      </c>
      <c r="L6" s="716">
        <v>4</v>
      </c>
      <c r="M6" s="719">
        <v>4</v>
      </c>
      <c r="N6" s="719">
        <v>4</v>
      </c>
      <c r="O6" s="716">
        <v>4</v>
      </c>
      <c r="P6" s="719">
        <f>SUM(L6:O6)</f>
        <v>16</v>
      </c>
      <c r="Q6" s="1074">
        <f>J6*P6</f>
        <v>3040</v>
      </c>
      <c r="R6" s="1010" t="s">
        <v>1051</v>
      </c>
      <c r="S6" s="602" t="s">
        <v>974</v>
      </c>
      <c r="T6" s="22" t="str">
        <f t="shared" ref="T6:T20" si="0">+IF(K6=Q6,("OK"))</f>
        <v>OK</v>
      </c>
      <c r="U6" s="739">
        <f>+L6*J6</f>
        <v>760</v>
      </c>
      <c r="V6" s="739">
        <f>+M6*J6</f>
        <v>760</v>
      </c>
      <c r="W6" s="739">
        <f>+N6*J6</f>
        <v>760</v>
      </c>
      <c r="X6" s="739">
        <f>+O6*J6</f>
        <v>760</v>
      </c>
      <c r="Y6" s="722">
        <f>SUM(U6:X6)</f>
        <v>3040</v>
      </c>
      <c r="Z6" s="740" t="str">
        <f>IF(Q6=Y6,"OK")</f>
        <v>OK</v>
      </c>
    </row>
    <row r="7" spans="1:26">
      <c r="A7" s="577">
        <v>2</v>
      </c>
      <c r="B7" s="508" t="s">
        <v>1824</v>
      </c>
      <c r="C7" s="578" t="s">
        <v>1290</v>
      </c>
      <c r="D7" s="870" t="s">
        <v>1117</v>
      </c>
      <c r="E7" s="870" t="s">
        <v>1117</v>
      </c>
      <c r="F7" s="591">
        <v>35</v>
      </c>
      <c r="G7" s="591">
        <v>27</v>
      </c>
      <c r="H7" s="1073">
        <v>10</v>
      </c>
      <c r="I7" s="591">
        <f t="shared" ref="I7:I109" si="1">G7-H7</f>
        <v>17</v>
      </c>
      <c r="J7" s="827">
        <v>198</v>
      </c>
      <c r="K7" s="827">
        <f t="shared" ref="K7:K108" si="2">I7*J7</f>
        <v>3366</v>
      </c>
      <c r="L7" s="719">
        <v>4</v>
      </c>
      <c r="M7" s="719">
        <v>4</v>
      </c>
      <c r="N7" s="716">
        <v>4</v>
      </c>
      <c r="O7" s="719">
        <v>5</v>
      </c>
      <c r="P7" s="719">
        <f t="shared" ref="P7:P108" si="3">SUM(L7:O7)</f>
        <v>17</v>
      </c>
      <c r="Q7" s="1074">
        <f t="shared" ref="Q7:Q108" si="4">J7*P7</f>
        <v>3366</v>
      </c>
      <c r="R7" s="1010" t="s">
        <v>1051</v>
      </c>
      <c r="S7" s="602" t="s">
        <v>974</v>
      </c>
      <c r="T7" s="22" t="str">
        <f t="shared" si="0"/>
        <v>OK</v>
      </c>
      <c r="U7" s="739">
        <f t="shared" ref="U7:U70" si="5">+L7*J7</f>
        <v>792</v>
      </c>
      <c r="V7" s="739">
        <f t="shared" ref="V7:V70" si="6">+M7*J7</f>
        <v>792</v>
      </c>
      <c r="W7" s="739">
        <f t="shared" ref="W7:W70" si="7">+N7*J7</f>
        <v>792</v>
      </c>
      <c r="X7" s="739">
        <f t="shared" ref="X7:X70" si="8">+O7*J7</f>
        <v>990</v>
      </c>
      <c r="Y7" s="722">
        <f t="shared" ref="Y7:Y70" si="9">SUM(U7:X7)</f>
        <v>3366</v>
      </c>
      <c r="Z7" s="740" t="str">
        <f t="shared" ref="Z7:Z70" si="10">IF(Q7=Y7,"OK")</f>
        <v>OK</v>
      </c>
    </row>
    <row r="8" spans="1:26" ht="18" customHeight="1">
      <c r="A8" s="577">
        <v>3</v>
      </c>
      <c r="B8" s="508" t="s">
        <v>1825</v>
      </c>
      <c r="C8" s="578" t="s">
        <v>1302</v>
      </c>
      <c r="D8" s="870" t="s">
        <v>1117</v>
      </c>
      <c r="E8" s="870" t="s">
        <v>1117</v>
      </c>
      <c r="F8" s="591">
        <v>35</v>
      </c>
      <c r="G8" s="578">
        <v>11</v>
      </c>
      <c r="H8" s="1073">
        <v>10</v>
      </c>
      <c r="I8" s="591">
        <f t="shared" si="1"/>
        <v>1</v>
      </c>
      <c r="J8" s="827">
        <v>187</v>
      </c>
      <c r="K8" s="827">
        <f t="shared" si="2"/>
        <v>187</v>
      </c>
      <c r="L8" s="719">
        <v>1</v>
      </c>
      <c r="M8" s="719">
        <v>0</v>
      </c>
      <c r="N8" s="719">
        <v>0</v>
      </c>
      <c r="O8" s="719">
        <v>0</v>
      </c>
      <c r="P8" s="719">
        <f t="shared" si="3"/>
        <v>1</v>
      </c>
      <c r="Q8" s="1074">
        <f t="shared" si="4"/>
        <v>187</v>
      </c>
      <c r="R8" s="1010" t="s">
        <v>1051</v>
      </c>
      <c r="S8" s="602" t="s">
        <v>974</v>
      </c>
      <c r="T8" s="22" t="str">
        <f t="shared" si="0"/>
        <v>OK</v>
      </c>
      <c r="U8" s="739">
        <f t="shared" si="5"/>
        <v>187</v>
      </c>
      <c r="V8" s="739">
        <f t="shared" si="6"/>
        <v>0</v>
      </c>
      <c r="W8" s="739">
        <f t="shared" si="7"/>
        <v>0</v>
      </c>
      <c r="X8" s="739">
        <f t="shared" si="8"/>
        <v>0</v>
      </c>
      <c r="Y8" s="722">
        <f t="shared" si="9"/>
        <v>187</v>
      </c>
      <c r="Z8" s="740" t="str">
        <f t="shared" si="10"/>
        <v>OK</v>
      </c>
    </row>
    <row r="9" spans="1:26" ht="21" customHeight="1">
      <c r="A9" s="577">
        <v>5</v>
      </c>
      <c r="B9" s="508" t="s">
        <v>1826</v>
      </c>
      <c r="C9" s="578" t="s">
        <v>1290</v>
      </c>
      <c r="D9" s="870" t="s">
        <v>1117</v>
      </c>
      <c r="E9" s="870" t="s">
        <v>1117</v>
      </c>
      <c r="F9" s="591">
        <v>20</v>
      </c>
      <c r="G9" s="578">
        <v>20</v>
      </c>
      <c r="H9" s="1073">
        <v>20</v>
      </c>
      <c r="I9" s="591">
        <v>10</v>
      </c>
      <c r="J9" s="827">
        <v>90</v>
      </c>
      <c r="K9" s="827">
        <f t="shared" si="2"/>
        <v>900</v>
      </c>
      <c r="L9" s="719">
        <v>0</v>
      </c>
      <c r="M9" s="719">
        <v>0</v>
      </c>
      <c r="N9" s="719">
        <v>10</v>
      </c>
      <c r="O9" s="719">
        <v>0</v>
      </c>
      <c r="P9" s="719">
        <f t="shared" si="3"/>
        <v>10</v>
      </c>
      <c r="Q9" s="1074">
        <f t="shared" si="4"/>
        <v>900</v>
      </c>
      <c r="R9" s="1010" t="s">
        <v>1051</v>
      </c>
      <c r="S9" s="602" t="s">
        <v>974</v>
      </c>
      <c r="T9" s="22" t="str">
        <f t="shared" si="0"/>
        <v>OK</v>
      </c>
      <c r="U9" s="739">
        <f t="shared" si="5"/>
        <v>0</v>
      </c>
      <c r="V9" s="739">
        <f t="shared" si="6"/>
        <v>0</v>
      </c>
      <c r="W9" s="739">
        <f t="shared" si="7"/>
        <v>900</v>
      </c>
      <c r="X9" s="739">
        <f t="shared" si="8"/>
        <v>0</v>
      </c>
      <c r="Y9" s="722">
        <f t="shared" si="9"/>
        <v>900</v>
      </c>
      <c r="Z9" s="740" t="str">
        <f t="shared" si="10"/>
        <v>OK</v>
      </c>
    </row>
    <row r="10" spans="1:26" ht="19.5" customHeight="1">
      <c r="A10" s="577">
        <v>6</v>
      </c>
      <c r="B10" s="508" t="s">
        <v>1827</v>
      </c>
      <c r="C10" s="578" t="s">
        <v>1351</v>
      </c>
      <c r="D10" s="870" t="s">
        <v>1117</v>
      </c>
      <c r="E10" s="870" t="s">
        <v>1117</v>
      </c>
      <c r="F10" s="591">
        <v>24</v>
      </c>
      <c r="G10" s="575">
        <v>15</v>
      </c>
      <c r="H10" s="1073">
        <v>10</v>
      </c>
      <c r="I10" s="591">
        <f t="shared" si="1"/>
        <v>5</v>
      </c>
      <c r="J10" s="827">
        <v>90</v>
      </c>
      <c r="K10" s="827">
        <f t="shared" si="2"/>
        <v>450</v>
      </c>
      <c r="L10" s="719">
        <v>1</v>
      </c>
      <c r="M10" s="719">
        <v>1</v>
      </c>
      <c r="N10" s="575">
        <v>1</v>
      </c>
      <c r="O10" s="719">
        <v>2</v>
      </c>
      <c r="P10" s="719">
        <f t="shared" si="3"/>
        <v>5</v>
      </c>
      <c r="Q10" s="1074">
        <f t="shared" si="4"/>
        <v>450</v>
      </c>
      <c r="R10" s="1010" t="s">
        <v>1051</v>
      </c>
      <c r="S10" s="602" t="s">
        <v>974</v>
      </c>
      <c r="T10" s="22" t="str">
        <f t="shared" si="0"/>
        <v>OK</v>
      </c>
      <c r="U10" s="739">
        <f t="shared" si="5"/>
        <v>90</v>
      </c>
      <c r="V10" s="739">
        <f t="shared" si="6"/>
        <v>90</v>
      </c>
      <c r="W10" s="739">
        <f t="shared" si="7"/>
        <v>90</v>
      </c>
      <c r="X10" s="739">
        <f t="shared" si="8"/>
        <v>180</v>
      </c>
      <c r="Y10" s="722">
        <f t="shared" si="9"/>
        <v>450</v>
      </c>
      <c r="Z10" s="740" t="str">
        <f t="shared" si="10"/>
        <v>OK</v>
      </c>
    </row>
    <row r="11" spans="1:26" ht="22.5" customHeight="1">
      <c r="A11" s="577">
        <v>7</v>
      </c>
      <c r="B11" s="508" t="s">
        <v>1828</v>
      </c>
      <c r="C11" s="578" t="s">
        <v>1290</v>
      </c>
      <c r="D11" s="870" t="s">
        <v>1117</v>
      </c>
      <c r="E11" s="870" t="s">
        <v>1117</v>
      </c>
      <c r="F11" s="591">
        <v>14</v>
      </c>
      <c r="G11" s="575">
        <v>14</v>
      </c>
      <c r="H11" s="1073">
        <v>0</v>
      </c>
      <c r="I11" s="591">
        <f t="shared" si="1"/>
        <v>14</v>
      </c>
      <c r="J11" s="827">
        <v>132</v>
      </c>
      <c r="K11" s="827">
        <f t="shared" si="2"/>
        <v>1848</v>
      </c>
      <c r="L11" s="719">
        <v>3</v>
      </c>
      <c r="M11" s="719">
        <v>4</v>
      </c>
      <c r="N11" s="575">
        <v>3</v>
      </c>
      <c r="O11" s="719">
        <v>4</v>
      </c>
      <c r="P11" s="719">
        <f t="shared" si="3"/>
        <v>14</v>
      </c>
      <c r="Q11" s="1074">
        <f t="shared" si="4"/>
        <v>1848</v>
      </c>
      <c r="R11" s="1010" t="s">
        <v>1051</v>
      </c>
      <c r="S11" s="602" t="s">
        <v>974</v>
      </c>
      <c r="T11" s="22" t="str">
        <f t="shared" si="0"/>
        <v>OK</v>
      </c>
      <c r="U11" s="739">
        <f t="shared" si="5"/>
        <v>396</v>
      </c>
      <c r="V11" s="739">
        <f t="shared" si="6"/>
        <v>528</v>
      </c>
      <c r="W11" s="739">
        <f t="shared" si="7"/>
        <v>396</v>
      </c>
      <c r="X11" s="739">
        <f t="shared" si="8"/>
        <v>528</v>
      </c>
      <c r="Y11" s="722">
        <f t="shared" si="9"/>
        <v>1848</v>
      </c>
      <c r="Z11" s="740" t="str">
        <f t="shared" si="10"/>
        <v>OK</v>
      </c>
    </row>
    <row r="12" spans="1:26">
      <c r="A12" s="577">
        <v>8</v>
      </c>
      <c r="B12" s="508" t="s">
        <v>1829</v>
      </c>
      <c r="C12" s="578" t="s">
        <v>1290</v>
      </c>
      <c r="D12" s="870" t="s">
        <v>1117</v>
      </c>
      <c r="E12" s="870" t="s">
        <v>1117</v>
      </c>
      <c r="F12" s="591">
        <v>13</v>
      </c>
      <c r="G12" s="575">
        <v>10</v>
      </c>
      <c r="H12" s="1073">
        <v>5</v>
      </c>
      <c r="I12" s="591">
        <f t="shared" si="1"/>
        <v>5</v>
      </c>
      <c r="J12" s="827">
        <v>132</v>
      </c>
      <c r="K12" s="827">
        <f t="shared" si="2"/>
        <v>660</v>
      </c>
      <c r="L12" s="719">
        <v>1</v>
      </c>
      <c r="M12" s="719">
        <v>1</v>
      </c>
      <c r="N12" s="575">
        <v>1</v>
      </c>
      <c r="O12" s="719">
        <v>2</v>
      </c>
      <c r="P12" s="719">
        <f t="shared" si="3"/>
        <v>5</v>
      </c>
      <c r="Q12" s="1074">
        <f t="shared" si="4"/>
        <v>660</v>
      </c>
      <c r="R12" s="1010" t="s">
        <v>1051</v>
      </c>
      <c r="S12" s="602" t="s">
        <v>974</v>
      </c>
      <c r="T12" s="22" t="str">
        <f t="shared" si="0"/>
        <v>OK</v>
      </c>
      <c r="U12" s="739">
        <f t="shared" si="5"/>
        <v>132</v>
      </c>
      <c r="V12" s="739">
        <f t="shared" si="6"/>
        <v>132</v>
      </c>
      <c r="W12" s="739">
        <f t="shared" si="7"/>
        <v>132</v>
      </c>
      <c r="X12" s="739">
        <f t="shared" si="8"/>
        <v>264</v>
      </c>
      <c r="Y12" s="722">
        <f t="shared" si="9"/>
        <v>660</v>
      </c>
      <c r="Z12" s="740" t="str">
        <f t="shared" si="10"/>
        <v>OK</v>
      </c>
    </row>
    <row r="13" spans="1:26">
      <c r="A13" s="577">
        <v>9</v>
      </c>
      <c r="B13" s="508" t="s">
        <v>1830</v>
      </c>
      <c r="C13" s="578" t="s">
        <v>1290</v>
      </c>
      <c r="D13" s="870" t="s">
        <v>1117</v>
      </c>
      <c r="E13" s="870" t="s">
        <v>1117</v>
      </c>
      <c r="F13" s="591">
        <v>14</v>
      </c>
      <c r="G13" s="575">
        <v>14</v>
      </c>
      <c r="H13" s="1073">
        <v>0</v>
      </c>
      <c r="I13" s="591">
        <f t="shared" si="1"/>
        <v>14</v>
      </c>
      <c r="J13" s="827">
        <v>132</v>
      </c>
      <c r="K13" s="827">
        <f t="shared" si="2"/>
        <v>1848</v>
      </c>
      <c r="L13" s="719">
        <v>3</v>
      </c>
      <c r="M13" s="719">
        <v>4</v>
      </c>
      <c r="N13" s="575">
        <v>3</v>
      </c>
      <c r="O13" s="719">
        <v>4</v>
      </c>
      <c r="P13" s="719">
        <f t="shared" si="3"/>
        <v>14</v>
      </c>
      <c r="Q13" s="1074">
        <f t="shared" si="4"/>
        <v>1848</v>
      </c>
      <c r="R13" s="1010" t="s">
        <v>1051</v>
      </c>
      <c r="S13" s="602" t="s">
        <v>974</v>
      </c>
      <c r="T13" s="22" t="str">
        <f t="shared" si="0"/>
        <v>OK</v>
      </c>
      <c r="U13" s="739">
        <f t="shared" si="5"/>
        <v>396</v>
      </c>
      <c r="V13" s="739">
        <f t="shared" si="6"/>
        <v>528</v>
      </c>
      <c r="W13" s="739">
        <f t="shared" si="7"/>
        <v>396</v>
      </c>
      <c r="X13" s="739">
        <f t="shared" si="8"/>
        <v>528</v>
      </c>
      <c r="Y13" s="722">
        <f t="shared" si="9"/>
        <v>1848</v>
      </c>
      <c r="Z13" s="740" t="str">
        <f t="shared" si="10"/>
        <v>OK</v>
      </c>
    </row>
    <row r="14" spans="1:26">
      <c r="A14" s="577">
        <v>10</v>
      </c>
      <c r="B14" s="508" t="s">
        <v>1831</v>
      </c>
      <c r="C14" s="578" t="s">
        <v>1396</v>
      </c>
      <c r="D14" s="870" t="s">
        <v>1117</v>
      </c>
      <c r="E14" s="870" t="s">
        <v>1117</v>
      </c>
      <c r="F14" s="591">
        <v>29</v>
      </c>
      <c r="G14" s="575">
        <v>27</v>
      </c>
      <c r="H14" s="1073">
        <v>4</v>
      </c>
      <c r="I14" s="591">
        <f t="shared" si="1"/>
        <v>23</v>
      </c>
      <c r="J14" s="827">
        <v>33</v>
      </c>
      <c r="K14" s="827">
        <f t="shared" si="2"/>
        <v>759</v>
      </c>
      <c r="L14" s="719">
        <v>6</v>
      </c>
      <c r="M14" s="719">
        <v>5</v>
      </c>
      <c r="N14" s="575">
        <v>6</v>
      </c>
      <c r="O14" s="719">
        <v>6</v>
      </c>
      <c r="P14" s="719">
        <f t="shared" si="3"/>
        <v>23</v>
      </c>
      <c r="Q14" s="1074">
        <f t="shared" si="4"/>
        <v>759</v>
      </c>
      <c r="R14" s="1010" t="s">
        <v>1051</v>
      </c>
      <c r="S14" s="602" t="s">
        <v>974</v>
      </c>
      <c r="T14" s="22" t="str">
        <f t="shared" si="0"/>
        <v>OK</v>
      </c>
      <c r="U14" s="739">
        <f t="shared" si="5"/>
        <v>198</v>
      </c>
      <c r="V14" s="739">
        <f t="shared" si="6"/>
        <v>165</v>
      </c>
      <c r="W14" s="739">
        <f t="shared" si="7"/>
        <v>198</v>
      </c>
      <c r="X14" s="739">
        <f t="shared" si="8"/>
        <v>198</v>
      </c>
      <c r="Y14" s="722">
        <f t="shared" si="9"/>
        <v>759</v>
      </c>
      <c r="Z14" s="740" t="str">
        <f t="shared" si="10"/>
        <v>OK</v>
      </c>
    </row>
    <row r="15" spans="1:26">
      <c r="A15" s="577">
        <v>11</v>
      </c>
      <c r="B15" s="508" t="s">
        <v>1832</v>
      </c>
      <c r="C15" s="578" t="s">
        <v>1396</v>
      </c>
      <c r="D15" s="870" t="s">
        <v>1117</v>
      </c>
      <c r="E15" s="870" t="s">
        <v>1117</v>
      </c>
      <c r="F15" s="591">
        <v>20</v>
      </c>
      <c r="G15" s="575">
        <v>21</v>
      </c>
      <c r="H15" s="1073">
        <v>0</v>
      </c>
      <c r="I15" s="591">
        <f t="shared" si="1"/>
        <v>21</v>
      </c>
      <c r="J15" s="827">
        <v>42</v>
      </c>
      <c r="K15" s="827">
        <f t="shared" si="2"/>
        <v>882</v>
      </c>
      <c r="L15" s="719">
        <v>6</v>
      </c>
      <c r="M15" s="719">
        <v>5</v>
      </c>
      <c r="N15" s="575">
        <v>5</v>
      </c>
      <c r="O15" s="719">
        <v>5</v>
      </c>
      <c r="P15" s="719">
        <f t="shared" si="3"/>
        <v>21</v>
      </c>
      <c r="Q15" s="1074">
        <f t="shared" si="4"/>
        <v>882</v>
      </c>
      <c r="R15" s="1010" t="s">
        <v>1051</v>
      </c>
      <c r="S15" s="602" t="s">
        <v>974</v>
      </c>
      <c r="T15" s="22" t="str">
        <f t="shared" si="0"/>
        <v>OK</v>
      </c>
      <c r="U15" s="739">
        <f t="shared" si="5"/>
        <v>252</v>
      </c>
      <c r="V15" s="739">
        <f t="shared" si="6"/>
        <v>210</v>
      </c>
      <c r="W15" s="739">
        <f t="shared" si="7"/>
        <v>210</v>
      </c>
      <c r="X15" s="739">
        <f t="shared" si="8"/>
        <v>210</v>
      </c>
      <c r="Y15" s="722">
        <f t="shared" si="9"/>
        <v>882</v>
      </c>
      <c r="Z15" s="740" t="str">
        <f t="shared" si="10"/>
        <v>OK</v>
      </c>
    </row>
    <row r="16" spans="1:26" ht="23.25" customHeight="1">
      <c r="A16" s="577">
        <v>12</v>
      </c>
      <c r="B16" s="508" t="s">
        <v>1833</v>
      </c>
      <c r="C16" s="578" t="s">
        <v>1396</v>
      </c>
      <c r="D16" s="870" t="s">
        <v>1117</v>
      </c>
      <c r="E16" s="870" t="s">
        <v>1117</v>
      </c>
      <c r="F16" s="591">
        <v>30</v>
      </c>
      <c r="G16" s="575">
        <v>32</v>
      </c>
      <c r="H16" s="1073">
        <v>0</v>
      </c>
      <c r="I16" s="591">
        <f t="shared" si="1"/>
        <v>32</v>
      </c>
      <c r="J16" s="827">
        <v>110</v>
      </c>
      <c r="K16" s="827">
        <f t="shared" si="2"/>
        <v>3520</v>
      </c>
      <c r="L16" s="719">
        <v>8</v>
      </c>
      <c r="M16" s="719">
        <v>8</v>
      </c>
      <c r="N16" s="575">
        <v>8</v>
      </c>
      <c r="O16" s="719">
        <v>8</v>
      </c>
      <c r="P16" s="719">
        <f t="shared" si="3"/>
        <v>32</v>
      </c>
      <c r="Q16" s="1074">
        <f t="shared" si="4"/>
        <v>3520</v>
      </c>
      <c r="R16" s="1010" t="s">
        <v>1051</v>
      </c>
      <c r="S16" s="602" t="s">
        <v>974</v>
      </c>
      <c r="T16" s="22" t="str">
        <f t="shared" si="0"/>
        <v>OK</v>
      </c>
      <c r="U16" s="739">
        <f t="shared" si="5"/>
        <v>880</v>
      </c>
      <c r="V16" s="739">
        <f t="shared" si="6"/>
        <v>880</v>
      </c>
      <c r="W16" s="739">
        <f t="shared" si="7"/>
        <v>880</v>
      </c>
      <c r="X16" s="739">
        <f t="shared" si="8"/>
        <v>880</v>
      </c>
      <c r="Y16" s="722">
        <f t="shared" si="9"/>
        <v>3520</v>
      </c>
      <c r="Z16" s="740" t="str">
        <f t="shared" si="10"/>
        <v>OK</v>
      </c>
    </row>
    <row r="17" spans="1:26">
      <c r="A17" s="577">
        <v>13</v>
      </c>
      <c r="B17" s="508" t="s">
        <v>1834</v>
      </c>
      <c r="C17" s="578" t="s">
        <v>1396</v>
      </c>
      <c r="D17" s="870" t="s">
        <v>1117</v>
      </c>
      <c r="E17" s="870" t="s">
        <v>1117</v>
      </c>
      <c r="F17" s="591">
        <v>20</v>
      </c>
      <c r="G17" s="575">
        <v>21</v>
      </c>
      <c r="H17" s="1073">
        <v>0</v>
      </c>
      <c r="I17" s="591">
        <f t="shared" si="1"/>
        <v>21</v>
      </c>
      <c r="J17" s="827">
        <v>130</v>
      </c>
      <c r="K17" s="827">
        <f t="shared" si="2"/>
        <v>2730</v>
      </c>
      <c r="L17" s="719">
        <v>5</v>
      </c>
      <c r="M17" s="719">
        <v>5</v>
      </c>
      <c r="N17" s="575">
        <v>5</v>
      </c>
      <c r="O17" s="719">
        <v>6</v>
      </c>
      <c r="P17" s="719">
        <f t="shared" si="3"/>
        <v>21</v>
      </c>
      <c r="Q17" s="1074">
        <f t="shared" si="4"/>
        <v>2730</v>
      </c>
      <c r="R17" s="1010" t="s">
        <v>1051</v>
      </c>
      <c r="S17" s="602" t="s">
        <v>974</v>
      </c>
      <c r="T17" s="22" t="str">
        <f t="shared" si="0"/>
        <v>OK</v>
      </c>
      <c r="U17" s="739">
        <f t="shared" si="5"/>
        <v>650</v>
      </c>
      <c r="V17" s="739">
        <f t="shared" si="6"/>
        <v>650</v>
      </c>
      <c r="W17" s="739">
        <f t="shared" si="7"/>
        <v>650</v>
      </c>
      <c r="X17" s="739">
        <f t="shared" si="8"/>
        <v>780</v>
      </c>
      <c r="Y17" s="722">
        <f t="shared" si="9"/>
        <v>2730</v>
      </c>
      <c r="Z17" s="740" t="str">
        <f t="shared" si="10"/>
        <v>OK</v>
      </c>
    </row>
    <row r="18" spans="1:26">
      <c r="A18" s="577">
        <v>14</v>
      </c>
      <c r="B18" s="508" t="s">
        <v>1835</v>
      </c>
      <c r="C18" s="578" t="s">
        <v>1396</v>
      </c>
      <c r="D18" s="870" t="s">
        <v>1117</v>
      </c>
      <c r="E18" s="870" t="s">
        <v>1117</v>
      </c>
      <c r="F18" s="591">
        <v>30</v>
      </c>
      <c r="G18" s="575">
        <v>27</v>
      </c>
      <c r="H18" s="1073">
        <v>5</v>
      </c>
      <c r="I18" s="591">
        <f t="shared" si="1"/>
        <v>22</v>
      </c>
      <c r="J18" s="827">
        <v>242</v>
      </c>
      <c r="K18" s="827">
        <f t="shared" si="2"/>
        <v>5324</v>
      </c>
      <c r="L18" s="719">
        <v>6</v>
      </c>
      <c r="M18" s="719">
        <v>5</v>
      </c>
      <c r="N18" s="575">
        <v>6</v>
      </c>
      <c r="O18" s="719">
        <v>5</v>
      </c>
      <c r="P18" s="719">
        <f t="shared" si="3"/>
        <v>22</v>
      </c>
      <c r="Q18" s="1074">
        <f t="shared" si="4"/>
        <v>5324</v>
      </c>
      <c r="R18" s="1010" t="s">
        <v>1051</v>
      </c>
      <c r="S18" s="602" t="s">
        <v>974</v>
      </c>
      <c r="T18" s="22" t="str">
        <f t="shared" si="0"/>
        <v>OK</v>
      </c>
      <c r="U18" s="739">
        <f t="shared" si="5"/>
        <v>1452</v>
      </c>
      <c r="V18" s="739">
        <f t="shared" si="6"/>
        <v>1210</v>
      </c>
      <c r="W18" s="739">
        <f t="shared" si="7"/>
        <v>1452</v>
      </c>
      <c r="X18" s="739">
        <f t="shared" si="8"/>
        <v>1210</v>
      </c>
      <c r="Y18" s="722">
        <f t="shared" si="9"/>
        <v>5324</v>
      </c>
      <c r="Z18" s="740" t="str">
        <f t="shared" si="10"/>
        <v>OK</v>
      </c>
    </row>
    <row r="19" spans="1:26">
      <c r="A19" s="577">
        <v>15</v>
      </c>
      <c r="B19" s="508" t="s">
        <v>1836</v>
      </c>
      <c r="C19" s="578" t="s">
        <v>1396</v>
      </c>
      <c r="D19" s="870" t="s">
        <v>1117</v>
      </c>
      <c r="E19" s="870" t="s">
        <v>1117</v>
      </c>
      <c r="F19" s="591">
        <v>30</v>
      </c>
      <c r="G19" s="575">
        <v>32</v>
      </c>
      <c r="H19" s="1073">
        <v>30</v>
      </c>
      <c r="I19" s="591">
        <f t="shared" si="1"/>
        <v>2</v>
      </c>
      <c r="J19" s="827">
        <v>165</v>
      </c>
      <c r="K19" s="827">
        <f t="shared" si="2"/>
        <v>330</v>
      </c>
      <c r="L19" s="719">
        <v>1</v>
      </c>
      <c r="M19" s="719">
        <v>0</v>
      </c>
      <c r="N19" s="575">
        <v>1</v>
      </c>
      <c r="O19" s="719">
        <v>0</v>
      </c>
      <c r="P19" s="719">
        <f t="shared" si="3"/>
        <v>2</v>
      </c>
      <c r="Q19" s="1074">
        <f t="shared" si="4"/>
        <v>330</v>
      </c>
      <c r="R19" s="1010" t="s">
        <v>1051</v>
      </c>
      <c r="S19" s="602" t="s">
        <v>974</v>
      </c>
      <c r="T19" s="22" t="str">
        <f t="shared" si="0"/>
        <v>OK</v>
      </c>
      <c r="U19" s="739">
        <f t="shared" si="5"/>
        <v>165</v>
      </c>
      <c r="V19" s="739">
        <f t="shared" si="6"/>
        <v>0</v>
      </c>
      <c r="W19" s="739">
        <f t="shared" si="7"/>
        <v>165</v>
      </c>
      <c r="X19" s="739">
        <f t="shared" si="8"/>
        <v>0</v>
      </c>
      <c r="Y19" s="722">
        <f t="shared" si="9"/>
        <v>330</v>
      </c>
      <c r="Z19" s="740" t="str">
        <f t="shared" si="10"/>
        <v>OK</v>
      </c>
    </row>
    <row r="20" spans="1:26" ht="23.25" customHeight="1">
      <c r="A20" s="746"/>
      <c r="B20" s="76" t="s">
        <v>6</v>
      </c>
      <c r="C20" s="22"/>
      <c r="F20" s="22"/>
      <c r="I20" s="22"/>
      <c r="J20" s="22"/>
      <c r="K20" s="788">
        <f>SUM(K6:K19)</f>
        <v>25844</v>
      </c>
      <c r="L20" s="789"/>
      <c r="M20" s="789"/>
      <c r="N20" s="789"/>
      <c r="O20" s="789"/>
      <c r="P20" s="789"/>
      <c r="Q20" s="788">
        <f>SUM(Q6:Q19)</f>
        <v>25844</v>
      </c>
      <c r="S20" s="22"/>
      <c r="T20" s="22" t="str">
        <f t="shared" si="0"/>
        <v>OK</v>
      </c>
      <c r="U20" s="739">
        <f t="shared" si="5"/>
        <v>0</v>
      </c>
      <c r="V20" s="739">
        <f t="shared" si="6"/>
        <v>0</v>
      </c>
      <c r="W20" s="739">
        <f t="shared" si="7"/>
        <v>0</v>
      </c>
      <c r="X20" s="739">
        <f t="shared" si="8"/>
        <v>0</v>
      </c>
      <c r="Y20" s="722">
        <f t="shared" si="9"/>
        <v>0</v>
      </c>
      <c r="Z20" s="740" t="b">
        <f t="shared" si="10"/>
        <v>0</v>
      </c>
    </row>
    <row r="21" spans="1:26">
      <c r="A21" s="502"/>
      <c r="B21" s="1075"/>
      <c r="C21" s="630"/>
      <c r="D21" s="1076"/>
      <c r="E21" s="1076"/>
      <c r="F21" s="1077"/>
      <c r="G21" s="585"/>
      <c r="H21" s="1078"/>
      <c r="I21" s="1077"/>
      <c r="J21" s="1079"/>
      <c r="K21" s="1079"/>
      <c r="L21" s="1080"/>
      <c r="M21" s="1080"/>
      <c r="N21" s="585"/>
      <c r="O21" s="1080"/>
      <c r="P21" s="1080"/>
      <c r="Q21" s="1081"/>
      <c r="R21" s="1082"/>
      <c r="S21" s="1083"/>
      <c r="U21" s="739">
        <f t="shared" si="5"/>
        <v>0</v>
      </c>
      <c r="V21" s="739">
        <f t="shared" si="6"/>
        <v>0</v>
      </c>
      <c r="W21" s="739">
        <f t="shared" si="7"/>
        <v>0</v>
      </c>
      <c r="X21" s="739">
        <f t="shared" si="8"/>
        <v>0</v>
      </c>
      <c r="Y21" s="722">
        <f t="shared" si="9"/>
        <v>0</v>
      </c>
      <c r="Z21" s="740" t="str">
        <f t="shared" si="10"/>
        <v>OK</v>
      </c>
    </row>
    <row r="22" spans="1:26">
      <c r="A22" s="502"/>
      <c r="B22" s="1075"/>
      <c r="C22" s="630"/>
      <c r="D22" s="1076"/>
      <c r="E22" s="1076"/>
      <c r="F22" s="1077"/>
      <c r="G22" s="585"/>
      <c r="H22" s="1078"/>
      <c r="I22" s="1077"/>
      <c r="J22" s="1079"/>
      <c r="K22" s="1079"/>
      <c r="L22" s="1080"/>
      <c r="M22" s="1080"/>
      <c r="N22" s="585"/>
      <c r="O22" s="1080"/>
      <c r="P22" s="1080"/>
      <c r="Q22" s="1081"/>
      <c r="R22" s="1082"/>
      <c r="S22" s="1083"/>
      <c r="U22" s="739">
        <f t="shared" si="5"/>
        <v>0</v>
      </c>
      <c r="V22" s="739">
        <f t="shared" si="6"/>
        <v>0</v>
      </c>
      <c r="W22" s="739">
        <f t="shared" si="7"/>
        <v>0</v>
      </c>
      <c r="X22" s="739">
        <f t="shared" si="8"/>
        <v>0</v>
      </c>
      <c r="Y22" s="722">
        <f t="shared" si="9"/>
        <v>0</v>
      </c>
      <c r="Z22" s="740" t="str">
        <f t="shared" si="10"/>
        <v>OK</v>
      </c>
    </row>
    <row r="23" spans="1:26">
      <c r="A23" s="502"/>
      <c r="B23" s="1075"/>
      <c r="C23" s="630"/>
      <c r="D23" s="1076"/>
      <c r="E23" s="1076"/>
      <c r="F23" s="1077"/>
      <c r="G23" s="585"/>
      <c r="H23" s="1078"/>
      <c r="I23" s="1077"/>
      <c r="J23" s="1079"/>
      <c r="K23" s="1079"/>
      <c r="L23" s="1080"/>
      <c r="M23" s="1080"/>
      <c r="N23" s="585"/>
      <c r="O23" s="1080"/>
      <c r="P23" s="1080"/>
      <c r="Q23" s="1081"/>
      <c r="R23" s="1082"/>
      <c r="S23" s="1083"/>
      <c r="U23" s="739">
        <f t="shared" si="5"/>
        <v>0</v>
      </c>
      <c r="V23" s="739">
        <f t="shared" si="6"/>
        <v>0</v>
      </c>
      <c r="W23" s="739">
        <f t="shared" si="7"/>
        <v>0</v>
      </c>
      <c r="X23" s="739">
        <f t="shared" si="8"/>
        <v>0</v>
      </c>
      <c r="Y23" s="722">
        <f t="shared" si="9"/>
        <v>0</v>
      </c>
      <c r="Z23" s="740" t="str">
        <f t="shared" si="10"/>
        <v>OK</v>
      </c>
    </row>
    <row r="24" spans="1:26">
      <c r="A24" s="502"/>
      <c r="B24" s="1075"/>
      <c r="C24" s="630"/>
      <c r="D24" s="1076"/>
      <c r="E24" s="1076"/>
      <c r="F24" s="1077"/>
      <c r="G24" s="585"/>
      <c r="H24" s="1078"/>
      <c r="I24" s="1077"/>
      <c r="J24" s="1079"/>
      <c r="K24" s="1079"/>
      <c r="L24" s="1080"/>
      <c r="M24" s="1080"/>
      <c r="N24" s="585"/>
      <c r="O24" s="1080"/>
      <c r="P24" s="1080"/>
      <c r="Q24" s="1081"/>
      <c r="R24" s="1082"/>
      <c r="S24" s="1083"/>
      <c r="U24" s="739">
        <f t="shared" si="5"/>
        <v>0</v>
      </c>
      <c r="V24" s="739">
        <f t="shared" si="6"/>
        <v>0</v>
      </c>
      <c r="W24" s="739">
        <f t="shared" si="7"/>
        <v>0</v>
      </c>
      <c r="X24" s="739">
        <f t="shared" si="8"/>
        <v>0</v>
      </c>
      <c r="Y24" s="722">
        <f t="shared" si="9"/>
        <v>0</v>
      </c>
      <c r="Z24" s="740" t="str">
        <f t="shared" si="10"/>
        <v>OK</v>
      </c>
    </row>
    <row r="25" spans="1:26">
      <c r="A25" s="1842" t="s">
        <v>1837</v>
      </c>
      <c r="B25" s="1842"/>
      <c r="C25" s="1842"/>
      <c r="D25" s="1842"/>
      <c r="E25" s="1842"/>
      <c r="F25" s="1842"/>
      <c r="G25" s="1842"/>
      <c r="H25" s="1842"/>
      <c r="I25" s="1842"/>
      <c r="J25" s="1842"/>
      <c r="K25" s="1842"/>
      <c r="L25" s="1842"/>
      <c r="M25" s="1842"/>
      <c r="N25" s="1842"/>
      <c r="O25" s="1842"/>
      <c r="P25" s="1842"/>
      <c r="Q25" s="1842"/>
      <c r="R25" s="1842"/>
      <c r="S25" s="1842"/>
      <c r="U25" s="739">
        <f t="shared" si="5"/>
        <v>0</v>
      </c>
      <c r="V25" s="739">
        <f t="shared" si="6"/>
        <v>0</v>
      </c>
      <c r="W25" s="739">
        <f t="shared" si="7"/>
        <v>0</v>
      </c>
      <c r="X25" s="739">
        <f t="shared" si="8"/>
        <v>0</v>
      </c>
      <c r="Y25" s="722">
        <f t="shared" si="9"/>
        <v>0</v>
      </c>
      <c r="Z25" s="740" t="str">
        <f t="shared" si="10"/>
        <v>OK</v>
      </c>
    </row>
    <row r="26" spans="1:26">
      <c r="A26" s="1842" t="s">
        <v>1029</v>
      </c>
      <c r="B26" s="1842"/>
      <c r="C26" s="1842"/>
      <c r="D26" s="1842"/>
      <c r="E26" s="1842"/>
      <c r="F26" s="1842"/>
      <c r="G26" s="1842"/>
      <c r="H26" s="1842"/>
      <c r="I26" s="1842"/>
      <c r="J26" s="1842"/>
      <c r="K26" s="1842"/>
      <c r="L26" s="1842"/>
      <c r="M26" s="1842"/>
      <c r="N26" s="1842"/>
      <c r="O26" s="1842"/>
      <c r="P26" s="1842"/>
      <c r="Q26" s="1842"/>
      <c r="R26" s="1842"/>
      <c r="S26" s="1842"/>
      <c r="U26" s="739">
        <f t="shared" si="5"/>
        <v>0</v>
      </c>
      <c r="V26" s="739">
        <f t="shared" si="6"/>
        <v>0</v>
      </c>
      <c r="W26" s="739">
        <f t="shared" si="7"/>
        <v>0</v>
      </c>
      <c r="X26" s="739">
        <f t="shared" si="8"/>
        <v>0</v>
      </c>
      <c r="Y26" s="722">
        <f t="shared" si="9"/>
        <v>0</v>
      </c>
      <c r="Z26" s="740" t="str">
        <f t="shared" si="10"/>
        <v>OK</v>
      </c>
    </row>
    <row r="27" spans="1:26">
      <c r="A27" s="1844" t="s">
        <v>1030</v>
      </c>
      <c r="B27" s="1844"/>
      <c r="C27" s="1844"/>
      <c r="D27" s="1844"/>
      <c r="E27" s="1844"/>
      <c r="F27" s="1844"/>
      <c r="G27" s="1844"/>
      <c r="H27" s="1844"/>
      <c r="I27" s="1844"/>
      <c r="J27" s="1844"/>
      <c r="K27" s="1844"/>
      <c r="L27" s="1844"/>
      <c r="M27" s="1844"/>
      <c r="N27" s="1844"/>
      <c r="O27" s="1844"/>
      <c r="P27" s="1844"/>
      <c r="Q27" s="1844"/>
      <c r="R27" s="1844"/>
      <c r="S27" s="1844"/>
      <c r="U27" s="739">
        <f t="shared" si="5"/>
        <v>0</v>
      </c>
      <c r="V27" s="739">
        <f t="shared" si="6"/>
        <v>0</v>
      </c>
      <c r="W27" s="739">
        <f t="shared" si="7"/>
        <v>0</v>
      </c>
      <c r="X27" s="739">
        <f t="shared" si="8"/>
        <v>0</v>
      </c>
      <c r="Y27" s="722">
        <f t="shared" si="9"/>
        <v>0</v>
      </c>
      <c r="Z27" s="740" t="str">
        <f t="shared" si="10"/>
        <v>OK</v>
      </c>
    </row>
    <row r="28" spans="1:26">
      <c r="A28" s="1828" t="s">
        <v>789</v>
      </c>
      <c r="B28" s="1829" t="s">
        <v>4</v>
      </c>
      <c r="C28" s="1828" t="s">
        <v>1031</v>
      </c>
      <c r="D28" s="1831" t="s">
        <v>1032</v>
      </c>
      <c r="E28" s="1831"/>
      <c r="F28" s="1831"/>
      <c r="G28" s="1831" t="s">
        <v>1033</v>
      </c>
      <c r="H28" s="1831" t="s">
        <v>1034</v>
      </c>
      <c r="I28" s="1831" t="s">
        <v>1035</v>
      </c>
      <c r="J28" s="1833" t="s">
        <v>1036</v>
      </c>
      <c r="K28" s="1833" t="s">
        <v>1037</v>
      </c>
      <c r="L28" s="1831" t="s">
        <v>1038</v>
      </c>
      <c r="M28" s="1831" t="s">
        <v>1039</v>
      </c>
      <c r="N28" s="1831" t="s">
        <v>1040</v>
      </c>
      <c r="O28" s="1831" t="s">
        <v>1041</v>
      </c>
      <c r="P28" s="1828" t="s">
        <v>1042</v>
      </c>
      <c r="Q28" s="1828"/>
      <c r="R28" s="1828" t="s">
        <v>1043</v>
      </c>
      <c r="S28" s="1828" t="s">
        <v>1044</v>
      </c>
      <c r="U28" s="739"/>
      <c r="V28" s="739"/>
      <c r="W28" s="739"/>
      <c r="X28" s="739"/>
      <c r="Z28" s="740" t="str">
        <f t="shared" si="10"/>
        <v>OK</v>
      </c>
    </row>
    <row r="29" spans="1:26" ht="91.95" customHeight="1">
      <c r="A29" s="1828"/>
      <c r="B29" s="1830"/>
      <c r="C29" s="1828"/>
      <c r="D29" s="499" t="s">
        <v>1045</v>
      </c>
      <c r="E29" s="499" t="s">
        <v>1046</v>
      </c>
      <c r="F29" s="499" t="s">
        <v>224</v>
      </c>
      <c r="G29" s="1831"/>
      <c r="H29" s="1831"/>
      <c r="I29" s="1831"/>
      <c r="J29" s="1833"/>
      <c r="K29" s="1833"/>
      <c r="L29" s="1831"/>
      <c r="M29" s="1831"/>
      <c r="N29" s="1831"/>
      <c r="O29" s="1831"/>
      <c r="P29" s="498" t="s">
        <v>1047</v>
      </c>
      <c r="Q29" s="500" t="s">
        <v>1048</v>
      </c>
      <c r="R29" s="1828"/>
      <c r="S29" s="1828"/>
      <c r="U29" s="739">
        <f t="shared" si="5"/>
        <v>0</v>
      </c>
      <c r="V29" s="739">
        <f t="shared" si="6"/>
        <v>0</v>
      </c>
      <c r="W29" s="739">
        <f t="shared" si="7"/>
        <v>0</v>
      </c>
      <c r="X29" s="739">
        <f t="shared" si="8"/>
        <v>0</v>
      </c>
      <c r="Y29" s="722">
        <f t="shared" si="9"/>
        <v>0</v>
      </c>
      <c r="Z29" s="740" t="b">
        <f t="shared" si="10"/>
        <v>0</v>
      </c>
    </row>
    <row r="30" spans="1:26" ht="21" customHeight="1">
      <c r="A30" s="890"/>
      <c r="B30" s="498" t="s">
        <v>1087</v>
      </c>
      <c r="C30" s="888"/>
      <c r="D30" s="888"/>
      <c r="E30" s="888"/>
      <c r="F30" s="888"/>
      <c r="G30" s="888"/>
      <c r="H30" s="888"/>
      <c r="I30" s="888"/>
      <c r="J30" s="888"/>
      <c r="K30" s="1084">
        <f>+K20</f>
        <v>25844</v>
      </c>
      <c r="L30" s="1085"/>
      <c r="M30" s="1085"/>
      <c r="N30" s="1085"/>
      <c r="O30" s="1085"/>
      <c r="P30" s="1085"/>
      <c r="Q30" s="1086">
        <f>+Q20</f>
        <v>25844</v>
      </c>
      <c r="S30" s="888"/>
      <c r="U30" s="739">
        <f t="shared" si="5"/>
        <v>0</v>
      </c>
      <c r="V30" s="739">
        <f t="shared" si="6"/>
        <v>0</v>
      </c>
      <c r="W30" s="739">
        <f t="shared" si="7"/>
        <v>0</v>
      </c>
      <c r="X30" s="739">
        <f t="shared" si="8"/>
        <v>0</v>
      </c>
      <c r="Y30" s="722">
        <f t="shared" si="9"/>
        <v>0</v>
      </c>
      <c r="Z30" s="740" t="b">
        <f t="shared" si="10"/>
        <v>0</v>
      </c>
    </row>
    <row r="31" spans="1:26">
      <c r="A31" s="577">
        <v>16</v>
      </c>
      <c r="B31" s="508" t="s">
        <v>1838</v>
      </c>
      <c r="C31" s="578" t="s">
        <v>1351</v>
      </c>
      <c r="D31" s="870" t="s">
        <v>1117</v>
      </c>
      <c r="E31" s="870" t="s">
        <v>1117</v>
      </c>
      <c r="F31" s="591">
        <v>10</v>
      </c>
      <c r="G31" s="575">
        <v>11</v>
      </c>
      <c r="H31" s="1073">
        <v>0</v>
      </c>
      <c r="I31" s="591">
        <f t="shared" si="1"/>
        <v>11</v>
      </c>
      <c r="J31" s="827">
        <v>149</v>
      </c>
      <c r="K31" s="827">
        <f t="shared" si="2"/>
        <v>1639</v>
      </c>
      <c r="L31" s="719">
        <v>3</v>
      </c>
      <c r="M31" s="719">
        <v>2</v>
      </c>
      <c r="N31" s="575">
        <v>3</v>
      </c>
      <c r="O31" s="719">
        <v>3</v>
      </c>
      <c r="P31" s="719">
        <f t="shared" si="3"/>
        <v>11</v>
      </c>
      <c r="Q31" s="1074">
        <f t="shared" si="4"/>
        <v>1639</v>
      </c>
      <c r="R31" s="1010" t="s">
        <v>1051</v>
      </c>
      <c r="S31" s="602" t="s">
        <v>974</v>
      </c>
      <c r="T31" s="22" t="str">
        <f t="shared" ref="T31:T40" si="11">+IF(K36=Q36,("OK"))</f>
        <v>OK</v>
      </c>
      <c r="U31" s="739">
        <f t="shared" si="5"/>
        <v>447</v>
      </c>
      <c r="V31" s="739">
        <f t="shared" si="6"/>
        <v>298</v>
      </c>
      <c r="W31" s="739">
        <f t="shared" si="7"/>
        <v>447</v>
      </c>
      <c r="X31" s="739">
        <f t="shared" si="8"/>
        <v>447</v>
      </c>
      <c r="Y31" s="722">
        <f t="shared" si="9"/>
        <v>1639</v>
      </c>
      <c r="Z31" s="740" t="str">
        <f t="shared" si="10"/>
        <v>OK</v>
      </c>
    </row>
    <row r="32" spans="1:26">
      <c r="A32" s="577">
        <v>17</v>
      </c>
      <c r="B32" s="508" t="s">
        <v>1839</v>
      </c>
      <c r="C32" s="578" t="s">
        <v>1351</v>
      </c>
      <c r="D32" s="870" t="s">
        <v>1117</v>
      </c>
      <c r="E32" s="870" t="s">
        <v>1117</v>
      </c>
      <c r="F32" s="591">
        <v>37</v>
      </c>
      <c r="G32" s="575">
        <v>40</v>
      </c>
      <c r="H32" s="1073">
        <v>0</v>
      </c>
      <c r="I32" s="591">
        <f t="shared" si="1"/>
        <v>40</v>
      </c>
      <c r="J32" s="827">
        <v>90</v>
      </c>
      <c r="K32" s="827">
        <f t="shared" si="2"/>
        <v>3600</v>
      </c>
      <c r="L32" s="719">
        <v>10</v>
      </c>
      <c r="M32" s="719">
        <v>10</v>
      </c>
      <c r="N32" s="575">
        <v>10</v>
      </c>
      <c r="O32" s="719">
        <v>10</v>
      </c>
      <c r="P32" s="719">
        <f t="shared" si="3"/>
        <v>40</v>
      </c>
      <c r="Q32" s="1074">
        <f t="shared" si="4"/>
        <v>3600</v>
      </c>
      <c r="R32" s="1010" t="s">
        <v>1051</v>
      </c>
      <c r="S32" s="602" t="s">
        <v>974</v>
      </c>
      <c r="T32" s="22" t="str">
        <f t="shared" si="11"/>
        <v>OK</v>
      </c>
      <c r="U32" s="739">
        <f t="shared" si="5"/>
        <v>900</v>
      </c>
      <c r="V32" s="739">
        <f t="shared" si="6"/>
        <v>900</v>
      </c>
      <c r="W32" s="739">
        <f t="shared" si="7"/>
        <v>900</v>
      </c>
      <c r="X32" s="739">
        <f t="shared" si="8"/>
        <v>900</v>
      </c>
      <c r="Y32" s="722">
        <f t="shared" si="9"/>
        <v>3600</v>
      </c>
      <c r="Z32" s="740" t="str">
        <f t="shared" si="10"/>
        <v>OK</v>
      </c>
    </row>
    <row r="33" spans="1:26">
      <c r="A33" s="577">
        <v>18</v>
      </c>
      <c r="B33" s="556" t="s">
        <v>1840</v>
      </c>
      <c r="C33" s="578" t="s">
        <v>1390</v>
      </c>
      <c r="D33" s="870" t="s">
        <v>1117</v>
      </c>
      <c r="E33" s="870" t="s">
        <v>1117</v>
      </c>
      <c r="F33" s="1087">
        <v>10</v>
      </c>
      <c r="G33" s="575">
        <v>7</v>
      </c>
      <c r="H33" s="1073">
        <v>4</v>
      </c>
      <c r="I33" s="591">
        <f t="shared" si="1"/>
        <v>3</v>
      </c>
      <c r="J33" s="1088">
        <v>55</v>
      </c>
      <c r="K33" s="827">
        <f t="shared" si="2"/>
        <v>165</v>
      </c>
      <c r="L33" s="719">
        <v>1</v>
      </c>
      <c r="M33" s="719">
        <v>0</v>
      </c>
      <c r="N33" s="575">
        <v>1</v>
      </c>
      <c r="O33" s="719">
        <v>1</v>
      </c>
      <c r="P33" s="719">
        <f t="shared" si="3"/>
        <v>3</v>
      </c>
      <c r="Q33" s="1074">
        <f t="shared" si="4"/>
        <v>165</v>
      </c>
      <c r="R33" s="1010" t="s">
        <v>1051</v>
      </c>
      <c r="S33" s="602" t="s">
        <v>974</v>
      </c>
      <c r="T33" s="22" t="str">
        <f t="shared" si="11"/>
        <v>OK</v>
      </c>
      <c r="U33" s="739">
        <f t="shared" si="5"/>
        <v>55</v>
      </c>
      <c r="V33" s="739">
        <f t="shared" si="6"/>
        <v>0</v>
      </c>
      <c r="W33" s="739">
        <f t="shared" si="7"/>
        <v>55</v>
      </c>
      <c r="X33" s="739">
        <f t="shared" si="8"/>
        <v>55</v>
      </c>
      <c r="Y33" s="722">
        <f t="shared" si="9"/>
        <v>165</v>
      </c>
      <c r="Z33" s="740" t="str">
        <f t="shared" si="10"/>
        <v>OK</v>
      </c>
    </row>
    <row r="34" spans="1:26">
      <c r="A34" s="577">
        <v>19</v>
      </c>
      <c r="B34" s="556" t="s">
        <v>1841</v>
      </c>
      <c r="C34" s="578" t="s">
        <v>1290</v>
      </c>
      <c r="D34" s="870" t="s">
        <v>1117</v>
      </c>
      <c r="E34" s="870" t="s">
        <v>1117</v>
      </c>
      <c r="F34" s="1087">
        <v>20</v>
      </c>
      <c r="G34" s="575">
        <v>16</v>
      </c>
      <c r="H34" s="1073">
        <v>5</v>
      </c>
      <c r="I34" s="591">
        <f t="shared" si="1"/>
        <v>11</v>
      </c>
      <c r="J34" s="1088">
        <v>17</v>
      </c>
      <c r="K34" s="827">
        <f t="shared" si="2"/>
        <v>187</v>
      </c>
      <c r="L34" s="575">
        <v>3</v>
      </c>
      <c r="M34" s="575">
        <v>2</v>
      </c>
      <c r="N34" s="575">
        <v>3</v>
      </c>
      <c r="O34" s="575">
        <v>3</v>
      </c>
      <c r="P34" s="719">
        <f t="shared" si="3"/>
        <v>11</v>
      </c>
      <c r="Q34" s="1074">
        <f t="shared" si="4"/>
        <v>187</v>
      </c>
      <c r="R34" s="1010" t="s">
        <v>1051</v>
      </c>
      <c r="S34" s="602" t="s">
        <v>974</v>
      </c>
      <c r="T34" s="22" t="str">
        <f t="shared" si="11"/>
        <v>OK</v>
      </c>
      <c r="U34" s="739">
        <f t="shared" si="5"/>
        <v>51</v>
      </c>
      <c r="V34" s="739">
        <f t="shared" si="6"/>
        <v>34</v>
      </c>
      <c r="W34" s="739">
        <f t="shared" si="7"/>
        <v>51</v>
      </c>
      <c r="X34" s="739">
        <f t="shared" si="8"/>
        <v>51</v>
      </c>
      <c r="Y34" s="722">
        <f t="shared" si="9"/>
        <v>187</v>
      </c>
      <c r="Z34" s="740" t="str">
        <f t="shared" si="10"/>
        <v>OK</v>
      </c>
    </row>
    <row r="35" spans="1:26">
      <c r="A35" s="577">
        <v>20</v>
      </c>
      <c r="B35" s="556" t="s">
        <v>1842</v>
      </c>
      <c r="C35" s="578" t="s">
        <v>1396</v>
      </c>
      <c r="D35" s="870" t="s">
        <v>1117</v>
      </c>
      <c r="E35" s="870" t="s">
        <v>1117</v>
      </c>
      <c r="F35" s="1087">
        <v>15</v>
      </c>
      <c r="G35" s="575">
        <v>10</v>
      </c>
      <c r="H35" s="1073">
        <v>6</v>
      </c>
      <c r="I35" s="591">
        <f t="shared" si="1"/>
        <v>4</v>
      </c>
      <c r="J35" s="1088">
        <v>300</v>
      </c>
      <c r="K35" s="827">
        <f t="shared" si="2"/>
        <v>1200</v>
      </c>
      <c r="L35" s="575">
        <v>1</v>
      </c>
      <c r="M35" s="575">
        <v>1</v>
      </c>
      <c r="N35" s="575">
        <v>1</v>
      </c>
      <c r="O35" s="575">
        <v>1</v>
      </c>
      <c r="P35" s="719">
        <f t="shared" si="3"/>
        <v>4</v>
      </c>
      <c r="Q35" s="1074">
        <f t="shared" si="4"/>
        <v>1200</v>
      </c>
      <c r="R35" s="1010" t="s">
        <v>1051</v>
      </c>
      <c r="S35" s="602" t="s">
        <v>974</v>
      </c>
      <c r="T35" s="22" t="str">
        <f t="shared" si="11"/>
        <v>OK</v>
      </c>
      <c r="U35" s="739">
        <f t="shared" si="5"/>
        <v>300</v>
      </c>
      <c r="V35" s="739">
        <f t="shared" si="6"/>
        <v>300</v>
      </c>
      <c r="W35" s="739">
        <f t="shared" si="7"/>
        <v>300</v>
      </c>
      <c r="X35" s="739">
        <f t="shared" si="8"/>
        <v>300</v>
      </c>
      <c r="Y35" s="722">
        <f t="shared" si="9"/>
        <v>1200</v>
      </c>
      <c r="Z35" s="740" t="str">
        <f t="shared" si="10"/>
        <v>OK</v>
      </c>
    </row>
    <row r="36" spans="1:26">
      <c r="A36" s="577">
        <v>21</v>
      </c>
      <c r="B36" s="556" t="s">
        <v>1843</v>
      </c>
      <c r="C36" s="578" t="s">
        <v>1396</v>
      </c>
      <c r="D36" s="870" t="s">
        <v>1117</v>
      </c>
      <c r="E36" s="870" t="s">
        <v>1117</v>
      </c>
      <c r="F36" s="1087">
        <v>20</v>
      </c>
      <c r="G36" s="575">
        <v>11</v>
      </c>
      <c r="H36" s="1073">
        <v>10</v>
      </c>
      <c r="I36" s="591">
        <f t="shared" si="1"/>
        <v>1</v>
      </c>
      <c r="J36" s="1088">
        <v>300</v>
      </c>
      <c r="K36" s="827">
        <f t="shared" si="2"/>
        <v>300</v>
      </c>
      <c r="L36" s="575">
        <v>1</v>
      </c>
      <c r="M36" s="575">
        <v>0</v>
      </c>
      <c r="N36" s="575">
        <v>0</v>
      </c>
      <c r="O36" s="575">
        <v>0</v>
      </c>
      <c r="P36" s="719">
        <f t="shared" si="3"/>
        <v>1</v>
      </c>
      <c r="Q36" s="1074">
        <f t="shared" si="4"/>
        <v>300</v>
      </c>
      <c r="R36" s="1010" t="s">
        <v>1051</v>
      </c>
      <c r="S36" s="602" t="s">
        <v>974</v>
      </c>
      <c r="T36" s="22" t="str">
        <f t="shared" si="11"/>
        <v>OK</v>
      </c>
      <c r="U36" s="739">
        <f t="shared" si="5"/>
        <v>300</v>
      </c>
      <c r="V36" s="739">
        <f t="shared" si="6"/>
        <v>0</v>
      </c>
      <c r="W36" s="739">
        <f t="shared" si="7"/>
        <v>0</v>
      </c>
      <c r="X36" s="739">
        <f t="shared" si="8"/>
        <v>0</v>
      </c>
      <c r="Y36" s="722">
        <f t="shared" si="9"/>
        <v>300</v>
      </c>
      <c r="Z36" s="740" t="str">
        <f t="shared" si="10"/>
        <v>OK</v>
      </c>
    </row>
    <row r="37" spans="1:26">
      <c r="A37" s="577">
        <v>22</v>
      </c>
      <c r="B37" s="556" t="s">
        <v>1844</v>
      </c>
      <c r="C37" s="578" t="s">
        <v>1396</v>
      </c>
      <c r="D37" s="870" t="s">
        <v>1117</v>
      </c>
      <c r="E37" s="870" t="s">
        <v>1117</v>
      </c>
      <c r="F37" s="1087">
        <v>47</v>
      </c>
      <c r="G37" s="575">
        <v>40</v>
      </c>
      <c r="H37" s="1073">
        <v>40</v>
      </c>
      <c r="I37" s="591">
        <v>0</v>
      </c>
      <c r="J37" s="1088">
        <v>50</v>
      </c>
      <c r="K37" s="827">
        <f t="shared" si="2"/>
        <v>0</v>
      </c>
      <c r="L37" s="575">
        <v>0</v>
      </c>
      <c r="M37" s="575">
        <v>0</v>
      </c>
      <c r="N37" s="575">
        <v>0</v>
      </c>
      <c r="O37" s="575">
        <v>0</v>
      </c>
      <c r="P37" s="719">
        <f t="shared" si="3"/>
        <v>0</v>
      </c>
      <c r="Q37" s="1074">
        <f t="shared" si="4"/>
        <v>0</v>
      </c>
      <c r="R37" s="1010" t="s">
        <v>1051</v>
      </c>
      <c r="S37" s="602" t="s">
        <v>974</v>
      </c>
      <c r="T37" s="22" t="str">
        <f t="shared" si="11"/>
        <v>OK</v>
      </c>
      <c r="U37" s="739">
        <f t="shared" si="5"/>
        <v>0</v>
      </c>
      <c r="V37" s="739">
        <f t="shared" si="6"/>
        <v>0</v>
      </c>
      <c r="W37" s="739">
        <f t="shared" si="7"/>
        <v>0</v>
      </c>
      <c r="X37" s="739">
        <f t="shared" si="8"/>
        <v>0</v>
      </c>
      <c r="Y37" s="722">
        <f t="shared" si="9"/>
        <v>0</v>
      </c>
      <c r="Z37" s="740" t="str">
        <f t="shared" si="10"/>
        <v>OK</v>
      </c>
    </row>
    <row r="38" spans="1:26">
      <c r="A38" s="577">
        <v>23</v>
      </c>
      <c r="B38" s="556" t="s">
        <v>1845</v>
      </c>
      <c r="C38" s="578" t="s">
        <v>1396</v>
      </c>
      <c r="D38" s="870" t="s">
        <v>1117</v>
      </c>
      <c r="E38" s="870" t="s">
        <v>1117</v>
      </c>
      <c r="F38" s="1087">
        <v>10</v>
      </c>
      <c r="G38" s="575">
        <v>11</v>
      </c>
      <c r="H38" s="1073">
        <v>0</v>
      </c>
      <c r="I38" s="591">
        <f t="shared" si="1"/>
        <v>11</v>
      </c>
      <c r="J38" s="1088">
        <v>17</v>
      </c>
      <c r="K38" s="827">
        <f t="shared" si="2"/>
        <v>187</v>
      </c>
      <c r="L38" s="575">
        <v>3</v>
      </c>
      <c r="M38" s="575">
        <v>2</v>
      </c>
      <c r="N38" s="575">
        <v>3</v>
      </c>
      <c r="O38" s="575">
        <v>3</v>
      </c>
      <c r="P38" s="719">
        <f t="shared" si="3"/>
        <v>11</v>
      </c>
      <c r="Q38" s="1074">
        <f t="shared" si="4"/>
        <v>187</v>
      </c>
      <c r="R38" s="1010" t="s">
        <v>1051</v>
      </c>
      <c r="S38" s="602" t="s">
        <v>974</v>
      </c>
      <c r="T38" s="22" t="str">
        <f t="shared" si="11"/>
        <v>OK</v>
      </c>
      <c r="U38" s="739">
        <f t="shared" si="5"/>
        <v>51</v>
      </c>
      <c r="V38" s="739">
        <f t="shared" si="6"/>
        <v>34</v>
      </c>
      <c r="W38" s="739">
        <f t="shared" si="7"/>
        <v>51</v>
      </c>
      <c r="X38" s="739">
        <f t="shared" si="8"/>
        <v>51</v>
      </c>
      <c r="Y38" s="722">
        <f t="shared" si="9"/>
        <v>187</v>
      </c>
      <c r="Z38" s="740" t="str">
        <f t="shared" si="10"/>
        <v>OK</v>
      </c>
    </row>
    <row r="39" spans="1:26">
      <c r="A39" s="577">
        <v>24</v>
      </c>
      <c r="B39" s="556" t="s">
        <v>1846</v>
      </c>
      <c r="C39" s="578" t="s">
        <v>1396</v>
      </c>
      <c r="D39" s="870" t="s">
        <v>1117</v>
      </c>
      <c r="E39" s="870" t="s">
        <v>1117</v>
      </c>
      <c r="F39" s="1087">
        <v>26</v>
      </c>
      <c r="G39" s="575">
        <v>17</v>
      </c>
      <c r="H39" s="1073">
        <v>10</v>
      </c>
      <c r="I39" s="591">
        <f t="shared" si="1"/>
        <v>7</v>
      </c>
      <c r="J39" s="1088">
        <v>60</v>
      </c>
      <c r="K39" s="827">
        <f t="shared" si="2"/>
        <v>420</v>
      </c>
      <c r="L39" s="575">
        <v>2</v>
      </c>
      <c r="M39" s="575">
        <v>1</v>
      </c>
      <c r="N39" s="575">
        <v>2</v>
      </c>
      <c r="O39" s="575">
        <v>2</v>
      </c>
      <c r="P39" s="719">
        <f t="shared" si="3"/>
        <v>7</v>
      </c>
      <c r="Q39" s="1074">
        <f t="shared" si="4"/>
        <v>420</v>
      </c>
      <c r="R39" s="1010" t="s">
        <v>1051</v>
      </c>
      <c r="S39" s="602" t="s">
        <v>974</v>
      </c>
      <c r="T39" s="22" t="str">
        <f t="shared" si="11"/>
        <v>OK</v>
      </c>
      <c r="U39" s="739">
        <f t="shared" si="5"/>
        <v>120</v>
      </c>
      <c r="V39" s="739">
        <f t="shared" si="6"/>
        <v>60</v>
      </c>
      <c r="W39" s="739">
        <f t="shared" si="7"/>
        <v>120</v>
      </c>
      <c r="X39" s="739">
        <f t="shared" si="8"/>
        <v>120</v>
      </c>
      <c r="Y39" s="722">
        <f t="shared" si="9"/>
        <v>420</v>
      </c>
      <c r="Z39" s="740" t="str">
        <f t="shared" si="10"/>
        <v>OK</v>
      </c>
    </row>
    <row r="40" spans="1:26" ht="42">
      <c r="A40" s="507">
        <v>25</v>
      </c>
      <c r="B40" s="508" t="s">
        <v>1847</v>
      </c>
      <c r="C40" s="509" t="s">
        <v>1169</v>
      </c>
      <c r="D40" s="870" t="s">
        <v>1117</v>
      </c>
      <c r="E40" s="870" t="s">
        <v>1117</v>
      </c>
      <c r="F40" s="1089">
        <v>2</v>
      </c>
      <c r="G40" s="890">
        <v>3</v>
      </c>
      <c r="H40" s="1090">
        <v>0</v>
      </c>
      <c r="I40" s="870">
        <f t="shared" si="1"/>
        <v>3</v>
      </c>
      <c r="J40" s="1091">
        <v>77</v>
      </c>
      <c r="K40" s="524">
        <f t="shared" si="2"/>
        <v>231</v>
      </c>
      <c r="L40" s="890">
        <v>1</v>
      </c>
      <c r="M40" s="890">
        <v>0</v>
      </c>
      <c r="N40" s="890">
        <v>1</v>
      </c>
      <c r="O40" s="890">
        <v>1</v>
      </c>
      <c r="P40" s="1092">
        <f t="shared" si="3"/>
        <v>3</v>
      </c>
      <c r="Q40" s="511">
        <f t="shared" si="4"/>
        <v>231</v>
      </c>
      <c r="R40" s="936" t="s">
        <v>1051</v>
      </c>
      <c r="S40" s="988" t="s">
        <v>974</v>
      </c>
      <c r="T40" s="22" t="str">
        <f t="shared" si="11"/>
        <v>OK</v>
      </c>
      <c r="U40" s="739">
        <f t="shared" si="5"/>
        <v>77</v>
      </c>
      <c r="V40" s="739">
        <f t="shared" si="6"/>
        <v>0</v>
      </c>
      <c r="W40" s="739">
        <f t="shared" si="7"/>
        <v>77</v>
      </c>
      <c r="X40" s="739">
        <f t="shared" si="8"/>
        <v>77</v>
      </c>
      <c r="Y40" s="722">
        <f t="shared" si="9"/>
        <v>231</v>
      </c>
      <c r="Z40" s="740" t="str">
        <f t="shared" si="10"/>
        <v>OK</v>
      </c>
    </row>
    <row r="41" spans="1:26" ht="42">
      <c r="A41" s="507">
        <v>26</v>
      </c>
      <c r="B41" s="508" t="s">
        <v>1848</v>
      </c>
      <c r="C41" s="509" t="s">
        <v>1169</v>
      </c>
      <c r="D41" s="870" t="s">
        <v>1117</v>
      </c>
      <c r="E41" s="870" t="s">
        <v>1117</v>
      </c>
      <c r="F41" s="1089">
        <v>1</v>
      </c>
      <c r="G41" s="890">
        <v>2</v>
      </c>
      <c r="H41" s="1090">
        <v>1</v>
      </c>
      <c r="I41" s="870">
        <f t="shared" si="1"/>
        <v>1</v>
      </c>
      <c r="J41" s="1091">
        <v>77</v>
      </c>
      <c r="K41" s="524">
        <f t="shared" si="2"/>
        <v>77</v>
      </c>
      <c r="L41" s="890">
        <v>1</v>
      </c>
      <c r="M41" s="890">
        <v>0</v>
      </c>
      <c r="N41" s="890">
        <v>0</v>
      </c>
      <c r="O41" s="890">
        <v>0</v>
      </c>
      <c r="P41" s="1092">
        <f t="shared" si="3"/>
        <v>1</v>
      </c>
      <c r="Q41" s="511">
        <f t="shared" si="4"/>
        <v>77</v>
      </c>
      <c r="R41" s="936" t="s">
        <v>1051</v>
      </c>
      <c r="S41" s="988" t="s">
        <v>974</v>
      </c>
      <c r="T41" s="22" t="str">
        <f>+IF(K54=Q54,("OK"))</f>
        <v>OK</v>
      </c>
      <c r="U41" s="739">
        <f t="shared" si="5"/>
        <v>77</v>
      </c>
      <c r="V41" s="739">
        <f t="shared" si="6"/>
        <v>0</v>
      </c>
      <c r="W41" s="739">
        <f t="shared" si="7"/>
        <v>0</v>
      </c>
      <c r="X41" s="739">
        <f t="shared" si="8"/>
        <v>0</v>
      </c>
      <c r="Y41" s="722">
        <f t="shared" si="9"/>
        <v>77</v>
      </c>
      <c r="Z41" s="740" t="str">
        <f t="shared" si="10"/>
        <v>OK</v>
      </c>
    </row>
    <row r="42" spans="1:26">
      <c r="A42" s="577">
        <v>27</v>
      </c>
      <c r="B42" s="556" t="s">
        <v>1849</v>
      </c>
      <c r="C42" s="578" t="s">
        <v>1396</v>
      </c>
      <c r="D42" s="870" t="s">
        <v>1117</v>
      </c>
      <c r="E42" s="870" t="s">
        <v>1117</v>
      </c>
      <c r="F42" s="1087">
        <v>30</v>
      </c>
      <c r="G42" s="575">
        <v>32</v>
      </c>
      <c r="H42" s="1073">
        <v>0</v>
      </c>
      <c r="I42" s="591">
        <f t="shared" si="1"/>
        <v>32</v>
      </c>
      <c r="J42" s="1088">
        <v>39</v>
      </c>
      <c r="K42" s="827">
        <f t="shared" si="2"/>
        <v>1248</v>
      </c>
      <c r="L42" s="575">
        <v>8</v>
      </c>
      <c r="M42" s="575">
        <v>8</v>
      </c>
      <c r="N42" s="575">
        <v>8</v>
      </c>
      <c r="O42" s="575">
        <v>8</v>
      </c>
      <c r="P42" s="719">
        <f t="shared" si="3"/>
        <v>32</v>
      </c>
      <c r="Q42" s="1074">
        <f t="shared" si="4"/>
        <v>1248</v>
      </c>
      <c r="R42" s="1010" t="s">
        <v>1051</v>
      </c>
      <c r="S42" s="602" t="s">
        <v>974</v>
      </c>
      <c r="T42" s="22" t="str">
        <f>+IF(K55=Q55,("OK"))</f>
        <v>OK</v>
      </c>
      <c r="U42" s="739">
        <f t="shared" si="5"/>
        <v>312</v>
      </c>
      <c r="V42" s="739">
        <f t="shared" si="6"/>
        <v>312</v>
      </c>
      <c r="W42" s="739">
        <f t="shared" si="7"/>
        <v>312</v>
      </c>
      <c r="X42" s="739">
        <f t="shared" si="8"/>
        <v>312</v>
      </c>
      <c r="Y42" s="722">
        <f t="shared" si="9"/>
        <v>1248</v>
      </c>
      <c r="Z42" s="740" t="str">
        <f t="shared" si="10"/>
        <v>OK</v>
      </c>
    </row>
    <row r="43" spans="1:26">
      <c r="A43" s="577">
        <v>28</v>
      </c>
      <c r="B43" s="556" t="s">
        <v>1850</v>
      </c>
      <c r="C43" s="578" t="s">
        <v>1396</v>
      </c>
      <c r="D43" s="870" t="s">
        <v>1117</v>
      </c>
      <c r="E43" s="870" t="s">
        <v>1117</v>
      </c>
      <c r="F43" s="1087">
        <v>56</v>
      </c>
      <c r="G43" s="575">
        <v>59</v>
      </c>
      <c r="H43" s="1073">
        <v>0</v>
      </c>
      <c r="I43" s="591">
        <f t="shared" si="1"/>
        <v>59</v>
      </c>
      <c r="J43" s="1088">
        <v>44</v>
      </c>
      <c r="K43" s="827">
        <f t="shared" si="2"/>
        <v>2596</v>
      </c>
      <c r="L43" s="575">
        <v>15</v>
      </c>
      <c r="M43" s="575">
        <v>14</v>
      </c>
      <c r="N43" s="575">
        <v>15</v>
      </c>
      <c r="O43" s="575">
        <v>15</v>
      </c>
      <c r="P43" s="719">
        <f t="shared" si="3"/>
        <v>59</v>
      </c>
      <c r="Q43" s="1074">
        <f t="shared" si="4"/>
        <v>2596</v>
      </c>
      <c r="R43" s="1010" t="s">
        <v>1051</v>
      </c>
      <c r="S43" s="602" t="s">
        <v>974</v>
      </c>
      <c r="T43" s="22" t="str">
        <f>+IF(K56=Q56,("OK"))</f>
        <v>OK</v>
      </c>
      <c r="U43" s="739">
        <f t="shared" si="5"/>
        <v>660</v>
      </c>
      <c r="V43" s="739">
        <f t="shared" si="6"/>
        <v>616</v>
      </c>
      <c r="W43" s="739">
        <f t="shared" si="7"/>
        <v>660</v>
      </c>
      <c r="X43" s="739">
        <f t="shared" si="8"/>
        <v>660</v>
      </c>
      <c r="Y43" s="722">
        <f t="shared" si="9"/>
        <v>2596</v>
      </c>
      <c r="Z43" s="740" t="str">
        <f t="shared" si="10"/>
        <v>OK</v>
      </c>
    </row>
    <row r="44" spans="1:26">
      <c r="A44" s="577">
        <v>29</v>
      </c>
      <c r="B44" s="556" t="s">
        <v>1851</v>
      </c>
      <c r="C44" s="578" t="s">
        <v>1396</v>
      </c>
      <c r="D44" s="870" t="s">
        <v>1117</v>
      </c>
      <c r="E44" s="870" t="s">
        <v>1117</v>
      </c>
      <c r="F44" s="1087">
        <v>50</v>
      </c>
      <c r="G44" s="575">
        <v>53</v>
      </c>
      <c r="H44" s="1073">
        <v>0</v>
      </c>
      <c r="I44" s="591">
        <f t="shared" si="1"/>
        <v>53</v>
      </c>
      <c r="J44" s="1088">
        <v>8</v>
      </c>
      <c r="K44" s="827">
        <f t="shared" si="2"/>
        <v>424</v>
      </c>
      <c r="L44" s="575">
        <v>13</v>
      </c>
      <c r="M44" s="575">
        <v>13</v>
      </c>
      <c r="N44" s="575">
        <v>13</v>
      </c>
      <c r="O44" s="575">
        <v>14</v>
      </c>
      <c r="P44" s="719">
        <f t="shared" si="3"/>
        <v>53</v>
      </c>
      <c r="Q44" s="1074">
        <f t="shared" si="4"/>
        <v>424</v>
      </c>
      <c r="R44" s="1010" t="s">
        <v>1051</v>
      </c>
      <c r="S44" s="602" t="s">
        <v>974</v>
      </c>
      <c r="T44" s="22" t="str">
        <f>+IF(K57=Q57,("OK"))</f>
        <v>OK</v>
      </c>
      <c r="U44" s="739">
        <f t="shared" si="5"/>
        <v>104</v>
      </c>
      <c r="V44" s="739">
        <f t="shared" si="6"/>
        <v>104</v>
      </c>
      <c r="W44" s="739">
        <f t="shared" si="7"/>
        <v>104</v>
      </c>
      <c r="X44" s="739">
        <f t="shared" si="8"/>
        <v>112</v>
      </c>
      <c r="Y44" s="722">
        <f t="shared" si="9"/>
        <v>424</v>
      </c>
      <c r="Z44" s="740" t="str">
        <f t="shared" si="10"/>
        <v>OK</v>
      </c>
    </row>
    <row r="45" spans="1:26">
      <c r="A45" s="577">
        <v>30</v>
      </c>
      <c r="B45" s="556" t="s">
        <v>1852</v>
      </c>
      <c r="C45" s="578" t="s">
        <v>1396</v>
      </c>
      <c r="D45" s="870" t="s">
        <v>1117</v>
      </c>
      <c r="E45" s="870" t="s">
        <v>1117</v>
      </c>
      <c r="F45" s="1087">
        <v>50</v>
      </c>
      <c r="G45" s="575">
        <v>32</v>
      </c>
      <c r="H45" s="1073">
        <v>20</v>
      </c>
      <c r="I45" s="591">
        <f t="shared" si="1"/>
        <v>12</v>
      </c>
      <c r="J45" s="1088">
        <v>9</v>
      </c>
      <c r="K45" s="827">
        <f t="shared" si="2"/>
        <v>108</v>
      </c>
      <c r="L45" s="575">
        <v>3</v>
      </c>
      <c r="M45" s="575">
        <v>3</v>
      </c>
      <c r="N45" s="575">
        <v>3</v>
      </c>
      <c r="O45" s="575">
        <v>3</v>
      </c>
      <c r="P45" s="719">
        <f t="shared" si="3"/>
        <v>12</v>
      </c>
      <c r="Q45" s="1074">
        <f t="shared" si="4"/>
        <v>108</v>
      </c>
      <c r="R45" s="1010" t="s">
        <v>1051</v>
      </c>
      <c r="S45" s="602" t="s">
        <v>974</v>
      </c>
      <c r="T45" s="22" t="str">
        <f>+IF(K58=Q58,("OK"))</f>
        <v>OK</v>
      </c>
      <c r="U45" s="739">
        <f t="shared" si="5"/>
        <v>27</v>
      </c>
      <c r="V45" s="739">
        <f t="shared" si="6"/>
        <v>27</v>
      </c>
      <c r="W45" s="739">
        <f t="shared" si="7"/>
        <v>27</v>
      </c>
      <c r="X45" s="739">
        <f t="shared" si="8"/>
        <v>27</v>
      </c>
      <c r="Y45" s="722">
        <f t="shared" si="9"/>
        <v>108</v>
      </c>
      <c r="Z45" s="740" t="str">
        <f t="shared" si="10"/>
        <v>OK</v>
      </c>
    </row>
    <row r="46" spans="1:26" ht="23.25" customHeight="1">
      <c r="A46" s="746"/>
      <c r="B46" s="76" t="s">
        <v>6</v>
      </c>
      <c r="C46" s="22"/>
      <c r="F46" s="22"/>
      <c r="I46" s="22"/>
      <c r="J46" s="22"/>
      <c r="K46" s="788">
        <f>SUM(K30:K45)</f>
        <v>38226</v>
      </c>
      <c r="L46" s="789"/>
      <c r="M46" s="789"/>
      <c r="N46" s="789"/>
      <c r="O46" s="789"/>
      <c r="P46" s="789"/>
      <c r="Q46" s="788">
        <f>SUM(Q30:Q45)</f>
        <v>38226</v>
      </c>
      <c r="S46" s="22"/>
      <c r="U46" s="739">
        <f t="shared" si="5"/>
        <v>0</v>
      </c>
      <c r="V46" s="739">
        <f t="shared" si="6"/>
        <v>0</v>
      </c>
      <c r="W46" s="739">
        <f t="shared" si="7"/>
        <v>0</v>
      </c>
      <c r="X46" s="739">
        <f t="shared" si="8"/>
        <v>0</v>
      </c>
      <c r="Y46" s="722">
        <f t="shared" si="9"/>
        <v>0</v>
      </c>
      <c r="Z46" s="740" t="b">
        <f t="shared" si="10"/>
        <v>0</v>
      </c>
    </row>
    <row r="47" spans="1:26">
      <c r="A47" s="502"/>
      <c r="B47" s="1075"/>
      <c r="C47" s="630"/>
      <c r="D47" s="1076"/>
      <c r="E47" s="1076"/>
      <c r="F47" s="1077"/>
      <c r="G47" s="585"/>
      <c r="H47" s="1078"/>
      <c r="I47" s="1077"/>
      <c r="J47" s="1079"/>
      <c r="K47" s="1079"/>
      <c r="L47" s="1080"/>
      <c r="M47" s="1080"/>
      <c r="N47" s="585"/>
      <c r="O47" s="1080"/>
      <c r="P47" s="1080"/>
      <c r="Q47" s="1081"/>
      <c r="R47" s="1082"/>
      <c r="S47" s="1083"/>
      <c r="U47" s="739">
        <f t="shared" si="5"/>
        <v>0</v>
      </c>
      <c r="V47" s="739">
        <f t="shared" si="6"/>
        <v>0</v>
      </c>
      <c r="W47" s="739">
        <f t="shared" si="7"/>
        <v>0</v>
      </c>
      <c r="X47" s="739">
        <f t="shared" si="8"/>
        <v>0</v>
      </c>
      <c r="Y47" s="722">
        <f t="shared" si="9"/>
        <v>0</v>
      </c>
      <c r="Z47" s="740" t="str">
        <f t="shared" si="10"/>
        <v>OK</v>
      </c>
    </row>
    <row r="48" spans="1:26">
      <c r="A48" s="1842" t="s">
        <v>1837</v>
      </c>
      <c r="B48" s="1842"/>
      <c r="C48" s="1842"/>
      <c r="D48" s="1842"/>
      <c r="E48" s="1842"/>
      <c r="F48" s="1842"/>
      <c r="G48" s="1842"/>
      <c r="H48" s="1842"/>
      <c r="I48" s="1842"/>
      <c r="J48" s="1842"/>
      <c r="K48" s="1842"/>
      <c r="L48" s="1842"/>
      <c r="M48" s="1842"/>
      <c r="N48" s="1842"/>
      <c r="O48" s="1842"/>
      <c r="P48" s="1842"/>
      <c r="Q48" s="1842"/>
      <c r="R48" s="1842"/>
      <c r="S48" s="1842"/>
      <c r="U48" s="739">
        <f t="shared" si="5"/>
        <v>0</v>
      </c>
      <c r="V48" s="739">
        <f t="shared" si="6"/>
        <v>0</v>
      </c>
      <c r="W48" s="739">
        <f t="shared" si="7"/>
        <v>0</v>
      </c>
      <c r="X48" s="739">
        <f t="shared" si="8"/>
        <v>0</v>
      </c>
      <c r="Y48" s="722">
        <f t="shared" si="9"/>
        <v>0</v>
      </c>
      <c r="Z48" s="740" t="str">
        <f t="shared" si="10"/>
        <v>OK</v>
      </c>
    </row>
    <row r="49" spans="1:26">
      <c r="A49" s="1842" t="s">
        <v>1029</v>
      </c>
      <c r="B49" s="1842"/>
      <c r="C49" s="1842"/>
      <c r="D49" s="1842"/>
      <c r="E49" s="1842"/>
      <c r="F49" s="1842"/>
      <c r="G49" s="1842"/>
      <c r="H49" s="1842"/>
      <c r="I49" s="1842"/>
      <c r="J49" s="1842"/>
      <c r="K49" s="1842"/>
      <c r="L49" s="1842"/>
      <c r="M49" s="1842"/>
      <c r="N49" s="1842"/>
      <c r="O49" s="1842"/>
      <c r="P49" s="1842"/>
      <c r="Q49" s="1842"/>
      <c r="R49" s="1842"/>
      <c r="S49" s="1842"/>
      <c r="U49" s="739">
        <f t="shared" si="5"/>
        <v>0</v>
      </c>
      <c r="V49" s="739">
        <f t="shared" si="6"/>
        <v>0</v>
      </c>
      <c r="W49" s="739">
        <f t="shared" si="7"/>
        <v>0</v>
      </c>
      <c r="X49" s="739">
        <f t="shared" si="8"/>
        <v>0</v>
      </c>
      <c r="Y49" s="722">
        <f t="shared" si="9"/>
        <v>0</v>
      </c>
      <c r="Z49" s="740" t="str">
        <f t="shared" si="10"/>
        <v>OK</v>
      </c>
    </row>
    <row r="50" spans="1:26">
      <c r="A50" s="1844" t="s">
        <v>1030</v>
      </c>
      <c r="B50" s="1844"/>
      <c r="C50" s="1844"/>
      <c r="D50" s="1844"/>
      <c r="E50" s="1844"/>
      <c r="F50" s="1844"/>
      <c r="G50" s="1844"/>
      <c r="H50" s="1844"/>
      <c r="I50" s="1844"/>
      <c r="J50" s="1844"/>
      <c r="K50" s="1844"/>
      <c r="L50" s="1844"/>
      <c r="M50" s="1844"/>
      <c r="N50" s="1844"/>
      <c r="O50" s="1844"/>
      <c r="P50" s="1844"/>
      <c r="Q50" s="1844"/>
      <c r="R50" s="1844"/>
      <c r="S50" s="1844"/>
      <c r="U50" s="739">
        <f t="shared" si="5"/>
        <v>0</v>
      </c>
      <c r="V50" s="739">
        <f t="shared" si="6"/>
        <v>0</v>
      </c>
      <c r="W50" s="739">
        <f t="shared" si="7"/>
        <v>0</v>
      </c>
      <c r="X50" s="739">
        <f t="shared" si="8"/>
        <v>0</v>
      </c>
      <c r="Y50" s="722">
        <f t="shared" si="9"/>
        <v>0</v>
      </c>
      <c r="Z50" s="740" t="str">
        <f t="shared" si="10"/>
        <v>OK</v>
      </c>
    </row>
    <row r="51" spans="1:26">
      <c r="A51" s="1828" t="s">
        <v>789</v>
      </c>
      <c r="B51" s="1829" t="s">
        <v>4</v>
      </c>
      <c r="C51" s="1828" t="s">
        <v>1031</v>
      </c>
      <c r="D51" s="1831" t="s">
        <v>1032</v>
      </c>
      <c r="E51" s="1831"/>
      <c r="F51" s="1831"/>
      <c r="G51" s="1831" t="s">
        <v>1033</v>
      </c>
      <c r="H51" s="1831" t="s">
        <v>1034</v>
      </c>
      <c r="I51" s="1831" t="s">
        <v>1035</v>
      </c>
      <c r="J51" s="1833" t="s">
        <v>1036</v>
      </c>
      <c r="K51" s="1833" t="s">
        <v>1037</v>
      </c>
      <c r="L51" s="1831" t="s">
        <v>1038</v>
      </c>
      <c r="M51" s="1831" t="s">
        <v>1039</v>
      </c>
      <c r="N51" s="1831" t="s">
        <v>1040</v>
      </c>
      <c r="O51" s="1831" t="s">
        <v>1041</v>
      </c>
      <c r="P51" s="1828" t="s">
        <v>1042</v>
      </c>
      <c r="Q51" s="1828"/>
      <c r="R51" s="1828" t="s">
        <v>1043</v>
      </c>
      <c r="S51" s="1828" t="s">
        <v>1044</v>
      </c>
      <c r="U51" s="739"/>
      <c r="V51" s="739"/>
      <c r="W51" s="739"/>
      <c r="X51" s="739"/>
      <c r="Z51" s="740" t="str">
        <f t="shared" si="10"/>
        <v>OK</v>
      </c>
    </row>
    <row r="52" spans="1:26" ht="91.95" customHeight="1">
      <c r="A52" s="1828"/>
      <c r="B52" s="1830"/>
      <c r="C52" s="1828"/>
      <c r="D52" s="499" t="s">
        <v>1045</v>
      </c>
      <c r="E52" s="499" t="s">
        <v>1046</v>
      </c>
      <c r="F52" s="499" t="s">
        <v>224</v>
      </c>
      <c r="G52" s="1831"/>
      <c r="H52" s="1831"/>
      <c r="I52" s="1831"/>
      <c r="J52" s="1833"/>
      <c r="K52" s="1833"/>
      <c r="L52" s="1831"/>
      <c r="M52" s="1831"/>
      <c r="N52" s="1831"/>
      <c r="O52" s="1831"/>
      <c r="P52" s="498" t="s">
        <v>1047</v>
      </c>
      <c r="Q52" s="500" t="s">
        <v>1048</v>
      </c>
      <c r="R52" s="1828"/>
      <c r="S52" s="1828"/>
      <c r="U52" s="739">
        <f t="shared" si="5"/>
        <v>0</v>
      </c>
      <c r="V52" s="739">
        <f t="shared" si="6"/>
        <v>0</v>
      </c>
      <c r="W52" s="739">
        <f t="shared" si="7"/>
        <v>0</v>
      </c>
      <c r="X52" s="739">
        <f t="shared" si="8"/>
        <v>0</v>
      </c>
      <c r="Y52" s="722">
        <f t="shared" si="9"/>
        <v>0</v>
      </c>
      <c r="Z52" s="740" t="b">
        <f t="shared" si="10"/>
        <v>0</v>
      </c>
    </row>
    <row r="53" spans="1:26" ht="21" customHeight="1">
      <c r="A53" s="890"/>
      <c r="B53" s="498" t="s">
        <v>1087</v>
      </c>
      <c r="C53" s="888"/>
      <c r="D53" s="888"/>
      <c r="E53" s="888"/>
      <c r="F53" s="888"/>
      <c r="G53" s="888"/>
      <c r="H53" s="888"/>
      <c r="I53" s="888"/>
      <c r="J53" s="888"/>
      <c r="K53" s="1084">
        <f>+K46</f>
        <v>38226</v>
      </c>
      <c r="L53" s="1085"/>
      <c r="M53" s="1085"/>
      <c r="N53" s="1085"/>
      <c r="O53" s="1085"/>
      <c r="P53" s="1085"/>
      <c r="Q53" s="1084">
        <f>+Q46</f>
        <v>38226</v>
      </c>
      <c r="R53" s="888"/>
      <c r="S53" s="888"/>
      <c r="U53" s="739">
        <f t="shared" si="5"/>
        <v>0</v>
      </c>
      <c r="V53" s="739">
        <f t="shared" si="6"/>
        <v>0</v>
      </c>
      <c r="W53" s="739">
        <f t="shared" si="7"/>
        <v>0</v>
      </c>
      <c r="X53" s="739">
        <f t="shared" si="8"/>
        <v>0</v>
      </c>
      <c r="Y53" s="722">
        <f t="shared" si="9"/>
        <v>0</v>
      </c>
      <c r="Z53" s="740" t="b">
        <f t="shared" si="10"/>
        <v>0</v>
      </c>
    </row>
    <row r="54" spans="1:26">
      <c r="A54" s="577">
        <v>31</v>
      </c>
      <c r="B54" s="556" t="s">
        <v>1853</v>
      </c>
      <c r="C54" s="578" t="s">
        <v>1396</v>
      </c>
      <c r="D54" s="870" t="s">
        <v>1117</v>
      </c>
      <c r="E54" s="870" t="s">
        <v>1117</v>
      </c>
      <c r="F54" s="1087">
        <v>60</v>
      </c>
      <c r="G54" s="575">
        <v>32</v>
      </c>
      <c r="H54" s="1073">
        <v>30</v>
      </c>
      <c r="I54" s="591">
        <f t="shared" si="1"/>
        <v>2</v>
      </c>
      <c r="J54" s="1088">
        <v>7</v>
      </c>
      <c r="K54" s="827">
        <f t="shared" si="2"/>
        <v>14</v>
      </c>
      <c r="L54" s="575">
        <v>1</v>
      </c>
      <c r="M54" s="575">
        <v>0</v>
      </c>
      <c r="N54" s="575">
        <v>1</v>
      </c>
      <c r="O54" s="575">
        <v>0</v>
      </c>
      <c r="P54" s="719">
        <f t="shared" si="3"/>
        <v>2</v>
      </c>
      <c r="Q54" s="1074">
        <f t="shared" si="4"/>
        <v>14</v>
      </c>
      <c r="R54" s="1010" t="s">
        <v>1051</v>
      </c>
      <c r="S54" s="602" t="s">
        <v>974</v>
      </c>
      <c r="T54" s="22" t="str">
        <f t="shared" ref="T54:T63" si="12">+IF(K59=Q59,("OK"))</f>
        <v>OK</v>
      </c>
      <c r="U54" s="739">
        <f t="shared" si="5"/>
        <v>7</v>
      </c>
      <c r="V54" s="739">
        <f t="shared" si="6"/>
        <v>0</v>
      </c>
      <c r="W54" s="739">
        <f t="shared" si="7"/>
        <v>7</v>
      </c>
      <c r="X54" s="739">
        <f t="shared" si="8"/>
        <v>0</v>
      </c>
      <c r="Y54" s="722">
        <f t="shared" si="9"/>
        <v>14</v>
      </c>
      <c r="Z54" s="740" t="str">
        <f t="shared" si="10"/>
        <v>OK</v>
      </c>
    </row>
    <row r="55" spans="1:26">
      <c r="A55" s="577">
        <v>32</v>
      </c>
      <c r="B55" s="1093" t="s">
        <v>1854</v>
      </c>
      <c r="C55" s="578" t="s">
        <v>1396</v>
      </c>
      <c r="D55" s="870" t="s">
        <v>1117</v>
      </c>
      <c r="E55" s="870" t="s">
        <v>1117</v>
      </c>
      <c r="F55" s="1087">
        <v>30</v>
      </c>
      <c r="G55" s="575">
        <v>28</v>
      </c>
      <c r="H55" s="1073">
        <v>4</v>
      </c>
      <c r="I55" s="591">
        <f t="shared" si="1"/>
        <v>24</v>
      </c>
      <c r="J55" s="1088">
        <v>300</v>
      </c>
      <c r="K55" s="827">
        <f t="shared" si="2"/>
        <v>7200</v>
      </c>
      <c r="L55" s="575">
        <v>6</v>
      </c>
      <c r="M55" s="575">
        <v>6</v>
      </c>
      <c r="N55" s="575">
        <v>6</v>
      </c>
      <c r="O55" s="575">
        <v>6</v>
      </c>
      <c r="P55" s="719">
        <f t="shared" si="3"/>
        <v>24</v>
      </c>
      <c r="Q55" s="1074">
        <f t="shared" si="4"/>
        <v>7200</v>
      </c>
      <c r="R55" s="1010" t="s">
        <v>1051</v>
      </c>
      <c r="S55" s="602" t="s">
        <v>974</v>
      </c>
      <c r="T55" s="22" t="str">
        <f t="shared" si="12"/>
        <v>OK</v>
      </c>
      <c r="U55" s="739">
        <f t="shared" si="5"/>
        <v>1800</v>
      </c>
      <c r="V55" s="739">
        <f t="shared" si="6"/>
        <v>1800</v>
      </c>
      <c r="W55" s="739">
        <f t="shared" si="7"/>
        <v>1800</v>
      </c>
      <c r="X55" s="739">
        <f t="shared" si="8"/>
        <v>1800</v>
      </c>
      <c r="Y55" s="722">
        <f t="shared" si="9"/>
        <v>7200</v>
      </c>
      <c r="Z55" s="740" t="str">
        <f t="shared" si="10"/>
        <v>OK</v>
      </c>
    </row>
    <row r="56" spans="1:26">
      <c r="A56" s="577">
        <v>33</v>
      </c>
      <c r="B56" s="556" t="s">
        <v>1855</v>
      </c>
      <c r="C56" s="578" t="s">
        <v>1642</v>
      </c>
      <c r="D56" s="870" t="s">
        <v>1117</v>
      </c>
      <c r="E56" s="870" t="s">
        <v>1117</v>
      </c>
      <c r="F56" s="1087">
        <v>20</v>
      </c>
      <c r="G56" s="575">
        <v>16</v>
      </c>
      <c r="H56" s="1073">
        <v>5</v>
      </c>
      <c r="I56" s="591">
        <f t="shared" si="1"/>
        <v>11</v>
      </c>
      <c r="J56" s="1088">
        <v>20</v>
      </c>
      <c r="K56" s="827">
        <f t="shared" si="2"/>
        <v>220</v>
      </c>
      <c r="L56" s="575">
        <v>2</v>
      </c>
      <c r="M56" s="575">
        <v>3</v>
      </c>
      <c r="N56" s="575">
        <v>3</v>
      </c>
      <c r="O56" s="575">
        <v>3</v>
      </c>
      <c r="P56" s="719">
        <f t="shared" si="3"/>
        <v>11</v>
      </c>
      <c r="Q56" s="1074">
        <f t="shared" si="4"/>
        <v>220</v>
      </c>
      <c r="R56" s="1010" t="s">
        <v>1051</v>
      </c>
      <c r="S56" s="602" t="s">
        <v>974</v>
      </c>
      <c r="T56" s="22" t="str">
        <f t="shared" si="12"/>
        <v>OK</v>
      </c>
      <c r="U56" s="739">
        <f t="shared" si="5"/>
        <v>40</v>
      </c>
      <c r="V56" s="739">
        <f t="shared" si="6"/>
        <v>60</v>
      </c>
      <c r="W56" s="739">
        <f t="shared" si="7"/>
        <v>60</v>
      </c>
      <c r="X56" s="739">
        <f t="shared" si="8"/>
        <v>60</v>
      </c>
      <c r="Y56" s="722">
        <f t="shared" si="9"/>
        <v>220</v>
      </c>
      <c r="Z56" s="740" t="str">
        <f t="shared" si="10"/>
        <v>OK</v>
      </c>
    </row>
    <row r="57" spans="1:26">
      <c r="A57" s="577">
        <v>34</v>
      </c>
      <c r="B57" s="556" t="s">
        <v>1856</v>
      </c>
      <c r="C57" s="578" t="s">
        <v>1169</v>
      </c>
      <c r="D57" s="870" t="s">
        <v>1117</v>
      </c>
      <c r="E57" s="870" t="s">
        <v>1117</v>
      </c>
      <c r="F57" s="1087">
        <v>10</v>
      </c>
      <c r="G57" s="575">
        <v>11</v>
      </c>
      <c r="H57" s="1073">
        <v>0</v>
      </c>
      <c r="I57" s="591">
        <f t="shared" si="1"/>
        <v>11</v>
      </c>
      <c r="J57" s="1088">
        <v>80</v>
      </c>
      <c r="K57" s="827">
        <f t="shared" si="2"/>
        <v>880</v>
      </c>
      <c r="L57" s="575">
        <v>2</v>
      </c>
      <c r="M57" s="575">
        <v>3</v>
      </c>
      <c r="N57" s="575">
        <v>3</v>
      </c>
      <c r="O57" s="575">
        <v>3</v>
      </c>
      <c r="P57" s="719">
        <f t="shared" si="3"/>
        <v>11</v>
      </c>
      <c r="Q57" s="1074">
        <f t="shared" si="4"/>
        <v>880</v>
      </c>
      <c r="R57" s="1010" t="s">
        <v>1051</v>
      </c>
      <c r="S57" s="602" t="s">
        <v>974</v>
      </c>
      <c r="T57" s="22" t="str">
        <f t="shared" si="12"/>
        <v>OK</v>
      </c>
      <c r="U57" s="739">
        <f t="shared" si="5"/>
        <v>160</v>
      </c>
      <c r="V57" s="739">
        <f t="shared" si="6"/>
        <v>240</v>
      </c>
      <c r="W57" s="739">
        <f t="shared" si="7"/>
        <v>240</v>
      </c>
      <c r="X57" s="739">
        <f t="shared" si="8"/>
        <v>240</v>
      </c>
      <c r="Y57" s="722">
        <f t="shared" si="9"/>
        <v>880</v>
      </c>
      <c r="Z57" s="740" t="str">
        <f t="shared" si="10"/>
        <v>OK</v>
      </c>
    </row>
    <row r="58" spans="1:26">
      <c r="A58" s="577">
        <v>35</v>
      </c>
      <c r="B58" s="556" t="s">
        <v>1857</v>
      </c>
      <c r="C58" s="578" t="s">
        <v>1169</v>
      </c>
      <c r="D58" s="870" t="s">
        <v>1117</v>
      </c>
      <c r="E58" s="870" t="s">
        <v>1117</v>
      </c>
      <c r="F58" s="1087">
        <v>3</v>
      </c>
      <c r="G58" s="575">
        <v>4</v>
      </c>
      <c r="H58" s="1073">
        <v>1</v>
      </c>
      <c r="I58" s="591">
        <f t="shared" si="1"/>
        <v>3</v>
      </c>
      <c r="J58" s="1088">
        <v>80</v>
      </c>
      <c r="K58" s="827">
        <f t="shared" si="2"/>
        <v>240</v>
      </c>
      <c r="L58" s="575">
        <v>1</v>
      </c>
      <c r="M58" s="575">
        <v>0</v>
      </c>
      <c r="N58" s="575">
        <v>1</v>
      </c>
      <c r="O58" s="575">
        <v>1</v>
      </c>
      <c r="P58" s="719">
        <f t="shared" si="3"/>
        <v>3</v>
      </c>
      <c r="Q58" s="1074">
        <f t="shared" si="4"/>
        <v>240</v>
      </c>
      <c r="R58" s="1010" t="s">
        <v>1051</v>
      </c>
      <c r="S58" s="602" t="s">
        <v>974</v>
      </c>
      <c r="T58" s="22" t="str">
        <f t="shared" si="12"/>
        <v>OK</v>
      </c>
      <c r="U58" s="739">
        <f t="shared" si="5"/>
        <v>80</v>
      </c>
      <c r="V58" s="739">
        <f t="shared" si="6"/>
        <v>0</v>
      </c>
      <c r="W58" s="739">
        <f t="shared" si="7"/>
        <v>80</v>
      </c>
      <c r="X58" s="739">
        <f t="shared" si="8"/>
        <v>80</v>
      </c>
      <c r="Y58" s="722">
        <f t="shared" si="9"/>
        <v>240</v>
      </c>
      <c r="Z58" s="740" t="str">
        <f t="shared" si="10"/>
        <v>OK</v>
      </c>
    </row>
    <row r="59" spans="1:26">
      <c r="A59" s="577">
        <v>36</v>
      </c>
      <c r="B59" s="556" t="s">
        <v>1858</v>
      </c>
      <c r="C59" s="578" t="s">
        <v>1169</v>
      </c>
      <c r="D59" s="870" t="s">
        <v>1117</v>
      </c>
      <c r="E59" s="870" t="s">
        <v>1117</v>
      </c>
      <c r="F59" s="1087">
        <v>3</v>
      </c>
      <c r="G59" s="575">
        <v>3</v>
      </c>
      <c r="H59" s="1073">
        <v>2</v>
      </c>
      <c r="I59" s="591">
        <f t="shared" si="1"/>
        <v>1</v>
      </c>
      <c r="J59" s="1088">
        <v>80</v>
      </c>
      <c r="K59" s="827">
        <f t="shared" si="2"/>
        <v>80</v>
      </c>
      <c r="L59" s="575">
        <v>1</v>
      </c>
      <c r="M59" s="575">
        <v>0</v>
      </c>
      <c r="N59" s="575">
        <v>0</v>
      </c>
      <c r="O59" s="575">
        <v>0</v>
      </c>
      <c r="P59" s="719">
        <f t="shared" si="3"/>
        <v>1</v>
      </c>
      <c r="Q59" s="1074">
        <f t="shared" si="4"/>
        <v>80</v>
      </c>
      <c r="R59" s="1010" t="s">
        <v>1051</v>
      </c>
      <c r="S59" s="602" t="s">
        <v>974</v>
      </c>
      <c r="T59" s="22" t="str">
        <f t="shared" si="12"/>
        <v>OK</v>
      </c>
      <c r="U59" s="739">
        <f t="shared" si="5"/>
        <v>80</v>
      </c>
      <c r="V59" s="739">
        <f t="shared" si="6"/>
        <v>0</v>
      </c>
      <c r="W59" s="739">
        <f t="shared" si="7"/>
        <v>0</v>
      </c>
      <c r="X59" s="739">
        <f t="shared" si="8"/>
        <v>0</v>
      </c>
      <c r="Y59" s="722">
        <f t="shared" si="9"/>
        <v>80</v>
      </c>
      <c r="Z59" s="740" t="str">
        <f t="shared" si="10"/>
        <v>OK</v>
      </c>
    </row>
    <row r="60" spans="1:26">
      <c r="A60" s="577">
        <v>37</v>
      </c>
      <c r="B60" s="556" t="s">
        <v>1859</v>
      </c>
      <c r="C60" s="578" t="s">
        <v>1169</v>
      </c>
      <c r="D60" s="870" t="s">
        <v>1117</v>
      </c>
      <c r="E60" s="870" t="s">
        <v>1117</v>
      </c>
      <c r="F60" s="1087">
        <v>2</v>
      </c>
      <c r="G60" s="575">
        <v>3</v>
      </c>
      <c r="H60" s="1073">
        <v>1</v>
      </c>
      <c r="I60" s="591">
        <f t="shared" si="1"/>
        <v>2</v>
      </c>
      <c r="J60" s="1088">
        <v>145</v>
      </c>
      <c r="K60" s="827">
        <f t="shared" si="2"/>
        <v>290</v>
      </c>
      <c r="L60" s="575">
        <v>1</v>
      </c>
      <c r="M60" s="575">
        <v>0</v>
      </c>
      <c r="N60" s="575">
        <v>1</v>
      </c>
      <c r="O60" s="575">
        <v>0</v>
      </c>
      <c r="P60" s="719">
        <f t="shared" si="3"/>
        <v>2</v>
      </c>
      <c r="Q60" s="1074">
        <f t="shared" si="4"/>
        <v>290</v>
      </c>
      <c r="R60" s="1010" t="s">
        <v>1051</v>
      </c>
      <c r="S60" s="602" t="s">
        <v>974</v>
      </c>
      <c r="T60" s="22" t="str">
        <f t="shared" si="12"/>
        <v>OK</v>
      </c>
      <c r="U60" s="739">
        <f t="shared" si="5"/>
        <v>145</v>
      </c>
      <c r="V60" s="739">
        <f t="shared" si="6"/>
        <v>0</v>
      </c>
      <c r="W60" s="739">
        <f t="shared" si="7"/>
        <v>145</v>
      </c>
      <c r="X60" s="739">
        <f t="shared" si="8"/>
        <v>0</v>
      </c>
      <c r="Y60" s="722">
        <f t="shared" si="9"/>
        <v>290</v>
      </c>
      <c r="Z60" s="740" t="str">
        <f t="shared" si="10"/>
        <v>OK</v>
      </c>
    </row>
    <row r="61" spans="1:26">
      <c r="A61" s="577">
        <v>38</v>
      </c>
      <c r="B61" s="556" t="s">
        <v>1860</v>
      </c>
      <c r="C61" s="578" t="s">
        <v>1642</v>
      </c>
      <c r="D61" s="870" t="s">
        <v>1117</v>
      </c>
      <c r="E61" s="870" t="s">
        <v>1117</v>
      </c>
      <c r="F61" s="1087">
        <v>20</v>
      </c>
      <c r="G61" s="575">
        <v>21</v>
      </c>
      <c r="H61" s="1073">
        <v>0</v>
      </c>
      <c r="I61" s="591">
        <f t="shared" si="1"/>
        <v>21</v>
      </c>
      <c r="J61" s="1088">
        <v>39</v>
      </c>
      <c r="K61" s="827">
        <f t="shared" si="2"/>
        <v>819</v>
      </c>
      <c r="L61" s="575">
        <v>5</v>
      </c>
      <c r="M61" s="575">
        <v>5</v>
      </c>
      <c r="N61" s="575">
        <v>5</v>
      </c>
      <c r="O61" s="575">
        <v>6</v>
      </c>
      <c r="P61" s="719">
        <f t="shared" si="3"/>
        <v>21</v>
      </c>
      <c r="Q61" s="1074">
        <f t="shared" si="4"/>
        <v>819</v>
      </c>
      <c r="R61" s="1010" t="s">
        <v>1051</v>
      </c>
      <c r="S61" s="602" t="s">
        <v>974</v>
      </c>
      <c r="T61" s="22" t="str">
        <f t="shared" si="12"/>
        <v>OK</v>
      </c>
      <c r="U61" s="739">
        <f t="shared" si="5"/>
        <v>195</v>
      </c>
      <c r="V61" s="739">
        <f t="shared" si="6"/>
        <v>195</v>
      </c>
      <c r="W61" s="739">
        <f t="shared" si="7"/>
        <v>195</v>
      </c>
      <c r="X61" s="739">
        <f t="shared" si="8"/>
        <v>234</v>
      </c>
      <c r="Y61" s="722">
        <f t="shared" si="9"/>
        <v>819</v>
      </c>
      <c r="Z61" s="740" t="str">
        <f t="shared" si="10"/>
        <v>OK</v>
      </c>
    </row>
    <row r="62" spans="1:26">
      <c r="A62" s="577">
        <v>39</v>
      </c>
      <c r="B62" s="556" t="s">
        <v>1861</v>
      </c>
      <c r="C62" s="578" t="s">
        <v>1396</v>
      </c>
      <c r="D62" s="870" t="s">
        <v>1117</v>
      </c>
      <c r="E62" s="870" t="s">
        <v>1117</v>
      </c>
      <c r="F62" s="1087">
        <v>20</v>
      </c>
      <c r="G62" s="575">
        <v>17</v>
      </c>
      <c r="H62" s="1073">
        <v>5</v>
      </c>
      <c r="I62" s="591">
        <f t="shared" si="1"/>
        <v>12</v>
      </c>
      <c r="J62" s="1088">
        <v>22</v>
      </c>
      <c r="K62" s="827">
        <f t="shared" si="2"/>
        <v>264</v>
      </c>
      <c r="L62" s="575">
        <v>3</v>
      </c>
      <c r="M62" s="575">
        <v>3</v>
      </c>
      <c r="N62" s="575">
        <v>3</v>
      </c>
      <c r="O62" s="575">
        <v>3</v>
      </c>
      <c r="P62" s="719">
        <f t="shared" si="3"/>
        <v>12</v>
      </c>
      <c r="Q62" s="1074">
        <f t="shared" si="4"/>
        <v>264</v>
      </c>
      <c r="R62" s="1010" t="s">
        <v>1051</v>
      </c>
      <c r="S62" s="602" t="s">
        <v>974</v>
      </c>
      <c r="T62" s="22" t="str">
        <f t="shared" si="12"/>
        <v>OK</v>
      </c>
      <c r="U62" s="739">
        <f t="shared" si="5"/>
        <v>66</v>
      </c>
      <c r="V62" s="739">
        <f t="shared" si="6"/>
        <v>66</v>
      </c>
      <c r="W62" s="739">
        <f t="shared" si="7"/>
        <v>66</v>
      </c>
      <c r="X62" s="739">
        <f t="shared" si="8"/>
        <v>66</v>
      </c>
      <c r="Y62" s="722">
        <f t="shared" si="9"/>
        <v>264</v>
      </c>
      <c r="Z62" s="740" t="str">
        <f t="shared" si="10"/>
        <v>OK</v>
      </c>
    </row>
    <row r="63" spans="1:26">
      <c r="A63" s="577">
        <v>40</v>
      </c>
      <c r="B63" s="556" t="s">
        <v>1862</v>
      </c>
      <c r="C63" s="578" t="s">
        <v>1155</v>
      </c>
      <c r="D63" s="870" t="s">
        <v>1117</v>
      </c>
      <c r="E63" s="870" t="s">
        <v>1117</v>
      </c>
      <c r="F63" s="1087">
        <v>5</v>
      </c>
      <c r="G63" s="575">
        <v>4</v>
      </c>
      <c r="H63" s="1073">
        <v>3</v>
      </c>
      <c r="I63" s="591">
        <f t="shared" si="1"/>
        <v>1</v>
      </c>
      <c r="J63" s="1088">
        <v>154</v>
      </c>
      <c r="K63" s="827">
        <f t="shared" si="2"/>
        <v>154</v>
      </c>
      <c r="L63" s="575">
        <v>1</v>
      </c>
      <c r="M63" s="575">
        <v>0</v>
      </c>
      <c r="N63" s="575">
        <v>0</v>
      </c>
      <c r="O63" s="575">
        <v>0</v>
      </c>
      <c r="P63" s="719">
        <f t="shared" si="3"/>
        <v>1</v>
      </c>
      <c r="Q63" s="1074">
        <f t="shared" si="4"/>
        <v>154</v>
      </c>
      <c r="R63" s="1010" t="s">
        <v>1051</v>
      </c>
      <c r="S63" s="602" t="s">
        <v>974</v>
      </c>
      <c r="T63" s="22" t="str">
        <f t="shared" si="12"/>
        <v>OK</v>
      </c>
      <c r="U63" s="739">
        <f t="shared" si="5"/>
        <v>154</v>
      </c>
      <c r="V63" s="739">
        <f t="shared" si="6"/>
        <v>0</v>
      </c>
      <c r="W63" s="739">
        <f t="shared" si="7"/>
        <v>0</v>
      </c>
      <c r="X63" s="739">
        <f t="shared" si="8"/>
        <v>0</v>
      </c>
      <c r="Y63" s="722">
        <f t="shared" si="9"/>
        <v>154</v>
      </c>
      <c r="Z63" s="740" t="str">
        <f t="shared" si="10"/>
        <v>OK</v>
      </c>
    </row>
    <row r="64" spans="1:26">
      <c r="A64" s="577">
        <v>41</v>
      </c>
      <c r="B64" s="556" t="s">
        <v>1863</v>
      </c>
      <c r="C64" s="578" t="s">
        <v>1155</v>
      </c>
      <c r="D64" s="870" t="s">
        <v>1117</v>
      </c>
      <c r="E64" s="870" t="s">
        <v>1117</v>
      </c>
      <c r="F64" s="1087">
        <v>5</v>
      </c>
      <c r="G64" s="575">
        <v>4</v>
      </c>
      <c r="H64" s="1073">
        <v>3</v>
      </c>
      <c r="I64" s="591">
        <f t="shared" si="1"/>
        <v>1</v>
      </c>
      <c r="J64" s="1088">
        <v>55</v>
      </c>
      <c r="K64" s="827">
        <f t="shared" si="2"/>
        <v>55</v>
      </c>
      <c r="L64" s="575">
        <v>1</v>
      </c>
      <c r="M64" s="575">
        <v>0</v>
      </c>
      <c r="N64" s="575">
        <v>0</v>
      </c>
      <c r="O64" s="575">
        <v>0</v>
      </c>
      <c r="P64" s="719">
        <f t="shared" si="3"/>
        <v>1</v>
      </c>
      <c r="Q64" s="1074">
        <f t="shared" si="4"/>
        <v>55</v>
      </c>
      <c r="R64" s="1010" t="s">
        <v>1051</v>
      </c>
      <c r="S64" s="602" t="s">
        <v>974</v>
      </c>
      <c r="T64" s="22" t="str">
        <f>+IF(K79=Q79,("OK"))</f>
        <v>OK</v>
      </c>
      <c r="U64" s="739">
        <f t="shared" si="5"/>
        <v>55</v>
      </c>
      <c r="V64" s="739">
        <f t="shared" si="6"/>
        <v>0</v>
      </c>
      <c r="W64" s="739">
        <f t="shared" si="7"/>
        <v>0</v>
      </c>
      <c r="X64" s="739">
        <f t="shared" si="8"/>
        <v>0</v>
      </c>
      <c r="Y64" s="722">
        <f t="shared" si="9"/>
        <v>55</v>
      </c>
      <c r="Z64" s="740" t="str">
        <f t="shared" si="10"/>
        <v>OK</v>
      </c>
    </row>
    <row r="65" spans="1:26">
      <c r="A65" s="577">
        <v>42</v>
      </c>
      <c r="B65" s="556" t="s">
        <v>1864</v>
      </c>
      <c r="C65" s="578" t="s">
        <v>1578</v>
      </c>
      <c r="D65" s="870" t="s">
        <v>1117</v>
      </c>
      <c r="E65" s="870" t="s">
        <v>1117</v>
      </c>
      <c r="F65" s="1087">
        <v>35</v>
      </c>
      <c r="G65" s="575">
        <v>37</v>
      </c>
      <c r="H65" s="1073">
        <v>0</v>
      </c>
      <c r="I65" s="591">
        <f t="shared" si="1"/>
        <v>37</v>
      </c>
      <c r="J65" s="1088">
        <v>25</v>
      </c>
      <c r="K65" s="827">
        <f t="shared" si="2"/>
        <v>925</v>
      </c>
      <c r="L65" s="575">
        <v>9</v>
      </c>
      <c r="M65" s="575">
        <v>9</v>
      </c>
      <c r="N65" s="575">
        <v>9</v>
      </c>
      <c r="O65" s="575">
        <v>10</v>
      </c>
      <c r="P65" s="719">
        <f t="shared" si="3"/>
        <v>37</v>
      </c>
      <c r="Q65" s="1074">
        <f t="shared" si="4"/>
        <v>925</v>
      </c>
      <c r="R65" s="1010" t="s">
        <v>1051</v>
      </c>
      <c r="S65" s="602" t="s">
        <v>974</v>
      </c>
      <c r="T65" s="22" t="str">
        <f>+IF(K80=Q80,("OK"))</f>
        <v>OK</v>
      </c>
      <c r="U65" s="739">
        <f t="shared" si="5"/>
        <v>225</v>
      </c>
      <c r="V65" s="739">
        <f t="shared" si="6"/>
        <v>225</v>
      </c>
      <c r="W65" s="739">
        <f t="shared" si="7"/>
        <v>225</v>
      </c>
      <c r="X65" s="739">
        <f t="shared" si="8"/>
        <v>250</v>
      </c>
      <c r="Y65" s="722">
        <f t="shared" si="9"/>
        <v>925</v>
      </c>
      <c r="Z65" s="740" t="str">
        <f t="shared" si="10"/>
        <v>OK</v>
      </c>
    </row>
    <row r="66" spans="1:26">
      <c r="A66" s="577">
        <v>43</v>
      </c>
      <c r="B66" s="556" t="s">
        <v>1865</v>
      </c>
      <c r="C66" s="578" t="s">
        <v>1866</v>
      </c>
      <c r="D66" s="870" t="s">
        <v>1117</v>
      </c>
      <c r="E66" s="870" t="s">
        <v>1117</v>
      </c>
      <c r="F66" s="1087">
        <v>2</v>
      </c>
      <c r="G66" s="575">
        <v>2</v>
      </c>
      <c r="H66" s="1073">
        <v>1</v>
      </c>
      <c r="I66" s="591">
        <f t="shared" si="1"/>
        <v>1</v>
      </c>
      <c r="J66" s="1088">
        <v>800</v>
      </c>
      <c r="K66" s="827">
        <f t="shared" si="2"/>
        <v>800</v>
      </c>
      <c r="L66" s="575">
        <v>1</v>
      </c>
      <c r="M66" s="575">
        <v>0</v>
      </c>
      <c r="N66" s="575">
        <v>0</v>
      </c>
      <c r="O66" s="575">
        <v>0</v>
      </c>
      <c r="P66" s="719">
        <f t="shared" si="3"/>
        <v>1</v>
      </c>
      <c r="Q66" s="1074">
        <f t="shared" si="4"/>
        <v>800</v>
      </c>
      <c r="R66" s="1010" t="s">
        <v>1051</v>
      </c>
      <c r="S66" s="602" t="s">
        <v>974</v>
      </c>
      <c r="T66" s="22" t="str">
        <f>+IF(K81=Q81,("OK"))</f>
        <v>OK</v>
      </c>
      <c r="U66" s="739">
        <f t="shared" si="5"/>
        <v>800</v>
      </c>
      <c r="V66" s="739">
        <f t="shared" si="6"/>
        <v>0</v>
      </c>
      <c r="W66" s="739">
        <f t="shared" si="7"/>
        <v>0</v>
      </c>
      <c r="X66" s="739">
        <f t="shared" si="8"/>
        <v>0</v>
      </c>
      <c r="Y66" s="722">
        <f t="shared" si="9"/>
        <v>800</v>
      </c>
      <c r="Z66" s="740" t="str">
        <f t="shared" si="10"/>
        <v>OK</v>
      </c>
    </row>
    <row r="67" spans="1:26">
      <c r="A67" s="577">
        <v>44</v>
      </c>
      <c r="B67" s="556" t="s">
        <v>1867</v>
      </c>
      <c r="C67" s="578" t="s">
        <v>1351</v>
      </c>
      <c r="D67" s="870" t="s">
        <v>1117</v>
      </c>
      <c r="E67" s="870" t="s">
        <v>1117</v>
      </c>
      <c r="F67" s="1087">
        <v>10</v>
      </c>
      <c r="G67" s="575">
        <v>10</v>
      </c>
      <c r="H67" s="1073">
        <v>10</v>
      </c>
      <c r="I67" s="591">
        <f t="shared" si="1"/>
        <v>0</v>
      </c>
      <c r="J67" s="1088">
        <v>22</v>
      </c>
      <c r="K67" s="827">
        <f t="shared" si="2"/>
        <v>0</v>
      </c>
      <c r="L67" s="575">
        <v>0</v>
      </c>
      <c r="M67" s="575">
        <v>0</v>
      </c>
      <c r="N67" s="575">
        <v>0</v>
      </c>
      <c r="O67" s="575">
        <v>0</v>
      </c>
      <c r="P67" s="719">
        <f t="shared" si="3"/>
        <v>0</v>
      </c>
      <c r="Q67" s="1074">
        <f t="shared" si="4"/>
        <v>0</v>
      </c>
      <c r="R67" s="1010" t="s">
        <v>1051</v>
      </c>
      <c r="S67" s="602" t="s">
        <v>974</v>
      </c>
      <c r="T67" s="22" t="str">
        <f>+IF(K82=Q82,("OK"))</f>
        <v>OK</v>
      </c>
      <c r="U67" s="739">
        <f t="shared" si="5"/>
        <v>0</v>
      </c>
      <c r="V67" s="739">
        <f t="shared" si="6"/>
        <v>0</v>
      </c>
      <c r="W67" s="739">
        <f t="shared" si="7"/>
        <v>0</v>
      </c>
      <c r="X67" s="739">
        <f t="shared" si="8"/>
        <v>0</v>
      </c>
      <c r="Y67" s="722">
        <f t="shared" si="9"/>
        <v>0</v>
      </c>
      <c r="Z67" s="740" t="str">
        <f t="shared" si="10"/>
        <v>OK</v>
      </c>
    </row>
    <row r="68" spans="1:26">
      <c r="A68" s="577">
        <v>45</v>
      </c>
      <c r="B68" s="556" t="s">
        <v>1868</v>
      </c>
      <c r="C68" s="578" t="s">
        <v>1396</v>
      </c>
      <c r="D68" s="870" t="s">
        <v>1117</v>
      </c>
      <c r="E68" s="870" t="s">
        <v>1117</v>
      </c>
      <c r="F68" s="1087">
        <v>20</v>
      </c>
      <c r="G68" s="575">
        <v>21</v>
      </c>
      <c r="H68" s="1073">
        <v>0</v>
      </c>
      <c r="I68" s="591">
        <f t="shared" si="1"/>
        <v>21</v>
      </c>
      <c r="J68" s="1088">
        <v>28</v>
      </c>
      <c r="K68" s="827">
        <f t="shared" si="2"/>
        <v>588</v>
      </c>
      <c r="L68" s="575">
        <v>5</v>
      </c>
      <c r="M68" s="575">
        <v>5</v>
      </c>
      <c r="N68" s="575">
        <v>5</v>
      </c>
      <c r="O68" s="575">
        <v>6</v>
      </c>
      <c r="P68" s="719">
        <f t="shared" si="3"/>
        <v>21</v>
      </c>
      <c r="Q68" s="1074">
        <f t="shared" si="4"/>
        <v>588</v>
      </c>
      <c r="R68" s="1010" t="s">
        <v>1051</v>
      </c>
      <c r="S68" s="602" t="s">
        <v>974</v>
      </c>
      <c r="T68" s="22" t="str">
        <f>+IF(K83=Q83,("OK"))</f>
        <v>OK</v>
      </c>
      <c r="U68" s="739">
        <f t="shared" si="5"/>
        <v>140</v>
      </c>
      <c r="V68" s="739">
        <f t="shared" si="6"/>
        <v>140</v>
      </c>
      <c r="W68" s="739">
        <f t="shared" si="7"/>
        <v>140</v>
      </c>
      <c r="X68" s="739">
        <f t="shared" si="8"/>
        <v>168</v>
      </c>
      <c r="Y68" s="722">
        <f t="shared" si="9"/>
        <v>588</v>
      </c>
      <c r="Z68" s="740" t="str">
        <f t="shared" si="10"/>
        <v>OK</v>
      </c>
    </row>
    <row r="69" spans="1:26" ht="23.25" customHeight="1">
      <c r="A69" s="746"/>
      <c r="B69" s="498" t="s">
        <v>1087</v>
      </c>
      <c r="C69" s="22"/>
      <c r="F69" s="22"/>
      <c r="I69" s="22"/>
      <c r="J69" s="22"/>
      <c r="K69" s="788">
        <f>SUM(K53:K68)</f>
        <v>50755</v>
      </c>
      <c r="L69" s="789"/>
      <c r="M69" s="789"/>
      <c r="N69" s="789"/>
      <c r="O69" s="789"/>
      <c r="P69" s="789"/>
      <c r="Q69" s="788">
        <f>SUM(Q53:Q68)</f>
        <v>50755</v>
      </c>
      <c r="S69" s="22"/>
      <c r="U69" s="739">
        <f t="shared" si="5"/>
        <v>0</v>
      </c>
      <c r="V69" s="739">
        <f t="shared" si="6"/>
        <v>0</v>
      </c>
      <c r="W69" s="739">
        <f t="shared" si="7"/>
        <v>0</v>
      </c>
      <c r="X69" s="739">
        <f t="shared" si="8"/>
        <v>0</v>
      </c>
      <c r="Y69" s="722">
        <f t="shared" si="9"/>
        <v>0</v>
      </c>
      <c r="Z69" s="740" t="b">
        <f t="shared" si="10"/>
        <v>0</v>
      </c>
    </row>
    <row r="70" spans="1:26">
      <c r="A70" s="502"/>
      <c r="B70" s="1075"/>
      <c r="C70" s="630"/>
      <c r="D70" s="1076"/>
      <c r="E70" s="1076"/>
      <c r="F70" s="1077"/>
      <c r="G70" s="585"/>
      <c r="H70" s="1078"/>
      <c r="I70" s="1077"/>
      <c r="J70" s="1079"/>
      <c r="K70" s="1079"/>
      <c r="L70" s="1080"/>
      <c r="M70" s="1080"/>
      <c r="N70" s="585"/>
      <c r="O70" s="1080"/>
      <c r="P70" s="1080"/>
      <c r="Q70" s="1081"/>
      <c r="R70" s="1082"/>
      <c r="S70" s="1083"/>
      <c r="U70" s="739">
        <f t="shared" si="5"/>
        <v>0</v>
      </c>
      <c r="V70" s="739">
        <f t="shared" si="6"/>
        <v>0</v>
      </c>
      <c r="W70" s="739">
        <f t="shared" si="7"/>
        <v>0</v>
      </c>
      <c r="X70" s="739">
        <f t="shared" si="8"/>
        <v>0</v>
      </c>
      <c r="Y70" s="722">
        <f t="shared" si="9"/>
        <v>0</v>
      </c>
      <c r="Z70" s="740" t="str">
        <f t="shared" si="10"/>
        <v>OK</v>
      </c>
    </row>
    <row r="71" spans="1:26">
      <c r="A71" s="502"/>
      <c r="B71" s="1075"/>
      <c r="C71" s="630"/>
      <c r="D71" s="1076"/>
      <c r="E71" s="1076"/>
      <c r="F71" s="1077"/>
      <c r="G71" s="585"/>
      <c r="H71" s="1078"/>
      <c r="I71" s="1077"/>
      <c r="J71" s="1079"/>
      <c r="K71" s="1079"/>
      <c r="L71" s="1080"/>
      <c r="M71" s="1080"/>
      <c r="N71" s="585"/>
      <c r="O71" s="1080"/>
      <c r="P71" s="1080"/>
      <c r="Q71" s="1081"/>
      <c r="R71" s="1082"/>
      <c r="S71" s="1083"/>
      <c r="U71" s="739">
        <f t="shared" ref="U71:U134" si="13">+L71*J71</f>
        <v>0</v>
      </c>
      <c r="V71" s="739">
        <f t="shared" ref="V71:V134" si="14">+M71*J71</f>
        <v>0</v>
      </c>
      <c r="W71" s="739">
        <f t="shared" ref="W71:W134" si="15">+N71*J71</f>
        <v>0</v>
      </c>
      <c r="X71" s="739">
        <f t="shared" ref="X71:X134" si="16">+O71*J71</f>
        <v>0</v>
      </c>
      <c r="Y71" s="722">
        <f t="shared" ref="Y71:Y104" si="17">SUM(U71:X71)</f>
        <v>0</v>
      </c>
      <c r="Z71" s="740" t="str">
        <f t="shared" ref="Z71:Z134" si="18">IF(Q71=Y71,"OK")</f>
        <v>OK</v>
      </c>
    </row>
    <row r="72" spans="1:26">
      <c r="A72" s="502"/>
      <c r="B72" s="1075"/>
      <c r="C72" s="630"/>
      <c r="D72" s="1076"/>
      <c r="E72" s="1076"/>
      <c r="F72" s="1077"/>
      <c r="G72" s="585"/>
      <c r="H72" s="1078"/>
      <c r="I72" s="1077"/>
      <c r="J72" s="1079"/>
      <c r="K72" s="1079"/>
      <c r="L72" s="1080"/>
      <c r="M72" s="1080"/>
      <c r="N72" s="585"/>
      <c r="O72" s="1080"/>
      <c r="P72" s="1080"/>
      <c r="Q72" s="1081"/>
      <c r="R72" s="1082"/>
      <c r="S72" s="1083"/>
      <c r="U72" s="739">
        <f t="shared" si="13"/>
        <v>0</v>
      </c>
      <c r="V72" s="739">
        <f t="shared" si="14"/>
        <v>0</v>
      </c>
      <c r="W72" s="739">
        <f t="shared" si="15"/>
        <v>0</v>
      </c>
      <c r="X72" s="739">
        <f t="shared" si="16"/>
        <v>0</v>
      </c>
      <c r="Y72" s="722">
        <f t="shared" si="17"/>
        <v>0</v>
      </c>
      <c r="Z72" s="740" t="str">
        <f t="shared" si="18"/>
        <v>OK</v>
      </c>
    </row>
    <row r="73" spans="1:26">
      <c r="A73" s="1842" t="s">
        <v>1837</v>
      </c>
      <c r="B73" s="1842"/>
      <c r="C73" s="1842"/>
      <c r="D73" s="1842"/>
      <c r="E73" s="1842"/>
      <c r="F73" s="1842"/>
      <c r="G73" s="1842"/>
      <c r="H73" s="1842"/>
      <c r="I73" s="1842"/>
      <c r="J73" s="1842"/>
      <c r="K73" s="1842"/>
      <c r="L73" s="1842"/>
      <c r="M73" s="1842"/>
      <c r="N73" s="1842"/>
      <c r="O73" s="1842"/>
      <c r="P73" s="1842"/>
      <c r="Q73" s="1842"/>
      <c r="R73" s="1842"/>
      <c r="S73" s="1842"/>
      <c r="U73" s="739">
        <f t="shared" si="13"/>
        <v>0</v>
      </c>
      <c r="V73" s="739">
        <f t="shared" si="14"/>
        <v>0</v>
      </c>
      <c r="W73" s="739">
        <f t="shared" si="15"/>
        <v>0</v>
      </c>
      <c r="X73" s="739">
        <f t="shared" si="16"/>
        <v>0</v>
      </c>
      <c r="Y73" s="722">
        <f t="shared" si="17"/>
        <v>0</v>
      </c>
      <c r="Z73" s="740" t="str">
        <f t="shared" si="18"/>
        <v>OK</v>
      </c>
    </row>
    <row r="74" spans="1:26">
      <c r="A74" s="1842" t="s">
        <v>1029</v>
      </c>
      <c r="B74" s="1842"/>
      <c r="C74" s="1842"/>
      <c r="D74" s="1842"/>
      <c r="E74" s="1842"/>
      <c r="F74" s="1842"/>
      <c r="G74" s="1842"/>
      <c r="H74" s="1842"/>
      <c r="I74" s="1842"/>
      <c r="J74" s="1842"/>
      <c r="K74" s="1842"/>
      <c r="L74" s="1842"/>
      <c r="M74" s="1842"/>
      <c r="N74" s="1842"/>
      <c r="O74" s="1842"/>
      <c r="P74" s="1842"/>
      <c r="Q74" s="1842"/>
      <c r="R74" s="1842"/>
      <c r="S74" s="1842"/>
      <c r="U74" s="739">
        <f t="shared" si="13"/>
        <v>0</v>
      </c>
      <c r="V74" s="739">
        <f t="shared" si="14"/>
        <v>0</v>
      </c>
      <c r="W74" s="739">
        <f t="shared" si="15"/>
        <v>0</v>
      </c>
      <c r="X74" s="739">
        <f t="shared" si="16"/>
        <v>0</v>
      </c>
      <c r="Y74" s="722">
        <f t="shared" si="17"/>
        <v>0</v>
      </c>
      <c r="Z74" s="740" t="str">
        <f t="shared" si="18"/>
        <v>OK</v>
      </c>
    </row>
    <row r="75" spans="1:26">
      <c r="A75" s="1844" t="s">
        <v>1030</v>
      </c>
      <c r="B75" s="1844"/>
      <c r="C75" s="1844"/>
      <c r="D75" s="1844"/>
      <c r="E75" s="1844"/>
      <c r="F75" s="1844"/>
      <c r="G75" s="1844"/>
      <c r="H75" s="1844"/>
      <c r="I75" s="1844"/>
      <c r="J75" s="1844"/>
      <c r="K75" s="1844"/>
      <c r="L75" s="1844"/>
      <c r="M75" s="1844"/>
      <c r="N75" s="1844"/>
      <c r="O75" s="1844"/>
      <c r="P75" s="1844"/>
      <c r="Q75" s="1844"/>
      <c r="R75" s="1844"/>
      <c r="S75" s="1844"/>
      <c r="U75" s="739">
        <f t="shared" si="13"/>
        <v>0</v>
      </c>
      <c r="V75" s="739">
        <f t="shared" si="14"/>
        <v>0</v>
      </c>
      <c r="W75" s="739">
        <f t="shared" si="15"/>
        <v>0</v>
      </c>
      <c r="X75" s="739">
        <f t="shared" si="16"/>
        <v>0</v>
      </c>
      <c r="Y75" s="722">
        <f t="shared" si="17"/>
        <v>0</v>
      </c>
      <c r="Z75" s="740" t="str">
        <f t="shared" si="18"/>
        <v>OK</v>
      </c>
    </row>
    <row r="76" spans="1:26">
      <c r="A76" s="1828" t="s">
        <v>789</v>
      </c>
      <c r="B76" s="1829" t="s">
        <v>4</v>
      </c>
      <c r="C76" s="1828" t="s">
        <v>1031</v>
      </c>
      <c r="D76" s="1831" t="s">
        <v>1032</v>
      </c>
      <c r="E76" s="1831"/>
      <c r="F76" s="1831"/>
      <c r="G76" s="1831" t="s">
        <v>1033</v>
      </c>
      <c r="H76" s="1831" t="s">
        <v>1034</v>
      </c>
      <c r="I76" s="1831" t="s">
        <v>1035</v>
      </c>
      <c r="J76" s="1833" t="s">
        <v>1036</v>
      </c>
      <c r="K76" s="1833" t="s">
        <v>1037</v>
      </c>
      <c r="L76" s="1831" t="s">
        <v>1038</v>
      </c>
      <c r="M76" s="1831" t="s">
        <v>1039</v>
      </c>
      <c r="N76" s="1831" t="s">
        <v>1040</v>
      </c>
      <c r="O76" s="1831" t="s">
        <v>1041</v>
      </c>
      <c r="P76" s="1828" t="s">
        <v>1042</v>
      </c>
      <c r="Q76" s="1828"/>
      <c r="R76" s="1828" t="s">
        <v>1043</v>
      </c>
      <c r="S76" s="1828" t="s">
        <v>1044</v>
      </c>
      <c r="U76" s="739"/>
      <c r="V76" s="739"/>
      <c r="W76" s="739"/>
      <c r="X76" s="739"/>
      <c r="Z76" s="740" t="str">
        <f t="shared" si="18"/>
        <v>OK</v>
      </c>
    </row>
    <row r="77" spans="1:26" ht="91.95" customHeight="1">
      <c r="A77" s="1828"/>
      <c r="B77" s="1830"/>
      <c r="C77" s="1828"/>
      <c r="D77" s="499" t="s">
        <v>1045</v>
      </c>
      <c r="E77" s="499" t="s">
        <v>1046</v>
      </c>
      <c r="F77" s="499" t="s">
        <v>224</v>
      </c>
      <c r="G77" s="1831"/>
      <c r="H77" s="1831"/>
      <c r="I77" s="1831"/>
      <c r="J77" s="1833"/>
      <c r="K77" s="1833"/>
      <c r="L77" s="1831"/>
      <c r="M77" s="1831"/>
      <c r="N77" s="1831"/>
      <c r="O77" s="1831"/>
      <c r="P77" s="498" t="s">
        <v>1047</v>
      </c>
      <c r="Q77" s="500" t="s">
        <v>1048</v>
      </c>
      <c r="R77" s="1828"/>
      <c r="S77" s="1828"/>
      <c r="U77" s="739">
        <f t="shared" si="13"/>
        <v>0</v>
      </c>
      <c r="V77" s="739">
        <f t="shared" si="14"/>
        <v>0</v>
      </c>
      <c r="W77" s="739">
        <f t="shared" si="15"/>
        <v>0</v>
      </c>
      <c r="X77" s="739">
        <f t="shared" si="16"/>
        <v>0</v>
      </c>
      <c r="Y77" s="722">
        <f t="shared" si="17"/>
        <v>0</v>
      </c>
      <c r="Z77" s="740" t="b">
        <f t="shared" si="18"/>
        <v>0</v>
      </c>
    </row>
    <row r="78" spans="1:26" ht="21" customHeight="1">
      <c r="A78" s="890"/>
      <c r="B78" s="498" t="s">
        <v>1087</v>
      </c>
      <c r="C78" s="888"/>
      <c r="D78" s="888"/>
      <c r="E78" s="888"/>
      <c r="F78" s="888"/>
      <c r="G78" s="888"/>
      <c r="H78" s="888"/>
      <c r="I78" s="888"/>
      <c r="J78" s="888"/>
      <c r="K78" s="1084">
        <f>+K69</f>
        <v>50755</v>
      </c>
      <c r="L78" s="1085"/>
      <c r="M78" s="1085"/>
      <c r="N78" s="1085"/>
      <c r="O78" s="1085"/>
      <c r="P78" s="1085"/>
      <c r="Q78" s="1084">
        <f>+Q69</f>
        <v>50755</v>
      </c>
      <c r="R78" s="888"/>
      <c r="S78" s="888"/>
      <c r="U78" s="739">
        <f t="shared" si="13"/>
        <v>0</v>
      </c>
      <c r="V78" s="739">
        <f t="shared" si="14"/>
        <v>0</v>
      </c>
      <c r="W78" s="739">
        <f t="shared" si="15"/>
        <v>0</v>
      </c>
      <c r="X78" s="739">
        <f t="shared" si="16"/>
        <v>0</v>
      </c>
      <c r="Y78" s="722">
        <f t="shared" si="17"/>
        <v>0</v>
      </c>
      <c r="Z78" s="740" t="b">
        <f t="shared" si="18"/>
        <v>0</v>
      </c>
    </row>
    <row r="79" spans="1:26">
      <c r="A79" s="577">
        <v>46</v>
      </c>
      <c r="B79" s="556" t="s">
        <v>1869</v>
      </c>
      <c r="C79" s="578" t="s">
        <v>1396</v>
      </c>
      <c r="D79" s="870" t="s">
        <v>1117</v>
      </c>
      <c r="E79" s="870" t="s">
        <v>1117</v>
      </c>
      <c r="F79" s="1087">
        <v>10</v>
      </c>
      <c r="G79" s="575">
        <v>11</v>
      </c>
      <c r="H79" s="1073">
        <v>0</v>
      </c>
      <c r="I79" s="591">
        <f t="shared" si="1"/>
        <v>11</v>
      </c>
      <c r="J79" s="1088">
        <v>60</v>
      </c>
      <c r="K79" s="827">
        <f t="shared" si="2"/>
        <v>660</v>
      </c>
      <c r="L79" s="575">
        <v>2</v>
      </c>
      <c r="M79" s="575">
        <v>3</v>
      </c>
      <c r="N79" s="575">
        <v>3</v>
      </c>
      <c r="O79" s="575">
        <v>3</v>
      </c>
      <c r="P79" s="719">
        <f t="shared" si="3"/>
        <v>11</v>
      </c>
      <c r="Q79" s="1074">
        <f t="shared" si="4"/>
        <v>660</v>
      </c>
      <c r="R79" s="1010" t="s">
        <v>1051</v>
      </c>
      <c r="S79" s="602" t="s">
        <v>974</v>
      </c>
      <c r="T79" s="22" t="str">
        <f t="shared" ref="T79:T88" si="19">+IF(K84=Q84,("OK"))</f>
        <v>OK</v>
      </c>
      <c r="U79" s="739">
        <f t="shared" si="13"/>
        <v>120</v>
      </c>
      <c r="V79" s="739">
        <f t="shared" si="14"/>
        <v>180</v>
      </c>
      <c r="W79" s="739">
        <f t="shared" si="15"/>
        <v>180</v>
      </c>
      <c r="X79" s="739">
        <f t="shared" si="16"/>
        <v>180</v>
      </c>
      <c r="Y79" s="722">
        <f t="shared" si="17"/>
        <v>660</v>
      </c>
      <c r="Z79" s="740" t="str">
        <f t="shared" si="18"/>
        <v>OK</v>
      </c>
    </row>
    <row r="80" spans="1:26">
      <c r="A80" s="577">
        <v>47</v>
      </c>
      <c r="B80" s="544" t="s">
        <v>1870</v>
      </c>
      <c r="C80" s="578" t="s">
        <v>1558</v>
      </c>
      <c r="D80" s="870" t="s">
        <v>1117</v>
      </c>
      <c r="E80" s="715">
        <v>3</v>
      </c>
      <c r="F80" s="1087">
        <v>3</v>
      </c>
      <c r="G80" s="575">
        <v>3</v>
      </c>
      <c r="H80" s="1073">
        <v>1</v>
      </c>
      <c r="I80" s="591">
        <f t="shared" si="1"/>
        <v>2</v>
      </c>
      <c r="J80" s="1088">
        <v>900</v>
      </c>
      <c r="K80" s="827">
        <f t="shared" si="2"/>
        <v>1800</v>
      </c>
      <c r="L80" s="575">
        <v>1</v>
      </c>
      <c r="M80" s="575">
        <v>0</v>
      </c>
      <c r="N80" s="575">
        <v>1</v>
      </c>
      <c r="O80" s="575">
        <v>0</v>
      </c>
      <c r="P80" s="719">
        <f t="shared" si="3"/>
        <v>2</v>
      </c>
      <c r="Q80" s="1074">
        <f t="shared" si="4"/>
        <v>1800</v>
      </c>
      <c r="R80" s="1010" t="s">
        <v>1051</v>
      </c>
      <c r="S80" s="602" t="s">
        <v>974</v>
      </c>
      <c r="T80" s="22" t="str">
        <f t="shared" si="19"/>
        <v>OK</v>
      </c>
      <c r="U80" s="739">
        <f t="shared" si="13"/>
        <v>900</v>
      </c>
      <c r="V80" s="739">
        <f t="shared" si="14"/>
        <v>0</v>
      </c>
      <c r="W80" s="739">
        <f t="shared" si="15"/>
        <v>900</v>
      </c>
      <c r="X80" s="739">
        <f t="shared" si="16"/>
        <v>0</v>
      </c>
      <c r="Y80" s="722">
        <f t="shared" si="17"/>
        <v>1800</v>
      </c>
      <c r="Z80" s="740" t="str">
        <f t="shared" si="18"/>
        <v>OK</v>
      </c>
    </row>
    <row r="81" spans="1:26">
      <c r="A81" s="577">
        <v>48</v>
      </c>
      <c r="B81" s="544" t="s">
        <v>1871</v>
      </c>
      <c r="C81" s="578" t="s">
        <v>1558</v>
      </c>
      <c r="D81" s="870" t="s">
        <v>1117</v>
      </c>
      <c r="E81" s="715">
        <v>3</v>
      </c>
      <c r="F81" s="1087">
        <v>3</v>
      </c>
      <c r="G81" s="575">
        <v>3</v>
      </c>
      <c r="H81" s="1073">
        <v>1</v>
      </c>
      <c r="I81" s="591">
        <f t="shared" si="1"/>
        <v>2</v>
      </c>
      <c r="J81" s="1088">
        <v>900</v>
      </c>
      <c r="K81" s="827">
        <f t="shared" si="2"/>
        <v>1800</v>
      </c>
      <c r="L81" s="575">
        <v>1</v>
      </c>
      <c r="M81" s="575">
        <v>0</v>
      </c>
      <c r="N81" s="575">
        <v>1</v>
      </c>
      <c r="O81" s="575">
        <v>0</v>
      </c>
      <c r="P81" s="719">
        <f t="shared" si="3"/>
        <v>2</v>
      </c>
      <c r="Q81" s="1074">
        <f t="shared" si="4"/>
        <v>1800</v>
      </c>
      <c r="R81" s="1010" t="s">
        <v>1051</v>
      </c>
      <c r="S81" s="602" t="s">
        <v>974</v>
      </c>
      <c r="T81" s="22" t="str">
        <f t="shared" si="19"/>
        <v>OK</v>
      </c>
      <c r="U81" s="739">
        <f t="shared" si="13"/>
        <v>900</v>
      </c>
      <c r="V81" s="739">
        <f t="shared" si="14"/>
        <v>0</v>
      </c>
      <c r="W81" s="739">
        <f t="shared" si="15"/>
        <v>900</v>
      </c>
      <c r="X81" s="739">
        <f t="shared" si="16"/>
        <v>0</v>
      </c>
      <c r="Y81" s="722">
        <f t="shared" si="17"/>
        <v>1800</v>
      </c>
      <c r="Z81" s="740" t="str">
        <f t="shared" si="18"/>
        <v>OK</v>
      </c>
    </row>
    <row r="82" spans="1:26">
      <c r="A82" s="577">
        <v>49</v>
      </c>
      <c r="B82" s="544" t="s">
        <v>1872</v>
      </c>
      <c r="C82" s="578" t="s">
        <v>1558</v>
      </c>
      <c r="D82" s="870" t="s">
        <v>1117</v>
      </c>
      <c r="E82" s="715">
        <v>3</v>
      </c>
      <c r="F82" s="1087">
        <v>3</v>
      </c>
      <c r="G82" s="575">
        <v>3</v>
      </c>
      <c r="H82" s="1073">
        <v>1</v>
      </c>
      <c r="I82" s="591">
        <f t="shared" si="1"/>
        <v>2</v>
      </c>
      <c r="J82" s="1088">
        <v>900</v>
      </c>
      <c r="K82" s="827">
        <f t="shared" si="2"/>
        <v>1800</v>
      </c>
      <c r="L82" s="575">
        <v>1</v>
      </c>
      <c r="M82" s="575">
        <v>0</v>
      </c>
      <c r="N82" s="575">
        <v>1</v>
      </c>
      <c r="O82" s="575">
        <v>0</v>
      </c>
      <c r="P82" s="719">
        <f t="shared" si="3"/>
        <v>2</v>
      </c>
      <c r="Q82" s="1074">
        <f t="shared" si="4"/>
        <v>1800</v>
      </c>
      <c r="R82" s="1010" t="s">
        <v>1051</v>
      </c>
      <c r="S82" s="602" t="s">
        <v>974</v>
      </c>
      <c r="T82" s="22" t="str">
        <f t="shared" si="19"/>
        <v>OK</v>
      </c>
      <c r="U82" s="739">
        <f t="shared" si="13"/>
        <v>900</v>
      </c>
      <c r="V82" s="739">
        <f t="shared" si="14"/>
        <v>0</v>
      </c>
      <c r="W82" s="739">
        <f t="shared" si="15"/>
        <v>900</v>
      </c>
      <c r="X82" s="739">
        <f t="shared" si="16"/>
        <v>0</v>
      </c>
      <c r="Y82" s="722">
        <f t="shared" si="17"/>
        <v>1800</v>
      </c>
      <c r="Z82" s="740" t="str">
        <f t="shared" si="18"/>
        <v>OK</v>
      </c>
    </row>
    <row r="83" spans="1:26">
      <c r="A83" s="577">
        <v>50</v>
      </c>
      <c r="B83" s="888" t="s">
        <v>1873</v>
      </c>
      <c r="C83" s="575" t="s">
        <v>1620</v>
      </c>
      <c r="D83" s="870" t="s">
        <v>1117</v>
      </c>
      <c r="E83" s="870" t="s">
        <v>1117</v>
      </c>
      <c r="F83" s="1094">
        <v>20</v>
      </c>
      <c r="G83" s="575">
        <v>16</v>
      </c>
      <c r="H83" s="1073">
        <v>5</v>
      </c>
      <c r="I83" s="591">
        <f t="shared" si="1"/>
        <v>11</v>
      </c>
      <c r="J83" s="1095">
        <v>140</v>
      </c>
      <c r="K83" s="827">
        <f t="shared" si="2"/>
        <v>1540</v>
      </c>
      <c r="L83" s="575">
        <v>2</v>
      </c>
      <c r="M83" s="575">
        <v>3</v>
      </c>
      <c r="N83" s="575">
        <v>3</v>
      </c>
      <c r="O83" s="575">
        <v>3</v>
      </c>
      <c r="P83" s="719">
        <f t="shared" si="3"/>
        <v>11</v>
      </c>
      <c r="Q83" s="1074">
        <f t="shared" si="4"/>
        <v>1540</v>
      </c>
      <c r="R83" s="1010" t="s">
        <v>1051</v>
      </c>
      <c r="S83" s="602" t="s">
        <v>974</v>
      </c>
      <c r="T83" s="22" t="str">
        <f t="shared" si="19"/>
        <v>OK</v>
      </c>
      <c r="U83" s="739">
        <f t="shared" si="13"/>
        <v>280</v>
      </c>
      <c r="V83" s="739">
        <f t="shared" si="14"/>
        <v>420</v>
      </c>
      <c r="W83" s="739">
        <f t="shared" si="15"/>
        <v>420</v>
      </c>
      <c r="X83" s="739">
        <f t="shared" si="16"/>
        <v>420</v>
      </c>
      <c r="Y83" s="722">
        <f t="shared" si="17"/>
        <v>1540</v>
      </c>
      <c r="Z83" s="740" t="str">
        <f t="shared" si="18"/>
        <v>OK</v>
      </c>
    </row>
    <row r="84" spans="1:26">
      <c r="A84" s="577">
        <v>51</v>
      </c>
      <c r="B84" s="885" t="s">
        <v>1874</v>
      </c>
      <c r="C84" s="575" t="s">
        <v>1351</v>
      </c>
      <c r="D84" s="870" t="s">
        <v>1117</v>
      </c>
      <c r="E84" s="870" t="s">
        <v>1117</v>
      </c>
      <c r="F84" s="1094">
        <v>10</v>
      </c>
      <c r="G84" s="575">
        <v>11</v>
      </c>
      <c r="H84" s="1073">
        <v>0</v>
      </c>
      <c r="I84" s="591">
        <f t="shared" si="1"/>
        <v>11</v>
      </c>
      <c r="J84" s="1095">
        <v>200</v>
      </c>
      <c r="K84" s="827">
        <f t="shared" si="2"/>
        <v>2200</v>
      </c>
      <c r="L84" s="575">
        <v>2</v>
      </c>
      <c r="M84" s="575">
        <v>3</v>
      </c>
      <c r="N84" s="575">
        <v>3</v>
      </c>
      <c r="O84" s="575">
        <v>3</v>
      </c>
      <c r="P84" s="719">
        <f t="shared" si="3"/>
        <v>11</v>
      </c>
      <c r="Q84" s="1074">
        <f t="shared" si="4"/>
        <v>2200</v>
      </c>
      <c r="R84" s="1010" t="s">
        <v>1051</v>
      </c>
      <c r="S84" s="602" t="s">
        <v>974</v>
      </c>
      <c r="T84" s="22" t="str">
        <f t="shared" si="19"/>
        <v>OK</v>
      </c>
      <c r="U84" s="739">
        <f t="shared" si="13"/>
        <v>400</v>
      </c>
      <c r="V84" s="739">
        <f t="shared" si="14"/>
        <v>600</v>
      </c>
      <c r="W84" s="739">
        <f t="shared" si="15"/>
        <v>600</v>
      </c>
      <c r="X84" s="739">
        <f t="shared" si="16"/>
        <v>600</v>
      </c>
      <c r="Y84" s="722">
        <f t="shared" si="17"/>
        <v>2200</v>
      </c>
      <c r="Z84" s="740" t="str">
        <f t="shared" si="18"/>
        <v>OK</v>
      </c>
    </row>
    <row r="85" spans="1:26">
      <c r="A85" s="575">
        <v>52</v>
      </c>
      <c r="B85" s="888" t="s">
        <v>1875</v>
      </c>
      <c r="C85" s="575" t="s">
        <v>1302</v>
      </c>
      <c r="D85" s="870" t="s">
        <v>1117</v>
      </c>
      <c r="E85" s="870" t="s">
        <v>1117</v>
      </c>
      <c r="F85" s="1094">
        <v>5</v>
      </c>
      <c r="G85" s="575">
        <v>6</v>
      </c>
      <c r="H85" s="1073">
        <v>0</v>
      </c>
      <c r="I85" s="591">
        <f t="shared" si="1"/>
        <v>6</v>
      </c>
      <c r="J85" s="1096">
        <v>250</v>
      </c>
      <c r="K85" s="827">
        <f t="shared" si="2"/>
        <v>1500</v>
      </c>
      <c r="L85" s="575">
        <v>2</v>
      </c>
      <c r="M85" s="575">
        <v>1</v>
      </c>
      <c r="N85" s="575">
        <v>2</v>
      </c>
      <c r="O85" s="575">
        <v>1</v>
      </c>
      <c r="P85" s="719">
        <f t="shared" si="3"/>
        <v>6</v>
      </c>
      <c r="Q85" s="1074">
        <f t="shared" si="4"/>
        <v>1500</v>
      </c>
      <c r="R85" s="1010" t="s">
        <v>1051</v>
      </c>
      <c r="S85" s="602" t="s">
        <v>974</v>
      </c>
      <c r="T85" s="22" t="str">
        <f t="shared" si="19"/>
        <v>OK</v>
      </c>
      <c r="U85" s="739">
        <f t="shared" si="13"/>
        <v>500</v>
      </c>
      <c r="V85" s="739">
        <f t="shared" si="14"/>
        <v>250</v>
      </c>
      <c r="W85" s="739">
        <f t="shared" si="15"/>
        <v>500</v>
      </c>
      <c r="X85" s="739">
        <f t="shared" si="16"/>
        <v>250</v>
      </c>
      <c r="Y85" s="722">
        <f t="shared" si="17"/>
        <v>1500</v>
      </c>
      <c r="Z85" s="740" t="str">
        <f t="shared" si="18"/>
        <v>OK</v>
      </c>
    </row>
    <row r="86" spans="1:26">
      <c r="A86" s="575">
        <v>53</v>
      </c>
      <c r="B86" s="888" t="s">
        <v>1876</v>
      </c>
      <c r="C86" s="575" t="s">
        <v>1290</v>
      </c>
      <c r="D86" s="870" t="s">
        <v>1117</v>
      </c>
      <c r="E86" s="870" t="s">
        <v>1117</v>
      </c>
      <c r="F86" s="1094">
        <v>5</v>
      </c>
      <c r="G86" s="575">
        <v>4</v>
      </c>
      <c r="H86" s="1073">
        <v>2</v>
      </c>
      <c r="I86" s="591">
        <f t="shared" si="1"/>
        <v>2</v>
      </c>
      <c r="J86" s="1096">
        <v>70</v>
      </c>
      <c r="K86" s="827">
        <f t="shared" si="2"/>
        <v>140</v>
      </c>
      <c r="L86" s="575">
        <v>1</v>
      </c>
      <c r="M86" s="575">
        <v>0</v>
      </c>
      <c r="N86" s="575">
        <v>1</v>
      </c>
      <c r="O86" s="575">
        <v>0</v>
      </c>
      <c r="P86" s="719">
        <f t="shared" si="3"/>
        <v>2</v>
      </c>
      <c r="Q86" s="1074">
        <f t="shared" si="4"/>
        <v>140</v>
      </c>
      <c r="R86" s="1010" t="s">
        <v>1051</v>
      </c>
      <c r="S86" s="602" t="s">
        <v>974</v>
      </c>
      <c r="T86" s="22" t="str">
        <f t="shared" si="19"/>
        <v>OK</v>
      </c>
      <c r="U86" s="739">
        <f t="shared" si="13"/>
        <v>70</v>
      </c>
      <c r="V86" s="739">
        <f t="shared" si="14"/>
        <v>0</v>
      </c>
      <c r="W86" s="739">
        <f t="shared" si="15"/>
        <v>70</v>
      </c>
      <c r="X86" s="739">
        <f t="shared" si="16"/>
        <v>0</v>
      </c>
      <c r="Y86" s="722">
        <f t="shared" si="17"/>
        <v>140</v>
      </c>
      <c r="Z86" s="740" t="str">
        <f t="shared" si="18"/>
        <v>OK</v>
      </c>
    </row>
    <row r="87" spans="1:26">
      <c r="A87" s="575">
        <v>54</v>
      </c>
      <c r="B87" s="888" t="s">
        <v>1877</v>
      </c>
      <c r="C87" s="575" t="s">
        <v>1620</v>
      </c>
      <c r="D87" s="870" t="s">
        <v>1117</v>
      </c>
      <c r="E87" s="870" t="s">
        <v>1117</v>
      </c>
      <c r="F87" s="1094">
        <v>10</v>
      </c>
      <c r="G87" s="575">
        <v>11</v>
      </c>
      <c r="H87" s="1073">
        <v>0</v>
      </c>
      <c r="I87" s="591">
        <f t="shared" si="1"/>
        <v>11</v>
      </c>
      <c r="J87" s="1096">
        <v>15</v>
      </c>
      <c r="K87" s="827">
        <f t="shared" si="2"/>
        <v>165</v>
      </c>
      <c r="L87" s="575">
        <v>2</v>
      </c>
      <c r="M87" s="575">
        <v>3</v>
      </c>
      <c r="N87" s="575">
        <v>3</v>
      </c>
      <c r="O87" s="575">
        <v>3</v>
      </c>
      <c r="P87" s="719">
        <f t="shared" si="3"/>
        <v>11</v>
      </c>
      <c r="Q87" s="1074">
        <f t="shared" si="4"/>
        <v>165</v>
      </c>
      <c r="R87" s="1010" t="s">
        <v>1051</v>
      </c>
      <c r="S87" s="602" t="s">
        <v>974</v>
      </c>
      <c r="T87" s="22" t="str">
        <f t="shared" si="19"/>
        <v>OK</v>
      </c>
      <c r="U87" s="739">
        <f t="shared" si="13"/>
        <v>30</v>
      </c>
      <c r="V87" s="739">
        <f t="shared" si="14"/>
        <v>45</v>
      </c>
      <c r="W87" s="739">
        <f t="shared" si="15"/>
        <v>45</v>
      </c>
      <c r="X87" s="739">
        <f t="shared" si="16"/>
        <v>45</v>
      </c>
      <c r="Y87" s="722">
        <f t="shared" si="17"/>
        <v>165</v>
      </c>
      <c r="Z87" s="740" t="str">
        <f t="shared" si="18"/>
        <v>OK</v>
      </c>
    </row>
    <row r="88" spans="1:26">
      <c r="A88" s="575">
        <v>55</v>
      </c>
      <c r="B88" s="888" t="s">
        <v>1878</v>
      </c>
      <c r="C88" s="575" t="s">
        <v>1302</v>
      </c>
      <c r="D88" s="870" t="s">
        <v>1117</v>
      </c>
      <c r="E88" s="870" t="s">
        <v>1117</v>
      </c>
      <c r="F88" s="1094">
        <v>10</v>
      </c>
      <c r="G88" s="575">
        <v>11</v>
      </c>
      <c r="H88" s="1073">
        <v>0</v>
      </c>
      <c r="I88" s="591">
        <f t="shared" si="1"/>
        <v>11</v>
      </c>
      <c r="J88" s="1096">
        <v>45</v>
      </c>
      <c r="K88" s="827">
        <f t="shared" si="2"/>
        <v>495</v>
      </c>
      <c r="L88" s="575">
        <v>2</v>
      </c>
      <c r="M88" s="575">
        <v>3</v>
      </c>
      <c r="N88" s="575">
        <v>3</v>
      </c>
      <c r="O88" s="575">
        <v>3</v>
      </c>
      <c r="P88" s="719">
        <f t="shared" si="3"/>
        <v>11</v>
      </c>
      <c r="Q88" s="1074">
        <f t="shared" si="4"/>
        <v>495</v>
      </c>
      <c r="R88" s="1010" t="s">
        <v>1051</v>
      </c>
      <c r="S88" s="602" t="s">
        <v>974</v>
      </c>
      <c r="T88" s="22" t="str">
        <f t="shared" si="19"/>
        <v>OK</v>
      </c>
      <c r="U88" s="739">
        <f t="shared" si="13"/>
        <v>90</v>
      </c>
      <c r="V88" s="739">
        <f t="shared" si="14"/>
        <v>135</v>
      </c>
      <c r="W88" s="739">
        <f t="shared" si="15"/>
        <v>135</v>
      </c>
      <c r="X88" s="739">
        <f t="shared" si="16"/>
        <v>135</v>
      </c>
      <c r="Y88" s="722">
        <f t="shared" si="17"/>
        <v>495</v>
      </c>
      <c r="Z88" s="740" t="str">
        <f t="shared" si="18"/>
        <v>OK</v>
      </c>
    </row>
    <row r="89" spans="1:26">
      <c r="A89" s="575">
        <v>56</v>
      </c>
      <c r="B89" s="888" t="s">
        <v>1879</v>
      </c>
      <c r="C89" s="575" t="s">
        <v>1327</v>
      </c>
      <c r="D89" s="870" t="s">
        <v>1117</v>
      </c>
      <c r="E89" s="870" t="s">
        <v>1117</v>
      </c>
      <c r="F89" s="1094">
        <v>1</v>
      </c>
      <c r="G89" s="575">
        <v>2</v>
      </c>
      <c r="H89" s="1073">
        <v>0</v>
      </c>
      <c r="I89" s="591">
        <f t="shared" si="1"/>
        <v>2</v>
      </c>
      <c r="J89" s="1096">
        <v>2300</v>
      </c>
      <c r="K89" s="827">
        <f t="shared" si="2"/>
        <v>4600</v>
      </c>
      <c r="L89" s="575">
        <v>1</v>
      </c>
      <c r="M89" s="575">
        <v>0</v>
      </c>
      <c r="N89" s="575">
        <v>1</v>
      </c>
      <c r="O89" s="575">
        <v>0</v>
      </c>
      <c r="P89" s="719">
        <f t="shared" si="3"/>
        <v>2</v>
      </c>
      <c r="Q89" s="1074">
        <f t="shared" si="4"/>
        <v>4600</v>
      </c>
      <c r="R89" s="1010" t="s">
        <v>1051</v>
      </c>
      <c r="S89" s="602" t="s">
        <v>974</v>
      </c>
      <c r="T89" s="22" t="str">
        <f>+IF(K104=Q104,("OK"))</f>
        <v>OK</v>
      </c>
      <c r="U89" s="739">
        <f t="shared" si="13"/>
        <v>2300</v>
      </c>
      <c r="V89" s="739">
        <f t="shared" si="14"/>
        <v>0</v>
      </c>
      <c r="W89" s="739">
        <f t="shared" si="15"/>
        <v>2300</v>
      </c>
      <c r="X89" s="739">
        <f t="shared" si="16"/>
        <v>0</v>
      </c>
      <c r="Y89" s="722">
        <f t="shared" si="17"/>
        <v>4600</v>
      </c>
      <c r="Z89" s="740" t="str">
        <f t="shared" si="18"/>
        <v>OK</v>
      </c>
    </row>
    <row r="90" spans="1:26">
      <c r="A90" s="575">
        <v>57</v>
      </c>
      <c r="B90" s="888" t="s">
        <v>1880</v>
      </c>
      <c r="C90" s="575" t="s">
        <v>1396</v>
      </c>
      <c r="D90" s="870" t="s">
        <v>1117</v>
      </c>
      <c r="E90" s="870" t="s">
        <v>1117</v>
      </c>
      <c r="F90" s="1094">
        <v>20</v>
      </c>
      <c r="G90" s="575">
        <v>21</v>
      </c>
      <c r="H90" s="1073">
        <v>0</v>
      </c>
      <c r="I90" s="591">
        <f t="shared" si="1"/>
        <v>21</v>
      </c>
      <c r="J90" s="1096">
        <v>10</v>
      </c>
      <c r="K90" s="827">
        <f t="shared" si="2"/>
        <v>210</v>
      </c>
      <c r="L90" s="575">
        <v>5</v>
      </c>
      <c r="M90" s="575">
        <v>5</v>
      </c>
      <c r="N90" s="575">
        <v>5</v>
      </c>
      <c r="O90" s="575">
        <v>6</v>
      </c>
      <c r="P90" s="719">
        <f t="shared" si="3"/>
        <v>21</v>
      </c>
      <c r="Q90" s="1074">
        <f t="shared" si="4"/>
        <v>210</v>
      </c>
      <c r="R90" s="1010" t="s">
        <v>1051</v>
      </c>
      <c r="S90" s="602" t="s">
        <v>974</v>
      </c>
      <c r="T90" s="22" t="str">
        <f>+IF(K105=Q105,("OK"))</f>
        <v>OK</v>
      </c>
      <c r="U90" s="739">
        <f t="shared" si="13"/>
        <v>50</v>
      </c>
      <c r="V90" s="739">
        <f t="shared" si="14"/>
        <v>50</v>
      </c>
      <c r="W90" s="739">
        <f t="shared" si="15"/>
        <v>50</v>
      </c>
      <c r="X90" s="739">
        <f t="shared" si="16"/>
        <v>60</v>
      </c>
      <c r="Y90" s="722">
        <f t="shared" si="17"/>
        <v>210</v>
      </c>
      <c r="Z90" s="740" t="str">
        <f t="shared" si="18"/>
        <v>OK</v>
      </c>
    </row>
    <row r="91" spans="1:26">
      <c r="A91" s="575">
        <v>58</v>
      </c>
      <c r="B91" s="888" t="s">
        <v>1881</v>
      </c>
      <c r="C91" s="575" t="s">
        <v>1396</v>
      </c>
      <c r="D91" s="870" t="s">
        <v>1117</v>
      </c>
      <c r="E91" s="870" t="s">
        <v>1117</v>
      </c>
      <c r="F91" s="1094">
        <v>20</v>
      </c>
      <c r="G91" s="575">
        <v>21</v>
      </c>
      <c r="H91" s="1073">
        <v>0</v>
      </c>
      <c r="I91" s="591">
        <f t="shared" si="1"/>
        <v>21</v>
      </c>
      <c r="J91" s="1096">
        <v>10</v>
      </c>
      <c r="K91" s="827">
        <f t="shared" si="2"/>
        <v>210</v>
      </c>
      <c r="L91" s="575">
        <v>5</v>
      </c>
      <c r="M91" s="575">
        <v>5</v>
      </c>
      <c r="N91" s="575">
        <v>5</v>
      </c>
      <c r="O91" s="575">
        <v>6</v>
      </c>
      <c r="P91" s="719">
        <f t="shared" si="3"/>
        <v>21</v>
      </c>
      <c r="Q91" s="1074">
        <f t="shared" si="4"/>
        <v>210</v>
      </c>
      <c r="R91" s="1010" t="s">
        <v>1051</v>
      </c>
      <c r="S91" s="602" t="s">
        <v>974</v>
      </c>
      <c r="T91" s="22" t="str">
        <f>+IF(K106=Q106,("OK"))</f>
        <v>OK</v>
      </c>
      <c r="U91" s="739">
        <f t="shared" si="13"/>
        <v>50</v>
      </c>
      <c r="V91" s="739">
        <f t="shared" si="14"/>
        <v>50</v>
      </c>
      <c r="W91" s="739">
        <f t="shared" si="15"/>
        <v>50</v>
      </c>
      <c r="X91" s="739">
        <f t="shared" si="16"/>
        <v>60</v>
      </c>
      <c r="Y91" s="722">
        <f t="shared" si="17"/>
        <v>210</v>
      </c>
      <c r="Z91" s="740" t="str">
        <f t="shared" si="18"/>
        <v>OK</v>
      </c>
    </row>
    <row r="92" spans="1:26">
      <c r="A92" s="575">
        <v>59</v>
      </c>
      <c r="B92" s="888" t="s">
        <v>1882</v>
      </c>
      <c r="C92" s="575" t="s">
        <v>1302</v>
      </c>
      <c r="D92" s="870" t="s">
        <v>1117</v>
      </c>
      <c r="E92" s="870" t="s">
        <v>1117</v>
      </c>
      <c r="F92" s="1094">
        <v>5</v>
      </c>
      <c r="G92" s="575">
        <v>6</v>
      </c>
      <c r="H92" s="1073">
        <v>0</v>
      </c>
      <c r="I92" s="591">
        <f t="shared" si="1"/>
        <v>6</v>
      </c>
      <c r="J92" s="1096">
        <v>1800</v>
      </c>
      <c r="K92" s="827">
        <f t="shared" si="2"/>
        <v>10800</v>
      </c>
      <c r="L92" s="575">
        <v>2</v>
      </c>
      <c r="M92" s="575">
        <v>1</v>
      </c>
      <c r="N92" s="575">
        <v>2</v>
      </c>
      <c r="O92" s="575">
        <v>1</v>
      </c>
      <c r="P92" s="719">
        <f t="shared" si="3"/>
        <v>6</v>
      </c>
      <c r="Q92" s="1074">
        <f t="shared" si="4"/>
        <v>10800</v>
      </c>
      <c r="R92" s="1010" t="s">
        <v>1051</v>
      </c>
      <c r="S92" s="602" t="s">
        <v>974</v>
      </c>
      <c r="T92" s="22" t="str">
        <f>+IF(K107=Q107,("OK"))</f>
        <v>OK</v>
      </c>
      <c r="U92" s="739">
        <f t="shared" si="13"/>
        <v>3600</v>
      </c>
      <c r="V92" s="739">
        <f t="shared" si="14"/>
        <v>1800</v>
      </c>
      <c r="W92" s="739">
        <f t="shared" si="15"/>
        <v>3600</v>
      </c>
      <c r="X92" s="739">
        <f t="shared" si="16"/>
        <v>1800</v>
      </c>
      <c r="Y92" s="722">
        <f t="shared" si="17"/>
        <v>10800</v>
      </c>
      <c r="Z92" s="740" t="str">
        <f t="shared" si="18"/>
        <v>OK</v>
      </c>
    </row>
    <row r="93" spans="1:26">
      <c r="A93" s="575">
        <v>60</v>
      </c>
      <c r="B93" s="888" t="s">
        <v>1883</v>
      </c>
      <c r="C93" s="575" t="s">
        <v>1302</v>
      </c>
      <c r="D93" s="870" t="s">
        <v>1117</v>
      </c>
      <c r="E93" s="870" t="s">
        <v>1117</v>
      </c>
      <c r="F93" s="1094">
        <v>1</v>
      </c>
      <c r="G93" s="575">
        <v>2</v>
      </c>
      <c r="H93" s="1073">
        <v>0</v>
      </c>
      <c r="I93" s="591">
        <f t="shared" si="1"/>
        <v>2</v>
      </c>
      <c r="J93" s="1096">
        <v>2500</v>
      </c>
      <c r="K93" s="827">
        <f t="shared" si="2"/>
        <v>5000</v>
      </c>
      <c r="L93" s="575">
        <v>1</v>
      </c>
      <c r="M93" s="575">
        <v>0</v>
      </c>
      <c r="N93" s="575">
        <v>1</v>
      </c>
      <c r="O93" s="575">
        <v>0</v>
      </c>
      <c r="P93" s="719">
        <f t="shared" si="3"/>
        <v>2</v>
      </c>
      <c r="Q93" s="1074">
        <f t="shared" si="4"/>
        <v>5000</v>
      </c>
      <c r="R93" s="1010" t="s">
        <v>1051</v>
      </c>
      <c r="S93" s="602" t="s">
        <v>974</v>
      </c>
      <c r="T93" s="22" t="str">
        <f>+IF(K108=Q108,("OK"))</f>
        <v>OK</v>
      </c>
      <c r="U93" s="739">
        <f t="shared" si="13"/>
        <v>2500</v>
      </c>
      <c r="V93" s="739">
        <f t="shared" si="14"/>
        <v>0</v>
      </c>
      <c r="W93" s="739">
        <f t="shared" si="15"/>
        <v>2500</v>
      </c>
      <c r="X93" s="739">
        <f t="shared" si="16"/>
        <v>0</v>
      </c>
      <c r="Y93" s="722">
        <f t="shared" si="17"/>
        <v>5000</v>
      </c>
      <c r="Z93" s="740" t="str">
        <f t="shared" si="18"/>
        <v>OK</v>
      </c>
    </row>
    <row r="94" spans="1:26" ht="23.25" customHeight="1">
      <c r="A94" s="746"/>
      <c r="B94" s="76" t="s">
        <v>6</v>
      </c>
      <c r="C94" s="22"/>
      <c r="F94" s="22"/>
      <c r="I94" s="22"/>
      <c r="J94" s="22"/>
      <c r="K94" s="788">
        <f>SUM(K78:K93)</f>
        <v>83675</v>
      </c>
      <c r="L94" s="789"/>
      <c r="M94" s="789"/>
      <c r="N94" s="789"/>
      <c r="O94" s="789"/>
      <c r="P94" s="789"/>
      <c r="Q94" s="788">
        <f>SUM(Q78:Q93)</f>
        <v>83675</v>
      </c>
      <c r="S94" s="22"/>
      <c r="U94" s="739">
        <f t="shared" si="13"/>
        <v>0</v>
      </c>
      <c r="V94" s="739">
        <f t="shared" si="14"/>
        <v>0</v>
      </c>
      <c r="W94" s="739">
        <f t="shared" si="15"/>
        <v>0</v>
      </c>
      <c r="X94" s="739">
        <f t="shared" si="16"/>
        <v>0</v>
      </c>
      <c r="Y94" s="722">
        <f t="shared" si="17"/>
        <v>0</v>
      </c>
      <c r="Z94" s="740" t="b">
        <f t="shared" si="18"/>
        <v>0</v>
      </c>
    </row>
    <row r="95" spans="1:26" ht="23.25" customHeight="1">
      <c r="A95" s="746"/>
      <c r="B95" s="73"/>
      <c r="C95" s="22"/>
      <c r="F95" s="22"/>
      <c r="I95" s="22"/>
      <c r="J95" s="22"/>
      <c r="K95" s="846"/>
      <c r="L95" s="789"/>
      <c r="M95" s="789"/>
      <c r="N95" s="789"/>
      <c r="O95" s="789"/>
      <c r="P95" s="789"/>
      <c r="Q95" s="846"/>
      <c r="S95" s="22"/>
      <c r="U95" s="739">
        <f t="shared" si="13"/>
        <v>0</v>
      </c>
      <c r="V95" s="739">
        <f t="shared" si="14"/>
        <v>0</v>
      </c>
      <c r="W95" s="739">
        <f t="shared" si="15"/>
        <v>0</v>
      </c>
      <c r="X95" s="739">
        <f t="shared" si="16"/>
        <v>0</v>
      </c>
      <c r="Y95" s="722">
        <f t="shared" si="17"/>
        <v>0</v>
      </c>
      <c r="Z95" s="740" t="str">
        <f t="shared" si="18"/>
        <v>OK</v>
      </c>
    </row>
    <row r="96" spans="1:26" ht="23.25" customHeight="1">
      <c r="A96" s="746"/>
      <c r="B96" s="73"/>
      <c r="C96" s="22"/>
      <c r="F96" s="22"/>
      <c r="I96" s="22"/>
      <c r="J96" s="22"/>
      <c r="K96" s="846"/>
      <c r="L96" s="789"/>
      <c r="M96" s="789"/>
      <c r="N96" s="789"/>
      <c r="O96" s="789"/>
      <c r="P96" s="789"/>
      <c r="Q96" s="846"/>
      <c r="S96" s="22"/>
      <c r="U96" s="739">
        <f t="shared" si="13"/>
        <v>0</v>
      </c>
      <c r="V96" s="739">
        <f t="shared" si="14"/>
        <v>0</v>
      </c>
      <c r="W96" s="739">
        <f t="shared" si="15"/>
        <v>0</v>
      </c>
      <c r="X96" s="739">
        <f t="shared" si="16"/>
        <v>0</v>
      </c>
      <c r="Y96" s="722">
        <f t="shared" si="17"/>
        <v>0</v>
      </c>
      <c r="Z96" s="740" t="str">
        <f t="shared" si="18"/>
        <v>OK</v>
      </c>
    </row>
    <row r="97" spans="1:26" ht="23.25" customHeight="1">
      <c r="A97" s="746"/>
      <c r="B97" s="73"/>
      <c r="C97" s="22"/>
      <c r="F97" s="22"/>
      <c r="I97" s="22"/>
      <c r="J97" s="22"/>
      <c r="K97" s="846"/>
      <c r="L97" s="789"/>
      <c r="M97" s="789"/>
      <c r="N97" s="789"/>
      <c r="O97" s="789"/>
      <c r="P97" s="789"/>
      <c r="Q97" s="846"/>
      <c r="S97" s="22"/>
      <c r="U97" s="739">
        <f t="shared" si="13"/>
        <v>0</v>
      </c>
      <c r="V97" s="739">
        <f t="shared" si="14"/>
        <v>0</v>
      </c>
      <c r="W97" s="739">
        <f t="shared" si="15"/>
        <v>0</v>
      </c>
      <c r="X97" s="739">
        <f t="shared" si="16"/>
        <v>0</v>
      </c>
      <c r="Y97" s="722">
        <f t="shared" si="17"/>
        <v>0</v>
      </c>
      <c r="Z97" s="740" t="str">
        <f t="shared" si="18"/>
        <v>OK</v>
      </c>
    </row>
    <row r="98" spans="1:26">
      <c r="A98" s="1842" t="s">
        <v>1837</v>
      </c>
      <c r="B98" s="1842"/>
      <c r="C98" s="1842"/>
      <c r="D98" s="1842"/>
      <c r="E98" s="1842"/>
      <c r="F98" s="1842"/>
      <c r="G98" s="1842"/>
      <c r="H98" s="1842"/>
      <c r="I98" s="1842"/>
      <c r="J98" s="1842"/>
      <c r="K98" s="1842"/>
      <c r="L98" s="1842"/>
      <c r="M98" s="1842"/>
      <c r="N98" s="1842"/>
      <c r="O98" s="1842"/>
      <c r="P98" s="1842"/>
      <c r="Q98" s="1842"/>
      <c r="R98" s="1842"/>
      <c r="S98" s="1842"/>
      <c r="U98" s="739">
        <f t="shared" si="13"/>
        <v>0</v>
      </c>
      <c r="V98" s="739">
        <f t="shared" si="14"/>
        <v>0</v>
      </c>
      <c r="W98" s="739">
        <f t="shared" si="15"/>
        <v>0</v>
      </c>
      <c r="X98" s="739">
        <f t="shared" si="16"/>
        <v>0</v>
      </c>
      <c r="Y98" s="722">
        <f t="shared" si="17"/>
        <v>0</v>
      </c>
      <c r="Z98" s="740" t="str">
        <f t="shared" si="18"/>
        <v>OK</v>
      </c>
    </row>
    <row r="99" spans="1:26">
      <c r="A99" s="1842" t="s">
        <v>1029</v>
      </c>
      <c r="B99" s="1842"/>
      <c r="C99" s="1842"/>
      <c r="D99" s="1842"/>
      <c r="E99" s="1842"/>
      <c r="F99" s="1842"/>
      <c r="G99" s="1842"/>
      <c r="H99" s="1842"/>
      <c r="I99" s="1842"/>
      <c r="J99" s="1842"/>
      <c r="K99" s="1842"/>
      <c r="L99" s="1842"/>
      <c r="M99" s="1842"/>
      <c r="N99" s="1842"/>
      <c r="O99" s="1842"/>
      <c r="P99" s="1842"/>
      <c r="Q99" s="1842"/>
      <c r="R99" s="1842"/>
      <c r="S99" s="1842"/>
      <c r="U99" s="739">
        <f t="shared" si="13"/>
        <v>0</v>
      </c>
      <c r="V99" s="739">
        <f t="shared" si="14"/>
        <v>0</v>
      </c>
      <c r="W99" s="739">
        <f t="shared" si="15"/>
        <v>0</v>
      </c>
      <c r="X99" s="739">
        <f t="shared" si="16"/>
        <v>0</v>
      </c>
      <c r="Y99" s="722">
        <f t="shared" si="17"/>
        <v>0</v>
      </c>
      <c r="Z99" s="740" t="str">
        <f t="shared" si="18"/>
        <v>OK</v>
      </c>
    </row>
    <row r="100" spans="1:26">
      <c r="A100" s="1844" t="s">
        <v>1030</v>
      </c>
      <c r="B100" s="1844"/>
      <c r="C100" s="1844"/>
      <c r="D100" s="1844"/>
      <c r="E100" s="1844"/>
      <c r="F100" s="1844"/>
      <c r="G100" s="1844"/>
      <c r="H100" s="1844"/>
      <c r="I100" s="1844"/>
      <c r="J100" s="1844"/>
      <c r="K100" s="1844"/>
      <c r="L100" s="1844"/>
      <c r="M100" s="1844"/>
      <c r="N100" s="1844"/>
      <c r="O100" s="1844"/>
      <c r="P100" s="1844"/>
      <c r="Q100" s="1844"/>
      <c r="R100" s="1844"/>
      <c r="S100" s="1844"/>
      <c r="U100" s="739">
        <f t="shared" si="13"/>
        <v>0</v>
      </c>
      <c r="V100" s="739">
        <f t="shared" si="14"/>
        <v>0</v>
      </c>
      <c r="W100" s="739">
        <f t="shared" si="15"/>
        <v>0</v>
      </c>
      <c r="X100" s="739">
        <f t="shared" si="16"/>
        <v>0</v>
      </c>
      <c r="Y100" s="722">
        <f t="shared" si="17"/>
        <v>0</v>
      </c>
      <c r="Z100" s="740" t="str">
        <f t="shared" si="18"/>
        <v>OK</v>
      </c>
    </row>
    <row r="101" spans="1:26">
      <c r="A101" s="1828" t="s">
        <v>789</v>
      </c>
      <c r="B101" s="1829" t="s">
        <v>4</v>
      </c>
      <c r="C101" s="1828" t="s">
        <v>1031</v>
      </c>
      <c r="D101" s="1831" t="s">
        <v>1032</v>
      </c>
      <c r="E101" s="1831"/>
      <c r="F101" s="1831"/>
      <c r="G101" s="1831" t="s">
        <v>1033</v>
      </c>
      <c r="H101" s="1831" t="s">
        <v>1034</v>
      </c>
      <c r="I101" s="1831" t="s">
        <v>1035</v>
      </c>
      <c r="J101" s="1833" t="s">
        <v>1036</v>
      </c>
      <c r="K101" s="1833" t="s">
        <v>1037</v>
      </c>
      <c r="L101" s="1831" t="s">
        <v>1038</v>
      </c>
      <c r="M101" s="1831" t="s">
        <v>1039</v>
      </c>
      <c r="N101" s="1831" t="s">
        <v>1040</v>
      </c>
      <c r="O101" s="1831" t="s">
        <v>1041</v>
      </c>
      <c r="P101" s="1828" t="s">
        <v>1042</v>
      </c>
      <c r="Q101" s="1828"/>
      <c r="R101" s="1828" t="s">
        <v>1043</v>
      </c>
      <c r="S101" s="1828" t="s">
        <v>1044</v>
      </c>
      <c r="U101" s="739"/>
      <c r="V101" s="739"/>
      <c r="W101" s="739"/>
      <c r="X101" s="739"/>
      <c r="Z101" s="740"/>
    </row>
    <row r="102" spans="1:26" ht="91.95" customHeight="1">
      <c r="A102" s="1828"/>
      <c r="B102" s="1830"/>
      <c r="C102" s="1828"/>
      <c r="D102" s="499" t="s">
        <v>1045</v>
      </c>
      <c r="E102" s="499" t="s">
        <v>1046</v>
      </c>
      <c r="F102" s="499" t="s">
        <v>224</v>
      </c>
      <c r="G102" s="1831"/>
      <c r="H102" s="1831"/>
      <c r="I102" s="1831"/>
      <c r="J102" s="1833"/>
      <c r="K102" s="1833"/>
      <c r="L102" s="1831"/>
      <c r="M102" s="1831"/>
      <c r="N102" s="1831"/>
      <c r="O102" s="1831"/>
      <c r="P102" s="498" t="s">
        <v>1047</v>
      </c>
      <c r="Q102" s="500" t="s">
        <v>1048</v>
      </c>
      <c r="R102" s="1828"/>
      <c r="S102" s="1828"/>
      <c r="U102" s="739">
        <f t="shared" si="13"/>
        <v>0</v>
      </c>
      <c r="V102" s="739">
        <f t="shared" si="14"/>
        <v>0</v>
      </c>
      <c r="W102" s="739">
        <f t="shared" si="15"/>
        <v>0</v>
      </c>
      <c r="X102" s="739">
        <f t="shared" si="16"/>
        <v>0</v>
      </c>
      <c r="Y102" s="722">
        <f t="shared" si="17"/>
        <v>0</v>
      </c>
      <c r="Z102" s="740" t="b">
        <f t="shared" si="18"/>
        <v>0</v>
      </c>
    </row>
    <row r="103" spans="1:26" ht="21" customHeight="1">
      <c r="A103" s="890"/>
      <c r="B103" s="498" t="s">
        <v>1087</v>
      </c>
      <c r="C103" s="888"/>
      <c r="D103" s="888"/>
      <c r="E103" s="888"/>
      <c r="F103" s="888"/>
      <c r="G103" s="888"/>
      <c r="H103" s="888"/>
      <c r="I103" s="888"/>
      <c r="J103" s="888"/>
      <c r="K103" s="1084">
        <f>+K94</f>
        <v>83675</v>
      </c>
      <c r="L103" s="1085"/>
      <c r="M103" s="1085"/>
      <c r="N103" s="1085"/>
      <c r="O103" s="1085"/>
      <c r="P103" s="1085"/>
      <c r="Q103" s="1084">
        <f>+Q94</f>
        <v>83675</v>
      </c>
      <c r="R103" s="888"/>
      <c r="S103" s="888"/>
      <c r="U103" s="739">
        <f t="shared" si="13"/>
        <v>0</v>
      </c>
      <c r="V103" s="739">
        <f t="shared" si="14"/>
        <v>0</v>
      </c>
      <c r="W103" s="739">
        <f t="shared" si="15"/>
        <v>0</v>
      </c>
      <c r="X103" s="739">
        <f t="shared" si="16"/>
        <v>0</v>
      </c>
      <c r="Y103" s="722">
        <f t="shared" si="17"/>
        <v>0</v>
      </c>
      <c r="Z103" s="740" t="b">
        <f t="shared" si="18"/>
        <v>0</v>
      </c>
    </row>
    <row r="104" spans="1:26">
      <c r="A104" s="575">
        <v>61</v>
      </c>
      <c r="B104" s="888" t="s">
        <v>1884</v>
      </c>
      <c r="C104" s="575" t="s">
        <v>1302</v>
      </c>
      <c r="D104" s="870" t="s">
        <v>1117</v>
      </c>
      <c r="E104" s="870" t="s">
        <v>1117</v>
      </c>
      <c r="F104" s="1094">
        <v>2</v>
      </c>
      <c r="G104" s="575">
        <v>3</v>
      </c>
      <c r="H104" s="1073">
        <v>0</v>
      </c>
      <c r="I104" s="591">
        <f t="shared" si="1"/>
        <v>3</v>
      </c>
      <c r="J104" s="1096">
        <v>490</v>
      </c>
      <c r="K104" s="827">
        <f t="shared" si="2"/>
        <v>1470</v>
      </c>
      <c r="L104" s="575">
        <v>1</v>
      </c>
      <c r="M104" s="575">
        <v>0</v>
      </c>
      <c r="N104" s="575">
        <v>1</v>
      </c>
      <c r="O104" s="575">
        <v>1</v>
      </c>
      <c r="P104" s="719">
        <f t="shared" si="3"/>
        <v>3</v>
      </c>
      <c r="Q104" s="1074">
        <f t="shared" si="4"/>
        <v>1470</v>
      </c>
      <c r="R104" s="1010" t="s">
        <v>1051</v>
      </c>
      <c r="S104" s="602" t="s">
        <v>974</v>
      </c>
      <c r="T104" s="22" t="str">
        <f>+IF(K109=Q109,("OK"))</f>
        <v>OK</v>
      </c>
      <c r="U104" s="739">
        <f t="shared" si="13"/>
        <v>490</v>
      </c>
      <c r="V104" s="739">
        <f t="shared" si="14"/>
        <v>0</v>
      </c>
      <c r="W104" s="739">
        <f t="shared" si="15"/>
        <v>490</v>
      </c>
      <c r="X104" s="739">
        <f t="shared" si="16"/>
        <v>490</v>
      </c>
      <c r="Y104" s="722">
        <f t="shared" si="17"/>
        <v>1470</v>
      </c>
      <c r="Z104" s="740" t="str">
        <f t="shared" si="18"/>
        <v>OK</v>
      </c>
    </row>
    <row r="105" spans="1:26">
      <c r="A105" s="575">
        <v>62</v>
      </c>
      <c r="B105" s="888" t="s">
        <v>1885</v>
      </c>
      <c r="C105" s="575" t="s">
        <v>1351</v>
      </c>
      <c r="D105" s="870" t="s">
        <v>1117</v>
      </c>
      <c r="E105" s="870" t="s">
        <v>1117</v>
      </c>
      <c r="F105" s="1094">
        <v>2</v>
      </c>
      <c r="G105" s="575">
        <v>3</v>
      </c>
      <c r="H105" s="1073">
        <v>0</v>
      </c>
      <c r="I105" s="591">
        <f t="shared" si="1"/>
        <v>3</v>
      </c>
      <c r="J105" s="1096">
        <v>110</v>
      </c>
      <c r="K105" s="827">
        <f t="shared" si="2"/>
        <v>330</v>
      </c>
      <c r="L105" s="575">
        <v>1</v>
      </c>
      <c r="M105" s="575">
        <v>0</v>
      </c>
      <c r="N105" s="575">
        <v>1</v>
      </c>
      <c r="O105" s="575">
        <v>1</v>
      </c>
      <c r="P105" s="719">
        <f t="shared" si="3"/>
        <v>3</v>
      </c>
      <c r="Q105" s="1074">
        <f t="shared" si="4"/>
        <v>330</v>
      </c>
      <c r="R105" s="1010" t="s">
        <v>1051</v>
      </c>
      <c r="S105" s="602" t="s">
        <v>974</v>
      </c>
      <c r="U105" s="739">
        <f t="shared" si="13"/>
        <v>110</v>
      </c>
      <c r="V105" s="739">
        <f t="shared" si="14"/>
        <v>0</v>
      </c>
      <c r="W105" s="739">
        <f t="shared" si="15"/>
        <v>110</v>
      </c>
      <c r="X105" s="739">
        <f t="shared" si="16"/>
        <v>110</v>
      </c>
      <c r="Y105" s="722">
        <f t="shared" ref="Y105:Y135" si="20">SUM(U105:X105)</f>
        <v>330</v>
      </c>
      <c r="Z105" s="740" t="str">
        <f t="shared" si="18"/>
        <v>OK</v>
      </c>
    </row>
    <row r="106" spans="1:26">
      <c r="A106" s="575">
        <v>63</v>
      </c>
      <c r="B106" s="888" t="s">
        <v>1886</v>
      </c>
      <c r="C106" s="575" t="s">
        <v>1302</v>
      </c>
      <c r="D106" s="870" t="s">
        <v>1117</v>
      </c>
      <c r="E106" s="870" t="s">
        <v>1117</v>
      </c>
      <c r="F106" s="1094">
        <v>5</v>
      </c>
      <c r="G106" s="575">
        <v>6</v>
      </c>
      <c r="H106" s="1073">
        <v>0</v>
      </c>
      <c r="I106" s="591">
        <f t="shared" si="1"/>
        <v>6</v>
      </c>
      <c r="J106" s="1096">
        <v>900</v>
      </c>
      <c r="K106" s="827">
        <f t="shared" si="2"/>
        <v>5400</v>
      </c>
      <c r="L106" s="575">
        <v>2</v>
      </c>
      <c r="M106" s="575">
        <v>1</v>
      </c>
      <c r="N106" s="575">
        <v>2</v>
      </c>
      <c r="O106" s="575">
        <v>1</v>
      </c>
      <c r="P106" s="719">
        <f t="shared" si="3"/>
        <v>6</v>
      </c>
      <c r="Q106" s="1074">
        <f t="shared" si="4"/>
        <v>5400</v>
      </c>
      <c r="R106" s="1010" t="s">
        <v>1051</v>
      </c>
      <c r="S106" s="602" t="s">
        <v>974</v>
      </c>
      <c r="U106" s="739">
        <f t="shared" si="13"/>
        <v>1800</v>
      </c>
      <c r="V106" s="739">
        <f t="shared" si="14"/>
        <v>900</v>
      </c>
      <c r="W106" s="739">
        <f t="shared" si="15"/>
        <v>1800</v>
      </c>
      <c r="X106" s="739">
        <f t="shared" si="16"/>
        <v>900</v>
      </c>
      <c r="Y106" s="722">
        <f t="shared" si="20"/>
        <v>5400</v>
      </c>
      <c r="Z106" s="740" t="str">
        <f t="shared" si="18"/>
        <v>OK</v>
      </c>
    </row>
    <row r="107" spans="1:26">
      <c r="A107" s="575">
        <v>64</v>
      </c>
      <c r="B107" s="888" t="s">
        <v>1887</v>
      </c>
      <c r="C107" s="575" t="s">
        <v>1396</v>
      </c>
      <c r="D107" s="870" t="s">
        <v>1117</v>
      </c>
      <c r="E107" s="870" t="s">
        <v>1117</v>
      </c>
      <c r="F107" s="1094">
        <v>12</v>
      </c>
      <c r="G107" s="575">
        <v>13</v>
      </c>
      <c r="H107" s="1073">
        <v>0</v>
      </c>
      <c r="I107" s="591">
        <f t="shared" si="1"/>
        <v>13</v>
      </c>
      <c r="J107" s="1096">
        <v>45</v>
      </c>
      <c r="K107" s="827">
        <f t="shared" si="2"/>
        <v>585</v>
      </c>
      <c r="L107" s="575">
        <v>3</v>
      </c>
      <c r="M107" s="575">
        <v>3</v>
      </c>
      <c r="N107" s="575">
        <v>3</v>
      </c>
      <c r="O107" s="575">
        <v>4</v>
      </c>
      <c r="P107" s="719">
        <f t="shared" si="3"/>
        <v>13</v>
      </c>
      <c r="Q107" s="1074">
        <f t="shared" si="4"/>
        <v>585</v>
      </c>
      <c r="R107" s="1010" t="s">
        <v>1051</v>
      </c>
      <c r="S107" s="602" t="s">
        <v>974</v>
      </c>
      <c r="U107" s="739">
        <f t="shared" si="13"/>
        <v>135</v>
      </c>
      <c r="V107" s="739">
        <f t="shared" si="14"/>
        <v>135</v>
      </c>
      <c r="W107" s="739">
        <f t="shared" si="15"/>
        <v>135</v>
      </c>
      <c r="X107" s="739">
        <f t="shared" si="16"/>
        <v>180</v>
      </c>
      <c r="Y107" s="722">
        <f t="shared" si="20"/>
        <v>585</v>
      </c>
      <c r="Z107" s="740" t="str">
        <f t="shared" si="18"/>
        <v>OK</v>
      </c>
    </row>
    <row r="108" spans="1:26">
      <c r="A108" s="575">
        <v>65</v>
      </c>
      <c r="B108" s="888" t="s">
        <v>1888</v>
      </c>
      <c r="C108" s="575" t="s">
        <v>1565</v>
      </c>
      <c r="D108" s="870" t="s">
        <v>1117</v>
      </c>
      <c r="E108" s="870" t="s">
        <v>1117</v>
      </c>
      <c r="F108" s="1094">
        <v>2</v>
      </c>
      <c r="G108" s="575">
        <v>3</v>
      </c>
      <c r="H108" s="1073">
        <v>0</v>
      </c>
      <c r="I108" s="591">
        <f t="shared" si="1"/>
        <v>3</v>
      </c>
      <c r="J108" s="1096">
        <v>850</v>
      </c>
      <c r="K108" s="827">
        <f t="shared" si="2"/>
        <v>2550</v>
      </c>
      <c r="L108" s="575">
        <v>1</v>
      </c>
      <c r="M108" s="575">
        <v>0</v>
      </c>
      <c r="N108" s="575">
        <v>1</v>
      </c>
      <c r="O108" s="575">
        <v>1</v>
      </c>
      <c r="P108" s="719">
        <f t="shared" si="3"/>
        <v>3</v>
      </c>
      <c r="Q108" s="1074">
        <f t="shared" si="4"/>
        <v>2550</v>
      </c>
      <c r="R108" s="1010" t="s">
        <v>1051</v>
      </c>
      <c r="S108" s="602" t="s">
        <v>974</v>
      </c>
      <c r="U108" s="739">
        <f t="shared" si="13"/>
        <v>850</v>
      </c>
      <c r="V108" s="739">
        <f t="shared" si="14"/>
        <v>0</v>
      </c>
      <c r="W108" s="739">
        <f t="shared" si="15"/>
        <v>850</v>
      </c>
      <c r="X108" s="739">
        <f t="shared" si="16"/>
        <v>850</v>
      </c>
      <c r="Y108" s="722">
        <f t="shared" si="20"/>
        <v>2550</v>
      </c>
      <c r="Z108" s="740" t="str">
        <f t="shared" si="18"/>
        <v>OK</v>
      </c>
    </row>
    <row r="109" spans="1:26">
      <c r="A109" s="575">
        <v>66</v>
      </c>
      <c r="B109" s="888" t="s">
        <v>1889</v>
      </c>
      <c r="C109" s="575" t="s">
        <v>1396</v>
      </c>
      <c r="D109" s="870" t="s">
        <v>1117</v>
      </c>
      <c r="E109" s="870" t="s">
        <v>1117</v>
      </c>
      <c r="F109" s="1094">
        <v>5</v>
      </c>
      <c r="G109" s="575">
        <v>6</v>
      </c>
      <c r="H109" s="1073">
        <v>0</v>
      </c>
      <c r="I109" s="591">
        <f t="shared" si="1"/>
        <v>6</v>
      </c>
      <c r="J109" s="1096">
        <v>180</v>
      </c>
      <c r="K109" s="827">
        <f>I109*J109</f>
        <v>1080</v>
      </c>
      <c r="L109" s="575">
        <v>2</v>
      </c>
      <c r="M109" s="575">
        <v>1</v>
      </c>
      <c r="N109" s="575">
        <v>2</v>
      </c>
      <c r="O109" s="575">
        <v>1</v>
      </c>
      <c r="P109" s="719">
        <f t="shared" ref="P109:P118" si="21">SUM(L109:O109)</f>
        <v>6</v>
      </c>
      <c r="Q109" s="1074">
        <f>J109*P109</f>
        <v>1080</v>
      </c>
      <c r="R109" s="1010" t="s">
        <v>1051</v>
      </c>
      <c r="S109" s="602" t="s">
        <v>974</v>
      </c>
      <c r="U109" s="739">
        <f t="shared" si="13"/>
        <v>360</v>
      </c>
      <c r="V109" s="739">
        <f t="shared" si="14"/>
        <v>180</v>
      </c>
      <c r="W109" s="739">
        <f t="shared" si="15"/>
        <v>360</v>
      </c>
      <c r="X109" s="739">
        <f t="shared" si="16"/>
        <v>180</v>
      </c>
      <c r="Y109" s="722">
        <f t="shared" si="20"/>
        <v>1080</v>
      </c>
      <c r="Z109" s="740" t="str">
        <f t="shared" si="18"/>
        <v>OK</v>
      </c>
    </row>
    <row r="110" spans="1:26">
      <c r="A110" s="575">
        <v>67</v>
      </c>
      <c r="B110" s="814" t="s">
        <v>1890</v>
      </c>
      <c r="C110" s="575" t="s">
        <v>1290</v>
      </c>
      <c r="D110" s="824">
        <v>0</v>
      </c>
      <c r="E110" s="824">
        <v>0</v>
      </c>
      <c r="F110" s="824">
        <v>0</v>
      </c>
      <c r="G110" s="824">
        <v>2</v>
      </c>
      <c r="H110" s="824">
        <v>0</v>
      </c>
      <c r="I110" s="824">
        <f t="shared" ref="I110:I115" si="22">G110</f>
        <v>2</v>
      </c>
      <c r="J110" s="1097">
        <v>50</v>
      </c>
      <c r="K110" s="1098">
        <f t="shared" ref="K110:K118" si="23">Q110</f>
        <v>100</v>
      </c>
      <c r="L110" s="578">
        <v>0</v>
      </c>
      <c r="M110" s="578">
        <v>2</v>
      </c>
      <c r="N110" s="575">
        <v>0</v>
      </c>
      <c r="O110" s="578">
        <v>0</v>
      </c>
      <c r="P110" s="824">
        <f t="shared" si="21"/>
        <v>2</v>
      </c>
      <c r="Q110" s="827">
        <f t="shared" ref="Q110:Q118" si="24">P110*J110</f>
        <v>100</v>
      </c>
      <c r="R110" s="828" t="s">
        <v>1051</v>
      </c>
      <c r="S110" s="578" t="s">
        <v>1644</v>
      </c>
      <c r="U110" s="739">
        <f t="shared" si="13"/>
        <v>0</v>
      </c>
      <c r="V110" s="739">
        <f t="shared" si="14"/>
        <v>100</v>
      </c>
      <c r="W110" s="739">
        <f t="shared" si="15"/>
        <v>0</v>
      </c>
      <c r="X110" s="739">
        <f t="shared" si="16"/>
        <v>0</v>
      </c>
      <c r="Y110" s="722">
        <f t="shared" si="20"/>
        <v>100</v>
      </c>
      <c r="Z110" s="740" t="str">
        <f t="shared" si="18"/>
        <v>OK</v>
      </c>
    </row>
    <row r="111" spans="1:26">
      <c r="A111" s="575">
        <v>68</v>
      </c>
      <c r="B111" s="814" t="s">
        <v>1891</v>
      </c>
      <c r="C111" s="575" t="s">
        <v>1290</v>
      </c>
      <c r="D111" s="824">
        <v>0</v>
      </c>
      <c r="E111" s="824">
        <v>0</v>
      </c>
      <c r="F111" s="824">
        <v>0</v>
      </c>
      <c r="G111" s="824">
        <v>2</v>
      </c>
      <c r="H111" s="824">
        <v>0</v>
      </c>
      <c r="I111" s="824">
        <f t="shared" si="22"/>
        <v>2</v>
      </c>
      <c r="J111" s="1097">
        <v>200</v>
      </c>
      <c r="K111" s="1098">
        <f t="shared" si="23"/>
        <v>400</v>
      </c>
      <c r="L111" s="578">
        <v>0</v>
      </c>
      <c r="M111" s="578">
        <v>2</v>
      </c>
      <c r="N111" s="575">
        <v>0</v>
      </c>
      <c r="O111" s="578">
        <v>0</v>
      </c>
      <c r="P111" s="824">
        <f t="shared" si="21"/>
        <v>2</v>
      </c>
      <c r="Q111" s="827">
        <f t="shared" si="24"/>
        <v>400</v>
      </c>
      <c r="R111" s="828" t="s">
        <v>1051</v>
      </c>
      <c r="S111" s="578" t="s">
        <v>1644</v>
      </c>
      <c r="U111" s="739">
        <f t="shared" si="13"/>
        <v>0</v>
      </c>
      <c r="V111" s="739">
        <f t="shared" si="14"/>
        <v>400</v>
      </c>
      <c r="W111" s="739">
        <f t="shared" si="15"/>
        <v>0</v>
      </c>
      <c r="X111" s="739">
        <f t="shared" si="16"/>
        <v>0</v>
      </c>
      <c r="Y111" s="722">
        <f t="shared" si="20"/>
        <v>400</v>
      </c>
      <c r="Z111" s="740" t="str">
        <f t="shared" si="18"/>
        <v>OK</v>
      </c>
    </row>
    <row r="112" spans="1:26">
      <c r="A112" s="575">
        <v>69</v>
      </c>
      <c r="B112" s="814" t="s">
        <v>1892</v>
      </c>
      <c r="C112" s="575" t="s">
        <v>1290</v>
      </c>
      <c r="D112" s="824">
        <v>0</v>
      </c>
      <c r="E112" s="824">
        <v>0</v>
      </c>
      <c r="F112" s="824">
        <v>0</v>
      </c>
      <c r="G112" s="824">
        <v>2</v>
      </c>
      <c r="H112" s="824">
        <v>0</v>
      </c>
      <c r="I112" s="824">
        <f t="shared" si="22"/>
        <v>2</v>
      </c>
      <c r="J112" s="1099">
        <v>200</v>
      </c>
      <c r="K112" s="1098">
        <f t="shared" si="23"/>
        <v>400</v>
      </c>
      <c r="L112" s="578">
        <v>0</v>
      </c>
      <c r="M112" s="578">
        <v>2</v>
      </c>
      <c r="N112" s="575">
        <v>0</v>
      </c>
      <c r="O112" s="578">
        <v>0</v>
      </c>
      <c r="P112" s="824">
        <f t="shared" si="21"/>
        <v>2</v>
      </c>
      <c r="Q112" s="827">
        <f t="shared" si="24"/>
        <v>400</v>
      </c>
      <c r="R112" s="828" t="s">
        <v>1051</v>
      </c>
      <c r="S112" s="578" t="s">
        <v>1644</v>
      </c>
      <c r="U112" s="739">
        <f t="shared" si="13"/>
        <v>0</v>
      </c>
      <c r="V112" s="739">
        <f t="shared" si="14"/>
        <v>400</v>
      </c>
      <c r="W112" s="739">
        <f t="shared" si="15"/>
        <v>0</v>
      </c>
      <c r="X112" s="739">
        <f t="shared" si="16"/>
        <v>0</v>
      </c>
      <c r="Y112" s="722">
        <f t="shared" si="20"/>
        <v>400</v>
      </c>
      <c r="Z112" s="740" t="str">
        <f t="shared" si="18"/>
        <v>OK</v>
      </c>
    </row>
    <row r="113" spans="1:26">
      <c r="A113" s="575">
        <v>70</v>
      </c>
      <c r="B113" s="814" t="s">
        <v>1893</v>
      </c>
      <c r="C113" s="575" t="s">
        <v>1290</v>
      </c>
      <c r="D113" s="824">
        <v>0</v>
      </c>
      <c r="E113" s="824">
        <v>0</v>
      </c>
      <c r="F113" s="824">
        <v>0</v>
      </c>
      <c r="G113" s="824">
        <v>2</v>
      </c>
      <c r="H113" s="824">
        <v>0</v>
      </c>
      <c r="I113" s="824">
        <f t="shared" si="22"/>
        <v>2</v>
      </c>
      <c r="J113" s="1099">
        <v>200</v>
      </c>
      <c r="K113" s="1098">
        <f t="shared" si="23"/>
        <v>400</v>
      </c>
      <c r="L113" s="578">
        <v>0</v>
      </c>
      <c r="M113" s="578">
        <v>2</v>
      </c>
      <c r="N113" s="575">
        <v>0</v>
      </c>
      <c r="O113" s="578">
        <v>0</v>
      </c>
      <c r="P113" s="824">
        <f t="shared" si="21"/>
        <v>2</v>
      </c>
      <c r="Q113" s="827">
        <f t="shared" si="24"/>
        <v>400</v>
      </c>
      <c r="R113" s="828" t="s">
        <v>1051</v>
      </c>
      <c r="S113" s="578" t="s">
        <v>1644</v>
      </c>
      <c r="U113" s="739">
        <f t="shared" si="13"/>
        <v>0</v>
      </c>
      <c r="V113" s="739">
        <f t="shared" si="14"/>
        <v>400</v>
      </c>
      <c r="W113" s="739">
        <f t="shared" si="15"/>
        <v>0</v>
      </c>
      <c r="X113" s="739">
        <f t="shared" si="16"/>
        <v>0</v>
      </c>
      <c r="Y113" s="722">
        <f t="shared" si="20"/>
        <v>400</v>
      </c>
      <c r="Z113" s="740" t="str">
        <f t="shared" si="18"/>
        <v>OK</v>
      </c>
    </row>
    <row r="114" spans="1:26">
      <c r="A114" s="575">
        <v>71</v>
      </c>
      <c r="B114" s="814" t="s">
        <v>1894</v>
      </c>
      <c r="C114" s="575" t="s">
        <v>1290</v>
      </c>
      <c r="D114" s="824">
        <v>0</v>
      </c>
      <c r="E114" s="824">
        <v>0</v>
      </c>
      <c r="F114" s="824">
        <v>0</v>
      </c>
      <c r="G114" s="824">
        <v>2</v>
      </c>
      <c r="H114" s="824">
        <v>0</v>
      </c>
      <c r="I114" s="824">
        <f t="shared" si="22"/>
        <v>2</v>
      </c>
      <c r="J114" s="1099">
        <v>200</v>
      </c>
      <c r="K114" s="1098">
        <f t="shared" si="23"/>
        <v>400</v>
      </c>
      <c r="L114" s="578">
        <v>0</v>
      </c>
      <c r="M114" s="828">
        <v>2</v>
      </c>
      <c r="N114" s="575">
        <v>0</v>
      </c>
      <c r="O114" s="578">
        <v>0</v>
      </c>
      <c r="P114" s="824">
        <f t="shared" si="21"/>
        <v>2</v>
      </c>
      <c r="Q114" s="827">
        <f t="shared" si="24"/>
        <v>400</v>
      </c>
      <c r="R114" s="828" t="s">
        <v>1051</v>
      </c>
      <c r="S114" s="578" t="s">
        <v>1644</v>
      </c>
      <c r="U114" s="739">
        <f t="shared" si="13"/>
        <v>0</v>
      </c>
      <c r="V114" s="739">
        <f t="shared" si="14"/>
        <v>400</v>
      </c>
      <c r="W114" s="739">
        <f t="shared" si="15"/>
        <v>0</v>
      </c>
      <c r="X114" s="739">
        <f t="shared" si="16"/>
        <v>0</v>
      </c>
      <c r="Y114" s="722">
        <f t="shared" si="20"/>
        <v>400</v>
      </c>
      <c r="Z114" s="740" t="str">
        <f t="shared" si="18"/>
        <v>OK</v>
      </c>
    </row>
    <row r="115" spans="1:26">
      <c r="A115" s="575">
        <v>72</v>
      </c>
      <c r="B115" s="814" t="s">
        <v>1895</v>
      </c>
      <c r="C115" s="575" t="s">
        <v>1290</v>
      </c>
      <c r="D115" s="824">
        <v>0</v>
      </c>
      <c r="E115" s="824">
        <v>0</v>
      </c>
      <c r="F115" s="824">
        <v>0</v>
      </c>
      <c r="G115" s="824">
        <v>2</v>
      </c>
      <c r="H115" s="824">
        <v>0</v>
      </c>
      <c r="I115" s="824">
        <f t="shared" si="22"/>
        <v>2</v>
      </c>
      <c r="J115" s="1099">
        <v>200</v>
      </c>
      <c r="K115" s="1098">
        <f t="shared" si="23"/>
        <v>400</v>
      </c>
      <c r="L115" s="578">
        <v>0</v>
      </c>
      <c r="M115" s="578">
        <v>2</v>
      </c>
      <c r="N115" s="575">
        <v>0</v>
      </c>
      <c r="O115" s="578">
        <v>0</v>
      </c>
      <c r="P115" s="824">
        <f t="shared" si="21"/>
        <v>2</v>
      </c>
      <c r="Q115" s="827">
        <f t="shared" si="24"/>
        <v>400</v>
      </c>
      <c r="R115" s="828" t="s">
        <v>1051</v>
      </c>
      <c r="S115" s="578" t="s">
        <v>1644</v>
      </c>
      <c r="U115" s="739">
        <f t="shared" si="13"/>
        <v>0</v>
      </c>
      <c r="V115" s="739">
        <f t="shared" si="14"/>
        <v>400</v>
      </c>
      <c r="W115" s="739">
        <f t="shared" si="15"/>
        <v>0</v>
      </c>
      <c r="X115" s="739">
        <f t="shared" si="16"/>
        <v>0</v>
      </c>
      <c r="Y115" s="722">
        <f t="shared" si="20"/>
        <v>400</v>
      </c>
      <c r="Z115" s="740" t="str">
        <f t="shared" si="18"/>
        <v>OK</v>
      </c>
    </row>
    <row r="116" spans="1:26">
      <c r="A116" s="575">
        <v>73</v>
      </c>
      <c r="B116" s="875" t="s">
        <v>1896</v>
      </c>
      <c r="C116" s="509" t="s">
        <v>1155</v>
      </c>
      <c r="D116" s="1029">
        <v>0</v>
      </c>
      <c r="E116" s="1029">
        <v>0</v>
      </c>
      <c r="F116" s="1029">
        <v>0</v>
      </c>
      <c r="G116" s="1029">
        <v>3</v>
      </c>
      <c r="H116" s="1029">
        <v>0</v>
      </c>
      <c r="I116" s="1029">
        <v>3</v>
      </c>
      <c r="J116" s="1100">
        <v>100</v>
      </c>
      <c r="K116" s="512">
        <f t="shared" si="23"/>
        <v>300</v>
      </c>
      <c r="L116" s="513">
        <v>0</v>
      </c>
      <c r="M116" s="513">
        <v>3</v>
      </c>
      <c r="N116" s="513">
        <v>0</v>
      </c>
      <c r="O116" s="513">
        <v>0</v>
      </c>
      <c r="P116" s="514">
        <f t="shared" si="21"/>
        <v>3</v>
      </c>
      <c r="Q116" s="515">
        <f t="shared" si="24"/>
        <v>300</v>
      </c>
      <c r="R116" s="828" t="s">
        <v>1051</v>
      </c>
      <c r="S116" s="578" t="s">
        <v>1644</v>
      </c>
      <c r="U116" s="739">
        <f t="shared" si="13"/>
        <v>0</v>
      </c>
      <c r="V116" s="739">
        <f t="shared" si="14"/>
        <v>300</v>
      </c>
      <c r="W116" s="739">
        <f t="shared" si="15"/>
        <v>0</v>
      </c>
      <c r="X116" s="739">
        <f t="shared" si="16"/>
        <v>0</v>
      </c>
      <c r="Y116" s="722">
        <f t="shared" si="20"/>
        <v>300</v>
      </c>
      <c r="Z116" s="740" t="str">
        <f t="shared" si="18"/>
        <v>OK</v>
      </c>
    </row>
    <row r="117" spans="1:26">
      <c r="A117" s="575">
        <v>74</v>
      </c>
      <c r="B117" s="875" t="s">
        <v>1897</v>
      </c>
      <c r="C117" s="509" t="s">
        <v>1155</v>
      </c>
      <c r="D117" s="1029">
        <v>0</v>
      </c>
      <c r="E117" s="1029">
        <v>0</v>
      </c>
      <c r="F117" s="1029">
        <v>0</v>
      </c>
      <c r="G117" s="1029">
        <v>2</v>
      </c>
      <c r="H117" s="1029">
        <v>0</v>
      </c>
      <c r="I117" s="1029">
        <v>2</v>
      </c>
      <c r="J117" s="1100">
        <v>500</v>
      </c>
      <c r="K117" s="512">
        <f t="shared" si="23"/>
        <v>1000</v>
      </c>
      <c r="L117" s="513">
        <v>0</v>
      </c>
      <c r="M117" s="513">
        <v>2</v>
      </c>
      <c r="N117" s="513">
        <v>0</v>
      </c>
      <c r="O117" s="513">
        <v>0</v>
      </c>
      <c r="P117" s="514">
        <f t="shared" si="21"/>
        <v>2</v>
      </c>
      <c r="Q117" s="515">
        <f t="shared" si="24"/>
        <v>1000</v>
      </c>
      <c r="R117" s="828" t="s">
        <v>1051</v>
      </c>
      <c r="S117" s="578" t="s">
        <v>1644</v>
      </c>
      <c r="U117" s="739">
        <f t="shared" si="13"/>
        <v>0</v>
      </c>
      <c r="V117" s="739">
        <f t="shared" si="14"/>
        <v>1000</v>
      </c>
      <c r="W117" s="739">
        <f t="shared" si="15"/>
        <v>0</v>
      </c>
      <c r="X117" s="739">
        <f t="shared" si="16"/>
        <v>0</v>
      </c>
      <c r="Y117" s="722">
        <f t="shared" si="20"/>
        <v>1000</v>
      </c>
      <c r="Z117" s="740" t="str">
        <f t="shared" si="18"/>
        <v>OK</v>
      </c>
    </row>
    <row r="118" spans="1:26">
      <c r="A118" s="575">
        <v>75</v>
      </c>
      <c r="B118" s="522" t="s">
        <v>1898</v>
      </c>
      <c r="C118" s="509" t="s">
        <v>1302</v>
      </c>
      <c r="D118" s="510">
        <v>0</v>
      </c>
      <c r="E118" s="510">
        <v>0</v>
      </c>
      <c r="F118" s="510">
        <v>0</v>
      </c>
      <c r="G118" s="510">
        <v>1</v>
      </c>
      <c r="H118" s="510">
        <v>0</v>
      </c>
      <c r="I118" s="510">
        <v>1</v>
      </c>
      <c r="J118" s="523">
        <v>150</v>
      </c>
      <c r="K118" s="512">
        <f t="shared" si="23"/>
        <v>150</v>
      </c>
      <c r="L118" s="513">
        <v>0</v>
      </c>
      <c r="M118" s="513">
        <v>1</v>
      </c>
      <c r="N118" s="513">
        <v>0</v>
      </c>
      <c r="O118" s="513">
        <v>0</v>
      </c>
      <c r="P118" s="514">
        <f t="shared" si="21"/>
        <v>1</v>
      </c>
      <c r="Q118" s="515">
        <f t="shared" si="24"/>
        <v>150</v>
      </c>
      <c r="R118" s="828" t="s">
        <v>1051</v>
      </c>
      <c r="S118" s="578" t="s">
        <v>1644</v>
      </c>
      <c r="U118" s="739">
        <f t="shared" si="13"/>
        <v>0</v>
      </c>
      <c r="V118" s="739">
        <f t="shared" si="14"/>
        <v>150</v>
      </c>
      <c r="W118" s="739">
        <f t="shared" si="15"/>
        <v>0</v>
      </c>
      <c r="X118" s="739">
        <f t="shared" si="16"/>
        <v>0</v>
      </c>
      <c r="Y118" s="722">
        <f t="shared" si="20"/>
        <v>150</v>
      </c>
      <c r="Z118" s="740" t="str">
        <f t="shared" si="18"/>
        <v>OK</v>
      </c>
    </row>
    <row r="119" spans="1:26" ht="23.25" customHeight="1">
      <c r="A119" s="746"/>
      <c r="B119" s="76" t="s">
        <v>6</v>
      </c>
      <c r="C119" s="22"/>
      <c r="F119" s="22"/>
      <c r="I119" s="22"/>
      <c r="J119" s="22"/>
      <c r="K119" s="788">
        <f>SUM(K103:K118)</f>
        <v>98640</v>
      </c>
      <c r="L119" s="789"/>
      <c r="M119" s="789"/>
      <c r="N119" s="789"/>
      <c r="O119" s="789"/>
      <c r="P119" s="789"/>
      <c r="Q119" s="788">
        <f>SUM(Q103:Q118)</f>
        <v>98640</v>
      </c>
      <c r="S119" s="22"/>
      <c r="U119" s="739">
        <f t="shared" si="13"/>
        <v>0</v>
      </c>
      <c r="V119" s="739">
        <f t="shared" si="14"/>
        <v>0</v>
      </c>
      <c r="W119" s="739">
        <f t="shared" si="15"/>
        <v>0</v>
      </c>
      <c r="X119" s="739">
        <f t="shared" si="16"/>
        <v>0</v>
      </c>
      <c r="Y119" s="722">
        <f t="shared" si="20"/>
        <v>0</v>
      </c>
      <c r="Z119" s="740" t="b">
        <f t="shared" si="18"/>
        <v>0</v>
      </c>
    </row>
    <row r="120" spans="1:26" ht="23.25" customHeight="1">
      <c r="A120" s="746"/>
      <c r="B120" s="73"/>
      <c r="C120" s="22"/>
      <c r="F120" s="22"/>
      <c r="I120" s="22"/>
      <c r="J120" s="22"/>
      <c r="K120" s="846"/>
      <c r="L120" s="789"/>
      <c r="M120" s="789"/>
      <c r="N120" s="789"/>
      <c r="O120" s="789"/>
      <c r="P120" s="789"/>
      <c r="Q120" s="846"/>
      <c r="S120" s="22"/>
      <c r="U120" s="739">
        <f t="shared" si="13"/>
        <v>0</v>
      </c>
      <c r="V120" s="739">
        <f t="shared" si="14"/>
        <v>0</v>
      </c>
      <c r="W120" s="739">
        <f t="shared" si="15"/>
        <v>0</v>
      </c>
      <c r="X120" s="739">
        <f t="shared" si="16"/>
        <v>0</v>
      </c>
      <c r="Y120" s="722">
        <f t="shared" si="20"/>
        <v>0</v>
      </c>
      <c r="Z120" s="740" t="str">
        <f t="shared" si="18"/>
        <v>OK</v>
      </c>
    </row>
    <row r="121" spans="1:26" ht="23.25" customHeight="1">
      <c r="A121" s="746"/>
      <c r="B121" s="73"/>
      <c r="C121" s="22"/>
      <c r="F121" s="22"/>
      <c r="I121" s="22"/>
      <c r="J121" s="22"/>
      <c r="K121" s="846"/>
      <c r="L121" s="789"/>
      <c r="M121" s="789"/>
      <c r="N121" s="789"/>
      <c r="O121" s="789"/>
      <c r="P121" s="789"/>
      <c r="Q121" s="846"/>
      <c r="S121" s="22"/>
      <c r="U121" s="739">
        <f t="shared" si="13"/>
        <v>0</v>
      </c>
      <c r="V121" s="739">
        <f t="shared" si="14"/>
        <v>0</v>
      </c>
      <c r="W121" s="739">
        <f t="shared" si="15"/>
        <v>0</v>
      </c>
      <c r="X121" s="739">
        <f t="shared" si="16"/>
        <v>0</v>
      </c>
      <c r="Y121" s="722">
        <f t="shared" si="20"/>
        <v>0</v>
      </c>
      <c r="Z121" s="740" t="str">
        <f t="shared" si="18"/>
        <v>OK</v>
      </c>
    </row>
    <row r="122" spans="1:26" ht="23.25" customHeight="1">
      <c r="A122" s="746"/>
      <c r="B122" s="73"/>
      <c r="C122" s="22"/>
      <c r="F122" s="22"/>
      <c r="I122" s="22"/>
      <c r="J122" s="22"/>
      <c r="K122" s="846"/>
      <c r="L122" s="789"/>
      <c r="M122" s="789"/>
      <c r="N122" s="789"/>
      <c r="O122" s="789"/>
      <c r="P122" s="789"/>
      <c r="Q122" s="846"/>
      <c r="S122" s="22"/>
      <c r="U122" s="739">
        <f t="shared" si="13"/>
        <v>0</v>
      </c>
      <c r="V122" s="739">
        <f t="shared" si="14"/>
        <v>0</v>
      </c>
      <c r="W122" s="739">
        <f t="shared" si="15"/>
        <v>0</v>
      </c>
      <c r="X122" s="739">
        <f t="shared" si="16"/>
        <v>0</v>
      </c>
      <c r="Y122" s="722">
        <f t="shared" si="20"/>
        <v>0</v>
      </c>
      <c r="Z122" s="740" t="str">
        <f t="shared" si="18"/>
        <v>OK</v>
      </c>
    </row>
    <row r="123" spans="1:26">
      <c r="A123" s="1842" t="s">
        <v>1837</v>
      </c>
      <c r="B123" s="1842"/>
      <c r="C123" s="1842"/>
      <c r="D123" s="1842"/>
      <c r="E123" s="1842"/>
      <c r="F123" s="1842"/>
      <c r="G123" s="1842"/>
      <c r="H123" s="1842"/>
      <c r="I123" s="1842"/>
      <c r="J123" s="1842"/>
      <c r="K123" s="1842"/>
      <c r="L123" s="1842"/>
      <c r="M123" s="1842"/>
      <c r="N123" s="1842"/>
      <c r="O123" s="1842"/>
      <c r="P123" s="1842"/>
      <c r="Q123" s="1842"/>
      <c r="R123" s="1842"/>
      <c r="S123" s="1842"/>
      <c r="U123" s="739">
        <f t="shared" si="13"/>
        <v>0</v>
      </c>
      <c r="V123" s="739">
        <f t="shared" si="14"/>
        <v>0</v>
      </c>
      <c r="W123" s="739">
        <f t="shared" si="15"/>
        <v>0</v>
      </c>
      <c r="X123" s="739">
        <f t="shared" si="16"/>
        <v>0</v>
      </c>
      <c r="Y123" s="722">
        <f t="shared" si="20"/>
        <v>0</v>
      </c>
      <c r="Z123" s="740" t="str">
        <f t="shared" si="18"/>
        <v>OK</v>
      </c>
    </row>
    <row r="124" spans="1:26">
      <c r="A124" s="1842" t="s">
        <v>1029</v>
      </c>
      <c r="B124" s="1842"/>
      <c r="C124" s="1842"/>
      <c r="D124" s="1842"/>
      <c r="E124" s="1842"/>
      <c r="F124" s="1842"/>
      <c r="G124" s="1842"/>
      <c r="H124" s="1842"/>
      <c r="I124" s="1842"/>
      <c r="J124" s="1842"/>
      <c r="K124" s="1842"/>
      <c r="L124" s="1842"/>
      <c r="M124" s="1842"/>
      <c r="N124" s="1842"/>
      <c r="O124" s="1842"/>
      <c r="P124" s="1842"/>
      <c r="Q124" s="1842"/>
      <c r="R124" s="1842"/>
      <c r="S124" s="1842"/>
      <c r="U124" s="739">
        <f t="shared" si="13"/>
        <v>0</v>
      </c>
      <c r="V124" s="739">
        <f t="shared" si="14"/>
        <v>0</v>
      </c>
      <c r="W124" s="739">
        <f t="shared" si="15"/>
        <v>0</v>
      </c>
      <c r="X124" s="739">
        <f t="shared" si="16"/>
        <v>0</v>
      </c>
      <c r="Y124" s="722">
        <f t="shared" si="20"/>
        <v>0</v>
      </c>
      <c r="Z124" s="740" t="str">
        <f t="shared" si="18"/>
        <v>OK</v>
      </c>
    </row>
    <row r="125" spans="1:26">
      <c r="A125" s="1844" t="s">
        <v>1030</v>
      </c>
      <c r="B125" s="1844"/>
      <c r="C125" s="1844"/>
      <c r="D125" s="1844"/>
      <c r="E125" s="1844"/>
      <c r="F125" s="1844"/>
      <c r="G125" s="1844"/>
      <c r="H125" s="1844"/>
      <c r="I125" s="1844"/>
      <c r="J125" s="1844"/>
      <c r="K125" s="1844"/>
      <c r="L125" s="1844"/>
      <c r="M125" s="1844"/>
      <c r="N125" s="1844"/>
      <c r="O125" s="1844"/>
      <c r="P125" s="1844"/>
      <c r="Q125" s="1844"/>
      <c r="R125" s="1844"/>
      <c r="S125" s="1844"/>
      <c r="U125" s="739">
        <f t="shared" si="13"/>
        <v>0</v>
      </c>
      <c r="V125" s="739">
        <f t="shared" si="14"/>
        <v>0</v>
      </c>
      <c r="W125" s="739">
        <f t="shared" si="15"/>
        <v>0</v>
      </c>
      <c r="X125" s="739">
        <f t="shared" si="16"/>
        <v>0</v>
      </c>
      <c r="Y125" s="722">
        <f t="shared" si="20"/>
        <v>0</v>
      </c>
      <c r="Z125" s="740" t="str">
        <f t="shared" si="18"/>
        <v>OK</v>
      </c>
    </row>
    <row r="126" spans="1:26">
      <c r="A126" s="1828" t="s">
        <v>789</v>
      </c>
      <c r="B126" s="1829" t="s">
        <v>4</v>
      </c>
      <c r="C126" s="1828" t="s">
        <v>1031</v>
      </c>
      <c r="D126" s="1831" t="s">
        <v>1032</v>
      </c>
      <c r="E126" s="1831"/>
      <c r="F126" s="1831"/>
      <c r="G126" s="1831" t="s">
        <v>1033</v>
      </c>
      <c r="H126" s="1831" t="s">
        <v>1034</v>
      </c>
      <c r="I126" s="1831" t="s">
        <v>1035</v>
      </c>
      <c r="J126" s="1833" t="s">
        <v>1036</v>
      </c>
      <c r="K126" s="1833" t="s">
        <v>1037</v>
      </c>
      <c r="L126" s="1831" t="s">
        <v>1038</v>
      </c>
      <c r="M126" s="1831" t="s">
        <v>1039</v>
      </c>
      <c r="N126" s="1831" t="s">
        <v>1040</v>
      </c>
      <c r="O126" s="1831" t="s">
        <v>1041</v>
      </c>
      <c r="P126" s="1828" t="s">
        <v>1042</v>
      </c>
      <c r="Q126" s="1828"/>
      <c r="R126" s="1828" t="s">
        <v>1043</v>
      </c>
      <c r="S126" s="1828" t="s">
        <v>1044</v>
      </c>
      <c r="U126" s="739"/>
      <c r="V126" s="739"/>
      <c r="W126" s="739"/>
      <c r="X126" s="739"/>
      <c r="Z126" s="740"/>
    </row>
    <row r="127" spans="1:26" ht="91.95" customHeight="1">
      <c r="A127" s="1828"/>
      <c r="B127" s="1830"/>
      <c r="C127" s="1828"/>
      <c r="D127" s="499" t="s">
        <v>1045</v>
      </c>
      <c r="E127" s="499" t="s">
        <v>1046</v>
      </c>
      <c r="F127" s="499" t="s">
        <v>224</v>
      </c>
      <c r="G127" s="1831"/>
      <c r="H127" s="1831"/>
      <c r="I127" s="1831"/>
      <c r="J127" s="1833"/>
      <c r="K127" s="1833"/>
      <c r="L127" s="1831"/>
      <c r="M127" s="1831"/>
      <c r="N127" s="1831"/>
      <c r="O127" s="1831"/>
      <c r="P127" s="498" t="s">
        <v>1047</v>
      </c>
      <c r="Q127" s="500" t="s">
        <v>1048</v>
      </c>
      <c r="R127" s="1828"/>
      <c r="S127" s="1828"/>
      <c r="U127" s="739">
        <f t="shared" si="13"/>
        <v>0</v>
      </c>
      <c r="V127" s="739">
        <f t="shared" si="14"/>
        <v>0</v>
      </c>
      <c r="W127" s="739">
        <f t="shared" si="15"/>
        <v>0</v>
      </c>
      <c r="X127" s="739">
        <f t="shared" si="16"/>
        <v>0</v>
      </c>
      <c r="Y127" s="722">
        <f t="shared" si="20"/>
        <v>0</v>
      </c>
      <c r="Z127" s="740" t="b">
        <f t="shared" si="18"/>
        <v>0</v>
      </c>
    </row>
    <row r="128" spans="1:26" ht="21" customHeight="1">
      <c r="A128" s="890"/>
      <c r="B128" s="498" t="s">
        <v>1087</v>
      </c>
      <c r="C128" s="888"/>
      <c r="D128" s="888"/>
      <c r="E128" s="888"/>
      <c r="F128" s="888"/>
      <c r="G128" s="888"/>
      <c r="H128" s="888"/>
      <c r="I128" s="888"/>
      <c r="J128" s="888"/>
      <c r="K128" s="1084">
        <f>+K119</f>
        <v>98640</v>
      </c>
      <c r="L128" s="1085"/>
      <c r="M128" s="1085"/>
      <c r="N128" s="1085"/>
      <c r="O128" s="1085"/>
      <c r="P128" s="1085"/>
      <c r="Q128" s="1084">
        <f>+Q119</f>
        <v>98640</v>
      </c>
      <c r="R128" s="888"/>
      <c r="S128" s="888"/>
      <c r="U128" s="739">
        <f t="shared" si="13"/>
        <v>0</v>
      </c>
      <c r="V128" s="739">
        <f t="shared" si="14"/>
        <v>0</v>
      </c>
      <c r="W128" s="739">
        <f t="shared" si="15"/>
        <v>0</v>
      </c>
      <c r="X128" s="739">
        <f t="shared" si="16"/>
        <v>0</v>
      </c>
      <c r="Y128" s="722">
        <f t="shared" si="20"/>
        <v>0</v>
      </c>
      <c r="Z128" s="740" t="b">
        <f t="shared" si="18"/>
        <v>0</v>
      </c>
    </row>
    <row r="129" spans="1:26">
      <c r="A129" s="575">
        <v>76</v>
      </c>
      <c r="B129" s="522" t="s">
        <v>1899</v>
      </c>
      <c r="C129" s="509" t="s">
        <v>1614</v>
      </c>
      <c r="D129" s="510">
        <v>0</v>
      </c>
      <c r="E129" s="510">
        <v>0</v>
      </c>
      <c r="F129" s="510">
        <v>0</v>
      </c>
      <c r="G129" s="510">
        <v>1</v>
      </c>
      <c r="H129" s="510">
        <v>0</v>
      </c>
      <c r="I129" s="510">
        <v>1</v>
      </c>
      <c r="J129" s="523">
        <v>150</v>
      </c>
      <c r="K129" s="512">
        <f t="shared" ref="K129:K135" si="25">Q129</f>
        <v>150</v>
      </c>
      <c r="L129" s="513">
        <v>0</v>
      </c>
      <c r="M129" s="513">
        <v>1</v>
      </c>
      <c r="N129" s="513">
        <v>0</v>
      </c>
      <c r="O129" s="513">
        <v>0</v>
      </c>
      <c r="P129" s="514">
        <f t="shared" ref="P129:P135" si="26">SUM(L129:O129)</f>
        <v>1</v>
      </c>
      <c r="Q129" s="515">
        <f t="shared" ref="Q129:Q135" si="27">P129*J129</f>
        <v>150</v>
      </c>
      <c r="R129" s="828" t="s">
        <v>1051</v>
      </c>
      <c r="S129" s="578" t="s">
        <v>1644</v>
      </c>
      <c r="U129" s="739">
        <f t="shared" si="13"/>
        <v>0</v>
      </c>
      <c r="V129" s="739">
        <f t="shared" si="14"/>
        <v>150</v>
      </c>
      <c r="W129" s="739">
        <f t="shared" si="15"/>
        <v>0</v>
      </c>
      <c r="X129" s="739">
        <f t="shared" si="16"/>
        <v>0</v>
      </c>
      <c r="Y129" s="722">
        <f t="shared" si="20"/>
        <v>150</v>
      </c>
      <c r="Z129" s="740" t="str">
        <f t="shared" si="18"/>
        <v>OK</v>
      </c>
    </row>
    <row r="130" spans="1:26">
      <c r="A130" s="575">
        <v>77</v>
      </c>
      <c r="B130" s="522" t="s">
        <v>1900</v>
      </c>
      <c r="C130" s="509" t="s">
        <v>1351</v>
      </c>
      <c r="D130" s="1011">
        <v>0</v>
      </c>
      <c r="E130" s="1011">
        <v>0</v>
      </c>
      <c r="F130" s="1011">
        <v>0</v>
      </c>
      <c r="G130" s="1010">
        <v>2</v>
      </c>
      <c r="H130" s="1011">
        <v>0</v>
      </c>
      <c r="I130" s="1029">
        <f>G130</f>
        <v>2</v>
      </c>
      <c r="J130" s="523">
        <v>7500</v>
      </c>
      <c r="K130" s="512">
        <f t="shared" si="25"/>
        <v>15000</v>
      </c>
      <c r="L130" s="913">
        <v>0</v>
      </c>
      <c r="M130" s="913">
        <v>2</v>
      </c>
      <c r="N130" s="913">
        <v>0</v>
      </c>
      <c r="O130" s="913">
        <v>0</v>
      </c>
      <c r="P130" s="995">
        <f t="shared" si="26"/>
        <v>2</v>
      </c>
      <c r="Q130" s="1012">
        <f t="shared" si="27"/>
        <v>15000</v>
      </c>
      <c r="R130" s="828" t="s">
        <v>1051</v>
      </c>
      <c r="S130" s="578" t="s">
        <v>1644</v>
      </c>
      <c r="U130" s="739">
        <f t="shared" si="13"/>
        <v>0</v>
      </c>
      <c r="V130" s="739">
        <f t="shared" si="14"/>
        <v>15000</v>
      </c>
      <c r="W130" s="739">
        <f t="shared" si="15"/>
        <v>0</v>
      </c>
      <c r="X130" s="739">
        <f t="shared" si="16"/>
        <v>0</v>
      </c>
      <c r="Y130" s="722">
        <f t="shared" si="20"/>
        <v>15000</v>
      </c>
      <c r="Z130" s="740" t="str">
        <f t="shared" si="18"/>
        <v>OK</v>
      </c>
    </row>
    <row r="131" spans="1:26" ht="42">
      <c r="A131" s="575">
        <v>78</v>
      </c>
      <c r="B131" s="1101" t="s">
        <v>1901</v>
      </c>
      <c r="C131" s="1102" t="s">
        <v>1351</v>
      </c>
      <c r="D131" s="1011">
        <v>0</v>
      </c>
      <c r="E131" s="1011">
        <v>0</v>
      </c>
      <c r="F131" s="1011">
        <v>0</v>
      </c>
      <c r="G131" s="1010">
        <v>6</v>
      </c>
      <c r="H131" s="1011">
        <v>0</v>
      </c>
      <c r="I131" s="1029">
        <f>G131</f>
        <v>6</v>
      </c>
      <c r="J131" s="1103">
        <v>200</v>
      </c>
      <c r="K131" s="512">
        <f t="shared" si="25"/>
        <v>1200</v>
      </c>
      <c r="L131" s="913">
        <v>0</v>
      </c>
      <c r="M131" s="913">
        <v>6</v>
      </c>
      <c r="N131" s="913">
        <v>0</v>
      </c>
      <c r="O131" s="913">
        <v>0</v>
      </c>
      <c r="P131" s="995">
        <f t="shared" si="26"/>
        <v>6</v>
      </c>
      <c r="Q131" s="1012">
        <f t="shared" si="27"/>
        <v>1200</v>
      </c>
      <c r="R131" s="828" t="s">
        <v>1051</v>
      </c>
      <c r="S131" s="578" t="s">
        <v>1644</v>
      </c>
      <c r="U131" s="739">
        <f t="shared" si="13"/>
        <v>0</v>
      </c>
      <c r="V131" s="739">
        <f t="shared" si="14"/>
        <v>1200</v>
      </c>
      <c r="W131" s="739">
        <f t="shared" si="15"/>
        <v>0</v>
      </c>
      <c r="X131" s="739">
        <f t="shared" si="16"/>
        <v>0</v>
      </c>
      <c r="Y131" s="722">
        <f t="shared" si="20"/>
        <v>1200</v>
      </c>
      <c r="Z131" s="740" t="str">
        <f t="shared" si="18"/>
        <v>OK</v>
      </c>
    </row>
    <row r="132" spans="1:26">
      <c r="A132" s="575">
        <v>79</v>
      </c>
      <c r="B132" s="508" t="s">
        <v>1902</v>
      </c>
      <c r="C132" s="509" t="s">
        <v>1351</v>
      </c>
      <c r="D132" s="1011">
        <v>0</v>
      </c>
      <c r="E132" s="1011">
        <v>0</v>
      </c>
      <c r="F132" s="1011">
        <v>0</v>
      </c>
      <c r="G132" s="1010">
        <v>6</v>
      </c>
      <c r="H132" s="1011">
        <v>0</v>
      </c>
      <c r="I132" s="1029">
        <f>G132</f>
        <v>6</v>
      </c>
      <c r="J132" s="1100">
        <v>400</v>
      </c>
      <c r="K132" s="512">
        <f t="shared" si="25"/>
        <v>2400</v>
      </c>
      <c r="L132" s="913">
        <v>0</v>
      </c>
      <c r="M132" s="913">
        <v>6</v>
      </c>
      <c r="N132" s="913">
        <v>0</v>
      </c>
      <c r="O132" s="913">
        <v>0</v>
      </c>
      <c r="P132" s="995">
        <f t="shared" si="26"/>
        <v>6</v>
      </c>
      <c r="Q132" s="1012">
        <f t="shared" si="27"/>
        <v>2400</v>
      </c>
      <c r="R132" s="828" t="s">
        <v>1051</v>
      </c>
      <c r="S132" s="578" t="s">
        <v>1644</v>
      </c>
      <c r="U132" s="739">
        <f t="shared" si="13"/>
        <v>0</v>
      </c>
      <c r="V132" s="739">
        <f t="shared" si="14"/>
        <v>2400</v>
      </c>
      <c r="W132" s="739">
        <f t="shared" si="15"/>
        <v>0</v>
      </c>
      <c r="X132" s="739">
        <f t="shared" si="16"/>
        <v>0</v>
      </c>
      <c r="Y132" s="722">
        <f t="shared" si="20"/>
        <v>2400</v>
      </c>
      <c r="Z132" s="740" t="str">
        <f t="shared" si="18"/>
        <v>OK</v>
      </c>
    </row>
    <row r="133" spans="1:26" ht="42">
      <c r="A133" s="575">
        <v>80</v>
      </c>
      <c r="B133" s="1104" t="s">
        <v>1903</v>
      </c>
      <c r="C133" s="1105" t="s">
        <v>1327</v>
      </c>
      <c r="D133" s="1011">
        <v>0</v>
      </c>
      <c r="E133" s="1011">
        <v>0</v>
      </c>
      <c r="F133" s="1011">
        <v>0</v>
      </c>
      <c r="G133" s="1011">
        <v>2</v>
      </c>
      <c r="H133" s="1011">
        <v>0</v>
      </c>
      <c r="I133" s="1029">
        <f>G133</f>
        <v>2</v>
      </c>
      <c r="J133" s="1100">
        <v>550</v>
      </c>
      <c r="K133" s="512">
        <f t="shared" si="25"/>
        <v>1100</v>
      </c>
      <c r="L133" s="913">
        <v>0</v>
      </c>
      <c r="M133" s="913">
        <v>2</v>
      </c>
      <c r="N133" s="913">
        <v>0</v>
      </c>
      <c r="O133" s="913">
        <v>0</v>
      </c>
      <c r="P133" s="995">
        <f t="shared" si="26"/>
        <v>2</v>
      </c>
      <c r="Q133" s="1012">
        <f t="shared" si="27"/>
        <v>1100</v>
      </c>
      <c r="R133" s="828" t="s">
        <v>1051</v>
      </c>
      <c r="S133" s="578" t="s">
        <v>1644</v>
      </c>
      <c r="U133" s="739">
        <f t="shared" si="13"/>
        <v>0</v>
      </c>
      <c r="V133" s="739">
        <f t="shared" si="14"/>
        <v>1100</v>
      </c>
      <c r="W133" s="739">
        <f t="shared" si="15"/>
        <v>0</v>
      </c>
      <c r="X133" s="739">
        <f t="shared" si="16"/>
        <v>0</v>
      </c>
      <c r="Y133" s="722">
        <f t="shared" si="20"/>
        <v>1100</v>
      </c>
      <c r="Z133" s="740" t="str">
        <f t="shared" si="18"/>
        <v>OK</v>
      </c>
    </row>
    <row r="134" spans="1:26">
      <c r="A134" s="575">
        <v>81</v>
      </c>
      <c r="B134" s="1009" t="s">
        <v>1904</v>
      </c>
      <c r="C134" s="1105" t="s">
        <v>1351</v>
      </c>
      <c r="D134" s="1011">
        <v>0</v>
      </c>
      <c r="E134" s="1011">
        <v>0</v>
      </c>
      <c r="F134" s="1011">
        <v>0</v>
      </c>
      <c r="G134" s="1011">
        <v>2</v>
      </c>
      <c r="H134" s="1011">
        <v>0</v>
      </c>
      <c r="I134" s="1029">
        <f>G134</f>
        <v>2</v>
      </c>
      <c r="J134" s="1100">
        <v>330</v>
      </c>
      <c r="K134" s="512">
        <f t="shared" si="25"/>
        <v>660</v>
      </c>
      <c r="L134" s="913">
        <v>0</v>
      </c>
      <c r="M134" s="913">
        <v>2</v>
      </c>
      <c r="N134" s="913">
        <v>0</v>
      </c>
      <c r="O134" s="913">
        <v>0</v>
      </c>
      <c r="P134" s="995">
        <f t="shared" si="26"/>
        <v>2</v>
      </c>
      <c r="Q134" s="1012">
        <f t="shared" si="27"/>
        <v>660</v>
      </c>
      <c r="R134" s="828" t="s">
        <v>1051</v>
      </c>
      <c r="S134" s="578" t="s">
        <v>1644</v>
      </c>
      <c r="U134" s="739">
        <f t="shared" si="13"/>
        <v>0</v>
      </c>
      <c r="V134" s="739">
        <f t="shared" si="14"/>
        <v>660</v>
      </c>
      <c r="W134" s="739">
        <f t="shared" si="15"/>
        <v>0</v>
      </c>
      <c r="X134" s="739">
        <f t="shared" si="16"/>
        <v>0</v>
      </c>
      <c r="Y134" s="722">
        <f t="shared" si="20"/>
        <v>660</v>
      </c>
      <c r="Z134" s="740" t="str">
        <f t="shared" si="18"/>
        <v>OK</v>
      </c>
    </row>
    <row r="135" spans="1:26">
      <c r="A135" s="575">
        <v>82</v>
      </c>
      <c r="B135" s="1009" t="s">
        <v>1905</v>
      </c>
      <c r="C135" s="1010" t="s">
        <v>1332</v>
      </c>
      <c r="D135" s="1011">
        <v>0</v>
      </c>
      <c r="E135" s="1011">
        <v>0</v>
      </c>
      <c r="F135" s="1011">
        <v>0</v>
      </c>
      <c r="G135" s="1011">
        <v>10</v>
      </c>
      <c r="H135" s="1011">
        <v>0</v>
      </c>
      <c r="I135" s="591">
        <v>10</v>
      </c>
      <c r="J135" s="591">
        <v>860</v>
      </c>
      <c r="K135" s="531">
        <f t="shared" si="25"/>
        <v>8600</v>
      </c>
      <c r="L135" s="913">
        <v>0</v>
      </c>
      <c r="M135" s="913">
        <v>10</v>
      </c>
      <c r="N135" s="913">
        <v>0</v>
      </c>
      <c r="O135" s="913">
        <v>0</v>
      </c>
      <c r="P135" s="995">
        <f t="shared" si="26"/>
        <v>10</v>
      </c>
      <c r="Q135" s="1020">
        <f t="shared" si="27"/>
        <v>8600</v>
      </c>
      <c r="R135" s="828" t="s">
        <v>1051</v>
      </c>
      <c r="S135" s="578" t="s">
        <v>1644</v>
      </c>
      <c r="U135" s="739">
        <f t="shared" ref="U135" si="28">+L135*J135</f>
        <v>0</v>
      </c>
      <c r="V135" s="739">
        <f t="shared" ref="V135" si="29">+M135*J135</f>
        <v>8600</v>
      </c>
      <c r="W135" s="739">
        <f t="shared" ref="W135" si="30">+N135*J135</f>
        <v>0</v>
      </c>
      <c r="X135" s="739">
        <f t="shared" ref="X135" si="31">+O135*J135</f>
        <v>0</v>
      </c>
      <c r="Y135" s="722">
        <f t="shared" si="20"/>
        <v>8600</v>
      </c>
      <c r="Z135" s="740" t="str">
        <f t="shared" ref="Z135" si="32">IF(Q135=Y135,"OK")</f>
        <v>OK</v>
      </c>
    </row>
    <row r="136" spans="1:26">
      <c r="B136" s="604" t="s">
        <v>6</v>
      </c>
      <c r="D136" s="1106"/>
      <c r="E136" s="1106"/>
      <c r="F136" s="1107"/>
      <c r="G136" s="1106"/>
      <c r="H136" s="1106"/>
      <c r="I136" s="1108"/>
      <c r="J136" s="1109"/>
      <c r="K136" s="1084">
        <f>SUM(K128:K135)</f>
        <v>127750</v>
      </c>
      <c r="L136" s="1106"/>
      <c r="M136" s="1106"/>
      <c r="N136" s="1106"/>
      <c r="O136" s="1106"/>
      <c r="P136" s="1108"/>
      <c r="Q136" s="1084">
        <f>SUM(Q128:Q135)</f>
        <v>127750</v>
      </c>
      <c r="U136" s="739">
        <f>SUM(U6:U135)</f>
        <v>30213</v>
      </c>
      <c r="V136" s="739">
        <f t="shared" ref="V136:X136" si="33">SUM(V6:V135)</f>
        <v>48761</v>
      </c>
      <c r="W136" s="739">
        <f t="shared" si="33"/>
        <v>29978</v>
      </c>
      <c r="X136" s="739">
        <f t="shared" si="33"/>
        <v>18798</v>
      </c>
      <c r="Y136" s="739">
        <f>SUM(Y6:Y135)</f>
        <v>127750</v>
      </c>
      <c r="Z136" s="740"/>
    </row>
    <row r="137" spans="1:26">
      <c r="U137" s="739"/>
      <c r="V137" s="739"/>
      <c r="W137" s="739"/>
      <c r="X137" s="739"/>
      <c r="Z137" s="740"/>
    </row>
    <row r="138" spans="1:26">
      <c r="U138" s="739"/>
      <c r="V138" s="739"/>
      <c r="W138" s="739"/>
      <c r="X138" s="739"/>
      <c r="Z138" s="740"/>
    </row>
    <row r="139" spans="1:26">
      <c r="U139" s="739"/>
      <c r="V139" s="739"/>
      <c r="W139" s="739"/>
      <c r="X139" s="739"/>
      <c r="Z139" s="740"/>
    </row>
    <row r="140" spans="1:26">
      <c r="U140" s="739"/>
      <c r="V140" s="739"/>
      <c r="W140" s="739"/>
      <c r="X140" s="739"/>
      <c r="Z140" s="740"/>
    </row>
    <row r="141" spans="1:26">
      <c r="U141" s="739"/>
      <c r="V141" s="739"/>
      <c r="W141" s="739"/>
      <c r="X141" s="739"/>
      <c r="Z141" s="740"/>
    </row>
    <row r="142" spans="1:26">
      <c r="U142" s="739"/>
      <c r="V142" s="739"/>
      <c r="W142" s="739"/>
      <c r="X142" s="739"/>
      <c r="Z142" s="740"/>
    </row>
    <row r="143" spans="1:26">
      <c r="U143" s="739"/>
      <c r="V143" s="739"/>
      <c r="W143" s="739"/>
      <c r="X143" s="739"/>
      <c r="Z143" s="740"/>
    </row>
    <row r="144" spans="1:26">
      <c r="U144" s="739"/>
      <c r="V144" s="739"/>
      <c r="W144" s="739"/>
      <c r="X144" s="739"/>
      <c r="Z144" s="740"/>
    </row>
    <row r="145" spans="21:26">
      <c r="U145" s="739"/>
      <c r="V145" s="739"/>
      <c r="W145" s="739"/>
      <c r="X145" s="739"/>
      <c r="Z145" s="740"/>
    </row>
    <row r="146" spans="21:26">
      <c r="U146" s="739"/>
      <c r="V146" s="739"/>
      <c r="W146" s="739"/>
      <c r="X146" s="739"/>
      <c r="Z146" s="740"/>
    </row>
    <row r="147" spans="21:26">
      <c r="U147" s="739"/>
      <c r="V147" s="739"/>
      <c r="W147" s="739"/>
      <c r="X147" s="739"/>
      <c r="Z147" s="740"/>
    </row>
    <row r="148" spans="21:26">
      <c r="U148" s="739"/>
      <c r="V148" s="739"/>
      <c r="W148" s="739"/>
      <c r="X148" s="739"/>
      <c r="Z148" s="740"/>
    </row>
    <row r="149" spans="21:26">
      <c r="U149" s="739"/>
      <c r="V149" s="739"/>
      <c r="W149" s="739"/>
      <c r="X149" s="739"/>
      <c r="Z149" s="740"/>
    </row>
    <row r="150" spans="21:26">
      <c r="U150" s="739"/>
      <c r="V150" s="739"/>
      <c r="W150" s="739"/>
      <c r="X150" s="739"/>
      <c r="Z150" s="740"/>
    </row>
    <row r="151" spans="21:26">
      <c r="U151" s="739"/>
      <c r="V151" s="739"/>
      <c r="W151" s="739"/>
      <c r="X151" s="739"/>
      <c r="Z151" s="740"/>
    </row>
    <row r="152" spans="21:26">
      <c r="U152" s="739"/>
      <c r="V152" s="739"/>
      <c r="W152" s="739"/>
      <c r="X152" s="739"/>
      <c r="Z152" s="740"/>
    </row>
    <row r="153" spans="21:26">
      <c r="U153" s="739"/>
      <c r="V153" s="739"/>
      <c r="W153" s="739"/>
      <c r="X153" s="739"/>
      <c r="Z153" s="740"/>
    </row>
    <row r="154" spans="21:26">
      <c r="U154" s="739"/>
      <c r="V154" s="739"/>
      <c r="W154" s="739"/>
      <c r="X154" s="739"/>
      <c r="Z154" s="740"/>
    </row>
    <row r="155" spans="21:26">
      <c r="U155" s="739"/>
      <c r="V155" s="739"/>
      <c r="W155" s="739"/>
      <c r="X155" s="739"/>
      <c r="Z155" s="740"/>
    </row>
    <row r="156" spans="21:26">
      <c r="U156" s="739"/>
      <c r="V156" s="739"/>
      <c r="W156" s="739"/>
      <c r="X156" s="739"/>
      <c r="Z156" s="740"/>
    </row>
    <row r="157" spans="21:26">
      <c r="U157" s="739"/>
      <c r="V157" s="739"/>
      <c r="W157" s="739"/>
      <c r="X157" s="739"/>
      <c r="Z157" s="740"/>
    </row>
    <row r="158" spans="21:26">
      <c r="U158" s="739"/>
      <c r="V158" s="739"/>
      <c r="W158" s="739"/>
      <c r="X158" s="739"/>
      <c r="Z158" s="740"/>
    </row>
    <row r="159" spans="21:26">
      <c r="U159" s="739"/>
      <c r="V159" s="739"/>
      <c r="W159" s="739"/>
      <c r="X159" s="739"/>
      <c r="Z159" s="740"/>
    </row>
    <row r="160" spans="21:26">
      <c r="U160" s="739"/>
      <c r="V160" s="739"/>
      <c r="W160" s="739"/>
      <c r="X160" s="739"/>
      <c r="Z160" s="740"/>
    </row>
    <row r="161" spans="21:26">
      <c r="U161" s="739"/>
      <c r="V161" s="739"/>
      <c r="W161" s="739"/>
      <c r="X161" s="739"/>
      <c r="Z161" s="740"/>
    </row>
    <row r="162" spans="21:26">
      <c r="U162" s="739"/>
      <c r="V162" s="739"/>
      <c r="W162" s="739"/>
      <c r="X162" s="739"/>
      <c r="Z162" s="740"/>
    </row>
    <row r="163" spans="21:26">
      <c r="U163" s="739"/>
      <c r="V163" s="739"/>
      <c r="W163" s="739"/>
      <c r="X163" s="739"/>
      <c r="Z163" s="740"/>
    </row>
    <row r="164" spans="21:26">
      <c r="U164" s="739"/>
      <c r="V164" s="739"/>
      <c r="W164" s="739"/>
      <c r="X164" s="739"/>
      <c r="Z164" s="740"/>
    </row>
    <row r="165" spans="21:26">
      <c r="U165" s="739"/>
      <c r="V165" s="739"/>
      <c r="W165" s="739"/>
      <c r="X165" s="739"/>
      <c r="Z165" s="740"/>
    </row>
    <row r="166" spans="21:26">
      <c r="U166" s="739"/>
      <c r="V166" s="739"/>
      <c r="W166" s="739"/>
      <c r="X166" s="739"/>
      <c r="Z166" s="740"/>
    </row>
    <row r="167" spans="21:26">
      <c r="U167" s="739"/>
      <c r="V167" s="739"/>
      <c r="W167" s="739"/>
      <c r="X167" s="739"/>
      <c r="Z167" s="740"/>
    </row>
    <row r="168" spans="21:26">
      <c r="U168" s="739"/>
      <c r="V168" s="739"/>
      <c r="W168" s="739"/>
      <c r="X168" s="739"/>
      <c r="Z168" s="740"/>
    </row>
    <row r="169" spans="21:26">
      <c r="U169" s="739"/>
      <c r="V169" s="739"/>
      <c r="W169" s="739"/>
      <c r="X169" s="739"/>
      <c r="Z169" s="740"/>
    </row>
    <row r="170" spans="21:26">
      <c r="U170" s="739"/>
      <c r="V170" s="739"/>
      <c r="W170" s="739"/>
      <c r="X170" s="739"/>
      <c r="Z170" s="740"/>
    </row>
    <row r="171" spans="21:26">
      <c r="U171" s="739"/>
      <c r="V171" s="739"/>
      <c r="W171" s="739"/>
      <c r="X171" s="739"/>
      <c r="Z171" s="740"/>
    </row>
    <row r="172" spans="21:26">
      <c r="U172" s="739"/>
      <c r="V172" s="739"/>
      <c r="W172" s="739"/>
      <c r="X172" s="739"/>
      <c r="Z172" s="740"/>
    </row>
    <row r="173" spans="21:26">
      <c r="U173" s="739"/>
      <c r="V173" s="739"/>
      <c r="W173" s="739"/>
      <c r="X173" s="739"/>
      <c r="Z173" s="740"/>
    </row>
    <row r="174" spans="21:26">
      <c r="U174" s="739"/>
      <c r="V174" s="739"/>
      <c r="W174" s="739"/>
      <c r="X174" s="739"/>
      <c r="Z174" s="740"/>
    </row>
    <row r="175" spans="21:26">
      <c r="U175" s="739"/>
      <c r="V175" s="739"/>
      <c r="W175" s="739"/>
      <c r="X175" s="739"/>
      <c r="Z175" s="740"/>
    </row>
    <row r="176" spans="21:26">
      <c r="U176" s="739"/>
      <c r="V176" s="739"/>
      <c r="W176" s="739"/>
      <c r="X176" s="739"/>
      <c r="Z176" s="740"/>
    </row>
    <row r="177" spans="21:26">
      <c r="U177" s="739"/>
      <c r="V177" s="739"/>
      <c r="W177" s="739"/>
      <c r="X177" s="739"/>
      <c r="Z177" s="740"/>
    </row>
    <row r="178" spans="21:26">
      <c r="U178" s="739"/>
      <c r="V178" s="739"/>
      <c r="W178" s="739"/>
      <c r="X178" s="739"/>
      <c r="Z178" s="740"/>
    </row>
    <row r="179" spans="21:26">
      <c r="U179" s="739"/>
      <c r="V179" s="739"/>
      <c r="W179" s="739"/>
      <c r="X179" s="739"/>
      <c r="Z179" s="740"/>
    </row>
    <row r="180" spans="21:26">
      <c r="U180" s="739"/>
      <c r="V180" s="739"/>
      <c r="W180" s="739"/>
      <c r="X180" s="739"/>
      <c r="Z180" s="740"/>
    </row>
    <row r="181" spans="21:26">
      <c r="U181" s="739"/>
      <c r="V181" s="739"/>
      <c r="W181" s="739"/>
      <c r="X181" s="739"/>
      <c r="Z181" s="740"/>
    </row>
    <row r="182" spans="21:26">
      <c r="U182" s="739"/>
      <c r="V182" s="739"/>
      <c r="W182" s="739"/>
      <c r="X182" s="739"/>
      <c r="Z182" s="740"/>
    </row>
    <row r="183" spans="21:26">
      <c r="U183" s="739"/>
      <c r="V183" s="739"/>
      <c r="W183" s="739"/>
      <c r="X183" s="739"/>
      <c r="Z183" s="740"/>
    </row>
    <row r="184" spans="21:26">
      <c r="U184" s="739"/>
      <c r="V184" s="739"/>
      <c r="W184" s="739"/>
      <c r="X184" s="739"/>
      <c r="Z184" s="740"/>
    </row>
    <row r="185" spans="21:26">
      <c r="U185" s="739"/>
      <c r="V185" s="739"/>
      <c r="W185" s="739"/>
      <c r="X185" s="739"/>
      <c r="Z185" s="740"/>
    </row>
    <row r="186" spans="21:26">
      <c r="U186" s="739"/>
      <c r="V186" s="739"/>
      <c r="W186" s="739"/>
      <c r="X186" s="739"/>
      <c r="Z186" s="740"/>
    </row>
    <row r="187" spans="21:26">
      <c r="U187" s="739"/>
      <c r="V187" s="739"/>
      <c r="W187" s="739"/>
      <c r="X187" s="739"/>
      <c r="Z187" s="740"/>
    </row>
    <row r="188" spans="21:26">
      <c r="U188" s="739"/>
      <c r="V188" s="739"/>
      <c r="W188" s="739"/>
      <c r="X188" s="739"/>
      <c r="Z188" s="740"/>
    </row>
    <row r="189" spans="21:26">
      <c r="U189" s="739"/>
      <c r="V189" s="739"/>
      <c r="W189" s="739"/>
      <c r="X189" s="739"/>
      <c r="Z189" s="740"/>
    </row>
    <row r="190" spans="21:26">
      <c r="U190" s="739"/>
      <c r="V190" s="739"/>
      <c r="W190" s="739"/>
      <c r="X190" s="739"/>
      <c r="Z190" s="740"/>
    </row>
    <row r="191" spans="21:26">
      <c r="U191" s="739"/>
      <c r="V191" s="739"/>
      <c r="W191" s="739"/>
      <c r="X191" s="739"/>
      <c r="Z191" s="740"/>
    </row>
    <row r="192" spans="21:26">
      <c r="U192" s="739"/>
      <c r="V192" s="739"/>
      <c r="W192" s="739"/>
      <c r="X192" s="739"/>
      <c r="Z192" s="740"/>
    </row>
    <row r="193" spans="21:26">
      <c r="U193" s="739"/>
      <c r="V193" s="739"/>
      <c r="W193" s="739"/>
      <c r="X193" s="739"/>
      <c r="Z193" s="740"/>
    </row>
    <row r="194" spans="21:26">
      <c r="U194" s="739"/>
      <c r="V194" s="739"/>
      <c r="W194" s="739"/>
      <c r="X194" s="739"/>
      <c r="Z194" s="740"/>
    </row>
    <row r="195" spans="21:26">
      <c r="U195" s="739"/>
      <c r="V195" s="739"/>
      <c r="W195" s="739"/>
      <c r="X195" s="739"/>
      <c r="Z195" s="740"/>
    </row>
    <row r="196" spans="21:26">
      <c r="U196" s="739"/>
      <c r="V196" s="739"/>
      <c r="W196" s="739"/>
      <c r="X196" s="739"/>
      <c r="Z196" s="740"/>
    </row>
    <row r="197" spans="21:26">
      <c r="U197" s="739"/>
      <c r="V197" s="739"/>
      <c r="W197" s="739"/>
      <c r="X197" s="739"/>
      <c r="Z197" s="740"/>
    </row>
    <row r="198" spans="21:26">
      <c r="U198" s="739"/>
      <c r="V198" s="739"/>
      <c r="W198" s="739"/>
      <c r="X198" s="739"/>
      <c r="Z198" s="740"/>
    </row>
    <row r="199" spans="21:26">
      <c r="U199" s="739"/>
      <c r="V199" s="739"/>
      <c r="W199" s="739"/>
      <c r="X199" s="739"/>
      <c r="Z199" s="740"/>
    </row>
    <row r="200" spans="21:26">
      <c r="U200" s="739"/>
      <c r="V200" s="739"/>
      <c r="W200" s="739"/>
      <c r="X200" s="739"/>
      <c r="Z200" s="740"/>
    </row>
    <row r="201" spans="21:26">
      <c r="U201" s="739"/>
      <c r="V201" s="739"/>
      <c r="W201" s="739"/>
      <c r="X201" s="739"/>
      <c r="Z201" s="740"/>
    </row>
    <row r="202" spans="21:26">
      <c r="U202" s="739"/>
      <c r="V202" s="739"/>
      <c r="W202" s="739"/>
      <c r="X202" s="739"/>
      <c r="Z202" s="740"/>
    </row>
    <row r="203" spans="21:26">
      <c r="U203" s="739"/>
      <c r="V203" s="739"/>
      <c r="W203" s="739"/>
      <c r="X203" s="739"/>
      <c r="Z203" s="740"/>
    </row>
    <row r="204" spans="21:26">
      <c r="U204" s="739"/>
      <c r="V204" s="739"/>
      <c r="W204" s="739"/>
      <c r="X204" s="739"/>
      <c r="Z204" s="740"/>
    </row>
    <row r="205" spans="21:26">
      <c r="U205" s="739"/>
      <c r="V205" s="739"/>
      <c r="W205" s="739"/>
      <c r="X205" s="739"/>
      <c r="Z205" s="740"/>
    </row>
    <row r="206" spans="21:26">
      <c r="U206" s="739"/>
      <c r="V206" s="739"/>
      <c r="W206" s="739"/>
      <c r="X206" s="739"/>
      <c r="Z206" s="740"/>
    </row>
    <row r="207" spans="21:26">
      <c r="U207" s="739"/>
      <c r="V207" s="739"/>
      <c r="W207" s="739"/>
      <c r="X207" s="739"/>
      <c r="Z207" s="740"/>
    </row>
    <row r="208" spans="21:26">
      <c r="U208" s="739"/>
      <c r="V208" s="739"/>
      <c r="W208" s="739"/>
      <c r="X208" s="739"/>
      <c r="Z208" s="740"/>
    </row>
    <row r="209" spans="21:26">
      <c r="U209" s="739"/>
      <c r="V209" s="739"/>
      <c r="W209" s="739"/>
      <c r="X209" s="739"/>
      <c r="Z209" s="740"/>
    </row>
    <row r="210" spans="21:26">
      <c r="U210" s="739"/>
      <c r="V210" s="739"/>
      <c r="W210" s="739"/>
      <c r="X210" s="739"/>
      <c r="Z210" s="740"/>
    </row>
    <row r="211" spans="21:26">
      <c r="U211" s="739"/>
      <c r="V211" s="739"/>
      <c r="W211" s="739"/>
      <c r="X211" s="739"/>
      <c r="Z211" s="740"/>
    </row>
    <row r="212" spans="21:26">
      <c r="U212" s="739"/>
      <c r="V212" s="739"/>
      <c r="W212" s="739"/>
      <c r="X212" s="739"/>
      <c r="Z212" s="740"/>
    </row>
    <row r="213" spans="21:26">
      <c r="U213" s="739"/>
      <c r="V213" s="739"/>
      <c r="W213" s="739"/>
      <c r="X213" s="739"/>
      <c r="Z213" s="740"/>
    </row>
    <row r="214" spans="21:26">
      <c r="U214" s="739"/>
      <c r="V214" s="739"/>
      <c r="W214" s="739"/>
      <c r="X214" s="739"/>
      <c r="Z214" s="740"/>
    </row>
    <row r="215" spans="21:26">
      <c r="U215" s="739"/>
      <c r="V215" s="739"/>
      <c r="W215" s="739"/>
      <c r="X215" s="739"/>
      <c r="Z215" s="740"/>
    </row>
    <row r="216" spans="21:26">
      <c r="U216" s="739"/>
      <c r="V216" s="739"/>
      <c r="W216" s="739"/>
      <c r="X216" s="739"/>
      <c r="Z216" s="740"/>
    </row>
    <row r="217" spans="21:26">
      <c r="U217" s="739"/>
      <c r="V217" s="739"/>
      <c r="W217" s="739"/>
      <c r="X217" s="739"/>
      <c r="Z217" s="740"/>
    </row>
    <row r="218" spans="21:26">
      <c r="U218" s="739"/>
      <c r="V218" s="739"/>
      <c r="W218" s="739"/>
      <c r="X218" s="739"/>
      <c r="Z218" s="740"/>
    </row>
    <row r="219" spans="21:26">
      <c r="U219" s="739"/>
      <c r="V219" s="739"/>
      <c r="W219" s="739"/>
      <c r="X219" s="739"/>
      <c r="Z219" s="740"/>
    </row>
    <row r="220" spans="21:26">
      <c r="U220" s="739"/>
      <c r="V220" s="739"/>
      <c r="W220" s="739"/>
      <c r="X220" s="739"/>
      <c r="Z220" s="740"/>
    </row>
    <row r="221" spans="21:26">
      <c r="U221" s="739"/>
      <c r="V221" s="739"/>
      <c r="W221" s="739"/>
      <c r="X221" s="739"/>
      <c r="Z221" s="740"/>
    </row>
    <row r="222" spans="21:26">
      <c r="U222" s="739"/>
      <c r="V222" s="739"/>
      <c r="W222" s="739"/>
      <c r="X222" s="739"/>
      <c r="Z222" s="740"/>
    </row>
    <row r="223" spans="21:26">
      <c r="U223" s="739"/>
      <c r="V223" s="739"/>
      <c r="W223" s="739"/>
      <c r="X223" s="739"/>
      <c r="Z223" s="740"/>
    </row>
    <row r="224" spans="21:26">
      <c r="U224" s="739"/>
      <c r="V224" s="739"/>
      <c r="W224" s="739"/>
      <c r="X224" s="739"/>
      <c r="Z224" s="740"/>
    </row>
    <row r="225" spans="21:26">
      <c r="U225" s="739"/>
      <c r="V225" s="739"/>
      <c r="W225" s="739"/>
      <c r="X225" s="739"/>
      <c r="Z225" s="740"/>
    </row>
    <row r="226" spans="21:26">
      <c r="U226" s="739"/>
      <c r="V226" s="739"/>
      <c r="W226" s="739"/>
      <c r="X226" s="739"/>
      <c r="Z226" s="740"/>
    </row>
    <row r="227" spans="21:26">
      <c r="U227" s="739"/>
      <c r="V227" s="739"/>
      <c r="W227" s="739"/>
      <c r="X227" s="739"/>
      <c r="Z227" s="740"/>
    </row>
    <row r="228" spans="21:26">
      <c r="U228" s="739"/>
      <c r="V228" s="739"/>
      <c r="W228" s="739"/>
      <c r="X228" s="739"/>
      <c r="Z228" s="740"/>
    </row>
    <row r="229" spans="21:26">
      <c r="U229" s="739"/>
      <c r="V229" s="739"/>
      <c r="W229" s="739"/>
      <c r="X229" s="739"/>
      <c r="Z229" s="740"/>
    </row>
    <row r="230" spans="21:26">
      <c r="U230" s="739"/>
      <c r="V230" s="739"/>
      <c r="W230" s="739"/>
      <c r="X230" s="739"/>
      <c r="Z230" s="740"/>
    </row>
    <row r="231" spans="21:26">
      <c r="U231" s="739"/>
      <c r="V231" s="739"/>
      <c r="W231" s="739"/>
      <c r="X231" s="739"/>
      <c r="Z231" s="740"/>
    </row>
    <row r="232" spans="21:26">
      <c r="U232" s="739"/>
      <c r="V232" s="739"/>
      <c r="W232" s="739"/>
      <c r="X232" s="739"/>
      <c r="Z232" s="740"/>
    </row>
    <row r="233" spans="21:26">
      <c r="U233" s="739"/>
      <c r="V233" s="739"/>
      <c r="W233" s="739"/>
      <c r="X233" s="739"/>
      <c r="Z233" s="740"/>
    </row>
    <row r="234" spans="21:26">
      <c r="U234" s="739"/>
      <c r="V234" s="739"/>
      <c r="W234" s="739"/>
      <c r="X234" s="739"/>
      <c r="Z234" s="740"/>
    </row>
    <row r="235" spans="21:26">
      <c r="U235" s="739"/>
      <c r="V235" s="739"/>
      <c r="W235" s="739"/>
      <c r="X235" s="739"/>
      <c r="Z235" s="740"/>
    </row>
    <row r="236" spans="21:26">
      <c r="U236" s="739"/>
      <c r="V236" s="739"/>
      <c r="W236" s="739"/>
      <c r="X236" s="739"/>
      <c r="Z236" s="740"/>
    </row>
    <row r="237" spans="21:26">
      <c r="U237" s="739"/>
      <c r="V237" s="739"/>
      <c r="W237" s="739"/>
      <c r="X237" s="739"/>
      <c r="Z237" s="740"/>
    </row>
    <row r="238" spans="21:26">
      <c r="U238" s="739"/>
      <c r="V238" s="739"/>
      <c r="W238" s="739"/>
      <c r="X238" s="739"/>
      <c r="Z238" s="740"/>
    </row>
    <row r="239" spans="21:26">
      <c r="U239" s="739"/>
      <c r="V239" s="739"/>
      <c r="W239" s="739"/>
      <c r="X239" s="739"/>
      <c r="Z239" s="740"/>
    </row>
    <row r="240" spans="21:26">
      <c r="U240" s="739"/>
      <c r="V240" s="739"/>
      <c r="W240" s="739"/>
      <c r="X240" s="739"/>
      <c r="Z240" s="740"/>
    </row>
    <row r="241" spans="21:26">
      <c r="U241" s="739"/>
      <c r="V241" s="739"/>
      <c r="W241" s="739"/>
      <c r="X241" s="739"/>
      <c r="Z241" s="740"/>
    </row>
    <row r="242" spans="21:26">
      <c r="U242" s="739"/>
      <c r="V242" s="739"/>
      <c r="W242" s="739"/>
      <c r="X242" s="739"/>
      <c r="Z242" s="740"/>
    </row>
    <row r="243" spans="21:26">
      <c r="U243" s="739"/>
      <c r="V243" s="739"/>
      <c r="W243" s="739"/>
      <c r="X243" s="739"/>
      <c r="Z243" s="740"/>
    </row>
    <row r="244" spans="21:26">
      <c r="U244" s="739"/>
      <c r="V244" s="739"/>
      <c r="W244" s="739"/>
      <c r="X244" s="739"/>
      <c r="Z244" s="740"/>
    </row>
    <row r="245" spans="21:26">
      <c r="U245" s="739"/>
      <c r="V245" s="739"/>
      <c r="W245" s="739"/>
      <c r="X245" s="739"/>
      <c r="Z245" s="740"/>
    </row>
    <row r="246" spans="21:26">
      <c r="U246" s="739"/>
      <c r="V246" s="739"/>
      <c r="W246" s="739"/>
      <c r="X246" s="739"/>
      <c r="Z246" s="740"/>
    </row>
    <row r="247" spans="21:26">
      <c r="U247" s="739"/>
      <c r="V247" s="739"/>
      <c r="W247" s="739"/>
      <c r="X247" s="739"/>
      <c r="Z247" s="740"/>
    </row>
    <row r="248" spans="21:26">
      <c r="U248" s="739"/>
      <c r="V248" s="739"/>
      <c r="W248" s="739"/>
      <c r="X248" s="739"/>
      <c r="Z248" s="740"/>
    </row>
    <row r="249" spans="21:26">
      <c r="U249" s="739"/>
      <c r="V249" s="739"/>
      <c r="W249" s="739"/>
      <c r="X249" s="739"/>
      <c r="Z249" s="740"/>
    </row>
    <row r="250" spans="21:26">
      <c r="U250" s="739"/>
      <c r="V250" s="739"/>
      <c r="W250" s="739"/>
      <c r="X250" s="739"/>
      <c r="Z250" s="740"/>
    </row>
    <row r="251" spans="21:26">
      <c r="U251" s="739"/>
      <c r="V251" s="739"/>
      <c r="W251" s="739"/>
      <c r="X251" s="739"/>
      <c r="Z251" s="740"/>
    </row>
    <row r="252" spans="21:26">
      <c r="U252" s="739"/>
      <c r="V252" s="739"/>
      <c r="W252" s="739"/>
      <c r="X252" s="739"/>
      <c r="Z252" s="740"/>
    </row>
    <row r="253" spans="21:26">
      <c r="U253" s="739"/>
      <c r="V253" s="739"/>
      <c r="W253" s="739"/>
      <c r="X253" s="739"/>
      <c r="Z253" s="740"/>
    </row>
    <row r="254" spans="21:26">
      <c r="U254" s="739"/>
      <c r="V254" s="739"/>
      <c r="W254" s="739"/>
      <c r="X254" s="739"/>
      <c r="Z254" s="740"/>
    </row>
    <row r="255" spans="21:26">
      <c r="U255" s="739"/>
      <c r="V255" s="739"/>
      <c r="W255" s="739"/>
      <c r="X255" s="739"/>
      <c r="Z255" s="740"/>
    </row>
    <row r="256" spans="2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protectedRanges>
    <protectedRange password="CC6F" sqref="B6:B12" name="ช่วง1_5_1_3_1_2_4_1_1_1"/>
    <protectedRange password="CC6F" sqref="B111" name="ช่วง1_5_1_3_1_2_6_1_1_1"/>
    <protectedRange password="CC6F" sqref="B116:B117" name="ช่วง1_5_1_3_1_2_6_1_1_2_1"/>
    <protectedRange password="CC6F" sqref="B132" name="ช่วง1_5_1_3_1_2_6_1_1_3_1"/>
  </protectedRanges>
  <mergeCells count="114">
    <mergeCell ref="M126:M127"/>
    <mergeCell ref="N126:N127"/>
    <mergeCell ref="S101:S102"/>
    <mergeCell ref="A123:S123"/>
    <mergeCell ref="A124:S124"/>
    <mergeCell ref="A125:S125"/>
    <mergeCell ref="A126:A127"/>
    <mergeCell ref="B126:B127"/>
    <mergeCell ref="C126:C127"/>
    <mergeCell ref="D126:F126"/>
    <mergeCell ref="G126:G127"/>
    <mergeCell ref="H126:H127"/>
    <mergeCell ref="L101:L102"/>
    <mergeCell ref="M101:M102"/>
    <mergeCell ref="N101:N102"/>
    <mergeCell ref="O101:O102"/>
    <mergeCell ref="P101:Q101"/>
    <mergeCell ref="R101:R102"/>
    <mergeCell ref="O126:O127"/>
    <mergeCell ref="P126:Q126"/>
    <mergeCell ref="R126:R127"/>
    <mergeCell ref="S126:S127"/>
    <mergeCell ref="I126:I127"/>
    <mergeCell ref="J126:J127"/>
    <mergeCell ref="K126:K127"/>
    <mergeCell ref="L126:L127"/>
    <mergeCell ref="A101:A102"/>
    <mergeCell ref="B101:B102"/>
    <mergeCell ref="C101:C102"/>
    <mergeCell ref="D101:F101"/>
    <mergeCell ref="G101:G102"/>
    <mergeCell ref="H101:H102"/>
    <mergeCell ref="I101:I102"/>
    <mergeCell ref="J101:J102"/>
    <mergeCell ref="K101:K102"/>
    <mergeCell ref="A98:S98"/>
    <mergeCell ref="A99:S99"/>
    <mergeCell ref="I76:I77"/>
    <mergeCell ref="J76:J77"/>
    <mergeCell ref="K76:K77"/>
    <mergeCell ref="L76:L77"/>
    <mergeCell ref="M76:M77"/>
    <mergeCell ref="N76:N77"/>
    <mergeCell ref="A100:S100"/>
    <mergeCell ref="A73:S73"/>
    <mergeCell ref="A74:S74"/>
    <mergeCell ref="A75:S75"/>
    <mergeCell ref="A76:A77"/>
    <mergeCell ref="B76:B77"/>
    <mergeCell ref="C76:C77"/>
    <mergeCell ref="D76:F76"/>
    <mergeCell ref="G76:G77"/>
    <mergeCell ref="H76:H77"/>
    <mergeCell ref="O76:O77"/>
    <mergeCell ref="P76:Q76"/>
    <mergeCell ref="R76:R77"/>
    <mergeCell ref="S76:S77"/>
    <mergeCell ref="A50:S50"/>
    <mergeCell ref="A51:A52"/>
    <mergeCell ref="B51:B52"/>
    <mergeCell ref="C51:C52"/>
    <mergeCell ref="D51:F51"/>
    <mergeCell ref="G51:G52"/>
    <mergeCell ref="H51:H52"/>
    <mergeCell ref="I51:I52"/>
    <mergeCell ref="J51:J52"/>
    <mergeCell ref="K51:K52"/>
    <mergeCell ref="S51:S52"/>
    <mergeCell ref="L51:L52"/>
    <mergeCell ref="M51:M52"/>
    <mergeCell ref="N51:N52"/>
    <mergeCell ref="O51:O52"/>
    <mergeCell ref="P51:Q51"/>
    <mergeCell ref="R51:R52"/>
    <mergeCell ref="O28:O29"/>
    <mergeCell ref="P28:Q28"/>
    <mergeCell ref="R28:R29"/>
    <mergeCell ref="S28:S29"/>
    <mergeCell ref="A48:S48"/>
    <mergeCell ref="A49:S49"/>
    <mergeCell ref="I28:I29"/>
    <mergeCell ref="J28:J29"/>
    <mergeCell ref="K28:K29"/>
    <mergeCell ref="L28:L29"/>
    <mergeCell ref="M28:M29"/>
    <mergeCell ref="N28:N29"/>
    <mergeCell ref="A28:A29"/>
    <mergeCell ref="B28:B29"/>
    <mergeCell ref="C28:C29"/>
    <mergeCell ref="D28:F28"/>
    <mergeCell ref="G28:G29"/>
    <mergeCell ref="H28:H29"/>
    <mergeCell ref="A25:S25"/>
    <mergeCell ref="A26:S26"/>
    <mergeCell ref="A27:S27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'รวมงบ 2565'!A1" display="กลับ" xr:uid="{8C430FD9-CD9D-4ABE-A66C-A3B42C70D208}"/>
  </hyperlinks>
  <pageMargins left="0.31" right="0" top="0.19685039370078741" bottom="0" header="0" footer="0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6BCA5-1364-4BC4-95E8-BD5A67CC15C6}">
  <sheetPr>
    <tabColor rgb="FF008000"/>
  </sheetPr>
  <dimension ref="A1:Z349"/>
  <sheetViews>
    <sheetView topLeftCell="A22" zoomScale="79" zoomScaleNormal="79" zoomScaleSheetLayoutView="95" workbookViewId="0">
      <selection activeCell="C4" sqref="C4:C5"/>
    </sheetView>
  </sheetViews>
  <sheetFormatPr defaultColWidth="8.69921875" defaultRowHeight="21"/>
  <cols>
    <col min="1" max="1" width="5.296875" style="1060" customWidth="1"/>
    <col min="2" max="2" width="16.69921875" style="21" customWidth="1"/>
    <col min="3" max="3" width="5.3984375" style="21" customWidth="1"/>
    <col min="4" max="6" width="6.09765625" style="21" customWidth="1"/>
    <col min="7" max="7" width="6.3984375" style="21" customWidth="1"/>
    <col min="8" max="9" width="7.3984375" style="21" customWidth="1"/>
    <col min="10" max="10" width="7.59765625" style="21" customWidth="1"/>
    <col min="11" max="11" width="7.8984375" style="1141" customWidth="1"/>
    <col min="12" max="15" width="6.09765625" style="21" customWidth="1"/>
    <col min="16" max="16" width="6.8984375" style="21" customWidth="1"/>
    <col min="17" max="17" width="7.69921875" style="1141" customWidth="1"/>
    <col min="18" max="18" width="6.09765625" style="21" customWidth="1"/>
    <col min="19" max="19" width="7.69921875" style="21" customWidth="1"/>
    <col min="20" max="20" width="10.69921875" style="21" customWidth="1"/>
    <col min="21" max="21" width="10.59765625" style="517" customWidth="1"/>
    <col min="22" max="22" width="12.3984375" style="517" customWidth="1"/>
    <col min="23" max="23" width="10.59765625" style="517" customWidth="1"/>
    <col min="24" max="24" width="8.69921875" style="517"/>
    <col min="25" max="25" width="11" style="722" customWidth="1"/>
    <col min="26" max="26" width="8.69921875" style="722"/>
    <col min="27" max="16384" width="8.69921875" style="21"/>
  </cols>
  <sheetData>
    <row r="1" spans="1:26" s="26" customFormat="1" ht="22.5" customHeight="1">
      <c r="A1" s="1826" t="s">
        <v>1906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  <c r="U1" s="517"/>
      <c r="V1" s="517"/>
      <c r="W1" s="517"/>
      <c r="X1" s="517"/>
      <c r="Y1" s="722"/>
      <c r="Z1" s="722"/>
    </row>
    <row r="2" spans="1:26" s="1113" customFormat="1" ht="23.25" customHeight="1">
      <c r="A2" s="1870" t="s">
        <v>1141</v>
      </c>
      <c r="B2" s="1870"/>
      <c r="C2" s="1870"/>
      <c r="D2" s="1870"/>
      <c r="E2" s="1870"/>
      <c r="F2" s="1870"/>
      <c r="G2" s="1870"/>
      <c r="H2" s="1870"/>
      <c r="I2" s="1870"/>
      <c r="J2" s="1870"/>
      <c r="K2" s="1870"/>
      <c r="L2" s="1870"/>
      <c r="M2" s="1870"/>
      <c r="N2" s="1870"/>
      <c r="O2" s="1870"/>
      <c r="P2" s="1870"/>
      <c r="Q2" s="1870"/>
      <c r="R2" s="1870"/>
      <c r="S2" s="1870"/>
      <c r="U2" s="517"/>
      <c r="V2" s="517"/>
      <c r="W2" s="517"/>
      <c r="X2" s="517"/>
      <c r="Y2" s="722"/>
      <c r="Z2" s="722"/>
    </row>
    <row r="3" spans="1:26" s="1113" customFormat="1" ht="19.5" customHeight="1">
      <c r="A3" s="1871" t="s">
        <v>1030</v>
      </c>
      <c r="B3" s="1871"/>
      <c r="C3" s="1871"/>
      <c r="D3" s="1871"/>
      <c r="E3" s="1871"/>
      <c r="F3" s="1871"/>
      <c r="G3" s="1871"/>
      <c r="H3" s="1871"/>
      <c r="I3" s="1871"/>
      <c r="J3" s="1871"/>
      <c r="K3" s="1871"/>
      <c r="L3" s="1871"/>
      <c r="M3" s="1871"/>
      <c r="N3" s="1871"/>
      <c r="O3" s="1871"/>
      <c r="P3" s="1871"/>
      <c r="Q3" s="1871"/>
      <c r="R3" s="1871"/>
      <c r="S3" s="1871"/>
      <c r="U3" s="517"/>
      <c r="V3" s="517"/>
      <c r="W3" s="517"/>
      <c r="X3" s="517"/>
      <c r="Y3" s="722"/>
      <c r="Z3" s="722"/>
    </row>
    <row r="4" spans="1:26" s="743" customFormat="1" ht="18.600000000000001" customHeight="1">
      <c r="A4" s="1828" t="s">
        <v>789</v>
      </c>
      <c r="B4" s="1829" t="s">
        <v>4</v>
      </c>
      <c r="C4" s="1828" t="s">
        <v>1031</v>
      </c>
      <c r="D4" s="1891" t="s">
        <v>1032</v>
      </c>
      <c r="E4" s="1891"/>
      <c r="F4" s="1891"/>
      <c r="G4" s="1891" t="s">
        <v>1033</v>
      </c>
      <c r="H4" s="1891" t="s">
        <v>1034</v>
      </c>
      <c r="I4" s="1891" t="s">
        <v>1035</v>
      </c>
      <c r="J4" s="1891" t="s">
        <v>1036</v>
      </c>
      <c r="K4" s="1833" t="s">
        <v>1037</v>
      </c>
      <c r="L4" s="1891" t="s">
        <v>1038</v>
      </c>
      <c r="M4" s="1891" t="s">
        <v>1039</v>
      </c>
      <c r="N4" s="1891" t="s">
        <v>1040</v>
      </c>
      <c r="O4" s="1891" t="s">
        <v>1041</v>
      </c>
      <c r="P4" s="1828" t="s">
        <v>1042</v>
      </c>
      <c r="Q4" s="1828"/>
      <c r="R4" s="1828" t="s">
        <v>1043</v>
      </c>
      <c r="S4" s="1828" t="s">
        <v>1044</v>
      </c>
      <c r="T4" s="1115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s="743" customFormat="1" ht="82.2" customHeight="1">
      <c r="A5" s="1828"/>
      <c r="B5" s="1830"/>
      <c r="C5" s="1828"/>
      <c r="D5" s="1116" t="s">
        <v>1045</v>
      </c>
      <c r="E5" s="1116" t="s">
        <v>1046</v>
      </c>
      <c r="F5" s="1116" t="s">
        <v>224</v>
      </c>
      <c r="G5" s="1891"/>
      <c r="H5" s="1891"/>
      <c r="I5" s="1891"/>
      <c r="J5" s="1891"/>
      <c r="K5" s="1833"/>
      <c r="L5" s="1891"/>
      <c r="M5" s="1891"/>
      <c r="N5" s="1891"/>
      <c r="O5" s="1891"/>
      <c r="P5" s="498" t="s">
        <v>1047</v>
      </c>
      <c r="Q5" s="500" t="s">
        <v>1048</v>
      </c>
      <c r="R5" s="1828"/>
      <c r="S5" s="1828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 ht="26.4" customHeight="1">
      <c r="A6" s="890">
        <v>1</v>
      </c>
      <c r="B6" s="920" t="s">
        <v>1907</v>
      </c>
      <c r="C6" s="908" t="s">
        <v>1614</v>
      </c>
      <c r="D6" s="586">
        <v>20000</v>
      </c>
      <c r="E6" s="586">
        <v>20000</v>
      </c>
      <c r="F6" s="586">
        <v>20000</v>
      </c>
      <c r="G6" s="1008">
        <v>21420</v>
      </c>
      <c r="H6" s="1117">
        <v>7000</v>
      </c>
      <c r="I6" s="514">
        <f>G6</f>
        <v>21420</v>
      </c>
      <c r="J6" s="1118">
        <v>4</v>
      </c>
      <c r="K6" s="512">
        <f>Q6</f>
        <v>85680</v>
      </c>
      <c r="L6" s="513">
        <v>6300</v>
      </c>
      <c r="M6" s="513">
        <v>6300</v>
      </c>
      <c r="N6" s="513">
        <v>6300</v>
      </c>
      <c r="O6" s="513">
        <v>2520</v>
      </c>
      <c r="P6" s="514">
        <f>SUM(L6:O6)</f>
        <v>21420</v>
      </c>
      <c r="Q6" s="515">
        <f>P6*J6</f>
        <v>85680</v>
      </c>
      <c r="R6" s="828" t="s">
        <v>1051</v>
      </c>
      <c r="S6" s="578" t="s">
        <v>1052</v>
      </c>
      <c r="T6" s="22" t="str">
        <f t="shared" ref="T6:T15" si="0">+IF(K6=Q6,("OK"))</f>
        <v>OK</v>
      </c>
      <c r="U6" s="739">
        <f>+L6*J6</f>
        <v>25200</v>
      </c>
      <c r="V6" s="739">
        <f>+M6*J6</f>
        <v>25200</v>
      </c>
      <c r="W6" s="739">
        <f>+N6*J6</f>
        <v>25200</v>
      </c>
      <c r="X6" s="739">
        <f>+O6*J6</f>
        <v>10080</v>
      </c>
      <c r="Y6" s="722">
        <f>SUM(U6:X6)</f>
        <v>85680</v>
      </c>
      <c r="Z6" s="740" t="str">
        <f>IF(Q6=Y6,"OK")</f>
        <v>OK</v>
      </c>
    </row>
    <row r="7" spans="1:26" s="1124" customFormat="1" ht="24.6">
      <c r="A7" s="1119">
        <v>2</v>
      </c>
      <c r="B7" s="1120" t="s">
        <v>1908</v>
      </c>
      <c r="C7" s="1121" t="s">
        <v>1503</v>
      </c>
      <c r="D7" s="1122">
        <v>20000</v>
      </c>
      <c r="E7" s="1122">
        <v>20000</v>
      </c>
      <c r="F7" s="1058">
        <v>20000</v>
      </c>
      <c r="G7" s="1122">
        <v>20000</v>
      </c>
      <c r="H7" s="1123">
        <v>15000</v>
      </c>
      <c r="I7" s="514">
        <f t="shared" ref="I7:I27" si="1">G7</f>
        <v>20000</v>
      </c>
      <c r="J7" s="1123">
        <v>0.85</v>
      </c>
      <c r="K7" s="512">
        <f t="shared" ref="K7:K25" si="2">Q7</f>
        <v>17000</v>
      </c>
      <c r="L7" s="513">
        <v>0</v>
      </c>
      <c r="M7" s="513">
        <v>10000</v>
      </c>
      <c r="N7" s="513">
        <v>10000</v>
      </c>
      <c r="O7" s="513">
        <v>0</v>
      </c>
      <c r="P7" s="514">
        <f t="shared" ref="P7:P27" si="3">SUM(L7:O7)</f>
        <v>20000</v>
      </c>
      <c r="Q7" s="515">
        <f t="shared" ref="Q7:Q25" si="4">P7*J7</f>
        <v>17000</v>
      </c>
      <c r="R7" s="828" t="s">
        <v>1051</v>
      </c>
      <c r="S7" s="578" t="s">
        <v>1052</v>
      </c>
      <c r="T7" s="22" t="str">
        <f t="shared" si="0"/>
        <v>OK</v>
      </c>
      <c r="U7" s="739">
        <f t="shared" ref="U7:U27" si="5">+L7*J7</f>
        <v>0</v>
      </c>
      <c r="V7" s="739">
        <f t="shared" ref="V7:V27" si="6">+M7*J7</f>
        <v>8500</v>
      </c>
      <c r="W7" s="739">
        <f t="shared" ref="W7:W27" si="7">+N7*J7</f>
        <v>8500</v>
      </c>
      <c r="X7" s="739">
        <f t="shared" ref="X7:X27" si="8">+O7*J7</f>
        <v>0</v>
      </c>
      <c r="Y7" s="722">
        <f t="shared" ref="Y7:Y27" si="9">SUM(U7:X7)</f>
        <v>17000</v>
      </c>
      <c r="Z7" s="740" t="str">
        <f t="shared" ref="Z7:Z27" si="10">IF(Q7=Y7,"OK")</f>
        <v>OK</v>
      </c>
    </row>
    <row r="8" spans="1:26" s="1124" customFormat="1" ht="42">
      <c r="A8" s="1125">
        <v>3</v>
      </c>
      <c r="B8" s="1120" t="s">
        <v>1909</v>
      </c>
      <c r="C8" s="1121" t="s">
        <v>1503</v>
      </c>
      <c r="D8" s="1122">
        <v>25000</v>
      </c>
      <c r="E8" s="1122">
        <v>25000</v>
      </c>
      <c r="F8" s="1058">
        <v>30000</v>
      </c>
      <c r="G8" s="1122">
        <v>40000</v>
      </c>
      <c r="H8" s="1123">
        <v>8000</v>
      </c>
      <c r="I8" s="514">
        <f t="shared" si="1"/>
        <v>40000</v>
      </c>
      <c r="J8" s="1123">
        <v>0.95</v>
      </c>
      <c r="K8" s="512">
        <f t="shared" si="2"/>
        <v>38000</v>
      </c>
      <c r="L8" s="513">
        <v>0</v>
      </c>
      <c r="M8" s="513">
        <v>20000</v>
      </c>
      <c r="N8" s="513">
        <v>20000</v>
      </c>
      <c r="O8" s="513">
        <v>0</v>
      </c>
      <c r="P8" s="514">
        <f t="shared" si="3"/>
        <v>40000</v>
      </c>
      <c r="Q8" s="515">
        <f t="shared" si="4"/>
        <v>38000</v>
      </c>
      <c r="R8" s="828" t="s">
        <v>1051</v>
      </c>
      <c r="S8" s="578" t="s">
        <v>1052</v>
      </c>
      <c r="T8" s="22" t="str">
        <f t="shared" si="0"/>
        <v>OK</v>
      </c>
      <c r="U8" s="739">
        <f t="shared" si="5"/>
        <v>0</v>
      </c>
      <c r="V8" s="739">
        <f t="shared" si="6"/>
        <v>19000</v>
      </c>
      <c r="W8" s="739">
        <f t="shared" si="7"/>
        <v>19000</v>
      </c>
      <c r="X8" s="739">
        <f t="shared" si="8"/>
        <v>0</v>
      </c>
      <c r="Y8" s="722">
        <f t="shared" si="9"/>
        <v>38000</v>
      </c>
      <c r="Z8" s="740" t="str">
        <f t="shared" si="10"/>
        <v>OK</v>
      </c>
    </row>
    <row r="9" spans="1:26" s="1124" customFormat="1" ht="42">
      <c r="A9" s="890">
        <v>4</v>
      </c>
      <c r="B9" s="1120" t="s">
        <v>1910</v>
      </c>
      <c r="C9" s="1121" t="s">
        <v>1503</v>
      </c>
      <c r="D9" s="1122">
        <v>20000</v>
      </c>
      <c r="E9" s="1122">
        <v>20000</v>
      </c>
      <c r="F9" s="1058">
        <v>20000</v>
      </c>
      <c r="G9" s="1122">
        <v>20000</v>
      </c>
      <c r="H9" s="1123">
        <v>15000</v>
      </c>
      <c r="I9" s="514">
        <f t="shared" si="1"/>
        <v>20000</v>
      </c>
      <c r="J9" s="1123">
        <v>0.25</v>
      </c>
      <c r="K9" s="512">
        <f t="shared" si="2"/>
        <v>5000</v>
      </c>
      <c r="L9" s="513">
        <v>0</v>
      </c>
      <c r="M9" s="513">
        <v>10000</v>
      </c>
      <c r="N9" s="513">
        <v>10000</v>
      </c>
      <c r="O9" s="513">
        <v>0</v>
      </c>
      <c r="P9" s="514">
        <f t="shared" si="3"/>
        <v>20000</v>
      </c>
      <c r="Q9" s="515">
        <f t="shared" si="4"/>
        <v>5000</v>
      </c>
      <c r="R9" s="828" t="s">
        <v>1051</v>
      </c>
      <c r="S9" s="578" t="s">
        <v>1052</v>
      </c>
      <c r="T9" s="22" t="str">
        <f t="shared" si="0"/>
        <v>OK</v>
      </c>
      <c r="U9" s="739">
        <f t="shared" si="5"/>
        <v>0</v>
      </c>
      <c r="V9" s="739">
        <f t="shared" si="6"/>
        <v>2500</v>
      </c>
      <c r="W9" s="739">
        <f t="shared" si="7"/>
        <v>2500</v>
      </c>
      <c r="X9" s="739">
        <f t="shared" si="8"/>
        <v>0</v>
      </c>
      <c r="Y9" s="722">
        <f t="shared" si="9"/>
        <v>5000</v>
      </c>
      <c r="Z9" s="740" t="str">
        <f t="shared" si="10"/>
        <v>OK</v>
      </c>
    </row>
    <row r="10" spans="1:26" s="1124" customFormat="1" ht="42">
      <c r="A10" s="1119">
        <v>5</v>
      </c>
      <c r="B10" s="1120" t="s">
        <v>1911</v>
      </c>
      <c r="C10" s="1121" t="s">
        <v>1503</v>
      </c>
      <c r="D10" s="1122">
        <v>10000</v>
      </c>
      <c r="E10" s="1122">
        <v>5000</v>
      </c>
      <c r="F10" s="1058">
        <v>40000</v>
      </c>
      <c r="G10" s="1122">
        <v>0</v>
      </c>
      <c r="H10" s="1123">
        <v>27000</v>
      </c>
      <c r="I10" s="514">
        <f t="shared" si="1"/>
        <v>0</v>
      </c>
      <c r="J10" s="1123">
        <v>0.25</v>
      </c>
      <c r="K10" s="512">
        <f t="shared" si="2"/>
        <v>0</v>
      </c>
      <c r="L10" s="513">
        <v>0</v>
      </c>
      <c r="M10" s="513">
        <v>0</v>
      </c>
      <c r="N10" s="513">
        <v>0</v>
      </c>
      <c r="O10" s="513">
        <v>0</v>
      </c>
      <c r="P10" s="514">
        <f t="shared" si="3"/>
        <v>0</v>
      </c>
      <c r="Q10" s="515">
        <f t="shared" si="4"/>
        <v>0</v>
      </c>
      <c r="R10" s="828" t="s">
        <v>1051</v>
      </c>
      <c r="S10" s="578" t="s">
        <v>1052</v>
      </c>
      <c r="T10" s="22" t="str">
        <f t="shared" si="0"/>
        <v>OK</v>
      </c>
      <c r="U10" s="739">
        <f t="shared" si="5"/>
        <v>0</v>
      </c>
      <c r="V10" s="739">
        <f t="shared" si="6"/>
        <v>0</v>
      </c>
      <c r="W10" s="739">
        <f t="shared" si="7"/>
        <v>0</v>
      </c>
      <c r="X10" s="739">
        <f t="shared" si="8"/>
        <v>0</v>
      </c>
      <c r="Y10" s="722">
        <f t="shared" si="9"/>
        <v>0</v>
      </c>
      <c r="Z10" s="740" t="str">
        <f t="shared" si="10"/>
        <v>OK</v>
      </c>
    </row>
    <row r="11" spans="1:26" s="1124" customFormat="1" ht="63.6" customHeight="1">
      <c r="A11" s="1125">
        <v>6</v>
      </c>
      <c r="B11" s="1120" t="s">
        <v>1912</v>
      </c>
      <c r="C11" s="1121" t="s">
        <v>1913</v>
      </c>
      <c r="D11" s="1122">
        <v>10</v>
      </c>
      <c r="E11" s="1122">
        <v>15</v>
      </c>
      <c r="F11" s="1058">
        <v>18</v>
      </c>
      <c r="G11" s="1122">
        <v>22</v>
      </c>
      <c r="H11" s="1123">
        <v>4</v>
      </c>
      <c r="I11" s="514">
        <f t="shared" si="1"/>
        <v>22</v>
      </c>
      <c r="J11" s="1123">
        <v>9500</v>
      </c>
      <c r="K11" s="512">
        <f t="shared" si="2"/>
        <v>209000</v>
      </c>
      <c r="L11" s="513">
        <v>0</v>
      </c>
      <c r="M11" s="513">
        <v>10</v>
      </c>
      <c r="N11" s="513">
        <v>12</v>
      </c>
      <c r="O11" s="513">
        <v>0</v>
      </c>
      <c r="P11" s="514">
        <f t="shared" si="3"/>
        <v>22</v>
      </c>
      <c r="Q11" s="515">
        <f t="shared" si="4"/>
        <v>209000</v>
      </c>
      <c r="R11" s="828" t="s">
        <v>1051</v>
      </c>
      <c r="S11" s="578" t="s">
        <v>1052</v>
      </c>
      <c r="T11" s="22" t="str">
        <f t="shared" si="0"/>
        <v>OK</v>
      </c>
      <c r="U11" s="739">
        <f t="shared" si="5"/>
        <v>0</v>
      </c>
      <c r="V11" s="739">
        <f t="shared" si="6"/>
        <v>95000</v>
      </c>
      <c r="W11" s="739">
        <f t="shared" si="7"/>
        <v>114000</v>
      </c>
      <c r="X11" s="739">
        <f t="shared" si="8"/>
        <v>0</v>
      </c>
      <c r="Y11" s="722">
        <f t="shared" si="9"/>
        <v>209000</v>
      </c>
      <c r="Z11" s="740" t="str">
        <f t="shared" si="10"/>
        <v>OK</v>
      </c>
    </row>
    <row r="12" spans="1:26" s="1124" customFormat="1" ht="42">
      <c r="A12" s="890">
        <v>7</v>
      </c>
      <c r="B12" s="1120" t="s">
        <v>1914</v>
      </c>
      <c r="C12" s="1126" t="s">
        <v>1155</v>
      </c>
      <c r="D12" s="1122">
        <v>10000</v>
      </c>
      <c r="E12" s="1122">
        <v>5000</v>
      </c>
      <c r="F12" s="1058">
        <v>25000</v>
      </c>
      <c r="G12" s="1122">
        <v>0</v>
      </c>
      <c r="H12" s="1123">
        <v>25000</v>
      </c>
      <c r="I12" s="514">
        <f t="shared" si="1"/>
        <v>0</v>
      </c>
      <c r="J12" s="1123">
        <v>3.4</v>
      </c>
      <c r="K12" s="512">
        <f t="shared" si="2"/>
        <v>0</v>
      </c>
      <c r="L12" s="513">
        <v>0</v>
      </c>
      <c r="M12" s="513">
        <v>0</v>
      </c>
      <c r="N12" s="513">
        <v>0</v>
      </c>
      <c r="O12" s="513">
        <v>0</v>
      </c>
      <c r="P12" s="514">
        <f t="shared" si="3"/>
        <v>0</v>
      </c>
      <c r="Q12" s="515">
        <f t="shared" si="4"/>
        <v>0</v>
      </c>
      <c r="R12" s="828" t="s">
        <v>1051</v>
      </c>
      <c r="S12" s="578" t="s">
        <v>1052</v>
      </c>
      <c r="T12" s="22" t="str">
        <f t="shared" si="0"/>
        <v>OK</v>
      </c>
      <c r="U12" s="739">
        <f t="shared" si="5"/>
        <v>0</v>
      </c>
      <c r="V12" s="739">
        <f t="shared" si="6"/>
        <v>0</v>
      </c>
      <c r="W12" s="739">
        <f t="shared" si="7"/>
        <v>0</v>
      </c>
      <c r="X12" s="739">
        <f t="shared" si="8"/>
        <v>0</v>
      </c>
      <c r="Y12" s="722">
        <f t="shared" si="9"/>
        <v>0</v>
      </c>
      <c r="Z12" s="740" t="str">
        <f t="shared" si="10"/>
        <v>OK</v>
      </c>
    </row>
    <row r="13" spans="1:26" s="1124" customFormat="1" ht="39.6" customHeight="1">
      <c r="A13" s="1119">
        <v>8</v>
      </c>
      <c r="B13" s="1120" t="s">
        <v>1915</v>
      </c>
      <c r="C13" s="1126" t="s">
        <v>1155</v>
      </c>
      <c r="D13" s="1122">
        <v>0</v>
      </c>
      <c r="E13" s="1122">
        <v>0</v>
      </c>
      <c r="F13" s="1058">
        <v>18000</v>
      </c>
      <c r="G13" s="1122">
        <v>15000</v>
      </c>
      <c r="H13" s="1123">
        <v>5000</v>
      </c>
      <c r="I13" s="514">
        <f t="shared" si="1"/>
        <v>15000</v>
      </c>
      <c r="J13" s="1123">
        <v>3</v>
      </c>
      <c r="K13" s="512">
        <f t="shared" si="2"/>
        <v>45000</v>
      </c>
      <c r="L13" s="513">
        <v>0</v>
      </c>
      <c r="M13" s="513">
        <v>5000</v>
      </c>
      <c r="N13" s="513">
        <v>10000</v>
      </c>
      <c r="O13" s="513">
        <v>0</v>
      </c>
      <c r="P13" s="514">
        <f t="shared" si="3"/>
        <v>15000</v>
      </c>
      <c r="Q13" s="515">
        <f t="shared" si="4"/>
        <v>45000</v>
      </c>
      <c r="R13" s="828" t="s">
        <v>1051</v>
      </c>
      <c r="S13" s="578" t="s">
        <v>1052</v>
      </c>
      <c r="T13" s="22" t="str">
        <f t="shared" si="0"/>
        <v>OK</v>
      </c>
      <c r="U13" s="739">
        <f t="shared" si="5"/>
        <v>0</v>
      </c>
      <c r="V13" s="739">
        <f t="shared" si="6"/>
        <v>15000</v>
      </c>
      <c r="W13" s="739">
        <f t="shared" si="7"/>
        <v>30000</v>
      </c>
      <c r="X13" s="739">
        <f t="shared" si="8"/>
        <v>0</v>
      </c>
      <c r="Y13" s="722">
        <f t="shared" si="9"/>
        <v>45000</v>
      </c>
      <c r="Z13" s="740" t="str">
        <f t="shared" si="10"/>
        <v>OK</v>
      </c>
    </row>
    <row r="14" spans="1:26" s="26" customFormat="1" ht="42">
      <c r="A14" s="1125">
        <v>9</v>
      </c>
      <c r="B14" s="1120" t="s">
        <v>1916</v>
      </c>
      <c r="C14" s="1122" t="s">
        <v>1155</v>
      </c>
      <c r="D14" s="1122">
        <v>800</v>
      </c>
      <c r="E14" s="1122">
        <v>1000</v>
      </c>
      <c r="F14" s="1058">
        <v>3000</v>
      </c>
      <c r="G14" s="1122">
        <v>3300</v>
      </c>
      <c r="H14" s="1123">
        <v>1000</v>
      </c>
      <c r="I14" s="514">
        <f t="shared" si="1"/>
        <v>3300</v>
      </c>
      <c r="J14" s="1123">
        <v>18</v>
      </c>
      <c r="K14" s="512">
        <f t="shared" si="2"/>
        <v>59400</v>
      </c>
      <c r="L14" s="513">
        <v>0</v>
      </c>
      <c r="M14" s="513">
        <v>3300</v>
      </c>
      <c r="N14" s="513">
        <v>0</v>
      </c>
      <c r="O14" s="513">
        <v>0</v>
      </c>
      <c r="P14" s="514">
        <f t="shared" si="3"/>
        <v>3300</v>
      </c>
      <c r="Q14" s="515">
        <f t="shared" si="4"/>
        <v>59400</v>
      </c>
      <c r="R14" s="828" t="s">
        <v>1051</v>
      </c>
      <c r="S14" s="578" t="s">
        <v>1052</v>
      </c>
      <c r="T14" s="22" t="str">
        <f t="shared" si="0"/>
        <v>OK</v>
      </c>
      <c r="U14" s="739">
        <f t="shared" si="5"/>
        <v>0</v>
      </c>
      <c r="V14" s="739">
        <f t="shared" si="6"/>
        <v>59400</v>
      </c>
      <c r="W14" s="739">
        <f t="shared" si="7"/>
        <v>0</v>
      </c>
      <c r="X14" s="739">
        <f t="shared" si="8"/>
        <v>0</v>
      </c>
      <c r="Y14" s="722">
        <f t="shared" si="9"/>
        <v>59400</v>
      </c>
      <c r="Z14" s="740" t="str">
        <f t="shared" si="10"/>
        <v>OK</v>
      </c>
    </row>
    <row r="15" spans="1:26">
      <c r="A15" s="890">
        <v>10</v>
      </c>
      <c r="B15" s="875" t="s">
        <v>1917</v>
      </c>
      <c r="C15" s="578" t="s">
        <v>1155</v>
      </c>
      <c r="D15" s="591">
        <v>0</v>
      </c>
      <c r="E15" s="591">
        <v>12000</v>
      </c>
      <c r="F15" s="591">
        <v>15000</v>
      </c>
      <c r="G15" s="591">
        <v>8512</v>
      </c>
      <c r="H15" s="827">
        <v>5000</v>
      </c>
      <c r="I15" s="514">
        <f t="shared" si="1"/>
        <v>8512</v>
      </c>
      <c r="J15" s="1127">
        <v>4.2</v>
      </c>
      <c r="K15" s="512">
        <f t="shared" si="2"/>
        <v>35750.400000000001</v>
      </c>
      <c r="L15" s="513">
        <v>0</v>
      </c>
      <c r="M15" s="513">
        <v>4256</v>
      </c>
      <c r="N15" s="513">
        <v>4256</v>
      </c>
      <c r="O15" s="513">
        <v>0</v>
      </c>
      <c r="P15" s="514">
        <f t="shared" si="3"/>
        <v>8512</v>
      </c>
      <c r="Q15" s="515">
        <f t="shared" si="4"/>
        <v>35750.400000000001</v>
      </c>
      <c r="R15" s="828" t="s">
        <v>1051</v>
      </c>
      <c r="S15" s="578" t="s">
        <v>1052</v>
      </c>
      <c r="T15" s="22" t="str">
        <f t="shared" si="0"/>
        <v>OK</v>
      </c>
      <c r="U15" s="739">
        <f t="shared" si="5"/>
        <v>0</v>
      </c>
      <c r="V15" s="739">
        <f t="shared" si="6"/>
        <v>17875.2</v>
      </c>
      <c r="W15" s="739">
        <f t="shared" si="7"/>
        <v>17875.2</v>
      </c>
      <c r="X15" s="739">
        <f t="shared" si="8"/>
        <v>0</v>
      </c>
      <c r="Y15" s="722">
        <f t="shared" si="9"/>
        <v>35750.400000000001</v>
      </c>
      <c r="Z15" s="740" t="str">
        <f t="shared" si="10"/>
        <v>OK</v>
      </c>
    </row>
    <row r="16" spans="1:26" s="22" customFormat="1">
      <c r="A16" s="585"/>
      <c r="B16" s="604" t="s">
        <v>6</v>
      </c>
      <c r="C16" s="585"/>
      <c r="D16" s="1106"/>
      <c r="E16" s="1106"/>
      <c r="F16" s="1107"/>
      <c r="G16" s="1106"/>
      <c r="H16" s="1106"/>
      <c r="I16" s="1108"/>
      <c r="J16" s="1109"/>
      <c r="K16" s="1084">
        <f>SUM(K6:K15)</f>
        <v>494830.4</v>
      </c>
      <c r="L16" s="1106"/>
      <c r="M16" s="1106"/>
      <c r="N16" s="1106"/>
      <c r="O16" s="1106"/>
      <c r="P16" s="1108"/>
      <c r="Q16" s="1084">
        <f>SUM(Q6:Q15)</f>
        <v>494830.4</v>
      </c>
      <c r="S16" s="658"/>
      <c r="U16" s="739">
        <f t="shared" si="5"/>
        <v>0</v>
      </c>
      <c r="V16" s="739">
        <f t="shared" si="6"/>
        <v>0</v>
      </c>
      <c r="W16" s="739">
        <f t="shared" si="7"/>
        <v>0</v>
      </c>
      <c r="X16" s="739">
        <f t="shared" si="8"/>
        <v>0</v>
      </c>
      <c r="Y16" s="722">
        <f t="shared" si="9"/>
        <v>0</v>
      </c>
      <c r="Z16" s="740" t="b">
        <f t="shared" si="10"/>
        <v>0</v>
      </c>
    </row>
    <row r="17" spans="1:26" s="22" customFormat="1">
      <c r="A17" s="585"/>
      <c r="B17" s="73"/>
      <c r="C17" s="585"/>
      <c r="D17" s="1106"/>
      <c r="E17" s="1106"/>
      <c r="F17" s="1107"/>
      <c r="G17" s="1106"/>
      <c r="H17" s="1106"/>
      <c r="I17" s="1108"/>
      <c r="J17" s="1109"/>
      <c r="K17" s="846"/>
      <c r="L17" s="1106"/>
      <c r="M17" s="1106"/>
      <c r="N17" s="1106"/>
      <c r="O17" s="1106"/>
      <c r="P17" s="1108"/>
      <c r="Q17" s="846"/>
      <c r="S17" s="658"/>
      <c r="U17" s="739">
        <f t="shared" si="5"/>
        <v>0</v>
      </c>
      <c r="V17" s="739">
        <f t="shared" si="6"/>
        <v>0</v>
      </c>
      <c r="W17" s="739">
        <f t="shared" si="7"/>
        <v>0</v>
      </c>
      <c r="X17" s="739">
        <f t="shared" si="8"/>
        <v>0</v>
      </c>
      <c r="Y17" s="722">
        <f t="shared" si="9"/>
        <v>0</v>
      </c>
      <c r="Z17" s="740" t="str">
        <f t="shared" si="10"/>
        <v>OK</v>
      </c>
    </row>
    <row r="18" spans="1:26" s="22" customFormat="1">
      <c r="A18" s="585"/>
      <c r="B18" s="73"/>
      <c r="C18" s="585"/>
      <c r="D18" s="1106"/>
      <c r="E18" s="1106"/>
      <c r="F18" s="1107"/>
      <c r="G18" s="1106"/>
      <c r="H18" s="1106"/>
      <c r="I18" s="1108"/>
      <c r="J18" s="1109"/>
      <c r="K18" s="846"/>
      <c r="L18" s="1106"/>
      <c r="M18" s="1106"/>
      <c r="N18" s="1106"/>
      <c r="O18" s="1106"/>
      <c r="P18" s="1108"/>
      <c r="Q18" s="846"/>
      <c r="S18" s="658"/>
      <c r="U18" s="739">
        <f t="shared" si="5"/>
        <v>0</v>
      </c>
      <c r="V18" s="739">
        <f t="shared" si="6"/>
        <v>0</v>
      </c>
      <c r="W18" s="739">
        <f t="shared" si="7"/>
        <v>0</v>
      </c>
      <c r="X18" s="739">
        <f t="shared" si="8"/>
        <v>0</v>
      </c>
      <c r="Y18" s="722">
        <f t="shared" si="9"/>
        <v>0</v>
      </c>
      <c r="Z18" s="740" t="str">
        <f t="shared" si="10"/>
        <v>OK</v>
      </c>
    </row>
    <row r="19" spans="1:26" ht="24.6">
      <c r="A19" s="1826" t="s">
        <v>1906</v>
      </c>
      <c r="B19" s="1826"/>
      <c r="C19" s="1826"/>
      <c r="D19" s="1826"/>
      <c r="E19" s="1826"/>
      <c r="F19" s="1826"/>
      <c r="G19" s="1826"/>
      <c r="H19" s="1826"/>
      <c r="I19" s="1826"/>
      <c r="J19" s="1826"/>
      <c r="K19" s="1826"/>
      <c r="L19" s="1826"/>
      <c r="M19" s="1826"/>
      <c r="N19" s="1826"/>
      <c r="O19" s="1826"/>
      <c r="P19" s="1826"/>
      <c r="Q19" s="1826"/>
      <c r="R19" s="1826"/>
      <c r="S19" s="1826"/>
      <c r="T19" s="22" t="str">
        <f>+IF(K25=Q25,("OK"))</f>
        <v>OK</v>
      </c>
      <c r="U19" s="739">
        <f t="shared" si="5"/>
        <v>0</v>
      </c>
      <c r="V19" s="739">
        <f t="shared" si="6"/>
        <v>0</v>
      </c>
      <c r="W19" s="739">
        <f t="shared" si="7"/>
        <v>0</v>
      </c>
      <c r="X19" s="739">
        <f t="shared" si="8"/>
        <v>0</v>
      </c>
      <c r="Y19" s="722">
        <f t="shared" si="9"/>
        <v>0</v>
      </c>
      <c r="Z19" s="740" t="str">
        <f t="shared" si="10"/>
        <v>OK</v>
      </c>
    </row>
    <row r="20" spans="1:26" ht="24.6">
      <c r="A20" s="1870" t="s">
        <v>1141</v>
      </c>
      <c r="B20" s="1870"/>
      <c r="C20" s="1870"/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22" t="str">
        <f>+IF(K26=Q26,("OK"))</f>
        <v>OK</v>
      </c>
      <c r="U20" s="739">
        <f t="shared" si="5"/>
        <v>0</v>
      </c>
      <c r="V20" s="739">
        <f t="shared" si="6"/>
        <v>0</v>
      </c>
      <c r="W20" s="739">
        <f t="shared" si="7"/>
        <v>0</v>
      </c>
      <c r="X20" s="739">
        <f t="shared" si="8"/>
        <v>0</v>
      </c>
      <c r="Y20" s="722">
        <f t="shared" si="9"/>
        <v>0</v>
      </c>
      <c r="Z20" s="740" t="str">
        <f t="shared" si="10"/>
        <v>OK</v>
      </c>
    </row>
    <row r="21" spans="1:26" ht="24.6">
      <c r="A21" s="1871" t="s">
        <v>1030</v>
      </c>
      <c r="B21" s="1871"/>
      <c r="C21" s="1871"/>
      <c r="D21" s="1871"/>
      <c r="E21" s="1871"/>
      <c r="F21" s="1871"/>
      <c r="G21" s="1871"/>
      <c r="H21" s="1871"/>
      <c r="I21" s="1871"/>
      <c r="J21" s="1871"/>
      <c r="K21" s="1871"/>
      <c r="L21" s="1871"/>
      <c r="M21" s="1871"/>
      <c r="N21" s="1871"/>
      <c r="O21" s="1871"/>
      <c r="P21" s="1871"/>
      <c r="Q21" s="1871"/>
      <c r="R21" s="1871"/>
      <c r="S21" s="1871"/>
      <c r="T21" s="22" t="str">
        <f>+IF(K27=Q27,("OK"))</f>
        <v>OK</v>
      </c>
      <c r="U21" s="739">
        <f t="shared" si="5"/>
        <v>0</v>
      </c>
      <c r="V21" s="739">
        <f t="shared" si="6"/>
        <v>0</v>
      </c>
      <c r="W21" s="739">
        <f t="shared" si="7"/>
        <v>0</v>
      </c>
      <c r="X21" s="739">
        <f t="shared" si="8"/>
        <v>0</v>
      </c>
      <c r="Y21" s="722">
        <f t="shared" si="9"/>
        <v>0</v>
      </c>
      <c r="Z21" s="740" t="str">
        <f t="shared" si="10"/>
        <v>OK</v>
      </c>
    </row>
    <row r="22" spans="1:26">
      <c r="A22" s="1828" t="s">
        <v>789</v>
      </c>
      <c r="B22" s="1829" t="s">
        <v>4</v>
      </c>
      <c r="C22" s="1828" t="s">
        <v>1031</v>
      </c>
      <c r="D22" s="1891" t="s">
        <v>1032</v>
      </c>
      <c r="E22" s="1891"/>
      <c r="F22" s="1891"/>
      <c r="G22" s="1891" t="s">
        <v>1033</v>
      </c>
      <c r="H22" s="1891" t="s">
        <v>1034</v>
      </c>
      <c r="I22" s="1891" t="s">
        <v>1035</v>
      </c>
      <c r="J22" s="1891" t="s">
        <v>1036</v>
      </c>
      <c r="K22" s="1833" t="s">
        <v>1037</v>
      </c>
      <c r="L22" s="1891" t="s">
        <v>1038</v>
      </c>
      <c r="M22" s="1891" t="s">
        <v>1039</v>
      </c>
      <c r="N22" s="1891" t="s">
        <v>1040</v>
      </c>
      <c r="O22" s="1891" t="s">
        <v>1041</v>
      </c>
      <c r="P22" s="1828" t="s">
        <v>1042</v>
      </c>
      <c r="Q22" s="1828"/>
      <c r="R22" s="1828" t="s">
        <v>1043</v>
      </c>
      <c r="S22" s="1828" t="s">
        <v>1146</v>
      </c>
      <c r="T22" s="22" t="str">
        <f>+IF(K28=Q28,("OK"))</f>
        <v>OK</v>
      </c>
      <c r="U22" s="739"/>
      <c r="V22" s="739"/>
      <c r="W22" s="739"/>
      <c r="X22" s="739"/>
      <c r="Z22" s="740"/>
    </row>
    <row r="23" spans="1:26" ht="78.599999999999994" customHeight="1">
      <c r="A23" s="1828"/>
      <c r="B23" s="1830"/>
      <c r="C23" s="1828"/>
      <c r="D23" s="1116" t="s">
        <v>1045</v>
      </c>
      <c r="E23" s="1116" t="s">
        <v>1046</v>
      </c>
      <c r="F23" s="1116" t="s">
        <v>224</v>
      </c>
      <c r="G23" s="1891"/>
      <c r="H23" s="1891"/>
      <c r="I23" s="1891"/>
      <c r="J23" s="1891"/>
      <c r="K23" s="1833"/>
      <c r="L23" s="1891"/>
      <c r="M23" s="1891"/>
      <c r="N23" s="1891"/>
      <c r="O23" s="1891"/>
      <c r="P23" s="498" t="s">
        <v>1047</v>
      </c>
      <c r="Q23" s="500" t="s">
        <v>1048</v>
      </c>
      <c r="R23" s="1828"/>
      <c r="S23" s="1828"/>
      <c r="U23" s="739">
        <f t="shared" si="5"/>
        <v>0</v>
      </c>
      <c r="V23" s="739">
        <f t="shared" si="6"/>
        <v>0</v>
      </c>
      <c r="W23" s="739">
        <f t="shared" si="7"/>
        <v>0</v>
      </c>
      <c r="X23" s="739">
        <f t="shared" si="8"/>
        <v>0</v>
      </c>
      <c r="Y23" s="722">
        <f t="shared" si="9"/>
        <v>0</v>
      </c>
      <c r="Z23" s="740" t="b">
        <f t="shared" si="10"/>
        <v>0</v>
      </c>
    </row>
    <row r="24" spans="1:26" ht="25.95" customHeight="1">
      <c r="A24" s="498"/>
      <c r="B24" s="498" t="s">
        <v>1087</v>
      </c>
      <c r="C24" s="498"/>
      <c r="D24" s="1116"/>
      <c r="E24" s="1116"/>
      <c r="F24" s="1116"/>
      <c r="G24" s="1114"/>
      <c r="H24" s="1114"/>
      <c r="I24" s="1128"/>
      <c r="J24" s="1114"/>
      <c r="K24" s="1129">
        <f>+K16</f>
        <v>494830.4</v>
      </c>
      <c r="L24" s="1130"/>
      <c r="M24" s="1130"/>
      <c r="N24" s="1130"/>
      <c r="O24" s="1130"/>
      <c r="P24" s="849"/>
      <c r="Q24" s="848">
        <f>+Q16</f>
        <v>494830.4</v>
      </c>
      <c r="R24" s="498"/>
      <c r="S24" s="498"/>
      <c r="U24" s="739">
        <f t="shared" si="5"/>
        <v>0</v>
      </c>
      <c r="V24" s="739">
        <f t="shared" si="6"/>
        <v>0</v>
      </c>
      <c r="W24" s="739">
        <f t="shared" si="7"/>
        <v>0</v>
      </c>
      <c r="X24" s="739">
        <f t="shared" si="8"/>
        <v>0</v>
      </c>
      <c r="Y24" s="722">
        <f t="shared" si="9"/>
        <v>0</v>
      </c>
      <c r="Z24" s="740" t="b">
        <f t="shared" si="10"/>
        <v>0</v>
      </c>
    </row>
    <row r="25" spans="1:26" ht="49.2">
      <c r="A25" s="1119">
        <v>11</v>
      </c>
      <c r="B25" s="1131" t="s">
        <v>1918</v>
      </c>
      <c r="C25" s="1132" t="s">
        <v>1155</v>
      </c>
      <c r="D25" s="990">
        <v>0</v>
      </c>
      <c r="E25" s="990">
        <v>5000</v>
      </c>
      <c r="F25" s="990">
        <v>7000</v>
      </c>
      <c r="G25" s="990">
        <v>1000</v>
      </c>
      <c r="H25" s="1133">
        <v>6000</v>
      </c>
      <c r="I25" s="514">
        <f t="shared" si="1"/>
        <v>1000</v>
      </c>
      <c r="J25" s="1134">
        <v>5.5</v>
      </c>
      <c r="K25" s="1135">
        <f t="shared" si="2"/>
        <v>5500</v>
      </c>
      <c r="L25" s="1136">
        <v>0</v>
      </c>
      <c r="M25" s="1136">
        <v>0</v>
      </c>
      <c r="N25" s="1136">
        <v>1000</v>
      </c>
      <c r="O25" s="1136">
        <v>0</v>
      </c>
      <c r="P25" s="1137">
        <f t="shared" si="3"/>
        <v>1000</v>
      </c>
      <c r="Q25" s="1138">
        <f t="shared" si="4"/>
        <v>5500</v>
      </c>
      <c r="R25" s="516" t="s">
        <v>1051</v>
      </c>
      <c r="S25" s="509" t="s">
        <v>1052</v>
      </c>
      <c r="U25" s="739">
        <f t="shared" si="5"/>
        <v>0</v>
      </c>
      <c r="V25" s="739">
        <f t="shared" si="6"/>
        <v>0</v>
      </c>
      <c r="W25" s="739">
        <f t="shared" si="7"/>
        <v>5500</v>
      </c>
      <c r="X25" s="739">
        <f t="shared" si="8"/>
        <v>0</v>
      </c>
      <c r="Y25" s="722">
        <f t="shared" si="9"/>
        <v>5500</v>
      </c>
      <c r="Z25" s="740" t="str">
        <f t="shared" si="10"/>
        <v>OK</v>
      </c>
    </row>
    <row r="26" spans="1:26" ht="49.2">
      <c r="A26" s="1125">
        <v>12</v>
      </c>
      <c r="B26" s="1131" t="s">
        <v>1919</v>
      </c>
      <c r="C26" s="1132" t="s">
        <v>1920</v>
      </c>
      <c r="D26" s="990">
        <v>2000</v>
      </c>
      <c r="E26" s="990">
        <v>2000</v>
      </c>
      <c r="F26" s="990">
        <v>0</v>
      </c>
      <c r="G26" s="990">
        <v>0</v>
      </c>
      <c r="H26" s="1133">
        <v>0</v>
      </c>
      <c r="I26" s="514">
        <f t="shared" si="1"/>
        <v>0</v>
      </c>
      <c r="J26" s="1133">
        <v>3</v>
      </c>
      <c r="K26" s="512">
        <v>0</v>
      </c>
      <c r="L26" s="513">
        <v>0</v>
      </c>
      <c r="M26" s="513">
        <v>0</v>
      </c>
      <c r="N26" s="513">
        <v>0</v>
      </c>
      <c r="O26" s="513">
        <v>0</v>
      </c>
      <c r="P26" s="514">
        <f t="shared" si="3"/>
        <v>0</v>
      </c>
      <c r="Q26" s="515">
        <v>0</v>
      </c>
      <c r="R26" s="516" t="s">
        <v>1051</v>
      </c>
      <c r="S26" s="509" t="s">
        <v>1052</v>
      </c>
      <c r="U26" s="739">
        <f t="shared" si="5"/>
        <v>0</v>
      </c>
      <c r="V26" s="739">
        <f t="shared" si="6"/>
        <v>0</v>
      </c>
      <c r="W26" s="739">
        <f t="shared" si="7"/>
        <v>0</v>
      </c>
      <c r="X26" s="739">
        <f t="shared" si="8"/>
        <v>0</v>
      </c>
      <c r="Y26" s="722">
        <f t="shared" si="9"/>
        <v>0</v>
      </c>
      <c r="Z26" s="740" t="str">
        <f t="shared" si="10"/>
        <v>OK</v>
      </c>
    </row>
    <row r="27" spans="1:26" ht="49.2">
      <c r="A27" s="890">
        <v>13</v>
      </c>
      <c r="B27" s="1131" t="s">
        <v>1921</v>
      </c>
      <c r="C27" s="1132" t="s">
        <v>1920</v>
      </c>
      <c r="D27" s="990">
        <v>0</v>
      </c>
      <c r="E27" s="990">
        <v>0</v>
      </c>
      <c r="F27" s="990">
        <v>0</v>
      </c>
      <c r="G27" s="990">
        <v>0</v>
      </c>
      <c r="H27" s="1133">
        <v>0</v>
      </c>
      <c r="I27" s="514">
        <f t="shared" si="1"/>
        <v>0</v>
      </c>
      <c r="J27" s="1133">
        <v>10</v>
      </c>
      <c r="K27" s="531">
        <v>0</v>
      </c>
      <c r="L27" s="513">
        <v>0</v>
      </c>
      <c r="M27" s="513">
        <v>0</v>
      </c>
      <c r="N27" s="513">
        <v>0</v>
      </c>
      <c r="O27" s="513">
        <v>0</v>
      </c>
      <c r="P27" s="514">
        <f t="shared" si="3"/>
        <v>0</v>
      </c>
      <c r="Q27" s="998">
        <v>0</v>
      </c>
      <c r="R27" s="516" t="s">
        <v>1051</v>
      </c>
      <c r="S27" s="509" t="s">
        <v>1052</v>
      </c>
      <c r="U27" s="739">
        <f t="shared" si="5"/>
        <v>0</v>
      </c>
      <c r="V27" s="739">
        <f t="shared" si="6"/>
        <v>0</v>
      </c>
      <c r="W27" s="739">
        <f t="shared" si="7"/>
        <v>0</v>
      </c>
      <c r="X27" s="739">
        <f t="shared" si="8"/>
        <v>0</v>
      </c>
      <c r="Y27" s="722">
        <f t="shared" si="9"/>
        <v>0</v>
      </c>
      <c r="Z27" s="740" t="str">
        <f t="shared" si="10"/>
        <v>OK</v>
      </c>
    </row>
    <row r="28" spans="1:26">
      <c r="B28" s="604" t="s">
        <v>6</v>
      </c>
      <c r="K28" s="1084">
        <f>SUM(K24:K27)</f>
        <v>500330.4</v>
      </c>
      <c r="L28" s="1139"/>
      <c r="M28" s="1139"/>
      <c r="N28" s="1139"/>
      <c r="O28" s="1139"/>
      <c r="P28" s="1139"/>
      <c r="Q28" s="1140">
        <f>SUM(Q24:Q27)</f>
        <v>500330.4</v>
      </c>
      <c r="U28" s="739">
        <f>SUM(U6:U27)</f>
        <v>25200</v>
      </c>
      <c r="V28" s="739">
        <f t="shared" ref="V28:Y28" si="11">SUM(V6:V27)</f>
        <v>242475.2</v>
      </c>
      <c r="W28" s="739">
        <f t="shared" si="11"/>
        <v>222575.2</v>
      </c>
      <c r="X28" s="739">
        <f t="shared" si="11"/>
        <v>10080</v>
      </c>
      <c r="Y28" s="739">
        <f t="shared" si="11"/>
        <v>500330.4</v>
      </c>
      <c r="Z28" s="740"/>
    </row>
    <row r="29" spans="1:26">
      <c r="U29" s="739"/>
      <c r="V29" s="739"/>
      <c r="W29" s="739"/>
      <c r="X29" s="739"/>
      <c r="Z29" s="740"/>
    </row>
    <row r="30" spans="1:26">
      <c r="U30" s="739"/>
      <c r="V30" s="739"/>
      <c r="W30" s="739"/>
      <c r="X30" s="739"/>
      <c r="Z30" s="740"/>
    </row>
    <row r="31" spans="1:26">
      <c r="U31" s="739"/>
      <c r="V31" s="739"/>
      <c r="W31" s="739"/>
      <c r="X31" s="739"/>
      <c r="Z31" s="740"/>
    </row>
    <row r="32" spans="1:26">
      <c r="U32" s="739"/>
      <c r="V32" s="739"/>
      <c r="W32" s="739"/>
      <c r="X32" s="739"/>
      <c r="Z32" s="740"/>
    </row>
    <row r="33" spans="21:26">
      <c r="U33" s="739"/>
      <c r="V33" s="739"/>
      <c r="W33" s="739"/>
      <c r="X33" s="739"/>
      <c r="Z33" s="740"/>
    </row>
    <row r="34" spans="21:26">
      <c r="U34" s="739"/>
      <c r="V34" s="739"/>
      <c r="W34" s="739"/>
      <c r="X34" s="739"/>
      <c r="Z34" s="740"/>
    </row>
    <row r="35" spans="21:26">
      <c r="U35" s="739"/>
      <c r="V35" s="739"/>
      <c r="W35" s="739"/>
      <c r="X35" s="739"/>
      <c r="Z35" s="740"/>
    </row>
    <row r="36" spans="21:26">
      <c r="U36" s="739"/>
      <c r="V36" s="739"/>
      <c r="W36" s="739"/>
      <c r="X36" s="739"/>
      <c r="Z36" s="740"/>
    </row>
    <row r="37" spans="21:26">
      <c r="U37" s="739"/>
      <c r="V37" s="739"/>
      <c r="W37" s="739"/>
      <c r="X37" s="739"/>
      <c r="Z37" s="740"/>
    </row>
    <row r="38" spans="21:26">
      <c r="U38" s="739"/>
      <c r="V38" s="739"/>
      <c r="W38" s="739"/>
      <c r="X38" s="739"/>
      <c r="Z38" s="740"/>
    </row>
    <row r="39" spans="21:26">
      <c r="U39" s="739"/>
      <c r="V39" s="739"/>
      <c r="W39" s="739"/>
      <c r="X39" s="739"/>
      <c r="Z39" s="740"/>
    </row>
    <row r="40" spans="21:26">
      <c r="U40" s="739"/>
      <c r="V40" s="739"/>
      <c r="W40" s="739"/>
      <c r="X40" s="739"/>
      <c r="Z40" s="740"/>
    </row>
    <row r="41" spans="21:26">
      <c r="U41" s="739"/>
      <c r="V41" s="739"/>
      <c r="W41" s="739"/>
      <c r="X41" s="739"/>
      <c r="Z41" s="740"/>
    </row>
    <row r="42" spans="21:26">
      <c r="U42" s="739"/>
      <c r="V42" s="739"/>
      <c r="W42" s="739"/>
      <c r="X42" s="739"/>
      <c r="Z42" s="740"/>
    </row>
    <row r="43" spans="21:26">
      <c r="U43" s="739"/>
      <c r="V43" s="739"/>
      <c r="W43" s="739"/>
      <c r="X43" s="739"/>
      <c r="Z43" s="740"/>
    </row>
    <row r="44" spans="21:26">
      <c r="U44" s="739"/>
      <c r="V44" s="739"/>
      <c r="W44" s="739"/>
      <c r="X44" s="739"/>
      <c r="Z44" s="740"/>
    </row>
    <row r="45" spans="21:26">
      <c r="U45" s="739"/>
      <c r="V45" s="739"/>
      <c r="W45" s="739"/>
      <c r="X45" s="739"/>
      <c r="Z45" s="740"/>
    </row>
    <row r="46" spans="21:26">
      <c r="U46" s="739"/>
      <c r="V46" s="739"/>
      <c r="W46" s="739"/>
      <c r="X46" s="739"/>
      <c r="Z46" s="740"/>
    </row>
    <row r="47" spans="21:26">
      <c r="U47" s="739"/>
      <c r="V47" s="739"/>
      <c r="W47" s="739"/>
      <c r="X47" s="739"/>
      <c r="Z47" s="740"/>
    </row>
    <row r="48" spans="21:26">
      <c r="U48" s="739"/>
      <c r="V48" s="739"/>
      <c r="W48" s="739"/>
      <c r="X48" s="739"/>
      <c r="Z48" s="740"/>
    </row>
    <row r="49" spans="21:26">
      <c r="U49" s="739"/>
      <c r="V49" s="739"/>
      <c r="W49" s="739"/>
      <c r="X49" s="739"/>
      <c r="Z49" s="740"/>
    </row>
    <row r="50" spans="21:26">
      <c r="U50" s="739"/>
      <c r="V50" s="739"/>
      <c r="W50" s="739"/>
      <c r="X50" s="739"/>
      <c r="Z50" s="740"/>
    </row>
    <row r="51" spans="21:26">
      <c r="U51" s="739"/>
      <c r="V51" s="739"/>
      <c r="W51" s="739"/>
      <c r="X51" s="739"/>
      <c r="Z51" s="740"/>
    </row>
    <row r="52" spans="21:26">
      <c r="U52" s="739"/>
      <c r="V52" s="739"/>
      <c r="W52" s="739"/>
      <c r="X52" s="739"/>
      <c r="Z52" s="740"/>
    </row>
    <row r="53" spans="21:26">
      <c r="U53" s="739"/>
      <c r="V53" s="739"/>
      <c r="W53" s="739"/>
      <c r="X53" s="739"/>
      <c r="Z53" s="740"/>
    </row>
    <row r="54" spans="21:26">
      <c r="U54" s="739"/>
      <c r="V54" s="739"/>
      <c r="W54" s="739"/>
      <c r="X54" s="739"/>
      <c r="Z54" s="740"/>
    </row>
    <row r="55" spans="21:26">
      <c r="U55" s="739"/>
      <c r="V55" s="739"/>
      <c r="W55" s="739"/>
      <c r="X55" s="739"/>
      <c r="Z55" s="740"/>
    </row>
    <row r="56" spans="21:26">
      <c r="U56" s="739"/>
      <c r="V56" s="739"/>
      <c r="W56" s="739"/>
      <c r="X56" s="739"/>
      <c r="Z56" s="740"/>
    </row>
    <row r="57" spans="21:26">
      <c r="U57" s="739"/>
      <c r="V57" s="739"/>
      <c r="W57" s="739"/>
      <c r="X57" s="739"/>
      <c r="Z57" s="740"/>
    </row>
    <row r="58" spans="21:26">
      <c r="U58" s="739"/>
      <c r="V58" s="739"/>
      <c r="W58" s="739"/>
      <c r="X58" s="739"/>
      <c r="Z58" s="740"/>
    </row>
    <row r="59" spans="21:26">
      <c r="U59" s="739"/>
      <c r="V59" s="739"/>
      <c r="W59" s="739"/>
      <c r="X59" s="739"/>
      <c r="Z59" s="740"/>
    </row>
    <row r="60" spans="21:26">
      <c r="U60" s="739"/>
      <c r="V60" s="739"/>
      <c r="W60" s="739"/>
      <c r="X60" s="739"/>
      <c r="Z60" s="740"/>
    </row>
    <row r="61" spans="21:26">
      <c r="U61" s="739"/>
      <c r="V61" s="739"/>
      <c r="W61" s="739"/>
      <c r="X61" s="739"/>
      <c r="Z61" s="740"/>
    </row>
    <row r="62" spans="21:26">
      <c r="U62" s="739"/>
      <c r="V62" s="739"/>
      <c r="W62" s="739"/>
      <c r="X62" s="739"/>
      <c r="Z62" s="740"/>
    </row>
    <row r="63" spans="21:26">
      <c r="U63" s="739"/>
      <c r="V63" s="739"/>
      <c r="W63" s="739"/>
      <c r="X63" s="739"/>
      <c r="Z63" s="740"/>
    </row>
    <row r="64" spans="21:26">
      <c r="U64" s="739"/>
      <c r="V64" s="739"/>
      <c r="W64" s="739"/>
      <c r="X64" s="739"/>
      <c r="Z64" s="740"/>
    </row>
    <row r="65" spans="21:26">
      <c r="U65" s="739"/>
      <c r="V65" s="739"/>
      <c r="W65" s="739"/>
      <c r="X65" s="739"/>
      <c r="Z65" s="740"/>
    </row>
    <row r="66" spans="21:26">
      <c r="U66" s="739"/>
      <c r="V66" s="739"/>
      <c r="W66" s="739"/>
      <c r="X66" s="739"/>
      <c r="Z66" s="740"/>
    </row>
    <row r="67" spans="21:26">
      <c r="U67" s="739"/>
      <c r="V67" s="739"/>
      <c r="W67" s="739"/>
      <c r="X67" s="739"/>
      <c r="Z67" s="740"/>
    </row>
    <row r="68" spans="21:26">
      <c r="U68" s="739"/>
      <c r="V68" s="739"/>
      <c r="W68" s="739"/>
      <c r="X68" s="739"/>
      <c r="Z68" s="740"/>
    </row>
    <row r="69" spans="21:26">
      <c r="U69" s="739"/>
      <c r="V69" s="739"/>
      <c r="W69" s="739"/>
      <c r="X69" s="739"/>
      <c r="Z69" s="740"/>
    </row>
    <row r="70" spans="21:26">
      <c r="U70" s="739"/>
      <c r="V70" s="739"/>
      <c r="W70" s="739"/>
      <c r="X70" s="739"/>
      <c r="Z70" s="740"/>
    </row>
    <row r="71" spans="21:26">
      <c r="U71" s="739"/>
      <c r="V71" s="739"/>
      <c r="W71" s="739"/>
      <c r="X71" s="739"/>
      <c r="Z71" s="740"/>
    </row>
    <row r="72" spans="21:26">
      <c r="U72" s="739"/>
      <c r="V72" s="739"/>
      <c r="W72" s="739"/>
      <c r="X72" s="739"/>
      <c r="Z72" s="740"/>
    </row>
    <row r="73" spans="21:26">
      <c r="U73" s="739"/>
      <c r="V73" s="739"/>
      <c r="W73" s="739"/>
      <c r="X73" s="739"/>
      <c r="Z73" s="740"/>
    </row>
    <row r="74" spans="21:26">
      <c r="U74" s="739"/>
      <c r="V74" s="739"/>
      <c r="W74" s="739"/>
      <c r="X74" s="739"/>
      <c r="Z74" s="740"/>
    </row>
    <row r="75" spans="21:26">
      <c r="U75" s="739"/>
      <c r="V75" s="739"/>
      <c r="W75" s="739"/>
      <c r="X75" s="739"/>
      <c r="Z75" s="740"/>
    </row>
    <row r="76" spans="21:26">
      <c r="U76" s="739"/>
      <c r="V76" s="739"/>
      <c r="W76" s="739"/>
      <c r="X76" s="739"/>
      <c r="Z76" s="740"/>
    </row>
    <row r="77" spans="21:26">
      <c r="U77" s="739"/>
      <c r="V77" s="739"/>
      <c r="W77" s="739"/>
      <c r="X77" s="739"/>
      <c r="Z77" s="740"/>
    </row>
    <row r="78" spans="21:26">
      <c r="U78" s="739"/>
      <c r="V78" s="739"/>
      <c r="W78" s="739"/>
      <c r="X78" s="739"/>
      <c r="Z78" s="740"/>
    </row>
    <row r="79" spans="21:26">
      <c r="U79" s="739"/>
      <c r="V79" s="739"/>
      <c r="W79" s="739"/>
      <c r="X79" s="739"/>
      <c r="Z79" s="740"/>
    </row>
    <row r="80" spans="21:26">
      <c r="U80" s="739"/>
      <c r="V80" s="739"/>
      <c r="W80" s="739"/>
      <c r="X80" s="739"/>
      <c r="Z80" s="740"/>
    </row>
    <row r="81" spans="21:26">
      <c r="U81" s="739"/>
      <c r="V81" s="739"/>
      <c r="W81" s="739"/>
      <c r="X81" s="739"/>
      <c r="Z81" s="740"/>
    </row>
    <row r="82" spans="21:26">
      <c r="U82" s="739"/>
      <c r="V82" s="739"/>
      <c r="W82" s="739"/>
      <c r="X82" s="739"/>
      <c r="Z82" s="740"/>
    </row>
    <row r="83" spans="21:26">
      <c r="U83" s="739"/>
      <c r="V83" s="739"/>
      <c r="W83" s="739"/>
      <c r="X83" s="739"/>
      <c r="Z83" s="740"/>
    </row>
    <row r="84" spans="21:26">
      <c r="U84" s="739"/>
      <c r="V84" s="739"/>
      <c r="W84" s="739"/>
      <c r="X84" s="739"/>
      <c r="Z84" s="740"/>
    </row>
    <row r="85" spans="21:26">
      <c r="U85" s="739"/>
      <c r="V85" s="739"/>
      <c r="W85" s="739"/>
      <c r="X85" s="739"/>
      <c r="Z85" s="740"/>
    </row>
    <row r="86" spans="21:26">
      <c r="U86" s="739"/>
      <c r="V86" s="739"/>
      <c r="W86" s="739"/>
      <c r="X86" s="739"/>
      <c r="Z86" s="740"/>
    </row>
    <row r="87" spans="21:26">
      <c r="U87" s="739"/>
      <c r="V87" s="739"/>
      <c r="W87" s="739"/>
      <c r="X87" s="739"/>
      <c r="Z87" s="740"/>
    </row>
    <row r="88" spans="21:26">
      <c r="U88" s="739"/>
      <c r="V88" s="739"/>
      <c r="W88" s="739"/>
      <c r="X88" s="739"/>
      <c r="Z88" s="740"/>
    </row>
    <row r="89" spans="21:26">
      <c r="U89" s="739"/>
      <c r="V89" s="739"/>
      <c r="W89" s="739"/>
      <c r="X89" s="739"/>
      <c r="Z89" s="740"/>
    </row>
    <row r="90" spans="21:26">
      <c r="U90" s="739"/>
      <c r="V90" s="739"/>
      <c r="W90" s="739"/>
      <c r="X90" s="739"/>
      <c r="Z90" s="740"/>
    </row>
    <row r="91" spans="21:26">
      <c r="U91" s="739"/>
      <c r="V91" s="739"/>
      <c r="W91" s="739"/>
      <c r="X91" s="739"/>
      <c r="Z91" s="740"/>
    </row>
    <row r="92" spans="21:26">
      <c r="U92" s="739"/>
      <c r="V92" s="739"/>
      <c r="W92" s="739"/>
      <c r="X92" s="739"/>
      <c r="Z92" s="740"/>
    </row>
    <row r="93" spans="21:26">
      <c r="U93" s="739"/>
      <c r="V93" s="739"/>
      <c r="W93" s="739"/>
      <c r="X93" s="739"/>
      <c r="Z93" s="740"/>
    </row>
    <row r="94" spans="21:26">
      <c r="U94" s="739"/>
      <c r="V94" s="739"/>
      <c r="W94" s="739"/>
      <c r="X94" s="739"/>
      <c r="Z94" s="740"/>
    </row>
    <row r="95" spans="21:26">
      <c r="U95" s="739"/>
      <c r="V95" s="739"/>
      <c r="W95" s="739"/>
      <c r="X95" s="739"/>
      <c r="Z95" s="740"/>
    </row>
    <row r="96" spans="21:26">
      <c r="U96" s="739"/>
      <c r="V96" s="739"/>
      <c r="W96" s="739"/>
      <c r="X96" s="739"/>
      <c r="Z96" s="740"/>
    </row>
    <row r="97" spans="21:26">
      <c r="U97" s="739"/>
      <c r="V97" s="739"/>
      <c r="W97" s="739"/>
      <c r="X97" s="739"/>
      <c r="Z97" s="740"/>
    </row>
    <row r="98" spans="21:26">
      <c r="U98" s="739"/>
      <c r="V98" s="739"/>
      <c r="W98" s="739"/>
      <c r="X98" s="739"/>
      <c r="Z98" s="740"/>
    </row>
    <row r="99" spans="21:26">
      <c r="U99" s="739"/>
      <c r="V99" s="739"/>
      <c r="W99" s="739"/>
      <c r="X99" s="739"/>
      <c r="Z99" s="740"/>
    </row>
    <row r="100" spans="21:26">
      <c r="U100" s="739"/>
      <c r="V100" s="739"/>
      <c r="W100" s="739"/>
      <c r="X100" s="739"/>
      <c r="Z100" s="740"/>
    </row>
    <row r="101" spans="21:26">
      <c r="U101" s="739"/>
      <c r="V101" s="739"/>
      <c r="W101" s="739"/>
      <c r="X101" s="739"/>
      <c r="Z101" s="740"/>
    </row>
    <row r="102" spans="21:26">
      <c r="U102" s="739"/>
      <c r="V102" s="739"/>
      <c r="W102" s="739"/>
      <c r="X102" s="739"/>
      <c r="Z102" s="740"/>
    </row>
    <row r="103" spans="21:26">
      <c r="U103" s="739"/>
      <c r="V103" s="739"/>
      <c r="W103" s="739"/>
      <c r="X103" s="739"/>
      <c r="Z103" s="740"/>
    </row>
    <row r="104" spans="21:26">
      <c r="U104" s="739"/>
      <c r="V104" s="739"/>
      <c r="W104" s="739"/>
      <c r="X104" s="739"/>
      <c r="Z104" s="740"/>
    </row>
    <row r="105" spans="21:26">
      <c r="U105" s="739"/>
      <c r="V105" s="739"/>
      <c r="W105" s="739"/>
      <c r="X105" s="739"/>
      <c r="Z105" s="740"/>
    </row>
    <row r="106" spans="21:26">
      <c r="U106" s="739"/>
      <c r="V106" s="739"/>
      <c r="W106" s="739"/>
      <c r="X106" s="739"/>
      <c r="Z106" s="740"/>
    </row>
    <row r="107" spans="21:26">
      <c r="U107" s="739"/>
      <c r="V107" s="739"/>
      <c r="W107" s="739"/>
      <c r="X107" s="739"/>
      <c r="Z107" s="740"/>
    </row>
    <row r="108" spans="21:26">
      <c r="U108" s="739"/>
      <c r="V108" s="739"/>
      <c r="W108" s="739"/>
      <c r="X108" s="739"/>
      <c r="Z108" s="740"/>
    </row>
    <row r="109" spans="21:26">
      <c r="U109" s="739"/>
      <c r="V109" s="739"/>
      <c r="W109" s="739"/>
      <c r="X109" s="739"/>
      <c r="Z109" s="740"/>
    </row>
    <row r="110" spans="21:26">
      <c r="U110" s="739"/>
      <c r="V110" s="739"/>
      <c r="W110" s="739"/>
      <c r="X110" s="739"/>
      <c r="Z110" s="740"/>
    </row>
    <row r="111" spans="21:26">
      <c r="U111" s="739"/>
      <c r="V111" s="739"/>
      <c r="W111" s="739"/>
      <c r="X111" s="739"/>
      <c r="Z111" s="740"/>
    </row>
    <row r="112" spans="21:26">
      <c r="U112" s="739"/>
      <c r="V112" s="739"/>
      <c r="W112" s="739"/>
      <c r="X112" s="739"/>
      <c r="Z112" s="740"/>
    </row>
    <row r="113" spans="21:26">
      <c r="U113" s="739"/>
      <c r="V113" s="739"/>
      <c r="W113" s="739"/>
      <c r="X113" s="739"/>
      <c r="Z113" s="740"/>
    </row>
    <row r="114" spans="21:26">
      <c r="U114" s="739"/>
      <c r="V114" s="739"/>
      <c r="W114" s="739"/>
      <c r="X114" s="739"/>
      <c r="Z114" s="740"/>
    </row>
    <row r="115" spans="21:26">
      <c r="U115" s="739"/>
      <c r="V115" s="739"/>
      <c r="W115" s="739"/>
      <c r="X115" s="739"/>
      <c r="Z115" s="740"/>
    </row>
    <row r="116" spans="21:26">
      <c r="U116" s="739"/>
      <c r="V116" s="739"/>
      <c r="W116" s="739"/>
      <c r="X116" s="739"/>
      <c r="Z116" s="740"/>
    </row>
    <row r="117" spans="21:26">
      <c r="U117" s="739"/>
      <c r="V117" s="739"/>
      <c r="W117" s="739"/>
      <c r="X117" s="739"/>
      <c r="Z117" s="740"/>
    </row>
    <row r="118" spans="21:26">
      <c r="U118" s="739"/>
      <c r="V118" s="739"/>
      <c r="W118" s="739"/>
      <c r="X118" s="739"/>
      <c r="Z118" s="740"/>
    </row>
    <row r="119" spans="21:26">
      <c r="U119" s="739"/>
      <c r="V119" s="739"/>
      <c r="W119" s="739"/>
      <c r="X119" s="739"/>
      <c r="Z119" s="740"/>
    </row>
    <row r="120" spans="21:26">
      <c r="U120" s="739"/>
      <c r="V120" s="739"/>
      <c r="W120" s="739"/>
      <c r="X120" s="739"/>
      <c r="Z120" s="740"/>
    </row>
    <row r="121" spans="21:26">
      <c r="U121" s="739"/>
      <c r="V121" s="739"/>
      <c r="W121" s="739"/>
      <c r="X121" s="739"/>
      <c r="Z121" s="740"/>
    </row>
    <row r="122" spans="21:26">
      <c r="U122" s="739"/>
      <c r="V122" s="739"/>
      <c r="W122" s="739"/>
      <c r="X122" s="739"/>
      <c r="Z122" s="740"/>
    </row>
    <row r="123" spans="21:26">
      <c r="U123" s="739"/>
      <c r="V123" s="739"/>
      <c r="W123" s="739"/>
      <c r="X123" s="739"/>
      <c r="Z123" s="740"/>
    </row>
    <row r="124" spans="21:26">
      <c r="U124" s="739"/>
      <c r="V124" s="739"/>
      <c r="W124" s="739"/>
      <c r="X124" s="739"/>
      <c r="Z124" s="740"/>
    </row>
    <row r="125" spans="21:26">
      <c r="U125" s="739"/>
      <c r="V125" s="739"/>
      <c r="W125" s="739"/>
      <c r="X125" s="739"/>
      <c r="Z125" s="740"/>
    </row>
    <row r="126" spans="21:26">
      <c r="U126" s="739"/>
      <c r="V126" s="739"/>
      <c r="W126" s="739"/>
      <c r="X126" s="739"/>
      <c r="Z126" s="740"/>
    </row>
    <row r="127" spans="21:26">
      <c r="U127" s="739"/>
      <c r="V127" s="739"/>
      <c r="W127" s="739"/>
      <c r="X127" s="739"/>
      <c r="Z127" s="740"/>
    </row>
    <row r="128" spans="21:26">
      <c r="U128" s="739"/>
      <c r="V128" s="739"/>
      <c r="W128" s="739"/>
      <c r="X128" s="739"/>
      <c r="Z128" s="740"/>
    </row>
    <row r="129" spans="21:26">
      <c r="U129" s="739"/>
      <c r="V129" s="739"/>
      <c r="W129" s="739"/>
      <c r="X129" s="739"/>
      <c r="Z129" s="740"/>
    </row>
    <row r="130" spans="21:26">
      <c r="U130" s="739"/>
      <c r="V130" s="739"/>
      <c r="W130" s="739"/>
      <c r="X130" s="739"/>
      <c r="Z130" s="740"/>
    </row>
    <row r="131" spans="21:26">
      <c r="U131" s="739"/>
      <c r="V131" s="739"/>
      <c r="W131" s="739"/>
      <c r="X131" s="739"/>
      <c r="Z131" s="740"/>
    </row>
    <row r="132" spans="21:26">
      <c r="U132" s="739"/>
      <c r="V132" s="739"/>
      <c r="W132" s="739"/>
      <c r="X132" s="739"/>
      <c r="Z132" s="740"/>
    </row>
    <row r="133" spans="21:26">
      <c r="U133" s="739"/>
      <c r="V133" s="739"/>
      <c r="W133" s="739"/>
      <c r="X133" s="739"/>
      <c r="Z133" s="740"/>
    </row>
    <row r="134" spans="21:26">
      <c r="U134" s="739"/>
      <c r="V134" s="739"/>
      <c r="W134" s="739"/>
      <c r="X134" s="739"/>
      <c r="Z134" s="740"/>
    </row>
    <row r="135" spans="21:26">
      <c r="U135" s="739"/>
      <c r="V135" s="739"/>
      <c r="W135" s="739"/>
      <c r="X135" s="739"/>
      <c r="Z135" s="740"/>
    </row>
    <row r="136" spans="21:26">
      <c r="U136" s="739"/>
      <c r="V136" s="739"/>
      <c r="W136" s="739"/>
      <c r="X136" s="739"/>
      <c r="Z136" s="740"/>
    </row>
    <row r="137" spans="21:26">
      <c r="U137" s="739"/>
      <c r="V137" s="739"/>
      <c r="W137" s="739"/>
      <c r="X137" s="739"/>
      <c r="Z137" s="740"/>
    </row>
    <row r="138" spans="21:26">
      <c r="U138" s="739"/>
      <c r="V138" s="739"/>
      <c r="W138" s="739"/>
      <c r="X138" s="739"/>
      <c r="Z138" s="740"/>
    </row>
    <row r="139" spans="21:26">
      <c r="U139" s="739"/>
      <c r="V139" s="739"/>
      <c r="W139" s="739"/>
      <c r="X139" s="739"/>
      <c r="Z139" s="740"/>
    </row>
    <row r="140" spans="21:26">
      <c r="U140" s="739"/>
      <c r="V140" s="739"/>
      <c r="W140" s="739"/>
      <c r="X140" s="739"/>
      <c r="Z140" s="740"/>
    </row>
    <row r="141" spans="21:26">
      <c r="U141" s="739"/>
      <c r="V141" s="739"/>
      <c r="W141" s="739"/>
      <c r="X141" s="739"/>
      <c r="Z141" s="740"/>
    </row>
    <row r="142" spans="21:26">
      <c r="U142" s="739"/>
      <c r="V142" s="739"/>
      <c r="W142" s="739"/>
      <c r="X142" s="739"/>
      <c r="Z142" s="740"/>
    </row>
    <row r="143" spans="21:26">
      <c r="U143" s="739"/>
      <c r="V143" s="739"/>
      <c r="W143" s="739"/>
      <c r="X143" s="739"/>
      <c r="Z143" s="740"/>
    </row>
    <row r="144" spans="21:26">
      <c r="U144" s="739"/>
      <c r="V144" s="739"/>
      <c r="W144" s="739"/>
      <c r="X144" s="739"/>
      <c r="Z144" s="740"/>
    </row>
    <row r="145" spans="21:26">
      <c r="U145" s="739"/>
      <c r="V145" s="739"/>
      <c r="W145" s="739"/>
      <c r="X145" s="739"/>
      <c r="Z145" s="740"/>
    </row>
    <row r="146" spans="21:26">
      <c r="U146" s="739"/>
      <c r="V146" s="739"/>
      <c r="W146" s="739"/>
      <c r="X146" s="739"/>
      <c r="Z146" s="740"/>
    </row>
    <row r="147" spans="21:26">
      <c r="U147" s="739"/>
      <c r="V147" s="739"/>
      <c r="W147" s="739"/>
      <c r="X147" s="739"/>
      <c r="Z147" s="740"/>
    </row>
    <row r="148" spans="21:26">
      <c r="U148" s="739"/>
      <c r="V148" s="739"/>
      <c r="W148" s="739"/>
      <c r="X148" s="739"/>
      <c r="Z148" s="740"/>
    </row>
    <row r="149" spans="21:26">
      <c r="U149" s="739"/>
      <c r="V149" s="739"/>
      <c r="W149" s="739"/>
      <c r="X149" s="739"/>
      <c r="Z149" s="740"/>
    </row>
    <row r="150" spans="21:26">
      <c r="U150" s="739"/>
      <c r="V150" s="739"/>
      <c r="W150" s="739"/>
      <c r="X150" s="739"/>
      <c r="Z150" s="740"/>
    </row>
    <row r="151" spans="21:26">
      <c r="U151" s="739"/>
      <c r="V151" s="739"/>
      <c r="W151" s="739"/>
      <c r="X151" s="739"/>
      <c r="Z151" s="740"/>
    </row>
    <row r="152" spans="21:26">
      <c r="U152" s="739"/>
      <c r="V152" s="739"/>
      <c r="W152" s="739"/>
      <c r="X152" s="739"/>
      <c r="Z152" s="740"/>
    </row>
    <row r="153" spans="21:26">
      <c r="U153" s="739"/>
      <c r="V153" s="739"/>
      <c r="W153" s="739"/>
      <c r="X153" s="739"/>
      <c r="Z153" s="740"/>
    </row>
    <row r="154" spans="21:26">
      <c r="U154" s="739"/>
      <c r="V154" s="739"/>
      <c r="W154" s="739"/>
      <c r="X154" s="739"/>
      <c r="Z154" s="740"/>
    </row>
    <row r="155" spans="21:26">
      <c r="U155" s="739"/>
      <c r="V155" s="739"/>
      <c r="W155" s="739"/>
      <c r="X155" s="739"/>
      <c r="Z155" s="740"/>
    </row>
    <row r="156" spans="21:26">
      <c r="U156" s="739"/>
      <c r="V156" s="739"/>
      <c r="W156" s="739"/>
      <c r="X156" s="739"/>
      <c r="Z156" s="740"/>
    </row>
    <row r="157" spans="21:26">
      <c r="U157" s="739"/>
      <c r="V157" s="739"/>
      <c r="W157" s="739"/>
      <c r="X157" s="739"/>
      <c r="Z157" s="740"/>
    </row>
    <row r="158" spans="21:26">
      <c r="U158" s="739"/>
      <c r="V158" s="739"/>
      <c r="W158" s="739"/>
      <c r="X158" s="739"/>
      <c r="Z158" s="740"/>
    </row>
    <row r="159" spans="21:26">
      <c r="U159" s="739"/>
      <c r="V159" s="739"/>
      <c r="W159" s="739"/>
      <c r="X159" s="739"/>
      <c r="Z159" s="740"/>
    </row>
    <row r="160" spans="21:26">
      <c r="U160" s="739"/>
      <c r="V160" s="739"/>
      <c r="W160" s="739"/>
      <c r="X160" s="739"/>
      <c r="Z160" s="740"/>
    </row>
    <row r="161" spans="21:26">
      <c r="U161" s="739"/>
      <c r="V161" s="739"/>
      <c r="W161" s="739"/>
      <c r="X161" s="739"/>
      <c r="Z161" s="740"/>
    </row>
    <row r="162" spans="21:26">
      <c r="U162" s="739"/>
      <c r="V162" s="739"/>
      <c r="W162" s="739"/>
      <c r="X162" s="739"/>
      <c r="Z162" s="740"/>
    </row>
    <row r="163" spans="21:26">
      <c r="U163" s="739"/>
      <c r="V163" s="739"/>
      <c r="W163" s="739"/>
      <c r="X163" s="739"/>
      <c r="Z163" s="740"/>
    </row>
    <row r="164" spans="21:26">
      <c r="U164" s="739"/>
      <c r="V164" s="739"/>
      <c r="W164" s="739"/>
      <c r="X164" s="739"/>
      <c r="Z164" s="740"/>
    </row>
    <row r="165" spans="21:26">
      <c r="U165" s="739"/>
      <c r="V165" s="739"/>
      <c r="W165" s="739"/>
      <c r="X165" s="739"/>
      <c r="Z165" s="740"/>
    </row>
    <row r="166" spans="21:26">
      <c r="U166" s="739"/>
      <c r="V166" s="739"/>
      <c r="W166" s="739"/>
      <c r="X166" s="739"/>
      <c r="Z166" s="740"/>
    </row>
    <row r="167" spans="21:26">
      <c r="U167" s="739"/>
      <c r="V167" s="739"/>
      <c r="W167" s="739"/>
      <c r="X167" s="739"/>
      <c r="Z167" s="740"/>
    </row>
    <row r="168" spans="21:26">
      <c r="U168" s="739"/>
      <c r="V168" s="739"/>
      <c r="W168" s="739"/>
      <c r="X168" s="739"/>
      <c r="Z168" s="740"/>
    </row>
    <row r="169" spans="21:26">
      <c r="U169" s="739"/>
      <c r="V169" s="739"/>
      <c r="W169" s="739"/>
      <c r="X169" s="739"/>
      <c r="Z169" s="740"/>
    </row>
    <row r="170" spans="21:26">
      <c r="U170" s="739"/>
      <c r="V170" s="739"/>
      <c r="W170" s="739"/>
      <c r="X170" s="739"/>
      <c r="Z170" s="740"/>
    </row>
    <row r="171" spans="21:26">
      <c r="U171" s="739"/>
      <c r="V171" s="739"/>
      <c r="W171" s="739"/>
      <c r="X171" s="739"/>
      <c r="Z171" s="740"/>
    </row>
    <row r="172" spans="21:26">
      <c r="U172" s="739"/>
      <c r="V172" s="739"/>
      <c r="W172" s="739"/>
      <c r="X172" s="739"/>
      <c r="Z172" s="740"/>
    </row>
    <row r="173" spans="21:26">
      <c r="U173" s="739"/>
      <c r="V173" s="739"/>
      <c r="W173" s="739"/>
      <c r="X173" s="739"/>
      <c r="Z173" s="740"/>
    </row>
    <row r="174" spans="21:26">
      <c r="U174" s="739"/>
      <c r="V174" s="739"/>
      <c r="W174" s="739"/>
      <c r="X174" s="739"/>
      <c r="Z174" s="740"/>
    </row>
    <row r="175" spans="21:26">
      <c r="U175" s="739"/>
      <c r="V175" s="739"/>
      <c r="W175" s="739"/>
      <c r="X175" s="739"/>
      <c r="Z175" s="740"/>
    </row>
    <row r="176" spans="21:26">
      <c r="U176" s="739"/>
      <c r="V176" s="739"/>
      <c r="W176" s="739"/>
      <c r="X176" s="739"/>
      <c r="Z176" s="740"/>
    </row>
    <row r="177" spans="21:26">
      <c r="U177" s="739"/>
      <c r="V177" s="739"/>
      <c r="W177" s="739"/>
      <c r="X177" s="739"/>
      <c r="Z177" s="740"/>
    </row>
    <row r="178" spans="21:26">
      <c r="U178" s="739"/>
      <c r="V178" s="739"/>
      <c r="W178" s="739"/>
      <c r="X178" s="739"/>
      <c r="Z178" s="740"/>
    </row>
    <row r="179" spans="21:26">
      <c r="U179" s="739"/>
      <c r="V179" s="739"/>
      <c r="W179" s="739"/>
      <c r="X179" s="739"/>
      <c r="Z179" s="740"/>
    </row>
    <row r="180" spans="21:26">
      <c r="U180" s="739"/>
      <c r="V180" s="739"/>
      <c r="W180" s="739"/>
      <c r="X180" s="739"/>
      <c r="Z180" s="740"/>
    </row>
    <row r="181" spans="21:26">
      <c r="U181" s="739"/>
      <c r="V181" s="739"/>
      <c r="W181" s="739"/>
      <c r="X181" s="739"/>
      <c r="Z181" s="740"/>
    </row>
    <row r="182" spans="21:26">
      <c r="U182" s="739"/>
      <c r="V182" s="739"/>
      <c r="W182" s="739"/>
      <c r="X182" s="739"/>
      <c r="Z182" s="740"/>
    </row>
    <row r="183" spans="21:26">
      <c r="U183" s="739"/>
      <c r="V183" s="739"/>
      <c r="W183" s="739"/>
      <c r="X183" s="739"/>
      <c r="Z183" s="740"/>
    </row>
    <row r="184" spans="21:26">
      <c r="U184" s="739"/>
      <c r="V184" s="739"/>
      <c r="W184" s="739"/>
      <c r="X184" s="739"/>
      <c r="Z184" s="740"/>
    </row>
    <row r="185" spans="21:26">
      <c r="U185" s="739"/>
      <c r="V185" s="739"/>
      <c r="W185" s="739"/>
      <c r="X185" s="739"/>
      <c r="Z185" s="740"/>
    </row>
    <row r="186" spans="21:26">
      <c r="U186" s="739"/>
      <c r="V186" s="739"/>
      <c r="W186" s="739"/>
      <c r="X186" s="739"/>
      <c r="Z186" s="740"/>
    </row>
    <row r="187" spans="21:26">
      <c r="U187" s="739"/>
      <c r="V187" s="739"/>
      <c r="W187" s="739"/>
      <c r="X187" s="739"/>
      <c r="Z187" s="740"/>
    </row>
    <row r="188" spans="21:26">
      <c r="U188" s="739"/>
      <c r="V188" s="739"/>
      <c r="W188" s="739"/>
      <c r="X188" s="739"/>
      <c r="Z188" s="740"/>
    </row>
    <row r="189" spans="21:26">
      <c r="U189" s="739"/>
      <c r="V189" s="739"/>
      <c r="W189" s="739"/>
      <c r="X189" s="739"/>
      <c r="Z189" s="740"/>
    </row>
    <row r="190" spans="21:26">
      <c r="U190" s="739"/>
      <c r="V190" s="739"/>
      <c r="W190" s="739"/>
      <c r="X190" s="739"/>
      <c r="Z190" s="740"/>
    </row>
    <row r="191" spans="21:26">
      <c r="U191" s="739"/>
      <c r="V191" s="739"/>
      <c r="W191" s="739"/>
      <c r="X191" s="739"/>
      <c r="Z191" s="740"/>
    </row>
    <row r="192" spans="21:26">
      <c r="U192" s="739"/>
      <c r="V192" s="739"/>
      <c r="W192" s="739"/>
      <c r="X192" s="739"/>
      <c r="Z192" s="740"/>
    </row>
    <row r="193" spans="21:26">
      <c r="U193" s="739"/>
      <c r="V193" s="739"/>
      <c r="W193" s="739"/>
      <c r="X193" s="739"/>
      <c r="Z193" s="740"/>
    </row>
    <row r="194" spans="21:26">
      <c r="U194" s="739"/>
      <c r="V194" s="739"/>
      <c r="W194" s="739"/>
      <c r="X194" s="739"/>
      <c r="Z194" s="740"/>
    </row>
    <row r="195" spans="21:26">
      <c r="U195" s="739"/>
      <c r="V195" s="739"/>
      <c r="W195" s="739"/>
      <c r="X195" s="739"/>
      <c r="Z195" s="740"/>
    </row>
    <row r="196" spans="21:26">
      <c r="U196" s="739"/>
      <c r="V196" s="739"/>
      <c r="W196" s="739"/>
      <c r="X196" s="739"/>
      <c r="Z196" s="740"/>
    </row>
    <row r="197" spans="21:26">
      <c r="U197" s="739"/>
      <c r="V197" s="739"/>
      <c r="W197" s="739"/>
      <c r="X197" s="739"/>
      <c r="Z197" s="740"/>
    </row>
    <row r="198" spans="21:26">
      <c r="U198" s="739"/>
      <c r="V198" s="739"/>
      <c r="W198" s="739"/>
      <c r="X198" s="739"/>
      <c r="Z198" s="740"/>
    </row>
    <row r="199" spans="21:26">
      <c r="U199" s="739"/>
      <c r="V199" s="739"/>
      <c r="W199" s="739"/>
      <c r="X199" s="739"/>
      <c r="Z199" s="740"/>
    </row>
    <row r="200" spans="21:26">
      <c r="U200" s="739"/>
      <c r="V200" s="739"/>
      <c r="W200" s="739"/>
      <c r="X200" s="739"/>
      <c r="Z200" s="740"/>
    </row>
    <row r="201" spans="21:26">
      <c r="U201" s="739"/>
      <c r="V201" s="739"/>
      <c r="W201" s="739"/>
      <c r="X201" s="739"/>
      <c r="Z201" s="740"/>
    </row>
    <row r="202" spans="21:26">
      <c r="U202" s="739"/>
      <c r="V202" s="739"/>
      <c r="W202" s="739"/>
      <c r="X202" s="739"/>
      <c r="Z202" s="740"/>
    </row>
    <row r="203" spans="21:26">
      <c r="U203" s="739"/>
      <c r="V203" s="739"/>
      <c r="W203" s="739"/>
      <c r="X203" s="739"/>
      <c r="Z203" s="740"/>
    </row>
    <row r="204" spans="21:26">
      <c r="U204" s="739"/>
      <c r="V204" s="739"/>
      <c r="W204" s="739"/>
      <c r="X204" s="739"/>
      <c r="Z204" s="740"/>
    </row>
    <row r="205" spans="21:26">
      <c r="U205" s="739"/>
      <c r="V205" s="739"/>
      <c r="W205" s="739"/>
      <c r="X205" s="739"/>
      <c r="Z205" s="740"/>
    </row>
    <row r="206" spans="21:26">
      <c r="U206" s="739"/>
      <c r="V206" s="739"/>
      <c r="W206" s="739"/>
      <c r="X206" s="739"/>
      <c r="Z206" s="740"/>
    </row>
    <row r="207" spans="21:26">
      <c r="U207" s="739"/>
      <c r="V207" s="739"/>
      <c r="W207" s="739"/>
      <c r="X207" s="739"/>
      <c r="Z207" s="740"/>
    </row>
    <row r="208" spans="21:26">
      <c r="U208" s="739"/>
      <c r="V208" s="739"/>
      <c r="W208" s="739"/>
      <c r="X208" s="739"/>
      <c r="Z208" s="740"/>
    </row>
    <row r="209" spans="21:26">
      <c r="U209" s="739"/>
      <c r="V209" s="739"/>
      <c r="W209" s="739"/>
      <c r="X209" s="739"/>
      <c r="Z209" s="740"/>
    </row>
    <row r="210" spans="21:26">
      <c r="U210" s="739"/>
      <c r="V210" s="739"/>
      <c r="W210" s="739"/>
      <c r="X210" s="739"/>
      <c r="Z210" s="740"/>
    </row>
    <row r="211" spans="21:26">
      <c r="U211" s="739"/>
      <c r="V211" s="739"/>
      <c r="W211" s="739"/>
      <c r="X211" s="739"/>
      <c r="Z211" s="740"/>
    </row>
    <row r="212" spans="21:26">
      <c r="U212" s="739"/>
      <c r="V212" s="739"/>
      <c r="W212" s="739"/>
      <c r="X212" s="739"/>
      <c r="Z212" s="740"/>
    </row>
    <row r="213" spans="21:26">
      <c r="U213" s="739"/>
      <c r="V213" s="739"/>
      <c r="W213" s="739"/>
      <c r="X213" s="739"/>
      <c r="Z213" s="740"/>
    </row>
    <row r="214" spans="21:26">
      <c r="U214" s="739"/>
      <c r="V214" s="739"/>
      <c r="W214" s="739"/>
      <c r="X214" s="739"/>
      <c r="Z214" s="740"/>
    </row>
    <row r="215" spans="21:26">
      <c r="U215" s="739"/>
      <c r="V215" s="739"/>
      <c r="W215" s="739"/>
      <c r="X215" s="739"/>
      <c r="Z215" s="740"/>
    </row>
    <row r="216" spans="21:26">
      <c r="U216" s="739"/>
      <c r="V216" s="739"/>
      <c r="W216" s="739"/>
      <c r="X216" s="739"/>
      <c r="Z216" s="740"/>
    </row>
    <row r="217" spans="21:26">
      <c r="U217" s="739"/>
      <c r="V217" s="739"/>
      <c r="W217" s="739"/>
      <c r="X217" s="739"/>
      <c r="Z217" s="740"/>
    </row>
    <row r="218" spans="21:26">
      <c r="U218" s="739"/>
      <c r="V218" s="739"/>
      <c r="W218" s="739"/>
      <c r="X218" s="739"/>
      <c r="Z218" s="740"/>
    </row>
    <row r="219" spans="21:26">
      <c r="U219" s="739"/>
      <c r="V219" s="739"/>
      <c r="W219" s="739"/>
      <c r="X219" s="739"/>
      <c r="Z219" s="740"/>
    </row>
    <row r="220" spans="21:26">
      <c r="U220" s="739"/>
      <c r="V220" s="739"/>
      <c r="W220" s="739"/>
      <c r="X220" s="739"/>
      <c r="Z220" s="740"/>
    </row>
    <row r="221" spans="21:26">
      <c r="U221" s="739"/>
      <c r="V221" s="739"/>
      <c r="W221" s="739"/>
      <c r="X221" s="739"/>
      <c r="Z221" s="740"/>
    </row>
    <row r="222" spans="21:26">
      <c r="U222" s="739"/>
      <c r="V222" s="739"/>
      <c r="W222" s="739"/>
      <c r="X222" s="739"/>
      <c r="Z222" s="740"/>
    </row>
    <row r="223" spans="21:26">
      <c r="U223" s="739"/>
      <c r="V223" s="739"/>
      <c r="W223" s="739"/>
      <c r="X223" s="739"/>
      <c r="Z223" s="740"/>
    </row>
    <row r="224" spans="21:26">
      <c r="U224" s="739"/>
      <c r="V224" s="739"/>
      <c r="W224" s="739"/>
      <c r="X224" s="739"/>
      <c r="Z224" s="740"/>
    </row>
    <row r="225" spans="21:26">
      <c r="U225" s="739"/>
      <c r="V225" s="739"/>
      <c r="W225" s="739"/>
      <c r="X225" s="739"/>
      <c r="Z225" s="740"/>
    </row>
    <row r="226" spans="21:26">
      <c r="U226" s="739"/>
      <c r="V226" s="739"/>
      <c r="W226" s="739"/>
      <c r="X226" s="739"/>
      <c r="Z226" s="740"/>
    </row>
    <row r="227" spans="21:26">
      <c r="U227" s="739"/>
      <c r="V227" s="739"/>
      <c r="W227" s="739"/>
      <c r="X227" s="739"/>
      <c r="Z227" s="740"/>
    </row>
    <row r="228" spans="21:26">
      <c r="U228" s="739"/>
      <c r="V228" s="739"/>
      <c r="W228" s="739"/>
      <c r="X228" s="739"/>
      <c r="Z228" s="740"/>
    </row>
    <row r="229" spans="21:26">
      <c r="U229" s="739"/>
      <c r="V229" s="739"/>
      <c r="W229" s="739"/>
      <c r="X229" s="739"/>
      <c r="Z229" s="740"/>
    </row>
    <row r="230" spans="21:26">
      <c r="U230" s="739"/>
      <c r="V230" s="739"/>
      <c r="W230" s="739"/>
      <c r="X230" s="739"/>
      <c r="Z230" s="740"/>
    </row>
    <row r="231" spans="21:26">
      <c r="U231" s="739"/>
      <c r="V231" s="739"/>
      <c r="W231" s="739"/>
      <c r="X231" s="739"/>
      <c r="Z231" s="740"/>
    </row>
    <row r="232" spans="21:26">
      <c r="U232" s="739"/>
      <c r="V232" s="739"/>
      <c r="W232" s="739"/>
      <c r="X232" s="739"/>
      <c r="Z232" s="740"/>
    </row>
    <row r="233" spans="21:26">
      <c r="U233" s="739"/>
      <c r="V233" s="739"/>
      <c r="W233" s="739"/>
      <c r="X233" s="739"/>
      <c r="Z233" s="740"/>
    </row>
    <row r="234" spans="21:26">
      <c r="U234" s="739"/>
      <c r="V234" s="739"/>
      <c r="W234" s="739"/>
      <c r="X234" s="739"/>
      <c r="Z234" s="740"/>
    </row>
    <row r="235" spans="21:26">
      <c r="U235" s="739"/>
      <c r="V235" s="739"/>
      <c r="W235" s="739"/>
      <c r="X235" s="739"/>
      <c r="Z235" s="740"/>
    </row>
    <row r="236" spans="21:26">
      <c r="U236" s="739"/>
      <c r="V236" s="739"/>
      <c r="W236" s="739"/>
      <c r="X236" s="739"/>
      <c r="Z236" s="740"/>
    </row>
    <row r="237" spans="21:26">
      <c r="U237" s="739"/>
      <c r="V237" s="739"/>
      <c r="W237" s="739"/>
      <c r="X237" s="739"/>
      <c r="Z237" s="740"/>
    </row>
    <row r="238" spans="21:26">
      <c r="U238" s="739"/>
      <c r="V238" s="739"/>
      <c r="W238" s="739"/>
      <c r="X238" s="739"/>
      <c r="Z238" s="740"/>
    </row>
    <row r="239" spans="21:26">
      <c r="U239" s="739"/>
      <c r="V239" s="739"/>
      <c r="W239" s="739"/>
      <c r="X239" s="739"/>
      <c r="Z239" s="740"/>
    </row>
    <row r="240" spans="21:26">
      <c r="U240" s="739"/>
      <c r="V240" s="739"/>
      <c r="W240" s="739"/>
      <c r="X240" s="739"/>
      <c r="Z240" s="740"/>
    </row>
    <row r="241" spans="21:26">
      <c r="U241" s="739"/>
      <c r="V241" s="739"/>
      <c r="W241" s="739"/>
      <c r="X241" s="739"/>
      <c r="Z241" s="740"/>
    </row>
    <row r="242" spans="21:26">
      <c r="U242" s="739"/>
      <c r="V242" s="739"/>
      <c r="W242" s="739"/>
      <c r="X242" s="739"/>
      <c r="Z242" s="740"/>
    </row>
    <row r="243" spans="21:26">
      <c r="U243" s="739"/>
      <c r="V243" s="739"/>
      <c r="W243" s="739"/>
      <c r="X243" s="739"/>
      <c r="Z243" s="740"/>
    </row>
    <row r="244" spans="21:26">
      <c r="U244" s="739"/>
      <c r="V244" s="739"/>
      <c r="W244" s="739"/>
      <c r="X244" s="739"/>
      <c r="Z244" s="740"/>
    </row>
    <row r="245" spans="21:26">
      <c r="U245" s="739"/>
      <c r="V245" s="739"/>
      <c r="W245" s="739"/>
      <c r="X245" s="739"/>
      <c r="Z245" s="740"/>
    </row>
    <row r="246" spans="21:26">
      <c r="U246" s="739"/>
      <c r="V246" s="739"/>
      <c r="W246" s="739"/>
      <c r="X246" s="739"/>
      <c r="Z246" s="740"/>
    </row>
    <row r="247" spans="21:26">
      <c r="U247" s="739"/>
      <c r="V247" s="739"/>
      <c r="W247" s="739"/>
      <c r="X247" s="739"/>
      <c r="Z247" s="740"/>
    </row>
    <row r="248" spans="21:26">
      <c r="U248" s="739"/>
      <c r="V248" s="739"/>
      <c r="W248" s="739"/>
      <c r="X248" s="739"/>
      <c r="Z248" s="740"/>
    </row>
    <row r="249" spans="21:26">
      <c r="U249" s="739"/>
      <c r="V249" s="739"/>
      <c r="W249" s="739"/>
      <c r="X249" s="739"/>
      <c r="Z249" s="740"/>
    </row>
    <row r="250" spans="21:26">
      <c r="U250" s="739"/>
      <c r="V250" s="739"/>
      <c r="W250" s="739"/>
      <c r="X250" s="739"/>
      <c r="Z250" s="740"/>
    </row>
    <row r="251" spans="21:26">
      <c r="U251" s="739"/>
      <c r="V251" s="739"/>
      <c r="W251" s="739"/>
      <c r="X251" s="739"/>
      <c r="Z251" s="740"/>
    </row>
    <row r="252" spans="21:26">
      <c r="U252" s="739"/>
      <c r="V252" s="739"/>
      <c r="W252" s="739"/>
      <c r="X252" s="739"/>
      <c r="Z252" s="740"/>
    </row>
    <row r="253" spans="21:26">
      <c r="U253" s="739"/>
      <c r="V253" s="739"/>
      <c r="W253" s="739"/>
      <c r="X253" s="739"/>
      <c r="Z253" s="740"/>
    </row>
    <row r="254" spans="21:26">
      <c r="U254" s="739"/>
      <c r="V254" s="739"/>
      <c r="W254" s="739"/>
      <c r="X254" s="739"/>
      <c r="Z254" s="740"/>
    </row>
    <row r="255" spans="21:26">
      <c r="U255" s="739"/>
      <c r="V255" s="739"/>
      <c r="W255" s="739"/>
      <c r="X255" s="739"/>
      <c r="Z255" s="740"/>
    </row>
    <row r="256" spans="2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Z283" s="740"/>
    </row>
    <row r="284" spans="21:26">
      <c r="U284" s="739"/>
      <c r="V284" s="739"/>
      <c r="W284" s="739"/>
      <c r="X284" s="739"/>
      <c r="Z284" s="740"/>
    </row>
    <row r="285" spans="21:26">
      <c r="U285" s="739"/>
      <c r="V285" s="739"/>
      <c r="W285" s="739"/>
      <c r="X285" s="739"/>
      <c r="Z285" s="740"/>
    </row>
    <row r="286" spans="21:26">
      <c r="U286" s="739"/>
      <c r="V286" s="739"/>
      <c r="W286" s="739"/>
      <c r="X286" s="739"/>
      <c r="Z286" s="740"/>
    </row>
    <row r="287" spans="21:26">
      <c r="U287" s="739"/>
      <c r="V287" s="739"/>
      <c r="W287" s="739"/>
      <c r="X287" s="739"/>
      <c r="Z287" s="740"/>
    </row>
    <row r="288" spans="21:26">
      <c r="U288" s="739"/>
      <c r="V288" s="739"/>
      <c r="W288" s="739"/>
      <c r="X288" s="739"/>
      <c r="Z288" s="740"/>
    </row>
    <row r="289" spans="21:26">
      <c r="U289" s="739"/>
      <c r="V289" s="739"/>
      <c r="W289" s="739"/>
      <c r="X289" s="739"/>
      <c r="Z289" s="740"/>
    </row>
    <row r="290" spans="21:26">
      <c r="U290" s="739"/>
      <c r="V290" s="739"/>
      <c r="W290" s="739"/>
      <c r="X290" s="739"/>
      <c r="Z290" s="740"/>
    </row>
    <row r="291" spans="21:26">
      <c r="U291" s="739"/>
      <c r="V291" s="739"/>
      <c r="W291" s="739"/>
      <c r="X291" s="739"/>
      <c r="Z291" s="740"/>
    </row>
    <row r="292" spans="21:26">
      <c r="U292" s="739"/>
      <c r="V292" s="739"/>
      <c r="W292" s="739"/>
      <c r="X292" s="739"/>
      <c r="Z292" s="740"/>
    </row>
    <row r="293" spans="21:26">
      <c r="U293" s="739"/>
      <c r="V293" s="739"/>
      <c r="W293" s="739"/>
      <c r="X293" s="739"/>
      <c r="Z293" s="740"/>
    </row>
    <row r="294" spans="21:26">
      <c r="U294" s="739"/>
      <c r="V294" s="739"/>
      <c r="W294" s="739"/>
      <c r="X294" s="739"/>
      <c r="Z294" s="740"/>
    </row>
    <row r="295" spans="21:26">
      <c r="U295" s="739"/>
      <c r="V295" s="739"/>
      <c r="W295" s="739"/>
      <c r="X295" s="739"/>
      <c r="Z295" s="740"/>
    </row>
    <row r="296" spans="21:26">
      <c r="U296" s="739"/>
      <c r="V296" s="739"/>
      <c r="W296" s="739"/>
      <c r="X296" s="739"/>
      <c r="Z296" s="740"/>
    </row>
    <row r="297" spans="21:26">
      <c r="U297" s="739"/>
      <c r="V297" s="739"/>
      <c r="W297" s="739"/>
      <c r="X297" s="739"/>
      <c r="Z297" s="740"/>
    </row>
    <row r="298" spans="21:26">
      <c r="U298" s="739"/>
      <c r="V298" s="739"/>
      <c r="W298" s="739"/>
      <c r="X298" s="739"/>
      <c r="Z298" s="740"/>
    </row>
    <row r="299" spans="21:26">
      <c r="U299" s="739"/>
      <c r="V299" s="739"/>
      <c r="W299" s="739"/>
      <c r="X299" s="739"/>
      <c r="Z299" s="740"/>
    </row>
    <row r="300" spans="21:26">
      <c r="U300" s="739"/>
      <c r="V300" s="739"/>
      <c r="W300" s="739"/>
      <c r="X300" s="739"/>
      <c r="Z300" s="740"/>
    </row>
    <row r="301" spans="21:26">
      <c r="U301" s="739"/>
      <c r="V301" s="739"/>
      <c r="W301" s="739"/>
      <c r="X301" s="739"/>
      <c r="Z301" s="740"/>
    </row>
    <row r="302" spans="21:26">
      <c r="U302" s="739"/>
      <c r="V302" s="739"/>
      <c r="W302" s="739"/>
      <c r="X302" s="739"/>
      <c r="Z302" s="740"/>
    </row>
    <row r="303" spans="21:26">
      <c r="U303" s="739"/>
      <c r="V303" s="739"/>
      <c r="W303" s="739"/>
      <c r="X303" s="739"/>
      <c r="Z303" s="740"/>
    </row>
    <row r="304" spans="21:26">
      <c r="U304" s="739"/>
      <c r="V304" s="739"/>
      <c r="W304" s="739"/>
      <c r="X304" s="739"/>
      <c r="Z304" s="740"/>
    </row>
    <row r="305" spans="21:26">
      <c r="U305" s="739"/>
      <c r="V305" s="739"/>
      <c r="W305" s="739"/>
      <c r="X305" s="739"/>
      <c r="Z305" s="740"/>
    </row>
    <row r="306" spans="21:26">
      <c r="U306" s="739"/>
      <c r="V306" s="739"/>
      <c r="W306" s="739"/>
      <c r="X306" s="739"/>
      <c r="Z306" s="740"/>
    </row>
    <row r="307" spans="21:26">
      <c r="U307" s="739"/>
      <c r="V307" s="739"/>
      <c r="W307" s="739"/>
      <c r="X307" s="739"/>
      <c r="Z307" s="740"/>
    </row>
    <row r="308" spans="21:26">
      <c r="U308" s="739"/>
      <c r="V308" s="739"/>
      <c r="W308" s="739"/>
      <c r="X308" s="739"/>
      <c r="Z308" s="740"/>
    </row>
    <row r="309" spans="21:26">
      <c r="U309" s="739"/>
      <c r="V309" s="739"/>
      <c r="W309" s="739"/>
      <c r="X309" s="739"/>
      <c r="Z309" s="740"/>
    </row>
    <row r="310" spans="21:26">
      <c r="U310" s="739"/>
      <c r="V310" s="739"/>
      <c r="W310" s="739"/>
      <c r="X310" s="739"/>
      <c r="Z310" s="740"/>
    </row>
    <row r="311" spans="21:26">
      <c r="U311" s="739"/>
      <c r="V311" s="739"/>
      <c r="W311" s="739"/>
      <c r="X311" s="739"/>
      <c r="Z311" s="740"/>
    </row>
    <row r="312" spans="21:26">
      <c r="U312" s="739"/>
      <c r="V312" s="739"/>
      <c r="W312" s="739"/>
      <c r="X312" s="739"/>
      <c r="Z312" s="740"/>
    </row>
    <row r="313" spans="21:26">
      <c r="U313" s="739"/>
      <c r="V313" s="739"/>
      <c r="W313" s="739"/>
      <c r="X313" s="739"/>
      <c r="Z313" s="740"/>
    </row>
    <row r="314" spans="21:26">
      <c r="U314" s="739"/>
      <c r="V314" s="739"/>
      <c r="W314" s="739"/>
      <c r="X314" s="739"/>
      <c r="Z314" s="740"/>
    </row>
    <row r="315" spans="21:26">
      <c r="U315" s="739"/>
      <c r="V315" s="739"/>
      <c r="W315" s="739"/>
      <c r="X315" s="739"/>
      <c r="Z315" s="740"/>
    </row>
    <row r="316" spans="21:26">
      <c r="U316" s="739"/>
      <c r="V316" s="739"/>
      <c r="W316" s="739"/>
      <c r="X316" s="739"/>
      <c r="Z316" s="740"/>
    </row>
    <row r="317" spans="21:26">
      <c r="U317" s="739"/>
      <c r="V317" s="739"/>
      <c r="W317" s="739"/>
      <c r="X317" s="739"/>
      <c r="Z317" s="740"/>
    </row>
    <row r="318" spans="21:26">
      <c r="U318" s="739"/>
      <c r="V318" s="739"/>
      <c r="W318" s="739"/>
      <c r="X318" s="739"/>
      <c r="Z318" s="740"/>
    </row>
    <row r="319" spans="21:26">
      <c r="U319" s="739"/>
      <c r="V319" s="739"/>
      <c r="W319" s="739"/>
      <c r="X319" s="739"/>
      <c r="Z319" s="740"/>
    </row>
    <row r="320" spans="21:26">
      <c r="U320" s="739"/>
      <c r="V320" s="739"/>
      <c r="W320" s="739"/>
      <c r="X320" s="739"/>
      <c r="Z320" s="740"/>
    </row>
    <row r="321" spans="21:26">
      <c r="U321" s="739"/>
      <c r="V321" s="739"/>
      <c r="W321" s="739"/>
      <c r="X321" s="739"/>
      <c r="Z321" s="740"/>
    </row>
    <row r="322" spans="21:26">
      <c r="U322" s="739"/>
      <c r="V322" s="739"/>
      <c r="W322" s="739"/>
      <c r="X322" s="739"/>
      <c r="Z322" s="740"/>
    </row>
    <row r="323" spans="21:26">
      <c r="U323" s="739"/>
      <c r="V323" s="739"/>
      <c r="W323" s="739"/>
      <c r="X323" s="739"/>
      <c r="Z323" s="740"/>
    </row>
    <row r="324" spans="21:26">
      <c r="U324" s="739"/>
      <c r="V324" s="739"/>
      <c r="W324" s="739"/>
      <c r="X324" s="739"/>
      <c r="Z324" s="740"/>
    </row>
    <row r="325" spans="21:26">
      <c r="U325" s="739"/>
      <c r="V325" s="739"/>
      <c r="W325" s="739"/>
      <c r="X325" s="739"/>
      <c r="Z325" s="740"/>
    </row>
    <row r="326" spans="21:26">
      <c r="U326" s="739"/>
      <c r="V326" s="739"/>
      <c r="W326" s="739"/>
      <c r="X326" s="739"/>
      <c r="Z326" s="740"/>
    </row>
    <row r="327" spans="21:26">
      <c r="U327" s="739"/>
      <c r="V327" s="739"/>
      <c r="W327" s="739"/>
      <c r="X327" s="739"/>
      <c r="Z327" s="740"/>
    </row>
    <row r="328" spans="21:26">
      <c r="U328" s="739"/>
      <c r="V328" s="739"/>
      <c r="W328" s="739"/>
      <c r="X328" s="739"/>
      <c r="Z328" s="740"/>
    </row>
    <row r="329" spans="21:26">
      <c r="U329" s="739"/>
      <c r="V329" s="739"/>
      <c r="W329" s="739"/>
      <c r="X329" s="739"/>
      <c r="Z329" s="740"/>
    </row>
    <row r="330" spans="21:26">
      <c r="U330" s="739"/>
      <c r="V330" s="739"/>
      <c r="W330" s="739"/>
      <c r="X330" s="739"/>
      <c r="Z330" s="740"/>
    </row>
    <row r="331" spans="21:26">
      <c r="U331" s="739"/>
      <c r="V331" s="739"/>
      <c r="W331" s="739"/>
      <c r="X331" s="739"/>
      <c r="Z331" s="740"/>
    </row>
    <row r="332" spans="21:26">
      <c r="U332" s="739"/>
      <c r="V332" s="739"/>
      <c r="W332" s="739"/>
      <c r="X332" s="739"/>
      <c r="Z332" s="740"/>
    </row>
    <row r="333" spans="21:26">
      <c r="U333" s="739"/>
      <c r="V333" s="739"/>
      <c r="W333" s="739"/>
      <c r="X333" s="739"/>
      <c r="Z333" s="740"/>
    </row>
    <row r="334" spans="21:26">
      <c r="U334" s="739"/>
      <c r="V334" s="739"/>
      <c r="W334" s="739"/>
      <c r="X334" s="739"/>
      <c r="Z334" s="740"/>
    </row>
    <row r="335" spans="21:26">
      <c r="U335" s="739"/>
      <c r="V335" s="739"/>
      <c r="W335" s="739"/>
      <c r="X335" s="739"/>
      <c r="Z335" s="740"/>
    </row>
    <row r="336" spans="21:26">
      <c r="U336" s="739"/>
      <c r="V336" s="739"/>
      <c r="W336" s="739"/>
      <c r="X336" s="739"/>
      <c r="Z336" s="740"/>
    </row>
    <row r="337" spans="21:26">
      <c r="U337" s="739"/>
      <c r="V337" s="739"/>
      <c r="W337" s="739"/>
      <c r="X337" s="739"/>
      <c r="Z337" s="740"/>
    </row>
    <row r="338" spans="21:26">
      <c r="U338" s="739"/>
      <c r="V338" s="739"/>
      <c r="W338" s="739"/>
      <c r="X338" s="739"/>
      <c r="Z338" s="740"/>
    </row>
    <row r="339" spans="21:26">
      <c r="U339" s="739"/>
      <c r="V339" s="739"/>
      <c r="W339" s="739"/>
      <c r="X339" s="739"/>
      <c r="Z339" s="740"/>
    </row>
    <row r="340" spans="21:26">
      <c r="U340" s="739"/>
      <c r="V340" s="739"/>
      <c r="W340" s="739"/>
      <c r="X340" s="739"/>
      <c r="Z340" s="740"/>
    </row>
    <row r="341" spans="21:26">
      <c r="U341" s="739"/>
      <c r="V341" s="739"/>
      <c r="W341" s="739"/>
      <c r="X341" s="739"/>
      <c r="Z341" s="740"/>
    </row>
    <row r="342" spans="21:26">
      <c r="U342" s="739"/>
      <c r="V342" s="739"/>
      <c r="W342" s="739"/>
      <c r="X342" s="739"/>
      <c r="Z342" s="740"/>
    </row>
    <row r="343" spans="21:26">
      <c r="U343" s="739"/>
      <c r="V343" s="739"/>
      <c r="W343" s="739"/>
      <c r="X343" s="739"/>
      <c r="Z343" s="740"/>
    </row>
    <row r="344" spans="21:26">
      <c r="U344" s="739"/>
      <c r="V344" s="739"/>
      <c r="W344" s="739"/>
      <c r="X344" s="739"/>
      <c r="Z344" s="740"/>
    </row>
    <row r="345" spans="21:26">
      <c r="U345" s="739"/>
      <c r="V345" s="739"/>
      <c r="W345" s="739"/>
      <c r="X345" s="739"/>
      <c r="Z345" s="740"/>
    </row>
    <row r="346" spans="21:26">
      <c r="U346" s="739"/>
      <c r="V346" s="739"/>
      <c r="W346" s="739"/>
      <c r="X346" s="739"/>
      <c r="Z346" s="740"/>
    </row>
    <row r="347" spans="21:26">
      <c r="U347" s="739"/>
      <c r="V347" s="739"/>
      <c r="W347" s="739"/>
      <c r="X347" s="739"/>
      <c r="Z347" s="740"/>
    </row>
    <row r="348" spans="21:26">
      <c r="U348" s="739"/>
      <c r="V348" s="739"/>
      <c r="W348" s="739"/>
      <c r="X348" s="739"/>
      <c r="Z348" s="740"/>
    </row>
    <row r="349" spans="21:26">
      <c r="U349" s="800"/>
      <c r="V349" s="800"/>
      <c r="W349" s="800"/>
      <c r="X349" s="800"/>
      <c r="Y349" s="800"/>
    </row>
  </sheetData>
  <protectedRanges>
    <protectedRange password="CC6F" sqref="B12:B13" name="ช่วง1_5_1_3_1_2_2_1_3_1_1_1"/>
    <protectedRange password="CC6F" sqref="B6" name="ช่วง1_5_1_3_1_2_4_1_1_2_1"/>
  </protectedRanges>
  <mergeCells count="38">
    <mergeCell ref="S22:S23"/>
    <mergeCell ref="I22:I23"/>
    <mergeCell ref="J22:J23"/>
    <mergeCell ref="K22:K23"/>
    <mergeCell ref="L22:L23"/>
    <mergeCell ref="M22:M23"/>
    <mergeCell ref="N22:N23"/>
    <mergeCell ref="D22:F22"/>
    <mergeCell ref="G22:G23"/>
    <mergeCell ref="O22:O23"/>
    <mergeCell ref="P22:Q22"/>
    <mergeCell ref="R22:R23"/>
    <mergeCell ref="H22:H23"/>
    <mergeCell ref="P4:Q4"/>
    <mergeCell ref="R4:R5"/>
    <mergeCell ref="S4:S5"/>
    <mergeCell ref="A19:S19"/>
    <mergeCell ref="A20:S20"/>
    <mergeCell ref="A21:S21"/>
    <mergeCell ref="J4:J5"/>
    <mergeCell ref="K4:K5"/>
    <mergeCell ref="L4:L5"/>
    <mergeCell ref="M4:M5"/>
    <mergeCell ref="N4:N5"/>
    <mergeCell ref="O4:O5"/>
    <mergeCell ref="A22:A23"/>
    <mergeCell ref="B22:B23"/>
    <mergeCell ref="C22:C23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</mergeCells>
  <hyperlinks>
    <hyperlink ref="T1" location="'รวมงบ 2565'!A1" display="กลับ" xr:uid="{6BC163B2-F8B5-4F36-A636-EACF74D8D2BA}"/>
  </hyperlinks>
  <pageMargins left="0.39370078740157483" right="0" top="0.19685039370078741" bottom="0" header="0" footer="0"/>
  <pageSetup paperSize="9" scale="95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2509E-7E1E-4987-BC45-3CFA518454D1}">
  <sheetPr>
    <tabColor rgb="FFC00000"/>
  </sheetPr>
  <dimension ref="A1:Z12"/>
  <sheetViews>
    <sheetView topLeftCell="A4" zoomScale="86" zoomScaleNormal="86" workbookViewId="0">
      <selection activeCell="C4" sqref="C4:C5"/>
    </sheetView>
  </sheetViews>
  <sheetFormatPr defaultColWidth="8.69921875" defaultRowHeight="16.8"/>
  <cols>
    <col min="1" max="1" width="4.3984375" style="21" customWidth="1"/>
    <col min="2" max="2" width="16.398437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6.09765625" style="21" customWidth="1"/>
    <col min="10" max="10" width="7.3984375" style="21" customWidth="1"/>
    <col min="11" max="11" width="10.29687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4.59765625" style="21" customWidth="1"/>
    <col min="17" max="17" width="8.3984375" style="21" customWidth="1"/>
    <col min="18" max="18" width="10.296875" style="21" customWidth="1"/>
    <col min="19" max="19" width="9" style="21" customWidth="1"/>
    <col min="20" max="20" width="7.296875" style="21" customWidth="1"/>
    <col min="21" max="21" width="9" style="21" customWidth="1"/>
    <col min="22" max="22" width="14.296875" style="21" customWidth="1"/>
    <col min="23" max="16384" width="8.69921875" style="21"/>
  </cols>
  <sheetData>
    <row r="1" spans="1:26" s="26" customFormat="1" ht="22.5" customHeight="1">
      <c r="A1" s="1826" t="s">
        <v>1922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</row>
    <row r="2" spans="1:26" s="26" customFormat="1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</row>
    <row r="3" spans="1:26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6" ht="18.600000000000001" customHeight="1">
      <c r="A4" s="1828" t="s">
        <v>789</v>
      </c>
      <c r="B4" s="1829" t="s">
        <v>4</v>
      </c>
      <c r="C4" s="1828" t="s">
        <v>1031</v>
      </c>
      <c r="D4" s="1831" t="s">
        <v>1032</v>
      </c>
      <c r="E4" s="1831"/>
      <c r="F4" s="1831"/>
      <c r="G4" s="1831" t="s">
        <v>1033</v>
      </c>
      <c r="H4" s="1831" t="s">
        <v>1034</v>
      </c>
      <c r="I4" s="1831" t="s">
        <v>1035</v>
      </c>
      <c r="J4" s="1833" t="s">
        <v>1036</v>
      </c>
      <c r="K4" s="1833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32" t="s">
        <v>1042</v>
      </c>
      <c r="Q4" s="1832"/>
      <c r="R4" s="1832" t="s">
        <v>1043</v>
      </c>
      <c r="S4" s="1832" t="s">
        <v>1146</v>
      </c>
      <c r="T4" s="801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102.6" customHeight="1">
      <c r="A5" s="1828"/>
      <c r="B5" s="1830"/>
      <c r="C5" s="1828"/>
      <c r="D5" s="499" t="s">
        <v>1045</v>
      </c>
      <c r="E5" s="499" t="s">
        <v>1046</v>
      </c>
      <c r="F5" s="499" t="s">
        <v>224</v>
      </c>
      <c r="G5" s="1831"/>
      <c r="H5" s="1831"/>
      <c r="I5" s="1831"/>
      <c r="J5" s="1833"/>
      <c r="K5" s="1833"/>
      <c r="L5" s="1831"/>
      <c r="M5" s="1831"/>
      <c r="N5" s="1831"/>
      <c r="O5" s="1831"/>
      <c r="P5" s="554" t="s">
        <v>1047</v>
      </c>
      <c r="Q5" s="879" t="s">
        <v>1048</v>
      </c>
      <c r="R5" s="1832"/>
      <c r="S5" s="1832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 s="873" customFormat="1" ht="72" customHeight="1">
      <c r="A6" s="890">
        <v>1</v>
      </c>
      <c r="B6" s="875" t="s">
        <v>1923</v>
      </c>
      <c r="C6" s="509" t="s">
        <v>1461</v>
      </c>
      <c r="D6" s="1092">
        <v>0</v>
      </c>
      <c r="E6" s="1092">
        <v>0</v>
      </c>
      <c r="F6" s="1092">
        <v>0</v>
      </c>
      <c r="G6" s="1092"/>
      <c r="H6" s="1092"/>
      <c r="I6" s="1092">
        <v>10</v>
      </c>
      <c r="J6" s="993">
        <v>700</v>
      </c>
      <c r="K6" s="1092">
        <v>7000</v>
      </c>
      <c r="L6" s="1092">
        <v>0</v>
      </c>
      <c r="M6" s="1092">
        <v>10</v>
      </c>
      <c r="N6" s="1092">
        <v>0</v>
      </c>
      <c r="O6" s="1092">
        <v>0</v>
      </c>
      <c r="P6" s="1092">
        <v>10</v>
      </c>
      <c r="Q6" s="993">
        <v>7000</v>
      </c>
      <c r="R6" s="1005" t="s">
        <v>1051</v>
      </c>
      <c r="S6" s="1005" t="s">
        <v>1067</v>
      </c>
      <c r="T6" s="22" t="str">
        <f>+IF(K6=Q6,("OK"))</f>
        <v>OK</v>
      </c>
      <c r="U6" s="739">
        <f>+L6*J6</f>
        <v>0</v>
      </c>
      <c r="V6" s="739">
        <f>+M6*J6</f>
        <v>7000</v>
      </c>
      <c r="W6" s="739">
        <f>+N6*J6</f>
        <v>0</v>
      </c>
      <c r="X6" s="739">
        <f>+O6*J6</f>
        <v>0</v>
      </c>
      <c r="Y6" s="740">
        <f>SUM(U6:X6)</f>
        <v>7000</v>
      </c>
      <c r="Z6" s="740" t="str">
        <f>IF(Q6=Y6,"OK")</f>
        <v>OK</v>
      </c>
    </row>
    <row r="7" spans="1:26" s="873" customFormat="1" ht="81.599999999999994" customHeight="1">
      <c r="A7" s="890">
        <v>2</v>
      </c>
      <c r="B7" s="522" t="s">
        <v>1924</v>
      </c>
      <c r="C7" s="509" t="s">
        <v>1461</v>
      </c>
      <c r="D7" s="509">
        <v>0</v>
      </c>
      <c r="E7" s="509">
        <v>0</v>
      </c>
      <c r="F7" s="509">
        <v>0</v>
      </c>
      <c r="G7" s="509"/>
      <c r="H7" s="509"/>
      <c r="I7" s="509">
        <v>5</v>
      </c>
      <c r="J7" s="524">
        <v>600</v>
      </c>
      <c r="K7" s="1142">
        <v>3000</v>
      </c>
      <c r="L7" s="509">
        <v>0</v>
      </c>
      <c r="M7" s="509">
        <v>5</v>
      </c>
      <c r="N7" s="509">
        <v>0</v>
      </c>
      <c r="O7" s="509">
        <v>0</v>
      </c>
      <c r="P7" s="1092">
        <v>5</v>
      </c>
      <c r="Q7" s="1143">
        <v>3000</v>
      </c>
      <c r="R7" s="988" t="s">
        <v>1051</v>
      </c>
      <c r="S7" s="509" t="s">
        <v>1067</v>
      </c>
      <c r="T7" s="22" t="str">
        <f>+IF(K7=Q7,("OK"))</f>
        <v>OK</v>
      </c>
      <c r="U7" s="739">
        <f t="shared" ref="U7:U8" si="0">+L7*J7</f>
        <v>0</v>
      </c>
      <c r="V7" s="739">
        <f t="shared" ref="V7" si="1">+M7*J7</f>
        <v>3000</v>
      </c>
      <c r="W7" s="739">
        <f t="shared" ref="W7" si="2">+N7*J7</f>
        <v>0</v>
      </c>
      <c r="X7" s="739">
        <f t="shared" ref="X7" si="3">+O7*J7</f>
        <v>0</v>
      </c>
      <c r="Y7" s="740">
        <f t="shared" ref="Y7" si="4">SUM(U7:X7)</f>
        <v>3000</v>
      </c>
      <c r="Z7" s="740" t="str">
        <f t="shared" ref="Z7" si="5">IF(Q7=Y7,"OK")</f>
        <v>OK</v>
      </c>
    </row>
    <row r="8" spans="1:26" ht="21">
      <c r="A8" s="1060"/>
      <c r="B8" s="604" t="s">
        <v>6</v>
      </c>
      <c r="K8" s="1084">
        <f>SUM(K4:K7)</f>
        <v>10000</v>
      </c>
      <c r="L8" s="1139"/>
      <c r="M8" s="1139"/>
      <c r="N8" s="1139"/>
      <c r="O8" s="1139"/>
      <c r="P8" s="1139"/>
      <c r="Q8" s="1140">
        <f>SUM(Q4:Q7)</f>
        <v>10000</v>
      </c>
      <c r="U8" s="739">
        <f t="shared" si="0"/>
        <v>0</v>
      </c>
      <c r="V8" s="739">
        <f>SUM(V6:V7)</f>
        <v>10000</v>
      </c>
      <c r="W8" s="739"/>
      <c r="X8" s="739"/>
      <c r="Y8" s="740">
        <f>SUM(Y6:Y7)</f>
        <v>10000</v>
      </c>
      <c r="Z8" s="740"/>
    </row>
    <row r="9" spans="1:26">
      <c r="V9" s="549"/>
    </row>
    <row r="12" spans="1:26">
      <c r="V12" s="549">
        <f>+Q8+'2.14วัสดุอื่นผลิตยาสมุนไพร'!Q28</f>
        <v>510330.4</v>
      </c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CFECCFB8-AEEB-43CB-8CCA-A50FBA0B12B7}"/>
  </hyperlinks>
  <pageMargins left="0.39370078740157483" right="0" top="0.19685039370078741" bottom="0" header="0" footer="0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41581-9F8A-4E46-A293-1B28AEC78AE2}">
  <sheetPr>
    <tabColor rgb="FF008000"/>
  </sheetPr>
  <dimension ref="A1:Z619"/>
  <sheetViews>
    <sheetView topLeftCell="A616" zoomScale="87" zoomScaleNormal="87" zoomScaleSheetLayoutView="96" workbookViewId="0">
      <selection activeCell="C4" sqref="C4:C5"/>
    </sheetView>
  </sheetViews>
  <sheetFormatPr defaultColWidth="9" defaultRowHeight="21"/>
  <cols>
    <col min="1" max="1" width="4.8984375" style="21" customWidth="1"/>
    <col min="2" max="2" width="22.296875" style="1204" customWidth="1"/>
    <col min="3" max="3" width="4.8984375" style="21" customWidth="1"/>
    <col min="4" max="4" width="5.296875" style="1205" customWidth="1"/>
    <col min="5" max="5" width="5" style="1205" customWidth="1"/>
    <col min="6" max="6" width="5.296875" style="1205" customWidth="1"/>
    <col min="7" max="7" width="5.3984375" style="1205" customWidth="1"/>
    <col min="8" max="8" width="6" style="21" customWidth="1"/>
    <col min="9" max="9" width="7.09765625" style="1205" customWidth="1"/>
    <col min="10" max="10" width="5.59765625" style="1206" customWidth="1"/>
    <col min="11" max="11" width="8.296875" style="1206" customWidth="1"/>
    <col min="12" max="15" width="5.296875" style="1205" customWidth="1"/>
    <col min="16" max="16" width="6.296875" style="1205" customWidth="1"/>
    <col min="17" max="17" width="8.8984375" style="1206" customWidth="1"/>
    <col min="18" max="19" width="7.69921875" style="21" customWidth="1"/>
    <col min="20" max="20" width="9" style="21"/>
    <col min="21" max="21" width="10.59765625" style="517" customWidth="1"/>
    <col min="22" max="22" width="10.296875" style="517" customWidth="1"/>
    <col min="23" max="23" width="10.59765625" style="517" customWidth="1"/>
    <col min="24" max="24" width="10.69921875" style="517" customWidth="1"/>
    <col min="25" max="25" width="10.8984375" style="722" customWidth="1"/>
    <col min="26" max="26" width="8.69921875" style="722" customWidth="1"/>
    <col min="27" max="16384" width="9" style="21"/>
  </cols>
  <sheetData>
    <row r="1" spans="1:26" ht="24.6">
      <c r="A1" s="1826" t="s">
        <v>1925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1063" t="s">
        <v>1028</v>
      </c>
    </row>
    <row r="2" spans="1:26" ht="24.6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T2" s="26"/>
    </row>
    <row r="3" spans="1:26" ht="20.2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T3" s="26"/>
    </row>
    <row r="4" spans="1:26" ht="21" customHeight="1">
      <c r="A4" s="1828" t="s">
        <v>789</v>
      </c>
      <c r="B4" s="1829" t="s">
        <v>4</v>
      </c>
      <c r="C4" s="1828" t="s">
        <v>1031</v>
      </c>
      <c r="D4" s="1838" t="s">
        <v>1032</v>
      </c>
      <c r="E4" s="1838"/>
      <c r="F4" s="1838"/>
      <c r="G4" s="1847" t="s">
        <v>1033</v>
      </c>
      <c r="H4" s="1847" t="s">
        <v>1034</v>
      </c>
      <c r="I4" s="1847" t="s">
        <v>1035</v>
      </c>
      <c r="J4" s="1833" t="s">
        <v>1036</v>
      </c>
      <c r="K4" s="1833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33" t="s">
        <v>1042</v>
      </c>
      <c r="Q4" s="1833"/>
      <c r="R4" s="1828" t="s">
        <v>1043</v>
      </c>
      <c r="S4" s="1883" t="s">
        <v>1146</v>
      </c>
      <c r="T4" s="801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70.95" customHeight="1">
      <c r="A5" s="1828"/>
      <c r="B5" s="1830"/>
      <c r="C5" s="1828"/>
      <c r="D5" s="505" t="s">
        <v>1147</v>
      </c>
      <c r="E5" s="505" t="s">
        <v>1046</v>
      </c>
      <c r="F5" s="505" t="s">
        <v>1926</v>
      </c>
      <c r="G5" s="1847"/>
      <c r="H5" s="1847"/>
      <c r="I5" s="1847"/>
      <c r="J5" s="1833"/>
      <c r="K5" s="1833"/>
      <c r="L5" s="1831"/>
      <c r="M5" s="1831"/>
      <c r="N5" s="1831"/>
      <c r="O5" s="1831"/>
      <c r="P5" s="499" t="s">
        <v>1047</v>
      </c>
      <c r="Q5" s="500" t="s">
        <v>1048</v>
      </c>
      <c r="R5" s="1828"/>
      <c r="S5" s="1883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 ht="42">
      <c r="A6" s="578">
        <v>1</v>
      </c>
      <c r="B6" s="1144" t="s">
        <v>1927</v>
      </c>
      <c r="C6" s="578" t="s">
        <v>1155</v>
      </c>
      <c r="D6" s="1058">
        <v>300</v>
      </c>
      <c r="E6" s="591">
        <v>200</v>
      </c>
      <c r="F6" s="591">
        <v>100</v>
      </c>
      <c r="G6" s="826">
        <v>200</v>
      </c>
      <c r="H6" s="872">
        <v>100</v>
      </c>
      <c r="I6" s="591">
        <f>G6</f>
        <v>200</v>
      </c>
      <c r="J6" s="1145">
        <v>60</v>
      </c>
      <c r="K6" s="626">
        <f>Q6</f>
        <v>12000</v>
      </c>
      <c r="L6" s="626">
        <v>0</v>
      </c>
      <c r="M6" s="626">
        <v>100</v>
      </c>
      <c r="N6" s="626">
        <v>100</v>
      </c>
      <c r="O6" s="626">
        <v>0</v>
      </c>
      <c r="P6" s="1069">
        <f>SUM(L6:O6)</f>
        <v>200</v>
      </c>
      <c r="Q6" s="1146">
        <f>P6*J6</f>
        <v>12000</v>
      </c>
      <c r="R6" s="828" t="s">
        <v>1051</v>
      </c>
      <c r="S6" s="578" t="s">
        <v>1052</v>
      </c>
      <c r="T6" s="22" t="str">
        <f>+IF(K6=Q6,("OK"))</f>
        <v>OK</v>
      </c>
      <c r="U6" s="739">
        <f>+L6*J6</f>
        <v>0</v>
      </c>
      <c r="V6" s="739">
        <f>+M6*J6</f>
        <v>6000</v>
      </c>
      <c r="W6" s="739">
        <f>+N6*J6</f>
        <v>6000</v>
      </c>
      <c r="X6" s="739">
        <f>+O6*J6</f>
        <v>0</v>
      </c>
      <c r="Y6" s="722">
        <f>SUM(U6:X6)</f>
        <v>12000</v>
      </c>
      <c r="Z6" s="740" t="str">
        <f>IF(Q6=Y6,"OK")</f>
        <v>OK</v>
      </c>
    </row>
    <row r="7" spans="1:26" ht="42">
      <c r="A7" s="578">
        <v>2</v>
      </c>
      <c r="B7" s="1009" t="s">
        <v>1928</v>
      </c>
      <c r="C7" s="578" t="s">
        <v>1155</v>
      </c>
      <c r="D7" s="1058">
        <v>100</v>
      </c>
      <c r="E7" s="591">
        <v>150</v>
      </c>
      <c r="F7" s="591">
        <v>50</v>
      </c>
      <c r="G7" s="826">
        <v>100</v>
      </c>
      <c r="H7" s="872">
        <v>50</v>
      </c>
      <c r="I7" s="591">
        <f t="shared" ref="I7:I44" si="0">G7</f>
        <v>100</v>
      </c>
      <c r="J7" s="1145">
        <v>38</v>
      </c>
      <c r="K7" s="626">
        <f t="shared" ref="K7:K44" si="1">Q7</f>
        <v>3800</v>
      </c>
      <c r="L7" s="626">
        <v>0</v>
      </c>
      <c r="M7" s="626">
        <v>100</v>
      </c>
      <c r="N7" s="626">
        <v>0</v>
      </c>
      <c r="O7" s="626">
        <v>0</v>
      </c>
      <c r="P7" s="1069">
        <f t="shared" ref="P7:P44" si="2">SUM(L7:O7)</f>
        <v>100</v>
      </c>
      <c r="Q7" s="1146">
        <f t="shared" ref="Q7:Q44" si="3">P7*J7</f>
        <v>3800</v>
      </c>
      <c r="R7" s="828" t="s">
        <v>1051</v>
      </c>
      <c r="S7" s="578" t="s">
        <v>1052</v>
      </c>
      <c r="T7" s="22" t="str">
        <f t="shared" ref="T7:T13" si="4">+IF(K7=Q7,("OK"))</f>
        <v>OK</v>
      </c>
      <c r="U7" s="739">
        <f t="shared" ref="U7:U70" si="5">+L7*J7</f>
        <v>0</v>
      </c>
      <c r="V7" s="739">
        <f t="shared" ref="V7:V70" si="6">+M7*J7</f>
        <v>3800</v>
      </c>
      <c r="W7" s="739">
        <f t="shared" ref="W7:W70" si="7">+N7*J7</f>
        <v>0</v>
      </c>
      <c r="X7" s="739">
        <f t="shared" ref="X7:X70" si="8">+O7*J7</f>
        <v>0</v>
      </c>
      <c r="Y7" s="722">
        <f t="shared" ref="Y7:Y70" si="9">SUM(U7:X7)</f>
        <v>3800</v>
      </c>
      <c r="Z7" s="740" t="str">
        <f t="shared" ref="Z7:Z70" si="10">IF(Q7=Y7,"OK")</f>
        <v>OK</v>
      </c>
    </row>
    <row r="8" spans="1:26" ht="42">
      <c r="A8" s="578">
        <v>3</v>
      </c>
      <c r="B8" s="1009" t="s">
        <v>1929</v>
      </c>
      <c r="C8" s="578" t="s">
        <v>1155</v>
      </c>
      <c r="D8" s="1058">
        <v>100</v>
      </c>
      <c r="E8" s="591">
        <v>100</v>
      </c>
      <c r="F8" s="591">
        <v>50</v>
      </c>
      <c r="G8" s="826">
        <v>100</v>
      </c>
      <c r="H8" s="872">
        <v>50</v>
      </c>
      <c r="I8" s="591">
        <f t="shared" si="0"/>
        <v>100</v>
      </c>
      <c r="J8" s="1145">
        <v>65</v>
      </c>
      <c r="K8" s="626">
        <f t="shared" si="1"/>
        <v>6500</v>
      </c>
      <c r="L8" s="626">
        <v>0</v>
      </c>
      <c r="M8" s="626">
        <v>100</v>
      </c>
      <c r="N8" s="626">
        <v>0</v>
      </c>
      <c r="O8" s="626">
        <v>0</v>
      </c>
      <c r="P8" s="1069">
        <f t="shared" si="2"/>
        <v>100</v>
      </c>
      <c r="Q8" s="1146">
        <f t="shared" si="3"/>
        <v>6500</v>
      </c>
      <c r="R8" s="828" t="s">
        <v>1051</v>
      </c>
      <c r="S8" s="578" t="s">
        <v>1052</v>
      </c>
      <c r="T8" s="22" t="str">
        <f t="shared" si="4"/>
        <v>OK</v>
      </c>
      <c r="U8" s="739">
        <f t="shared" si="5"/>
        <v>0</v>
      </c>
      <c r="V8" s="739">
        <f t="shared" si="6"/>
        <v>6500</v>
      </c>
      <c r="W8" s="739">
        <f t="shared" si="7"/>
        <v>0</v>
      </c>
      <c r="X8" s="739">
        <f t="shared" si="8"/>
        <v>0</v>
      </c>
      <c r="Y8" s="722">
        <f t="shared" si="9"/>
        <v>6500</v>
      </c>
      <c r="Z8" s="740" t="str">
        <f t="shared" si="10"/>
        <v>OK</v>
      </c>
    </row>
    <row r="9" spans="1:26" ht="42">
      <c r="A9" s="578">
        <v>4</v>
      </c>
      <c r="B9" s="1009" t="s">
        <v>1930</v>
      </c>
      <c r="C9" s="578" t="s">
        <v>1594</v>
      </c>
      <c r="D9" s="1058">
        <v>200</v>
      </c>
      <c r="E9" s="591">
        <v>200</v>
      </c>
      <c r="F9" s="591">
        <v>350</v>
      </c>
      <c r="G9" s="826">
        <v>100</v>
      </c>
      <c r="H9" s="872">
        <v>0</v>
      </c>
      <c r="I9" s="591">
        <f t="shared" si="0"/>
        <v>100</v>
      </c>
      <c r="J9" s="1145">
        <v>45</v>
      </c>
      <c r="K9" s="626">
        <f t="shared" si="1"/>
        <v>4500</v>
      </c>
      <c r="L9" s="626">
        <v>0</v>
      </c>
      <c r="M9" s="626">
        <v>100</v>
      </c>
      <c r="N9" s="626">
        <v>0</v>
      </c>
      <c r="O9" s="626">
        <v>0</v>
      </c>
      <c r="P9" s="1069">
        <f t="shared" si="2"/>
        <v>100</v>
      </c>
      <c r="Q9" s="1146">
        <f t="shared" si="3"/>
        <v>4500</v>
      </c>
      <c r="R9" s="828" t="s">
        <v>1051</v>
      </c>
      <c r="S9" s="578" t="s">
        <v>1052</v>
      </c>
      <c r="T9" s="22" t="str">
        <f t="shared" si="4"/>
        <v>OK</v>
      </c>
      <c r="U9" s="739">
        <f t="shared" si="5"/>
        <v>0</v>
      </c>
      <c r="V9" s="739">
        <f t="shared" si="6"/>
        <v>4500</v>
      </c>
      <c r="W9" s="739">
        <f t="shared" si="7"/>
        <v>0</v>
      </c>
      <c r="X9" s="739">
        <f t="shared" si="8"/>
        <v>0</v>
      </c>
      <c r="Y9" s="722">
        <f t="shared" si="9"/>
        <v>4500</v>
      </c>
      <c r="Z9" s="740" t="str">
        <f t="shared" si="10"/>
        <v>OK</v>
      </c>
    </row>
    <row r="10" spans="1:26" ht="42">
      <c r="A10" s="578">
        <v>5</v>
      </c>
      <c r="B10" s="1009" t="s">
        <v>1931</v>
      </c>
      <c r="C10" s="578" t="s">
        <v>1594</v>
      </c>
      <c r="D10" s="1058">
        <v>500</v>
      </c>
      <c r="E10" s="591">
        <v>600</v>
      </c>
      <c r="F10" s="591">
        <v>500</v>
      </c>
      <c r="G10" s="826">
        <v>1000</v>
      </c>
      <c r="H10" s="872">
        <v>500</v>
      </c>
      <c r="I10" s="591">
        <f t="shared" si="0"/>
        <v>1000</v>
      </c>
      <c r="J10" s="1145">
        <v>28</v>
      </c>
      <c r="K10" s="626">
        <f t="shared" si="1"/>
        <v>28000</v>
      </c>
      <c r="L10" s="626">
        <v>0</v>
      </c>
      <c r="M10" s="626">
        <v>500</v>
      </c>
      <c r="N10" s="626">
        <v>500</v>
      </c>
      <c r="O10" s="626">
        <v>0</v>
      </c>
      <c r="P10" s="1069">
        <f t="shared" si="2"/>
        <v>1000</v>
      </c>
      <c r="Q10" s="1146">
        <f t="shared" si="3"/>
        <v>28000</v>
      </c>
      <c r="R10" s="828" t="s">
        <v>1051</v>
      </c>
      <c r="S10" s="578" t="s">
        <v>1052</v>
      </c>
      <c r="T10" s="22" t="str">
        <f t="shared" si="4"/>
        <v>OK</v>
      </c>
      <c r="U10" s="739">
        <f t="shared" si="5"/>
        <v>0</v>
      </c>
      <c r="V10" s="739">
        <f t="shared" si="6"/>
        <v>14000</v>
      </c>
      <c r="W10" s="739">
        <f t="shared" si="7"/>
        <v>14000</v>
      </c>
      <c r="X10" s="739">
        <f t="shared" si="8"/>
        <v>0</v>
      </c>
      <c r="Y10" s="722">
        <f t="shared" si="9"/>
        <v>28000</v>
      </c>
      <c r="Z10" s="740" t="str">
        <f t="shared" si="10"/>
        <v>OK</v>
      </c>
    </row>
    <row r="11" spans="1:26" ht="42">
      <c r="A11" s="578">
        <v>6</v>
      </c>
      <c r="B11" s="1009" t="s">
        <v>1932</v>
      </c>
      <c r="C11" s="578" t="s">
        <v>1155</v>
      </c>
      <c r="D11" s="1058">
        <v>150</v>
      </c>
      <c r="E11" s="591">
        <v>150</v>
      </c>
      <c r="F11" s="591">
        <v>100</v>
      </c>
      <c r="G11" s="826">
        <v>100</v>
      </c>
      <c r="H11" s="872">
        <v>60</v>
      </c>
      <c r="I11" s="591">
        <f t="shared" si="0"/>
        <v>100</v>
      </c>
      <c r="J11" s="1145">
        <v>48</v>
      </c>
      <c r="K11" s="626">
        <f t="shared" si="1"/>
        <v>4800</v>
      </c>
      <c r="L11" s="626">
        <v>0</v>
      </c>
      <c r="M11" s="626">
        <v>100</v>
      </c>
      <c r="N11" s="626">
        <v>0</v>
      </c>
      <c r="O11" s="626">
        <v>0</v>
      </c>
      <c r="P11" s="1069">
        <f t="shared" si="2"/>
        <v>100</v>
      </c>
      <c r="Q11" s="1146">
        <f t="shared" si="3"/>
        <v>4800</v>
      </c>
      <c r="R11" s="828" t="s">
        <v>1051</v>
      </c>
      <c r="S11" s="578" t="s">
        <v>1052</v>
      </c>
      <c r="T11" s="22" t="str">
        <f t="shared" si="4"/>
        <v>OK</v>
      </c>
      <c r="U11" s="739">
        <f t="shared" si="5"/>
        <v>0</v>
      </c>
      <c r="V11" s="739">
        <f t="shared" si="6"/>
        <v>4800</v>
      </c>
      <c r="W11" s="739">
        <f t="shared" si="7"/>
        <v>0</v>
      </c>
      <c r="X11" s="739">
        <f t="shared" si="8"/>
        <v>0</v>
      </c>
      <c r="Y11" s="722">
        <f t="shared" si="9"/>
        <v>4800</v>
      </c>
      <c r="Z11" s="740" t="str">
        <f t="shared" si="10"/>
        <v>OK</v>
      </c>
    </row>
    <row r="12" spans="1:26" ht="42">
      <c r="A12" s="578">
        <v>7</v>
      </c>
      <c r="B12" s="1009" t="s">
        <v>1933</v>
      </c>
      <c r="C12" s="578" t="s">
        <v>1155</v>
      </c>
      <c r="D12" s="1058">
        <v>100</v>
      </c>
      <c r="E12" s="591">
        <v>150</v>
      </c>
      <c r="F12" s="591">
        <v>100</v>
      </c>
      <c r="G12" s="826">
        <v>100</v>
      </c>
      <c r="H12" s="872">
        <v>20</v>
      </c>
      <c r="I12" s="591">
        <f t="shared" si="0"/>
        <v>100</v>
      </c>
      <c r="J12" s="1145">
        <v>60</v>
      </c>
      <c r="K12" s="626">
        <f t="shared" si="1"/>
        <v>6000</v>
      </c>
      <c r="L12" s="626">
        <v>0</v>
      </c>
      <c r="M12" s="626">
        <v>100</v>
      </c>
      <c r="N12" s="626">
        <v>0</v>
      </c>
      <c r="O12" s="626">
        <v>0</v>
      </c>
      <c r="P12" s="1069">
        <f t="shared" si="2"/>
        <v>100</v>
      </c>
      <c r="Q12" s="1146">
        <f t="shared" si="3"/>
        <v>6000</v>
      </c>
      <c r="R12" s="828" t="s">
        <v>1051</v>
      </c>
      <c r="S12" s="578" t="s">
        <v>1052</v>
      </c>
      <c r="T12" s="22" t="str">
        <f t="shared" si="4"/>
        <v>OK</v>
      </c>
      <c r="U12" s="739">
        <f t="shared" si="5"/>
        <v>0</v>
      </c>
      <c r="V12" s="739">
        <f t="shared" si="6"/>
        <v>6000</v>
      </c>
      <c r="W12" s="739">
        <f t="shared" si="7"/>
        <v>0</v>
      </c>
      <c r="X12" s="739">
        <f t="shared" si="8"/>
        <v>0</v>
      </c>
      <c r="Y12" s="722">
        <f t="shared" si="9"/>
        <v>6000</v>
      </c>
      <c r="Z12" s="740" t="str">
        <f t="shared" si="10"/>
        <v>OK</v>
      </c>
    </row>
    <row r="13" spans="1:26" ht="42">
      <c r="A13" s="578">
        <v>8</v>
      </c>
      <c r="B13" s="1009" t="s">
        <v>1934</v>
      </c>
      <c r="C13" s="578" t="s">
        <v>1594</v>
      </c>
      <c r="D13" s="1058">
        <v>200</v>
      </c>
      <c r="E13" s="591">
        <v>200</v>
      </c>
      <c r="F13" s="591">
        <v>400</v>
      </c>
      <c r="G13" s="826">
        <v>800</v>
      </c>
      <c r="H13" s="872">
        <v>0</v>
      </c>
      <c r="I13" s="591">
        <f t="shared" si="0"/>
        <v>800</v>
      </c>
      <c r="J13" s="1145">
        <v>35</v>
      </c>
      <c r="K13" s="626">
        <f t="shared" si="1"/>
        <v>28000</v>
      </c>
      <c r="L13" s="626">
        <v>0</v>
      </c>
      <c r="M13" s="626">
        <v>400</v>
      </c>
      <c r="N13" s="626">
        <v>400</v>
      </c>
      <c r="O13" s="626">
        <v>0</v>
      </c>
      <c r="P13" s="1069">
        <f t="shared" si="2"/>
        <v>800</v>
      </c>
      <c r="Q13" s="1146">
        <f t="shared" si="3"/>
        <v>28000</v>
      </c>
      <c r="R13" s="828" t="s">
        <v>1051</v>
      </c>
      <c r="S13" s="578" t="s">
        <v>1052</v>
      </c>
      <c r="T13" s="22" t="str">
        <f t="shared" si="4"/>
        <v>OK</v>
      </c>
      <c r="U13" s="739">
        <f t="shared" si="5"/>
        <v>0</v>
      </c>
      <c r="V13" s="739">
        <f t="shared" si="6"/>
        <v>14000</v>
      </c>
      <c r="W13" s="739">
        <f t="shared" si="7"/>
        <v>14000</v>
      </c>
      <c r="X13" s="739">
        <f t="shared" si="8"/>
        <v>0</v>
      </c>
      <c r="Y13" s="722">
        <f t="shared" si="9"/>
        <v>28000</v>
      </c>
      <c r="Z13" s="740" t="str">
        <f t="shared" si="10"/>
        <v>OK</v>
      </c>
    </row>
    <row r="14" spans="1:26">
      <c r="A14" s="578">
        <v>9</v>
      </c>
      <c r="B14" s="1009" t="s">
        <v>1935</v>
      </c>
      <c r="C14" s="578" t="s">
        <v>1920</v>
      </c>
      <c r="D14" s="1058">
        <v>150</v>
      </c>
      <c r="E14" s="591">
        <v>200</v>
      </c>
      <c r="F14" s="591">
        <v>200</v>
      </c>
      <c r="G14" s="826">
        <v>800</v>
      </c>
      <c r="H14" s="872">
        <v>0</v>
      </c>
      <c r="I14" s="591">
        <f t="shared" si="0"/>
        <v>800</v>
      </c>
      <c r="J14" s="1145">
        <v>20</v>
      </c>
      <c r="K14" s="626">
        <f t="shared" si="1"/>
        <v>16000</v>
      </c>
      <c r="L14" s="626">
        <v>0</v>
      </c>
      <c r="M14" s="626">
        <v>400</v>
      </c>
      <c r="N14" s="626">
        <v>400</v>
      </c>
      <c r="O14" s="626">
        <v>0</v>
      </c>
      <c r="P14" s="1069">
        <f t="shared" si="2"/>
        <v>800</v>
      </c>
      <c r="Q14" s="1146">
        <f t="shared" si="3"/>
        <v>16000</v>
      </c>
      <c r="R14" s="828" t="s">
        <v>1051</v>
      </c>
      <c r="S14" s="578" t="s">
        <v>1052</v>
      </c>
      <c r="T14" s="22" t="e">
        <f>+IF(#REF!=#REF!,("OK"))</f>
        <v>#REF!</v>
      </c>
      <c r="U14" s="739">
        <f t="shared" si="5"/>
        <v>0</v>
      </c>
      <c r="V14" s="739">
        <f t="shared" si="6"/>
        <v>8000</v>
      </c>
      <c r="W14" s="739">
        <f t="shared" si="7"/>
        <v>8000</v>
      </c>
      <c r="X14" s="739">
        <f t="shared" si="8"/>
        <v>0</v>
      </c>
      <c r="Y14" s="722">
        <f t="shared" si="9"/>
        <v>16000</v>
      </c>
      <c r="Z14" s="740" t="str">
        <f t="shared" si="10"/>
        <v>OK</v>
      </c>
    </row>
    <row r="15" spans="1:26" ht="42">
      <c r="A15" s="578">
        <v>10</v>
      </c>
      <c r="B15" s="1009" t="s">
        <v>1936</v>
      </c>
      <c r="C15" s="578" t="s">
        <v>1155</v>
      </c>
      <c r="D15" s="1058">
        <v>100</v>
      </c>
      <c r="E15" s="591">
        <v>100</v>
      </c>
      <c r="F15" s="591">
        <v>220</v>
      </c>
      <c r="G15" s="826">
        <v>300</v>
      </c>
      <c r="H15" s="872">
        <v>50</v>
      </c>
      <c r="I15" s="591">
        <f t="shared" si="0"/>
        <v>300</v>
      </c>
      <c r="J15" s="1145">
        <v>45</v>
      </c>
      <c r="K15" s="626">
        <f t="shared" si="1"/>
        <v>13500</v>
      </c>
      <c r="L15" s="626">
        <v>0</v>
      </c>
      <c r="M15" s="626">
        <v>150</v>
      </c>
      <c r="N15" s="626">
        <v>150</v>
      </c>
      <c r="O15" s="626">
        <v>0</v>
      </c>
      <c r="P15" s="1069">
        <f t="shared" si="2"/>
        <v>300</v>
      </c>
      <c r="Q15" s="1146">
        <f t="shared" si="3"/>
        <v>13500</v>
      </c>
      <c r="R15" s="828" t="s">
        <v>1051</v>
      </c>
      <c r="S15" s="578" t="s">
        <v>1052</v>
      </c>
      <c r="T15" s="22" t="str">
        <f>+IF(K17=Q17,("OK"))</f>
        <v>OK</v>
      </c>
      <c r="U15" s="739">
        <f t="shared" si="5"/>
        <v>0</v>
      </c>
      <c r="V15" s="739">
        <f t="shared" si="6"/>
        <v>6750</v>
      </c>
      <c r="W15" s="739">
        <f t="shared" si="7"/>
        <v>6750</v>
      </c>
      <c r="X15" s="739">
        <f t="shared" si="8"/>
        <v>0</v>
      </c>
      <c r="Y15" s="722">
        <f t="shared" si="9"/>
        <v>13500</v>
      </c>
      <c r="Z15" s="740" t="str">
        <f t="shared" si="10"/>
        <v>OK</v>
      </c>
    </row>
    <row r="16" spans="1:26">
      <c r="A16" s="1060"/>
      <c r="B16" s="604" t="s">
        <v>6</v>
      </c>
      <c r="D16" s="21"/>
      <c r="E16" s="21"/>
      <c r="F16" s="21"/>
      <c r="G16" s="21"/>
      <c r="I16" s="21"/>
      <c r="J16" s="21"/>
      <c r="K16" s="1084">
        <f>SUM(K6:K15)</f>
        <v>123100</v>
      </c>
      <c r="L16" s="1139"/>
      <c r="M16" s="1139"/>
      <c r="N16" s="1139"/>
      <c r="O16" s="1139"/>
      <c r="P16" s="1139"/>
      <c r="Q16" s="1140">
        <f>SUM(Q6:Q15)</f>
        <v>123100</v>
      </c>
      <c r="T16" s="22"/>
      <c r="U16" s="739">
        <f t="shared" si="5"/>
        <v>0</v>
      </c>
      <c r="V16" s="739">
        <f t="shared" si="6"/>
        <v>0</v>
      </c>
      <c r="W16" s="739">
        <f t="shared" si="7"/>
        <v>0</v>
      </c>
      <c r="X16" s="739">
        <f t="shared" si="8"/>
        <v>0</v>
      </c>
      <c r="Y16" s="722">
        <f t="shared" si="9"/>
        <v>0</v>
      </c>
      <c r="Z16" s="740" t="b">
        <f t="shared" si="10"/>
        <v>0</v>
      </c>
    </row>
    <row r="17" spans="1:26" ht="24.6">
      <c r="A17" s="1826" t="s">
        <v>1937</v>
      </c>
      <c r="B17" s="1826"/>
      <c r="C17" s="1826"/>
      <c r="D17" s="1826"/>
      <c r="E17" s="1826"/>
      <c r="F17" s="1826"/>
      <c r="G17" s="1826"/>
      <c r="H17" s="1826"/>
      <c r="I17" s="1826"/>
      <c r="J17" s="1826"/>
      <c r="K17" s="1826"/>
      <c r="L17" s="1826"/>
      <c r="M17" s="1826"/>
      <c r="N17" s="1826"/>
      <c r="O17" s="1826"/>
      <c r="P17" s="1826"/>
      <c r="Q17" s="1826"/>
      <c r="R17" s="1826"/>
      <c r="S17" s="1826"/>
      <c r="T17" s="22" t="e">
        <f>+IF(#REF!=#REF!,("OK"))</f>
        <v>#REF!</v>
      </c>
      <c r="U17" s="739">
        <f t="shared" si="5"/>
        <v>0</v>
      </c>
      <c r="V17" s="739">
        <f t="shared" si="6"/>
        <v>0</v>
      </c>
      <c r="W17" s="739">
        <f t="shared" si="7"/>
        <v>0</v>
      </c>
      <c r="X17" s="739">
        <f t="shared" si="8"/>
        <v>0</v>
      </c>
      <c r="Y17" s="722">
        <f t="shared" si="9"/>
        <v>0</v>
      </c>
      <c r="Z17" s="740" t="str">
        <f t="shared" si="10"/>
        <v>OK</v>
      </c>
    </row>
    <row r="18" spans="1:26" ht="24.6">
      <c r="A18" s="1826" t="s">
        <v>1029</v>
      </c>
      <c r="B18" s="1826"/>
      <c r="C18" s="1826"/>
      <c r="D18" s="1826"/>
      <c r="E18" s="1826"/>
      <c r="F18" s="1826"/>
      <c r="G18" s="1826"/>
      <c r="H18" s="1826"/>
      <c r="I18" s="1826"/>
      <c r="J18" s="1826"/>
      <c r="K18" s="1826"/>
      <c r="L18" s="1826"/>
      <c r="M18" s="1826"/>
      <c r="N18" s="1826"/>
      <c r="O18" s="1826"/>
      <c r="P18" s="1826"/>
      <c r="Q18" s="1826"/>
      <c r="R18" s="1826"/>
      <c r="S18" s="1826"/>
      <c r="T18" s="22" t="e">
        <f>+IF(#REF!=#REF!,("OK"))</f>
        <v>#REF!</v>
      </c>
      <c r="U18" s="739">
        <f t="shared" si="5"/>
        <v>0</v>
      </c>
      <c r="V18" s="739">
        <f t="shared" si="6"/>
        <v>0</v>
      </c>
      <c r="W18" s="739">
        <f t="shared" si="7"/>
        <v>0</v>
      </c>
      <c r="X18" s="739">
        <f t="shared" si="8"/>
        <v>0</v>
      </c>
      <c r="Y18" s="722">
        <f t="shared" si="9"/>
        <v>0</v>
      </c>
      <c r="Z18" s="740" t="str">
        <f t="shared" si="10"/>
        <v>OK</v>
      </c>
    </row>
    <row r="19" spans="1:26" ht="24.6">
      <c r="A19" s="1827" t="s">
        <v>1030</v>
      </c>
      <c r="B19" s="1827"/>
      <c r="C19" s="1827"/>
      <c r="D19" s="1827"/>
      <c r="E19" s="1827"/>
      <c r="F19" s="1827"/>
      <c r="G19" s="1827"/>
      <c r="H19" s="1827"/>
      <c r="I19" s="1827"/>
      <c r="J19" s="1827"/>
      <c r="K19" s="1827"/>
      <c r="L19" s="1827"/>
      <c r="M19" s="1827"/>
      <c r="N19" s="1827"/>
      <c r="O19" s="1827"/>
      <c r="P19" s="1827"/>
      <c r="Q19" s="1827"/>
      <c r="R19" s="1827"/>
      <c r="S19" s="1827"/>
      <c r="T19" s="22" t="str">
        <f>+IF(K23=Q23,("OK"))</f>
        <v>OK</v>
      </c>
      <c r="U19" s="739">
        <f t="shared" si="5"/>
        <v>0</v>
      </c>
      <c r="V19" s="739">
        <f t="shared" si="6"/>
        <v>0</v>
      </c>
      <c r="W19" s="739">
        <f t="shared" si="7"/>
        <v>0</v>
      </c>
      <c r="X19" s="739">
        <f t="shared" si="8"/>
        <v>0</v>
      </c>
      <c r="Y19" s="722">
        <f t="shared" si="9"/>
        <v>0</v>
      </c>
      <c r="Z19" s="740" t="str">
        <f t="shared" si="10"/>
        <v>OK</v>
      </c>
    </row>
    <row r="20" spans="1:26">
      <c r="A20" s="1828" t="s">
        <v>789</v>
      </c>
      <c r="B20" s="1829" t="s">
        <v>4</v>
      </c>
      <c r="C20" s="1828" t="s">
        <v>1031</v>
      </c>
      <c r="D20" s="1838" t="s">
        <v>1032</v>
      </c>
      <c r="E20" s="1838"/>
      <c r="F20" s="1838"/>
      <c r="G20" s="1847" t="s">
        <v>1033</v>
      </c>
      <c r="H20" s="1847" t="s">
        <v>1034</v>
      </c>
      <c r="I20" s="1847" t="s">
        <v>1035</v>
      </c>
      <c r="J20" s="1833" t="s">
        <v>1036</v>
      </c>
      <c r="K20" s="1833" t="s">
        <v>1037</v>
      </c>
      <c r="L20" s="1831" t="s">
        <v>1038</v>
      </c>
      <c r="M20" s="1831" t="s">
        <v>1039</v>
      </c>
      <c r="N20" s="1831" t="s">
        <v>1040</v>
      </c>
      <c r="O20" s="1831" t="s">
        <v>1041</v>
      </c>
      <c r="P20" s="1833" t="s">
        <v>1042</v>
      </c>
      <c r="Q20" s="1833"/>
      <c r="R20" s="1828" t="s">
        <v>1043</v>
      </c>
      <c r="S20" s="1883" t="s">
        <v>1146</v>
      </c>
      <c r="T20" s="22" t="str">
        <f>+IF(K24=Q24,("OK"))</f>
        <v>OK</v>
      </c>
      <c r="U20" s="739"/>
      <c r="V20" s="739"/>
      <c r="W20" s="739"/>
      <c r="X20" s="739"/>
      <c r="Z20" s="740" t="str">
        <f t="shared" si="10"/>
        <v>OK</v>
      </c>
    </row>
    <row r="21" spans="1:26" ht="76.95" customHeight="1">
      <c r="A21" s="1828"/>
      <c r="B21" s="1830"/>
      <c r="C21" s="1828"/>
      <c r="D21" s="505" t="s">
        <v>1147</v>
      </c>
      <c r="E21" s="505" t="s">
        <v>1046</v>
      </c>
      <c r="F21" s="505" t="s">
        <v>1926</v>
      </c>
      <c r="G21" s="1847"/>
      <c r="H21" s="1847"/>
      <c r="I21" s="1847"/>
      <c r="J21" s="1833"/>
      <c r="K21" s="1833"/>
      <c r="L21" s="1831"/>
      <c r="M21" s="1831"/>
      <c r="N21" s="1831"/>
      <c r="O21" s="1831"/>
      <c r="P21" s="499" t="s">
        <v>1047</v>
      </c>
      <c r="Q21" s="500" t="s">
        <v>1048</v>
      </c>
      <c r="R21" s="1828"/>
      <c r="S21" s="1883"/>
      <c r="T21" s="22" t="str">
        <f>+IF(K25=Q25,("OK"))</f>
        <v>OK</v>
      </c>
      <c r="U21" s="739">
        <f t="shared" si="5"/>
        <v>0</v>
      </c>
      <c r="V21" s="739">
        <f t="shared" si="6"/>
        <v>0</v>
      </c>
      <c r="W21" s="739">
        <f t="shared" si="7"/>
        <v>0</v>
      </c>
      <c r="X21" s="739">
        <f t="shared" si="8"/>
        <v>0</v>
      </c>
      <c r="Y21" s="722">
        <f t="shared" si="9"/>
        <v>0</v>
      </c>
      <c r="Z21" s="740" t="b">
        <f t="shared" si="10"/>
        <v>0</v>
      </c>
    </row>
    <row r="22" spans="1:26" ht="26.4" customHeight="1">
      <c r="A22" s="849"/>
      <c r="B22" s="849" t="s">
        <v>1087</v>
      </c>
      <c r="C22" s="849"/>
      <c r="D22" s="1147"/>
      <c r="E22" s="1147"/>
      <c r="F22" s="1147"/>
      <c r="G22" s="1148"/>
      <c r="H22" s="1148"/>
      <c r="I22" s="1148"/>
      <c r="J22" s="848"/>
      <c r="K22" s="848">
        <f>+K16</f>
        <v>123100</v>
      </c>
      <c r="L22" s="847"/>
      <c r="M22" s="847"/>
      <c r="N22" s="847"/>
      <c r="O22" s="847"/>
      <c r="P22" s="847"/>
      <c r="Q22" s="848">
        <f>+Q16</f>
        <v>123100</v>
      </c>
      <c r="R22" s="849"/>
      <c r="S22" s="1149"/>
      <c r="T22" s="22"/>
      <c r="U22" s="739">
        <f t="shared" si="5"/>
        <v>0</v>
      </c>
      <c r="V22" s="739">
        <f t="shared" si="6"/>
        <v>0</v>
      </c>
      <c r="W22" s="739">
        <f t="shared" si="7"/>
        <v>0</v>
      </c>
      <c r="X22" s="739">
        <f t="shared" si="8"/>
        <v>0</v>
      </c>
      <c r="Y22" s="722">
        <f t="shared" si="9"/>
        <v>0</v>
      </c>
      <c r="Z22" s="740" t="b">
        <f t="shared" si="10"/>
        <v>0</v>
      </c>
    </row>
    <row r="23" spans="1:26" ht="42">
      <c r="A23" s="1150">
        <v>11</v>
      </c>
      <c r="B23" s="1151" t="s">
        <v>1938</v>
      </c>
      <c r="C23" s="1150" t="s">
        <v>1155</v>
      </c>
      <c r="D23" s="1152">
        <v>150</v>
      </c>
      <c r="E23" s="1153">
        <v>150</v>
      </c>
      <c r="F23" s="1153">
        <v>150</v>
      </c>
      <c r="G23" s="1154">
        <v>200</v>
      </c>
      <c r="H23" s="1155">
        <v>50</v>
      </c>
      <c r="I23" s="1153">
        <f t="shared" si="0"/>
        <v>200</v>
      </c>
      <c r="J23" s="1156">
        <v>46</v>
      </c>
      <c r="K23" s="1157">
        <f t="shared" si="1"/>
        <v>9200</v>
      </c>
      <c r="L23" s="1157">
        <v>0</v>
      </c>
      <c r="M23" s="1157">
        <v>100</v>
      </c>
      <c r="N23" s="1157">
        <v>100</v>
      </c>
      <c r="O23" s="1157">
        <v>0</v>
      </c>
      <c r="P23" s="1158">
        <f t="shared" si="2"/>
        <v>200</v>
      </c>
      <c r="Q23" s="1159">
        <f t="shared" si="3"/>
        <v>9200</v>
      </c>
      <c r="R23" s="1160" t="s">
        <v>1051</v>
      </c>
      <c r="S23" s="1150" t="s">
        <v>1052</v>
      </c>
      <c r="T23" s="22" t="str">
        <f>+IF(K28=Q28,("OK"))</f>
        <v>OK</v>
      </c>
      <c r="U23" s="739">
        <f t="shared" si="5"/>
        <v>0</v>
      </c>
      <c r="V23" s="739">
        <f t="shared" si="6"/>
        <v>4600</v>
      </c>
      <c r="W23" s="739">
        <f t="shared" si="7"/>
        <v>4600</v>
      </c>
      <c r="X23" s="739">
        <f t="shared" si="8"/>
        <v>0</v>
      </c>
      <c r="Y23" s="722">
        <f t="shared" si="9"/>
        <v>9200</v>
      </c>
      <c r="Z23" s="740" t="str">
        <f t="shared" si="10"/>
        <v>OK</v>
      </c>
    </row>
    <row r="24" spans="1:26" ht="42">
      <c r="A24" s="578">
        <v>12</v>
      </c>
      <c r="B24" s="814" t="s">
        <v>1939</v>
      </c>
      <c r="C24" s="578" t="s">
        <v>1155</v>
      </c>
      <c r="D24" s="1058">
        <v>150</v>
      </c>
      <c r="E24" s="591">
        <v>150</v>
      </c>
      <c r="F24" s="591">
        <v>50</v>
      </c>
      <c r="G24" s="826">
        <v>0</v>
      </c>
      <c r="H24" s="872">
        <v>180</v>
      </c>
      <c r="I24" s="591">
        <f t="shared" si="0"/>
        <v>0</v>
      </c>
      <c r="J24" s="1145">
        <v>60</v>
      </c>
      <c r="K24" s="626">
        <f t="shared" si="1"/>
        <v>0</v>
      </c>
      <c r="L24" s="626">
        <v>0</v>
      </c>
      <c r="M24" s="626">
        <v>0</v>
      </c>
      <c r="N24" s="626">
        <v>0</v>
      </c>
      <c r="O24" s="626">
        <v>0</v>
      </c>
      <c r="P24" s="1069">
        <f t="shared" si="2"/>
        <v>0</v>
      </c>
      <c r="Q24" s="1146">
        <f t="shared" si="3"/>
        <v>0</v>
      </c>
      <c r="R24" s="828" t="s">
        <v>1051</v>
      </c>
      <c r="S24" s="578" t="s">
        <v>1052</v>
      </c>
      <c r="T24" s="22" t="str">
        <f>+IF(K29=Q29,("OK"))</f>
        <v>OK</v>
      </c>
      <c r="U24" s="739">
        <f t="shared" si="5"/>
        <v>0</v>
      </c>
      <c r="V24" s="739">
        <f t="shared" si="6"/>
        <v>0</v>
      </c>
      <c r="W24" s="739">
        <f t="shared" si="7"/>
        <v>0</v>
      </c>
      <c r="X24" s="739">
        <f t="shared" si="8"/>
        <v>0</v>
      </c>
      <c r="Y24" s="722">
        <f t="shared" si="9"/>
        <v>0</v>
      </c>
      <c r="Z24" s="740" t="str">
        <f t="shared" si="10"/>
        <v>OK</v>
      </c>
    </row>
    <row r="25" spans="1:26" ht="42">
      <c r="A25" s="578">
        <v>13</v>
      </c>
      <c r="B25" s="1009" t="s">
        <v>1940</v>
      </c>
      <c r="C25" s="578" t="s">
        <v>1594</v>
      </c>
      <c r="D25" s="1058">
        <v>0</v>
      </c>
      <c r="E25" s="591">
        <v>0</v>
      </c>
      <c r="F25" s="591">
        <v>0</v>
      </c>
      <c r="G25" s="826">
        <v>0</v>
      </c>
      <c r="H25" s="872">
        <v>0</v>
      </c>
      <c r="I25" s="591">
        <f t="shared" si="0"/>
        <v>0</v>
      </c>
      <c r="J25" s="1145">
        <v>28</v>
      </c>
      <c r="K25" s="626">
        <f t="shared" si="1"/>
        <v>0</v>
      </c>
      <c r="L25" s="626">
        <v>0</v>
      </c>
      <c r="M25" s="626">
        <v>0</v>
      </c>
      <c r="N25" s="626">
        <v>0</v>
      </c>
      <c r="O25" s="626">
        <v>0</v>
      </c>
      <c r="P25" s="1069">
        <f t="shared" si="2"/>
        <v>0</v>
      </c>
      <c r="Q25" s="1146">
        <f t="shared" si="3"/>
        <v>0</v>
      </c>
      <c r="R25" s="828" t="s">
        <v>1051</v>
      </c>
      <c r="S25" s="578" t="s">
        <v>1052</v>
      </c>
      <c r="T25" s="22" t="str">
        <f>+IF(K30=Q30,("OK"))</f>
        <v>OK</v>
      </c>
      <c r="U25" s="739">
        <f t="shared" si="5"/>
        <v>0</v>
      </c>
      <c r="V25" s="739">
        <f t="shared" si="6"/>
        <v>0</v>
      </c>
      <c r="W25" s="739">
        <f t="shared" si="7"/>
        <v>0</v>
      </c>
      <c r="X25" s="739">
        <f t="shared" si="8"/>
        <v>0</v>
      </c>
      <c r="Y25" s="722">
        <f t="shared" si="9"/>
        <v>0</v>
      </c>
      <c r="Z25" s="740" t="str">
        <f t="shared" si="10"/>
        <v>OK</v>
      </c>
    </row>
    <row r="26" spans="1:26" ht="42">
      <c r="A26" s="578">
        <v>14</v>
      </c>
      <c r="B26" s="1009" t="s">
        <v>1941</v>
      </c>
      <c r="C26" s="578" t="s">
        <v>1155</v>
      </c>
      <c r="D26" s="1058">
        <v>0</v>
      </c>
      <c r="E26" s="591">
        <v>0</v>
      </c>
      <c r="F26" s="591">
        <v>20</v>
      </c>
      <c r="G26" s="826">
        <v>0</v>
      </c>
      <c r="H26" s="872">
        <v>130</v>
      </c>
      <c r="I26" s="591">
        <f t="shared" si="0"/>
        <v>0</v>
      </c>
      <c r="J26" s="1145">
        <v>40</v>
      </c>
      <c r="K26" s="626">
        <f t="shared" si="1"/>
        <v>0</v>
      </c>
      <c r="L26" s="626">
        <v>0</v>
      </c>
      <c r="M26" s="626">
        <v>0</v>
      </c>
      <c r="N26" s="626">
        <v>0</v>
      </c>
      <c r="O26" s="626">
        <v>0</v>
      </c>
      <c r="P26" s="1069">
        <f t="shared" si="2"/>
        <v>0</v>
      </c>
      <c r="Q26" s="1146">
        <f t="shared" si="3"/>
        <v>0</v>
      </c>
      <c r="R26" s="828" t="s">
        <v>1051</v>
      </c>
      <c r="S26" s="578" t="s">
        <v>1052</v>
      </c>
      <c r="T26" s="22" t="str">
        <f>+IF(K31=Q31,("OK"))</f>
        <v>OK</v>
      </c>
      <c r="U26" s="739">
        <f t="shared" si="5"/>
        <v>0</v>
      </c>
      <c r="V26" s="739">
        <f t="shared" si="6"/>
        <v>0</v>
      </c>
      <c r="W26" s="739">
        <f t="shared" si="7"/>
        <v>0</v>
      </c>
      <c r="X26" s="739">
        <f t="shared" si="8"/>
        <v>0</v>
      </c>
      <c r="Y26" s="722">
        <f t="shared" si="9"/>
        <v>0</v>
      </c>
      <c r="Z26" s="740" t="str">
        <f t="shared" si="10"/>
        <v>OK</v>
      </c>
    </row>
    <row r="27" spans="1:26" ht="42">
      <c r="A27" s="578">
        <v>15</v>
      </c>
      <c r="B27" s="1144" t="s">
        <v>1942</v>
      </c>
      <c r="C27" s="578" t="s">
        <v>1155</v>
      </c>
      <c r="D27" s="1058">
        <v>100</v>
      </c>
      <c r="E27" s="591">
        <v>100</v>
      </c>
      <c r="F27" s="591">
        <v>100</v>
      </c>
      <c r="G27" s="826">
        <v>100</v>
      </c>
      <c r="H27" s="872">
        <v>20</v>
      </c>
      <c r="I27" s="591">
        <f t="shared" si="0"/>
        <v>100</v>
      </c>
      <c r="J27" s="1145">
        <v>56</v>
      </c>
      <c r="K27" s="626">
        <f t="shared" si="1"/>
        <v>5600</v>
      </c>
      <c r="L27" s="626">
        <v>0</v>
      </c>
      <c r="M27" s="626">
        <v>100</v>
      </c>
      <c r="N27" s="626">
        <v>0</v>
      </c>
      <c r="O27" s="626">
        <v>0</v>
      </c>
      <c r="P27" s="1069">
        <f t="shared" si="2"/>
        <v>100</v>
      </c>
      <c r="Q27" s="1146">
        <f t="shared" si="3"/>
        <v>5600</v>
      </c>
      <c r="R27" s="828" t="s">
        <v>1051</v>
      </c>
      <c r="S27" s="578" t="s">
        <v>1052</v>
      </c>
      <c r="T27" s="22" t="str">
        <f>+IF(K32=Q32,("OK"))</f>
        <v>OK</v>
      </c>
      <c r="U27" s="739">
        <f t="shared" si="5"/>
        <v>0</v>
      </c>
      <c r="V27" s="739">
        <f t="shared" si="6"/>
        <v>5600</v>
      </c>
      <c r="W27" s="739">
        <f t="shared" si="7"/>
        <v>0</v>
      </c>
      <c r="X27" s="739">
        <f t="shared" si="8"/>
        <v>0</v>
      </c>
      <c r="Y27" s="722">
        <f t="shared" si="9"/>
        <v>5600</v>
      </c>
      <c r="Z27" s="740" t="str">
        <f t="shared" si="10"/>
        <v>OK</v>
      </c>
    </row>
    <row r="28" spans="1:26">
      <c r="A28" s="578">
        <v>16</v>
      </c>
      <c r="B28" s="1161" t="s">
        <v>1943</v>
      </c>
      <c r="C28" s="578" t="s">
        <v>1155</v>
      </c>
      <c r="D28" s="825">
        <v>0</v>
      </c>
      <c r="E28" s="825">
        <v>0</v>
      </c>
      <c r="F28" s="825">
        <v>0</v>
      </c>
      <c r="G28" s="825">
        <v>50</v>
      </c>
      <c r="H28" s="825">
        <v>0</v>
      </c>
      <c r="I28" s="591">
        <f t="shared" si="0"/>
        <v>50</v>
      </c>
      <c r="J28" s="816">
        <v>60</v>
      </c>
      <c r="K28" s="626">
        <f t="shared" si="1"/>
        <v>3000</v>
      </c>
      <c r="L28" s="626">
        <v>0</v>
      </c>
      <c r="M28" s="626">
        <v>50</v>
      </c>
      <c r="N28" s="626">
        <v>0</v>
      </c>
      <c r="O28" s="626">
        <v>0</v>
      </c>
      <c r="P28" s="1069">
        <f t="shared" si="2"/>
        <v>50</v>
      </c>
      <c r="Q28" s="1146">
        <f t="shared" si="3"/>
        <v>3000</v>
      </c>
      <c r="R28" s="828" t="s">
        <v>1051</v>
      </c>
      <c r="S28" s="578" t="s">
        <v>1052</v>
      </c>
      <c r="T28" s="22" t="str">
        <f>+IF(K40=Q40,("OK"))</f>
        <v>OK</v>
      </c>
      <c r="U28" s="739">
        <f t="shared" si="5"/>
        <v>0</v>
      </c>
      <c r="V28" s="739">
        <f t="shared" si="6"/>
        <v>3000</v>
      </c>
      <c r="W28" s="739">
        <f t="shared" si="7"/>
        <v>0</v>
      </c>
      <c r="X28" s="739">
        <f t="shared" si="8"/>
        <v>0</v>
      </c>
      <c r="Y28" s="722">
        <f t="shared" si="9"/>
        <v>3000</v>
      </c>
      <c r="Z28" s="740" t="str">
        <f t="shared" si="10"/>
        <v>OK</v>
      </c>
    </row>
    <row r="29" spans="1:26" ht="42">
      <c r="A29" s="578">
        <v>17</v>
      </c>
      <c r="B29" s="576" t="s">
        <v>1944</v>
      </c>
      <c r="C29" s="578" t="s">
        <v>1155</v>
      </c>
      <c r="D29" s="825">
        <v>0</v>
      </c>
      <c r="E29" s="825">
        <v>0</v>
      </c>
      <c r="F29" s="825">
        <v>0</v>
      </c>
      <c r="G29" s="825">
        <v>50</v>
      </c>
      <c r="H29" s="825">
        <v>0</v>
      </c>
      <c r="I29" s="591">
        <f t="shared" si="0"/>
        <v>50</v>
      </c>
      <c r="J29" s="816">
        <v>38</v>
      </c>
      <c r="K29" s="626">
        <f t="shared" si="1"/>
        <v>1900</v>
      </c>
      <c r="L29" s="626">
        <v>0</v>
      </c>
      <c r="M29" s="626">
        <v>50</v>
      </c>
      <c r="N29" s="626">
        <v>0</v>
      </c>
      <c r="O29" s="626">
        <v>0</v>
      </c>
      <c r="P29" s="1069">
        <f t="shared" si="2"/>
        <v>50</v>
      </c>
      <c r="Q29" s="1146">
        <f t="shared" si="3"/>
        <v>1900</v>
      </c>
      <c r="R29" s="828" t="s">
        <v>1051</v>
      </c>
      <c r="S29" s="578" t="s">
        <v>1052</v>
      </c>
      <c r="T29" s="22" t="str">
        <f>+IF(K41=Q41,("OK"))</f>
        <v>OK</v>
      </c>
      <c r="U29" s="739">
        <f t="shared" si="5"/>
        <v>0</v>
      </c>
      <c r="V29" s="739">
        <f t="shared" si="6"/>
        <v>1900</v>
      </c>
      <c r="W29" s="739">
        <f t="shared" si="7"/>
        <v>0</v>
      </c>
      <c r="X29" s="739">
        <f t="shared" si="8"/>
        <v>0</v>
      </c>
      <c r="Y29" s="722">
        <f t="shared" si="9"/>
        <v>1900</v>
      </c>
      <c r="Z29" s="740" t="str">
        <f t="shared" si="10"/>
        <v>OK</v>
      </c>
    </row>
    <row r="30" spans="1:26">
      <c r="A30" s="578">
        <v>18</v>
      </c>
      <c r="B30" s="1161" t="s">
        <v>1945</v>
      </c>
      <c r="C30" s="578" t="s">
        <v>1155</v>
      </c>
      <c r="D30" s="825">
        <v>0</v>
      </c>
      <c r="E30" s="825">
        <v>0</v>
      </c>
      <c r="F30" s="825">
        <v>0</v>
      </c>
      <c r="G30" s="825">
        <v>50</v>
      </c>
      <c r="H30" s="825">
        <v>0</v>
      </c>
      <c r="I30" s="591">
        <f t="shared" si="0"/>
        <v>50</v>
      </c>
      <c r="J30" s="816">
        <v>23</v>
      </c>
      <c r="K30" s="626">
        <f t="shared" si="1"/>
        <v>1150</v>
      </c>
      <c r="L30" s="626">
        <v>0</v>
      </c>
      <c r="M30" s="626">
        <v>50</v>
      </c>
      <c r="N30" s="626">
        <v>0</v>
      </c>
      <c r="O30" s="626">
        <v>0</v>
      </c>
      <c r="P30" s="1069">
        <f t="shared" si="2"/>
        <v>50</v>
      </c>
      <c r="Q30" s="1146">
        <f t="shared" si="3"/>
        <v>1150</v>
      </c>
      <c r="R30" s="828" t="s">
        <v>1051</v>
      </c>
      <c r="S30" s="578" t="s">
        <v>1052</v>
      </c>
      <c r="T30" s="22" t="str">
        <f>+IF(K42=Q42,("OK"))</f>
        <v>OK</v>
      </c>
      <c r="U30" s="739">
        <f t="shared" si="5"/>
        <v>0</v>
      </c>
      <c r="V30" s="739">
        <f t="shared" si="6"/>
        <v>1150</v>
      </c>
      <c r="W30" s="739">
        <f t="shared" si="7"/>
        <v>0</v>
      </c>
      <c r="X30" s="739">
        <f t="shared" si="8"/>
        <v>0</v>
      </c>
      <c r="Y30" s="722">
        <f t="shared" si="9"/>
        <v>1150</v>
      </c>
      <c r="Z30" s="740" t="str">
        <f t="shared" si="10"/>
        <v>OK</v>
      </c>
    </row>
    <row r="31" spans="1:26">
      <c r="A31" s="578">
        <v>19</v>
      </c>
      <c r="B31" s="1161" t="s">
        <v>1946</v>
      </c>
      <c r="C31" s="578" t="s">
        <v>1155</v>
      </c>
      <c r="D31" s="825">
        <v>0</v>
      </c>
      <c r="E31" s="825">
        <v>0</v>
      </c>
      <c r="F31" s="825">
        <v>0</v>
      </c>
      <c r="G31" s="825">
        <v>50</v>
      </c>
      <c r="H31" s="825">
        <v>0</v>
      </c>
      <c r="I31" s="591">
        <f t="shared" si="0"/>
        <v>50</v>
      </c>
      <c r="J31" s="816">
        <v>12</v>
      </c>
      <c r="K31" s="626">
        <f t="shared" si="1"/>
        <v>600</v>
      </c>
      <c r="L31" s="626">
        <v>0</v>
      </c>
      <c r="M31" s="626">
        <v>50</v>
      </c>
      <c r="N31" s="626">
        <v>0</v>
      </c>
      <c r="O31" s="626">
        <v>0</v>
      </c>
      <c r="P31" s="1069">
        <f t="shared" si="2"/>
        <v>50</v>
      </c>
      <c r="Q31" s="1146">
        <f t="shared" si="3"/>
        <v>600</v>
      </c>
      <c r="R31" s="828" t="s">
        <v>1051</v>
      </c>
      <c r="S31" s="578" t="s">
        <v>1052</v>
      </c>
      <c r="T31" s="22" t="str">
        <f>+IF(K43=Q43,("OK"))</f>
        <v>OK</v>
      </c>
      <c r="U31" s="739">
        <f t="shared" si="5"/>
        <v>0</v>
      </c>
      <c r="V31" s="739">
        <f t="shared" si="6"/>
        <v>600</v>
      </c>
      <c r="W31" s="739">
        <f t="shared" si="7"/>
        <v>0</v>
      </c>
      <c r="X31" s="739">
        <f t="shared" si="8"/>
        <v>0</v>
      </c>
      <c r="Y31" s="722">
        <f t="shared" si="9"/>
        <v>600</v>
      </c>
      <c r="Z31" s="740" t="str">
        <f t="shared" si="10"/>
        <v>OK</v>
      </c>
    </row>
    <row r="32" spans="1:26" ht="42">
      <c r="A32" s="578">
        <v>20</v>
      </c>
      <c r="B32" s="576" t="s">
        <v>1947</v>
      </c>
      <c r="C32" s="578" t="s">
        <v>1155</v>
      </c>
      <c r="D32" s="825">
        <v>0</v>
      </c>
      <c r="E32" s="825">
        <v>0</v>
      </c>
      <c r="F32" s="825">
        <v>0</v>
      </c>
      <c r="G32" s="825">
        <v>100</v>
      </c>
      <c r="H32" s="825">
        <v>0</v>
      </c>
      <c r="I32" s="591">
        <f t="shared" si="0"/>
        <v>100</v>
      </c>
      <c r="J32" s="816">
        <v>46</v>
      </c>
      <c r="K32" s="626">
        <f t="shared" si="1"/>
        <v>4600</v>
      </c>
      <c r="L32" s="626">
        <v>0</v>
      </c>
      <c r="M32" s="626">
        <v>50</v>
      </c>
      <c r="N32" s="626">
        <v>50</v>
      </c>
      <c r="O32" s="626">
        <v>0</v>
      </c>
      <c r="P32" s="1069">
        <f t="shared" si="2"/>
        <v>100</v>
      </c>
      <c r="Q32" s="1146">
        <f t="shared" si="3"/>
        <v>4600</v>
      </c>
      <c r="R32" s="828" t="s">
        <v>1051</v>
      </c>
      <c r="S32" s="578" t="s">
        <v>1052</v>
      </c>
      <c r="T32" s="22" t="str">
        <f>+IF(K44=Q44,("OK"))</f>
        <v>OK</v>
      </c>
      <c r="U32" s="739">
        <f t="shared" si="5"/>
        <v>0</v>
      </c>
      <c r="V32" s="739">
        <f t="shared" si="6"/>
        <v>2300</v>
      </c>
      <c r="W32" s="739">
        <f t="shared" si="7"/>
        <v>2300</v>
      </c>
      <c r="X32" s="739">
        <f t="shared" si="8"/>
        <v>0</v>
      </c>
      <c r="Y32" s="722">
        <f t="shared" si="9"/>
        <v>4600</v>
      </c>
      <c r="Z32" s="740" t="str">
        <f t="shared" si="10"/>
        <v>OK</v>
      </c>
    </row>
    <row r="33" spans="1:26" ht="27">
      <c r="A33" s="1060"/>
      <c r="B33" s="604" t="s">
        <v>6</v>
      </c>
      <c r="D33" s="21"/>
      <c r="E33" s="21"/>
      <c r="F33" s="21"/>
      <c r="G33" s="21"/>
      <c r="I33" s="21"/>
      <c r="J33" s="21"/>
      <c r="K33" s="1162">
        <f>SUM(K22:K32)</f>
        <v>149150</v>
      </c>
      <c r="L33" s="1139"/>
      <c r="M33" s="1139"/>
      <c r="N33" s="1139"/>
      <c r="O33" s="1139"/>
      <c r="P33" s="1139"/>
      <c r="Q33" s="1140">
        <f>SUM(Q22:Q32)</f>
        <v>149150</v>
      </c>
      <c r="T33" s="22"/>
      <c r="U33" s="739">
        <f t="shared" si="5"/>
        <v>0</v>
      </c>
      <c r="V33" s="739">
        <f t="shared" si="6"/>
        <v>0</v>
      </c>
      <c r="W33" s="739">
        <f t="shared" si="7"/>
        <v>0</v>
      </c>
      <c r="X33" s="739">
        <f t="shared" si="8"/>
        <v>0</v>
      </c>
      <c r="Y33" s="722">
        <f t="shared" si="9"/>
        <v>0</v>
      </c>
      <c r="Z33" s="740" t="b">
        <f t="shared" si="10"/>
        <v>0</v>
      </c>
    </row>
    <row r="34" spans="1:26" ht="24.6">
      <c r="A34" s="1826" t="s">
        <v>1937</v>
      </c>
      <c r="B34" s="1826"/>
      <c r="C34" s="1826"/>
      <c r="D34" s="1826"/>
      <c r="E34" s="1826"/>
      <c r="F34" s="1826"/>
      <c r="G34" s="1826"/>
      <c r="H34" s="1826"/>
      <c r="I34" s="1826"/>
      <c r="J34" s="1826"/>
      <c r="K34" s="1826"/>
      <c r="L34" s="1826"/>
      <c r="M34" s="1826"/>
      <c r="N34" s="1826"/>
      <c r="O34" s="1826"/>
      <c r="P34" s="1826"/>
      <c r="Q34" s="1826"/>
      <c r="R34" s="1826"/>
      <c r="S34" s="1826"/>
      <c r="T34" s="22"/>
      <c r="U34" s="739">
        <f t="shared" si="5"/>
        <v>0</v>
      </c>
      <c r="V34" s="739">
        <f t="shared" si="6"/>
        <v>0</v>
      </c>
      <c r="W34" s="739">
        <f t="shared" si="7"/>
        <v>0</v>
      </c>
      <c r="X34" s="739">
        <f t="shared" si="8"/>
        <v>0</v>
      </c>
      <c r="Y34" s="722">
        <f t="shared" si="9"/>
        <v>0</v>
      </c>
      <c r="Z34" s="740" t="str">
        <f t="shared" si="10"/>
        <v>OK</v>
      </c>
    </row>
    <row r="35" spans="1:26" ht="24.6">
      <c r="A35" s="1826" t="s">
        <v>1029</v>
      </c>
      <c r="B35" s="1826"/>
      <c r="C35" s="1826"/>
      <c r="D35" s="1826"/>
      <c r="E35" s="1826"/>
      <c r="F35" s="1826"/>
      <c r="G35" s="1826"/>
      <c r="H35" s="1826"/>
      <c r="I35" s="1826"/>
      <c r="J35" s="1826"/>
      <c r="K35" s="1826"/>
      <c r="L35" s="1826"/>
      <c r="M35" s="1826"/>
      <c r="N35" s="1826"/>
      <c r="O35" s="1826"/>
      <c r="P35" s="1826"/>
      <c r="Q35" s="1826"/>
      <c r="R35" s="1826"/>
      <c r="S35" s="1826"/>
      <c r="T35" s="22"/>
      <c r="U35" s="739">
        <f t="shared" si="5"/>
        <v>0</v>
      </c>
      <c r="V35" s="739">
        <f t="shared" si="6"/>
        <v>0</v>
      </c>
      <c r="W35" s="739">
        <f t="shared" si="7"/>
        <v>0</v>
      </c>
      <c r="X35" s="739">
        <f t="shared" si="8"/>
        <v>0</v>
      </c>
      <c r="Y35" s="722">
        <f t="shared" si="9"/>
        <v>0</v>
      </c>
      <c r="Z35" s="740" t="str">
        <f t="shared" si="10"/>
        <v>OK</v>
      </c>
    </row>
    <row r="36" spans="1:26" ht="24.6">
      <c r="A36" s="1827" t="s">
        <v>1030</v>
      </c>
      <c r="B36" s="1827"/>
      <c r="C36" s="1827"/>
      <c r="D36" s="1827"/>
      <c r="E36" s="1827"/>
      <c r="F36" s="1827"/>
      <c r="G36" s="1827"/>
      <c r="H36" s="1827"/>
      <c r="I36" s="1827"/>
      <c r="J36" s="1827"/>
      <c r="K36" s="1827"/>
      <c r="L36" s="1827"/>
      <c r="M36" s="1827"/>
      <c r="N36" s="1827"/>
      <c r="O36" s="1827"/>
      <c r="P36" s="1827"/>
      <c r="Q36" s="1827"/>
      <c r="R36" s="1827"/>
      <c r="S36" s="1827"/>
      <c r="T36" s="22"/>
      <c r="U36" s="739">
        <f t="shared" si="5"/>
        <v>0</v>
      </c>
      <c r="V36" s="739">
        <f t="shared" si="6"/>
        <v>0</v>
      </c>
      <c r="W36" s="739">
        <f t="shared" si="7"/>
        <v>0</v>
      </c>
      <c r="X36" s="739">
        <f t="shared" si="8"/>
        <v>0</v>
      </c>
      <c r="Y36" s="722">
        <f t="shared" si="9"/>
        <v>0</v>
      </c>
      <c r="Z36" s="740" t="str">
        <f t="shared" si="10"/>
        <v>OK</v>
      </c>
    </row>
    <row r="37" spans="1:26">
      <c r="A37" s="1828" t="s">
        <v>789</v>
      </c>
      <c r="B37" s="1829" t="s">
        <v>4</v>
      </c>
      <c r="C37" s="1828" t="s">
        <v>1031</v>
      </c>
      <c r="D37" s="1838" t="s">
        <v>1032</v>
      </c>
      <c r="E37" s="1838"/>
      <c r="F37" s="1838"/>
      <c r="G37" s="1847" t="s">
        <v>1033</v>
      </c>
      <c r="H37" s="1847" t="s">
        <v>1034</v>
      </c>
      <c r="I37" s="1847" t="s">
        <v>1035</v>
      </c>
      <c r="J37" s="1833" t="s">
        <v>1036</v>
      </c>
      <c r="K37" s="1833" t="s">
        <v>1037</v>
      </c>
      <c r="L37" s="1831" t="s">
        <v>1038</v>
      </c>
      <c r="M37" s="1831" t="s">
        <v>1039</v>
      </c>
      <c r="N37" s="1831" t="s">
        <v>1040</v>
      </c>
      <c r="O37" s="1831" t="s">
        <v>1041</v>
      </c>
      <c r="P37" s="1833" t="s">
        <v>1042</v>
      </c>
      <c r="Q37" s="1833"/>
      <c r="R37" s="1828" t="s">
        <v>1043</v>
      </c>
      <c r="S37" s="1883" t="s">
        <v>1146</v>
      </c>
      <c r="T37" s="22" t="str">
        <f>+IF(K41=Q41,("OK"))</f>
        <v>OK</v>
      </c>
      <c r="U37" s="739"/>
      <c r="V37" s="739"/>
      <c r="W37" s="739"/>
      <c r="X37" s="739"/>
      <c r="Z37" s="740" t="str">
        <f t="shared" si="10"/>
        <v>OK</v>
      </c>
    </row>
    <row r="38" spans="1:26" ht="76.95" customHeight="1">
      <c r="A38" s="1828"/>
      <c r="B38" s="1830"/>
      <c r="C38" s="1828"/>
      <c r="D38" s="505" t="s">
        <v>1147</v>
      </c>
      <c r="E38" s="505" t="s">
        <v>1046</v>
      </c>
      <c r="F38" s="505" t="s">
        <v>1926</v>
      </c>
      <c r="G38" s="1847"/>
      <c r="H38" s="1847"/>
      <c r="I38" s="1847"/>
      <c r="J38" s="1833"/>
      <c r="K38" s="1833"/>
      <c r="L38" s="1831"/>
      <c r="M38" s="1831"/>
      <c r="N38" s="1831"/>
      <c r="O38" s="1831"/>
      <c r="P38" s="499" t="s">
        <v>1047</v>
      </c>
      <c r="Q38" s="500" t="s">
        <v>1048</v>
      </c>
      <c r="R38" s="1828"/>
      <c r="S38" s="1883"/>
      <c r="T38" s="22" t="str">
        <f>+IF(K42=Q42,("OK"))</f>
        <v>OK</v>
      </c>
      <c r="U38" s="739">
        <f t="shared" si="5"/>
        <v>0</v>
      </c>
      <c r="V38" s="739">
        <f t="shared" si="6"/>
        <v>0</v>
      </c>
      <c r="W38" s="739">
        <f t="shared" si="7"/>
        <v>0</v>
      </c>
      <c r="X38" s="739">
        <f t="shared" si="8"/>
        <v>0</v>
      </c>
      <c r="Y38" s="722">
        <f t="shared" si="9"/>
        <v>0</v>
      </c>
      <c r="Z38" s="740" t="b">
        <f t="shared" si="10"/>
        <v>0</v>
      </c>
    </row>
    <row r="39" spans="1:26" ht="21.6" customHeight="1">
      <c r="A39" s="849"/>
      <c r="B39" s="849" t="s">
        <v>1087</v>
      </c>
      <c r="C39" s="849"/>
      <c r="D39" s="1147"/>
      <c r="E39" s="1147"/>
      <c r="F39" s="1147"/>
      <c r="G39" s="1148"/>
      <c r="H39" s="1148"/>
      <c r="I39" s="1148"/>
      <c r="J39" s="848"/>
      <c r="K39" s="848">
        <f>+K33</f>
        <v>149150</v>
      </c>
      <c r="L39" s="847"/>
      <c r="M39" s="847"/>
      <c r="N39" s="847"/>
      <c r="O39" s="847"/>
      <c r="P39" s="847"/>
      <c r="Q39" s="848">
        <f>+Q33</f>
        <v>149150</v>
      </c>
      <c r="R39" s="849"/>
      <c r="S39" s="1149"/>
      <c r="T39" s="22"/>
      <c r="U39" s="739">
        <f t="shared" si="5"/>
        <v>0</v>
      </c>
      <c r="V39" s="739">
        <f t="shared" si="6"/>
        <v>0</v>
      </c>
      <c r="W39" s="739">
        <f t="shared" si="7"/>
        <v>0</v>
      </c>
      <c r="X39" s="739">
        <f t="shared" si="8"/>
        <v>0</v>
      </c>
      <c r="Y39" s="722">
        <f t="shared" si="9"/>
        <v>0</v>
      </c>
      <c r="Z39" s="740" t="b">
        <f t="shared" si="10"/>
        <v>0</v>
      </c>
    </row>
    <row r="40" spans="1:26">
      <c r="A40" s="578">
        <v>21</v>
      </c>
      <c r="B40" s="1161" t="s">
        <v>1948</v>
      </c>
      <c r="C40" s="578" t="s">
        <v>1920</v>
      </c>
      <c r="D40" s="825">
        <v>0</v>
      </c>
      <c r="E40" s="825">
        <v>0</v>
      </c>
      <c r="F40" s="825">
        <v>0</v>
      </c>
      <c r="G40" s="825">
        <v>100</v>
      </c>
      <c r="H40" s="825">
        <v>0</v>
      </c>
      <c r="I40" s="591">
        <f t="shared" si="0"/>
        <v>100</v>
      </c>
      <c r="J40" s="816">
        <v>25</v>
      </c>
      <c r="K40" s="579">
        <f t="shared" si="1"/>
        <v>2500</v>
      </c>
      <c r="L40" s="579">
        <v>0</v>
      </c>
      <c r="M40" s="579">
        <v>50</v>
      </c>
      <c r="N40" s="579">
        <v>50</v>
      </c>
      <c r="O40" s="579">
        <v>0</v>
      </c>
      <c r="P40" s="1163">
        <f t="shared" si="2"/>
        <v>100</v>
      </c>
      <c r="Q40" s="1164">
        <f t="shared" si="3"/>
        <v>2500</v>
      </c>
      <c r="R40" s="828" t="s">
        <v>1051</v>
      </c>
      <c r="S40" s="578" t="s">
        <v>1052</v>
      </c>
      <c r="T40" s="22" t="str">
        <f t="shared" ref="T40:T51" si="11">+IF(K45=Q45,("OK"))</f>
        <v>OK</v>
      </c>
      <c r="U40" s="739">
        <f t="shared" si="5"/>
        <v>0</v>
      </c>
      <c r="V40" s="739">
        <f t="shared" si="6"/>
        <v>1250</v>
      </c>
      <c r="W40" s="739">
        <f t="shared" si="7"/>
        <v>1250</v>
      </c>
      <c r="X40" s="739">
        <f t="shared" si="8"/>
        <v>0</v>
      </c>
      <c r="Y40" s="722">
        <f t="shared" si="9"/>
        <v>2500</v>
      </c>
      <c r="Z40" s="740" t="str">
        <f t="shared" si="10"/>
        <v>OK</v>
      </c>
    </row>
    <row r="41" spans="1:26">
      <c r="A41" s="578">
        <v>22</v>
      </c>
      <c r="B41" s="1161" t="s">
        <v>1949</v>
      </c>
      <c r="C41" s="578" t="s">
        <v>1169</v>
      </c>
      <c r="D41" s="825">
        <v>0</v>
      </c>
      <c r="E41" s="825">
        <v>0</v>
      </c>
      <c r="F41" s="825">
        <v>20</v>
      </c>
      <c r="G41" s="825">
        <v>30</v>
      </c>
      <c r="H41" s="825">
        <v>0</v>
      </c>
      <c r="I41" s="591">
        <f t="shared" si="0"/>
        <v>30</v>
      </c>
      <c r="J41" s="816">
        <v>350</v>
      </c>
      <c r="K41" s="579">
        <f t="shared" si="1"/>
        <v>10500</v>
      </c>
      <c r="L41" s="579">
        <v>0</v>
      </c>
      <c r="M41" s="579">
        <v>30</v>
      </c>
      <c r="N41" s="579">
        <v>0</v>
      </c>
      <c r="O41" s="579">
        <v>0</v>
      </c>
      <c r="P41" s="1163">
        <f t="shared" si="2"/>
        <v>30</v>
      </c>
      <c r="Q41" s="1164">
        <f t="shared" si="3"/>
        <v>10500</v>
      </c>
      <c r="R41" s="828" t="s">
        <v>1051</v>
      </c>
      <c r="S41" s="578" t="s">
        <v>1052</v>
      </c>
      <c r="T41" s="22" t="str">
        <f t="shared" si="11"/>
        <v>OK</v>
      </c>
      <c r="U41" s="739">
        <f t="shared" si="5"/>
        <v>0</v>
      </c>
      <c r="V41" s="739">
        <f t="shared" si="6"/>
        <v>10500</v>
      </c>
      <c r="W41" s="739">
        <f t="shared" si="7"/>
        <v>0</v>
      </c>
      <c r="X41" s="739">
        <f t="shared" si="8"/>
        <v>0</v>
      </c>
      <c r="Y41" s="722">
        <f t="shared" si="9"/>
        <v>10500</v>
      </c>
      <c r="Z41" s="740" t="str">
        <f t="shared" si="10"/>
        <v>OK</v>
      </c>
    </row>
    <row r="42" spans="1:26">
      <c r="A42" s="578">
        <v>23</v>
      </c>
      <c r="B42" s="1161" t="s">
        <v>1950</v>
      </c>
      <c r="C42" s="578" t="s">
        <v>1169</v>
      </c>
      <c r="D42" s="825">
        <v>0</v>
      </c>
      <c r="E42" s="825">
        <v>0</v>
      </c>
      <c r="F42" s="825">
        <v>20</v>
      </c>
      <c r="G42" s="825">
        <v>10</v>
      </c>
      <c r="H42" s="825">
        <v>0</v>
      </c>
      <c r="I42" s="591">
        <f t="shared" si="0"/>
        <v>10</v>
      </c>
      <c r="J42" s="816">
        <v>250</v>
      </c>
      <c r="K42" s="579">
        <f t="shared" si="1"/>
        <v>2500</v>
      </c>
      <c r="L42" s="579">
        <v>0</v>
      </c>
      <c r="M42" s="579">
        <v>10</v>
      </c>
      <c r="N42" s="579">
        <v>0</v>
      </c>
      <c r="O42" s="579">
        <v>0</v>
      </c>
      <c r="P42" s="1163">
        <f t="shared" si="2"/>
        <v>10</v>
      </c>
      <c r="Q42" s="1164">
        <f t="shared" si="3"/>
        <v>2500</v>
      </c>
      <c r="R42" s="828" t="s">
        <v>1051</v>
      </c>
      <c r="S42" s="578" t="s">
        <v>1052</v>
      </c>
      <c r="T42" s="22" t="str">
        <f t="shared" si="11"/>
        <v>OK</v>
      </c>
      <c r="U42" s="739">
        <f t="shared" si="5"/>
        <v>0</v>
      </c>
      <c r="V42" s="739">
        <f t="shared" si="6"/>
        <v>2500</v>
      </c>
      <c r="W42" s="739">
        <f t="shared" si="7"/>
        <v>0</v>
      </c>
      <c r="X42" s="739">
        <f t="shared" si="8"/>
        <v>0</v>
      </c>
      <c r="Y42" s="722">
        <f t="shared" si="9"/>
        <v>2500</v>
      </c>
      <c r="Z42" s="740" t="str">
        <f t="shared" si="10"/>
        <v>OK</v>
      </c>
    </row>
    <row r="43" spans="1:26">
      <c r="A43" s="578">
        <v>24</v>
      </c>
      <c r="B43" s="1161" t="s">
        <v>1951</v>
      </c>
      <c r="C43" s="578" t="s">
        <v>1169</v>
      </c>
      <c r="D43" s="825">
        <v>0</v>
      </c>
      <c r="E43" s="825">
        <v>0</v>
      </c>
      <c r="F43" s="825">
        <v>10</v>
      </c>
      <c r="G43" s="825">
        <v>20</v>
      </c>
      <c r="H43" s="825">
        <v>0</v>
      </c>
      <c r="I43" s="591">
        <f t="shared" si="0"/>
        <v>20</v>
      </c>
      <c r="J43" s="816">
        <v>350</v>
      </c>
      <c r="K43" s="579">
        <f t="shared" si="1"/>
        <v>7000</v>
      </c>
      <c r="L43" s="579">
        <v>0</v>
      </c>
      <c r="M43" s="579">
        <v>20</v>
      </c>
      <c r="N43" s="579">
        <v>0</v>
      </c>
      <c r="O43" s="579">
        <v>0</v>
      </c>
      <c r="P43" s="1163">
        <f t="shared" si="2"/>
        <v>20</v>
      </c>
      <c r="Q43" s="1164">
        <f t="shared" si="3"/>
        <v>7000</v>
      </c>
      <c r="R43" s="828" t="s">
        <v>1051</v>
      </c>
      <c r="S43" s="578" t="s">
        <v>1052</v>
      </c>
      <c r="T43" s="22" t="str">
        <f t="shared" si="11"/>
        <v>OK</v>
      </c>
      <c r="U43" s="739">
        <f t="shared" si="5"/>
        <v>0</v>
      </c>
      <c r="V43" s="739">
        <f t="shared" si="6"/>
        <v>7000</v>
      </c>
      <c r="W43" s="739">
        <f t="shared" si="7"/>
        <v>0</v>
      </c>
      <c r="X43" s="739">
        <f t="shared" si="8"/>
        <v>0</v>
      </c>
      <c r="Y43" s="722">
        <f t="shared" si="9"/>
        <v>7000</v>
      </c>
      <c r="Z43" s="740" t="str">
        <f t="shared" si="10"/>
        <v>OK</v>
      </c>
    </row>
    <row r="44" spans="1:26">
      <c r="A44" s="578">
        <v>25</v>
      </c>
      <c r="B44" s="1161" t="s">
        <v>1952</v>
      </c>
      <c r="C44" s="578" t="s">
        <v>1155</v>
      </c>
      <c r="D44" s="825">
        <v>0</v>
      </c>
      <c r="E44" s="825">
        <v>0</v>
      </c>
      <c r="F44" s="825">
        <v>12</v>
      </c>
      <c r="G44" s="825">
        <v>24</v>
      </c>
      <c r="H44" s="825">
        <v>0</v>
      </c>
      <c r="I44" s="591">
        <f t="shared" si="0"/>
        <v>24</v>
      </c>
      <c r="J44" s="816">
        <v>120</v>
      </c>
      <c r="K44" s="579">
        <f t="shared" si="1"/>
        <v>2880</v>
      </c>
      <c r="L44" s="579">
        <v>0</v>
      </c>
      <c r="M44" s="579">
        <v>12</v>
      </c>
      <c r="N44" s="579">
        <v>12</v>
      </c>
      <c r="O44" s="579">
        <v>0</v>
      </c>
      <c r="P44" s="1163">
        <f t="shared" si="2"/>
        <v>24</v>
      </c>
      <c r="Q44" s="1164">
        <f t="shared" si="3"/>
        <v>2880</v>
      </c>
      <c r="R44" s="828" t="s">
        <v>1051</v>
      </c>
      <c r="S44" s="578" t="s">
        <v>1052</v>
      </c>
      <c r="T44" s="22" t="str">
        <f t="shared" si="11"/>
        <v>OK</v>
      </c>
      <c r="U44" s="739">
        <f t="shared" si="5"/>
        <v>0</v>
      </c>
      <c r="V44" s="739">
        <f t="shared" si="6"/>
        <v>1440</v>
      </c>
      <c r="W44" s="739">
        <f t="shared" si="7"/>
        <v>1440</v>
      </c>
      <c r="X44" s="739">
        <f t="shared" si="8"/>
        <v>0</v>
      </c>
      <c r="Y44" s="722">
        <f t="shared" si="9"/>
        <v>2880</v>
      </c>
      <c r="Z44" s="740" t="str">
        <f t="shared" si="10"/>
        <v>OK</v>
      </c>
    </row>
    <row r="45" spans="1:26">
      <c r="A45" s="578">
        <v>26</v>
      </c>
      <c r="B45" s="1165" t="s">
        <v>1953</v>
      </c>
      <c r="C45" s="927" t="s">
        <v>1954</v>
      </c>
      <c r="D45" s="1166">
        <v>24</v>
      </c>
      <c r="E45" s="1166">
        <v>83</v>
      </c>
      <c r="F45" s="1166">
        <v>26</v>
      </c>
      <c r="G45" s="1167">
        <v>40</v>
      </c>
      <c r="H45" s="1168">
        <v>10</v>
      </c>
      <c r="I45" s="1169">
        <v>30</v>
      </c>
      <c r="J45" s="1170">
        <v>63.13</v>
      </c>
      <c r="K45" s="1171">
        <v>1893.9</v>
      </c>
      <c r="L45" s="1166">
        <v>15</v>
      </c>
      <c r="M45" s="1166"/>
      <c r="N45" s="1166">
        <v>15</v>
      </c>
      <c r="O45" s="1166"/>
      <c r="P45" s="1166">
        <v>30</v>
      </c>
      <c r="Q45" s="1170">
        <v>1893.9</v>
      </c>
      <c r="R45" s="976" t="s">
        <v>1051</v>
      </c>
      <c r="S45" s="976" t="s">
        <v>296</v>
      </c>
      <c r="T45" s="22" t="str">
        <f t="shared" si="11"/>
        <v>OK</v>
      </c>
      <c r="U45" s="739">
        <f t="shared" si="5"/>
        <v>946.95</v>
      </c>
      <c r="V45" s="739">
        <f t="shared" si="6"/>
        <v>0</v>
      </c>
      <c r="W45" s="739">
        <f t="shared" si="7"/>
        <v>946.95</v>
      </c>
      <c r="X45" s="739">
        <f t="shared" si="8"/>
        <v>0</v>
      </c>
      <c r="Y45" s="722">
        <f t="shared" si="9"/>
        <v>1893.9</v>
      </c>
      <c r="Z45" s="740" t="str">
        <f t="shared" si="10"/>
        <v>OK</v>
      </c>
    </row>
    <row r="46" spans="1:26">
      <c r="A46" s="578">
        <v>27</v>
      </c>
      <c r="B46" s="1172" t="s">
        <v>1955</v>
      </c>
      <c r="C46" s="927" t="s">
        <v>1520</v>
      </c>
      <c r="D46" s="1166"/>
      <c r="E46" s="1166"/>
      <c r="F46" s="1166">
        <v>87</v>
      </c>
      <c r="G46" s="1167">
        <v>200</v>
      </c>
      <c r="H46" s="1168">
        <v>0</v>
      </c>
      <c r="I46" s="1169">
        <v>200</v>
      </c>
      <c r="J46" s="1170">
        <v>100</v>
      </c>
      <c r="K46" s="1171">
        <v>20000</v>
      </c>
      <c r="L46" s="1166"/>
      <c r="M46" s="1166">
        <v>100</v>
      </c>
      <c r="N46" s="1166"/>
      <c r="O46" s="1166">
        <v>100</v>
      </c>
      <c r="P46" s="1166">
        <v>200</v>
      </c>
      <c r="Q46" s="1170">
        <v>20000</v>
      </c>
      <c r="R46" s="976" t="s">
        <v>1956</v>
      </c>
      <c r="S46" s="976" t="s">
        <v>296</v>
      </c>
      <c r="T46" s="22" t="str">
        <f t="shared" si="11"/>
        <v>OK</v>
      </c>
      <c r="U46" s="739">
        <f t="shared" si="5"/>
        <v>0</v>
      </c>
      <c r="V46" s="739">
        <f t="shared" si="6"/>
        <v>10000</v>
      </c>
      <c r="W46" s="739">
        <f t="shared" si="7"/>
        <v>0</v>
      </c>
      <c r="X46" s="739">
        <f t="shared" si="8"/>
        <v>10000</v>
      </c>
      <c r="Y46" s="722">
        <f t="shared" si="9"/>
        <v>20000</v>
      </c>
      <c r="Z46" s="740" t="str">
        <f t="shared" si="10"/>
        <v>OK</v>
      </c>
    </row>
    <row r="47" spans="1:26">
      <c r="A47" s="578">
        <v>28</v>
      </c>
      <c r="B47" s="1173" t="s">
        <v>1957</v>
      </c>
      <c r="C47" s="927" t="s">
        <v>1958</v>
      </c>
      <c r="D47" s="1166">
        <v>8396</v>
      </c>
      <c r="E47" s="1166">
        <v>5226</v>
      </c>
      <c r="F47" s="1166">
        <v>5751</v>
      </c>
      <c r="G47" s="1167">
        <v>6570</v>
      </c>
      <c r="H47" s="1168">
        <v>1320</v>
      </c>
      <c r="I47" s="1169">
        <v>5250</v>
      </c>
      <c r="J47" s="1170">
        <v>1.5</v>
      </c>
      <c r="K47" s="1171">
        <v>7875</v>
      </c>
      <c r="L47" s="1166">
        <v>2625</v>
      </c>
      <c r="M47" s="1166"/>
      <c r="N47" s="1166">
        <v>2625</v>
      </c>
      <c r="O47" s="1166"/>
      <c r="P47" s="1166">
        <v>5250</v>
      </c>
      <c r="Q47" s="1170">
        <v>7875</v>
      </c>
      <c r="R47" s="976" t="s">
        <v>1051</v>
      </c>
      <c r="S47" s="976" t="s">
        <v>296</v>
      </c>
      <c r="T47" s="22" t="str">
        <f t="shared" si="11"/>
        <v>OK</v>
      </c>
      <c r="U47" s="739">
        <f t="shared" si="5"/>
        <v>3937.5</v>
      </c>
      <c r="V47" s="739">
        <f t="shared" si="6"/>
        <v>0</v>
      </c>
      <c r="W47" s="739">
        <f t="shared" si="7"/>
        <v>3937.5</v>
      </c>
      <c r="X47" s="739">
        <f t="shared" si="8"/>
        <v>0</v>
      </c>
      <c r="Y47" s="722">
        <f t="shared" si="9"/>
        <v>7875</v>
      </c>
      <c r="Z47" s="740" t="str">
        <f t="shared" si="10"/>
        <v>OK</v>
      </c>
    </row>
    <row r="48" spans="1:26">
      <c r="A48" s="578">
        <v>29</v>
      </c>
      <c r="B48" s="1173" t="s">
        <v>1959</v>
      </c>
      <c r="C48" s="927" t="s">
        <v>1520</v>
      </c>
      <c r="D48" s="1166">
        <v>51</v>
      </c>
      <c r="E48" s="1166">
        <v>47</v>
      </c>
      <c r="F48" s="1166">
        <v>44</v>
      </c>
      <c r="G48" s="1167">
        <v>56</v>
      </c>
      <c r="H48" s="1168">
        <v>10</v>
      </c>
      <c r="I48" s="1169">
        <v>46</v>
      </c>
      <c r="J48" s="1170">
        <v>385.55666666666667</v>
      </c>
      <c r="K48" s="1171">
        <v>17735.606666666667</v>
      </c>
      <c r="L48" s="1166">
        <v>23</v>
      </c>
      <c r="M48" s="1166"/>
      <c r="N48" s="1166">
        <v>23</v>
      </c>
      <c r="O48" s="1166"/>
      <c r="P48" s="1166">
        <v>46</v>
      </c>
      <c r="Q48" s="1170">
        <v>17735.606666666667</v>
      </c>
      <c r="R48" s="976" t="s">
        <v>1051</v>
      </c>
      <c r="S48" s="976" t="s">
        <v>296</v>
      </c>
      <c r="T48" s="22" t="str">
        <f t="shared" si="11"/>
        <v>OK</v>
      </c>
      <c r="U48" s="739">
        <f t="shared" si="5"/>
        <v>8867.8033333333333</v>
      </c>
      <c r="V48" s="739">
        <f t="shared" si="6"/>
        <v>0</v>
      </c>
      <c r="W48" s="739">
        <f t="shared" si="7"/>
        <v>8867.8033333333333</v>
      </c>
      <c r="X48" s="739">
        <f t="shared" si="8"/>
        <v>0</v>
      </c>
      <c r="Y48" s="722">
        <f t="shared" si="9"/>
        <v>17735.606666666667</v>
      </c>
      <c r="Z48" s="740" t="str">
        <f t="shared" si="10"/>
        <v>OK</v>
      </c>
    </row>
    <row r="49" spans="1:26">
      <c r="A49" s="578">
        <v>30</v>
      </c>
      <c r="B49" s="1173" t="s">
        <v>1960</v>
      </c>
      <c r="C49" s="927" t="s">
        <v>1961</v>
      </c>
      <c r="D49" s="1166">
        <v>1203</v>
      </c>
      <c r="E49" s="1166">
        <v>1228</v>
      </c>
      <c r="F49" s="1166">
        <v>1646</v>
      </c>
      <c r="G49" s="1167">
        <v>1850</v>
      </c>
      <c r="H49" s="1168">
        <v>700</v>
      </c>
      <c r="I49" s="1169">
        <v>1150</v>
      </c>
      <c r="J49" s="1170">
        <v>6</v>
      </c>
      <c r="K49" s="1171">
        <v>6900</v>
      </c>
      <c r="L49" s="1166">
        <v>287.5</v>
      </c>
      <c r="M49" s="1166">
        <v>287.5</v>
      </c>
      <c r="N49" s="1166">
        <v>287.5</v>
      </c>
      <c r="O49" s="1166">
        <v>287.5</v>
      </c>
      <c r="P49" s="1166">
        <v>1150</v>
      </c>
      <c r="Q49" s="1170">
        <v>6900</v>
      </c>
      <c r="R49" s="976" t="s">
        <v>1962</v>
      </c>
      <c r="S49" s="976" t="s">
        <v>296</v>
      </c>
      <c r="T49" s="22" t="str">
        <f t="shared" si="11"/>
        <v>OK</v>
      </c>
      <c r="U49" s="739">
        <f t="shared" si="5"/>
        <v>1725</v>
      </c>
      <c r="V49" s="739">
        <f t="shared" si="6"/>
        <v>1725</v>
      </c>
      <c r="W49" s="739">
        <f t="shared" si="7"/>
        <v>1725</v>
      </c>
      <c r="X49" s="739">
        <f t="shared" si="8"/>
        <v>1725</v>
      </c>
      <c r="Y49" s="722">
        <f t="shared" si="9"/>
        <v>6900</v>
      </c>
      <c r="Z49" s="740" t="str">
        <f t="shared" si="10"/>
        <v>OK</v>
      </c>
    </row>
    <row r="50" spans="1:26">
      <c r="A50" s="578">
        <v>31</v>
      </c>
      <c r="B50" s="1173" t="s">
        <v>1963</v>
      </c>
      <c r="C50" s="927" t="s">
        <v>1520</v>
      </c>
      <c r="D50" s="1166">
        <v>23</v>
      </c>
      <c r="E50" s="1166">
        <v>24</v>
      </c>
      <c r="F50" s="1166">
        <v>89</v>
      </c>
      <c r="G50" s="1167">
        <v>52</v>
      </c>
      <c r="H50" s="1168">
        <v>7</v>
      </c>
      <c r="I50" s="1169">
        <v>45</v>
      </c>
      <c r="J50" s="1170">
        <v>14.45</v>
      </c>
      <c r="K50" s="1171">
        <v>650.25</v>
      </c>
      <c r="L50" s="1166"/>
      <c r="M50" s="1166">
        <v>45</v>
      </c>
      <c r="N50" s="1166"/>
      <c r="O50" s="1166"/>
      <c r="P50" s="1166">
        <v>45</v>
      </c>
      <c r="Q50" s="1170">
        <v>650.25</v>
      </c>
      <c r="R50" s="976" t="s">
        <v>1962</v>
      </c>
      <c r="S50" s="976" t="s">
        <v>296</v>
      </c>
      <c r="T50" s="22" t="str">
        <f t="shared" si="11"/>
        <v>OK</v>
      </c>
      <c r="U50" s="739">
        <f t="shared" si="5"/>
        <v>0</v>
      </c>
      <c r="V50" s="739">
        <f t="shared" si="6"/>
        <v>650.25</v>
      </c>
      <c r="W50" s="739">
        <f t="shared" si="7"/>
        <v>0</v>
      </c>
      <c r="X50" s="739">
        <f t="shared" si="8"/>
        <v>0</v>
      </c>
      <c r="Y50" s="722">
        <f t="shared" si="9"/>
        <v>650.25</v>
      </c>
      <c r="Z50" s="740" t="str">
        <f t="shared" si="10"/>
        <v>OK</v>
      </c>
    </row>
    <row r="51" spans="1:26">
      <c r="A51" s="578">
        <v>32</v>
      </c>
      <c r="B51" s="1173" t="s">
        <v>1964</v>
      </c>
      <c r="C51" s="927" t="s">
        <v>1958</v>
      </c>
      <c r="D51" s="1166">
        <v>868</v>
      </c>
      <c r="E51" s="1166">
        <v>2929</v>
      </c>
      <c r="F51" s="1166">
        <v>2206</v>
      </c>
      <c r="G51" s="1167">
        <v>4403</v>
      </c>
      <c r="H51" s="1168">
        <v>962</v>
      </c>
      <c r="I51" s="1169">
        <v>3441</v>
      </c>
      <c r="J51" s="1170">
        <v>1.65</v>
      </c>
      <c r="K51" s="1171">
        <v>5677.65</v>
      </c>
      <c r="L51" s="1166">
        <v>860.25</v>
      </c>
      <c r="M51" s="1166">
        <v>860.25</v>
      </c>
      <c r="N51" s="1166">
        <v>860.25</v>
      </c>
      <c r="O51" s="1166">
        <v>860.25</v>
      </c>
      <c r="P51" s="1166">
        <v>3441</v>
      </c>
      <c r="Q51" s="1170">
        <v>5677.65</v>
      </c>
      <c r="R51" s="976" t="s">
        <v>1962</v>
      </c>
      <c r="S51" s="976" t="s">
        <v>296</v>
      </c>
      <c r="T51" s="22" t="str">
        <f t="shared" si="11"/>
        <v>OK</v>
      </c>
      <c r="U51" s="739">
        <f t="shared" si="5"/>
        <v>1419.4124999999999</v>
      </c>
      <c r="V51" s="739">
        <f t="shared" si="6"/>
        <v>1419.4124999999999</v>
      </c>
      <c r="W51" s="739">
        <f t="shared" si="7"/>
        <v>1419.4124999999999</v>
      </c>
      <c r="X51" s="739">
        <f t="shared" si="8"/>
        <v>1419.4124999999999</v>
      </c>
      <c r="Y51" s="722">
        <f t="shared" si="9"/>
        <v>5677.65</v>
      </c>
      <c r="Z51" s="740" t="str">
        <f t="shared" si="10"/>
        <v>OK</v>
      </c>
    </row>
    <row r="52" spans="1:26">
      <c r="A52" s="578">
        <v>33</v>
      </c>
      <c r="B52" s="1173" t="s">
        <v>1965</v>
      </c>
      <c r="C52" s="927" t="s">
        <v>1520</v>
      </c>
      <c r="D52" s="1166">
        <v>2702</v>
      </c>
      <c r="E52" s="1166">
        <v>2051</v>
      </c>
      <c r="F52" s="1166">
        <v>2542</v>
      </c>
      <c r="G52" s="1167">
        <v>2950</v>
      </c>
      <c r="H52" s="1168">
        <v>893</v>
      </c>
      <c r="I52" s="1169">
        <v>2057</v>
      </c>
      <c r="J52" s="1170">
        <v>7.49</v>
      </c>
      <c r="K52" s="1171">
        <v>15406.93</v>
      </c>
      <c r="L52" s="1166">
        <v>514.25</v>
      </c>
      <c r="M52" s="1166">
        <v>514.25</v>
      </c>
      <c r="N52" s="1166">
        <v>514.25</v>
      </c>
      <c r="O52" s="1166">
        <v>514.25</v>
      </c>
      <c r="P52" s="1166">
        <v>2057</v>
      </c>
      <c r="Q52" s="1170">
        <v>15406.93</v>
      </c>
      <c r="R52" s="976" t="s">
        <v>1962</v>
      </c>
      <c r="S52" s="976" t="s">
        <v>296</v>
      </c>
      <c r="T52" s="22" t="str">
        <f>+IF(K64=Q64,("OK"))</f>
        <v>OK</v>
      </c>
      <c r="U52" s="739">
        <f t="shared" si="5"/>
        <v>3851.7325000000001</v>
      </c>
      <c r="V52" s="739">
        <f t="shared" si="6"/>
        <v>3851.7325000000001</v>
      </c>
      <c r="W52" s="739">
        <f t="shared" si="7"/>
        <v>3851.7325000000001</v>
      </c>
      <c r="X52" s="739">
        <f t="shared" si="8"/>
        <v>3851.7325000000001</v>
      </c>
      <c r="Y52" s="722">
        <f t="shared" si="9"/>
        <v>15406.93</v>
      </c>
      <c r="Z52" s="740" t="str">
        <f t="shared" si="10"/>
        <v>OK</v>
      </c>
    </row>
    <row r="53" spans="1:26">
      <c r="A53" s="578">
        <v>34</v>
      </c>
      <c r="B53" s="1173" t="s">
        <v>1966</v>
      </c>
      <c r="C53" s="927" t="s">
        <v>1520</v>
      </c>
      <c r="D53" s="1166">
        <v>3920</v>
      </c>
      <c r="E53" s="1166">
        <v>3672</v>
      </c>
      <c r="F53" s="1166">
        <v>2467</v>
      </c>
      <c r="G53" s="1167">
        <v>3320</v>
      </c>
      <c r="H53" s="1168">
        <v>831</v>
      </c>
      <c r="I53" s="1169">
        <v>2489</v>
      </c>
      <c r="J53" s="1170">
        <v>27.82</v>
      </c>
      <c r="K53" s="1171">
        <v>69243.98</v>
      </c>
      <c r="L53" s="1166">
        <v>622.25</v>
      </c>
      <c r="M53" s="1166">
        <v>622.25</v>
      </c>
      <c r="N53" s="1166">
        <v>622.25</v>
      </c>
      <c r="O53" s="1166">
        <v>622.25</v>
      </c>
      <c r="P53" s="1166">
        <v>2489</v>
      </c>
      <c r="Q53" s="1170">
        <v>69243.98</v>
      </c>
      <c r="R53" s="976" t="s">
        <v>1962</v>
      </c>
      <c r="S53" s="976" t="s">
        <v>296</v>
      </c>
      <c r="T53" s="22" t="str">
        <f>+IF(K65=Q65,("OK"))</f>
        <v>OK</v>
      </c>
      <c r="U53" s="739">
        <f t="shared" si="5"/>
        <v>17310.994999999999</v>
      </c>
      <c r="V53" s="739">
        <f t="shared" si="6"/>
        <v>17310.994999999999</v>
      </c>
      <c r="W53" s="739">
        <f t="shared" si="7"/>
        <v>17310.994999999999</v>
      </c>
      <c r="X53" s="739">
        <f t="shared" si="8"/>
        <v>17310.994999999999</v>
      </c>
      <c r="Y53" s="722">
        <f t="shared" si="9"/>
        <v>69243.98</v>
      </c>
      <c r="Z53" s="740" t="str">
        <f t="shared" si="10"/>
        <v>OK</v>
      </c>
    </row>
    <row r="54" spans="1:26">
      <c r="A54" s="578">
        <v>35</v>
      </c>
      <c r="B54" s="1173" t="s">
        <v>1967</v>
      </c>
      <c r="C54" s="927" t="s">
        <v>1958</v>
      </c>
      <c r="D54" s="1166">
        <v>1024</v>
      </c>
      <c r="E54" s="1166">
        <v>752</v>
      </c>
      <c r="F54" s="1166">
        <v>740</v>
      </c>
      <c r="G54" s="1167">
        <v>1050</v>
      </c>
      <c r="H54" s="1168">
        <v>200</v>
      </c>
      <c r="I54" s="1169">
        <v>850</v>
      </c>
      <c r="J54" s="1170">
        <v>3.5524</v>
      </c>
      <c r="K54" s="1171">
        <v>3019.54</v>
      </c>
      <c r="L54" s="1166"/>
      <c r="M54" s="1166">
        <v>425</v>
      </c>
      <c r="N54" s="1166"/>
      <c r="O54" s="1166">
        <v>425</v>
      </c>
      <c r="P54" s="1166">
        <v>850</v>
      </c>
      <c r="Q54" s="1170">
        <v>3019.54</v>
      </c>
      <c r="R54" s="976" t="s">
        <v>1051</v>
      </c>
      <c r="S54" s="976" t="s">
        <v>296</v>
      </c>
      <c r="T54" s="22" t="str">
        <f>+IF(K66=Q66,("OK"))</f>
        <v>OK</v>
      </c>
      <c r="U54" s="739">
        <f t="shared" si="5"/>
        <v>0</v>
      </c>
      <c r="V54" s="739">
        <f t="shared" si="6"/>
        <v>1509.77</v>
      </c>
      <c r="W54" s="739">
        <f t="shared" si="7"/>
        <v>0</v>
      </c>
      <c r="X54" s="739">
        <f t="shared" si="8"/>
        <v>1509.77</v>
      </c>
      <c r="Y54" s="722">
        <f t="shared" si="9"/>
        <v>3019.54</v>
      </c>
      <c r="Z54" s="740" t="str">
        <f t="shared" si="10"/>
        <v>OK</v>
      </c>
    </row>
    <row r="55" spans="1:26">
      <c r="A55" s="578">
        <v>36</v>
      </c>
      <c r="B55" s="1173" t="s">
        <v>1968</v>
      </c>
      <c r="C55" s="1174" t="s">
        <v>1958</v>
      </c>
      <c r="D55" s="1166">
        <v>135029</v>
      </c>
      <c r="E55" s="1166">
        <v>140436</v>
      </c>
      <c r="F55" s="1166">
        <v>133040</v>
      </c>
      <c r="G55" s="1167">
        <v>142880</v>
      </c>
      <c r="H55" s="1168">
        <v>17860</v>
      </c>
      <c r="I55" s="1169">
        <v>125020</v>
      </c>
      <c r="J55" s="1170">
        <v>0.46</v>
      </c>
      <c r="K55" s="1171">
        <v>57509.200000000004</v>
      </c>
      <c r="L55" s="1166">
        <v>31255</v>
      </c>
      <c r="M55" s="1166">
        <v>31255</v>
      </c>
      <c r="N55" s="1166">
        <v>31255</v>
      </c>
      <c r="O55" s="1166">
        <v>31255</v>
      </c>
      <c r="P55" s="1166">
        <v>125020</v>
      </c>
      <c r="Q55" s="1170">
        <v>57509.200000000004</v>
      </c>
      <c r="R55" s="976" t="s">
        <v>1956</v>
      </c>
      <c r="S55" s="1175" t="s">
        <v>296</v>
      </c>
      <c r="T55" s="22" t="str">
        <f>+IF(K67=Q67,("OK"))</f>
        <v>OK</v>
      </c>
      <c r="U55" s="739">
        <f t="shared" si="5"/>
        <v>14377.300000000001</v>
      </c>
      <c r="V55" s="739">
        <f t="shared" si="6"/>
        <v>14377.300000000001</v>
      </c>
      <c r="W55" s="739">
        <f t="shared" si="7"/>
        <v>14377.300000000001</v>
      </c>
      <c r="X55" s="739">
        <f t="shared" si="8"/>
        <v>14377.300000000001</v>
      </c>
      <c r="Y55" s="722">
        <f t="shared" si="9"/>
        <v>57509.200000000004</v>
      </c>
      <c r="Z55" s="740" t="str">
        <f t="shared" si="10"/>
        <v>OK</v>
      </c>
    </row>
    <row r="56" spans="1:26">
      <c r="A56" s="578">
        <v>37</v>
      </c>
      <c r="B56" s="1173" t="s">
        <v>1969</v>
      </c>
      <c r="C56" s="1174" t="s">
        <v>1961</v>
      </c>
      <c r="D56" s="1166"/>
      <c r="E56" s="1166"/>
      <c r="F56" s="1166">
        <v>0</v>
      </c>
      <c r="G56" s="1167">
        <v>100</v>
      </c>
      <c r="H56" s="1168">
        <v>50</v>
      </c>
      <c r="I56" s="1169">
        <v>50</v>
      </c>
      <c r="J56" s="1170">
        <v>18</v>
      </c>
      <c r="K56" s="1171">
        <v>900</v>
      </c>
      <c r="L56" s="1166"/>
      <c r="M56" s="1166">
        <v>50</v>
      </c>
      <c r="N56" s="1166"/>
      <c r="O56" s="1166"/>
      <c r="P56" s="1166">
        <v>50</v>
      </c>
      <c r="Q56" s="1170">
        <v>900</v>
      </c>
      <c r="R56" s="976" t="s">
        <v>1962</v>
      </c>
      <c r="S56" s="1175" t="s">
        <v>296</v>
      </c>
      <c r="T56" s="22" t="str">
        <f>+IF(K68=Q68,("OK"))</f>
        <v>OK</v>
      </c>
      <c r="U56" s="739">
        <f t="shared" si="5"/>
        <v>0</v>
      </c>
      <c r="V56" s="739">
        <f t="shared" si="6"/>
        <v>900</v>
      </c>
      <c r="W56" s="739">
        <f t="shared" si="7"/>
        <v>0</v>
      </c>
      <c r="X56" s="739">
        <f t="shared" si="8"/>
        <v>0</v>
      </c>
      <c r="Y56" s="722">
        <f t="shared" si="9"/>
        <v>900</v>
      </c>
      <c r="Z56" s="740" t="str">
        <f t="shared" si="10"/>
        <v>OK</v>
      </c>
    </row>
    <row r="57" spans="1:26" ht="27">
      <c r="A57" s="1060"/>
      <c r="B57" s="604" t="s">
        <v>6</v>
      </c>
      <c r="D57" s="21"/>
      <c r="E57" s="21"/>
      <c r="F57" s="21"/>
      <c r="G57" s="21"/>
      <c r="I57" s="21"/>
      <c r="J57" s="21"/>
      <c r="K57" s="1162">
        <f>SUM(K39:K56)</f>
        <v>381342.05666666664</v>
      </c>
      <c r="L57" s="1139"/>
      <c r="M57" s="1139"/>
      <c r="N57" s="1139"/>
      <c r="O57" s="1139"/>
      <c r="P57" s="1139"/>
      <c r="Q57" s="1140">
        <f>SUM(Q39:Q56)</f>
        <v>381342.05666666664</v>
      </c>
      <c r="T57" s="22"/>
      <c r="U57" s="739">
        <f t="shared" si="5"/>
        <v>0</v>
      </c>
      <c r="V57" s="739">
        <f t="shared" si="6"/>
        <v>0</v>
      </c>
      <c r="W57" s="739">
        <f t="shared" si="7"/>
        <v>0</v>
      </c>
      <c r="X57" s="739">
        <f t="shared" si="8"/>
        <v>0</v>
      </c>
      <c r="Y57" s="722">
        <f t="shared" si="9"/>
        <v>0</v>
      </c>
      <c r="Z57" s="740" t="b">
        <f t="shared" si="10"/>
        <v>0</v>
      </c>
    </row>
    <row r="58" spans="1:26" ht="24.6">
      <c r="A58" s="1826" t="s">
        <v>1937</v>
      </c>
      <c r="B58" s="1826"/>
      <c r="C58" s="1826"/>
      <c r="D58" s="1826"/>
      <c r="E58" s="1826"/>
      <c r="F58" s="1826"/>
      <c r="G58" s="1826"/>
      <c r="H58" s="1826"/>
      <c r="I58" s="1826"/>
      <c r="J58" s="1826"/>
      <c r="K58" s="1826"/>
      <c r="L58" s="1826"/>
      <c r="M58" s="1826"/>
      <c r="N58" s="1826"/>
      <c r="O58" s="1826"/>
      <c r="P58" s="1826"/>
      <c r="Q58" s="1826"/>
      <c r="R58" s="1826"/>
      <c r="S58" s="1826"/>
      <c r="T58" s="22"/>
      <c r="U58" s="739">
        <f t="shared" si="5"/>
        <v>0</v>
      </c>
      <c r="V58" s="739">
        <f t="shared" si="6"/>
        <v>0</v>
      </c>
      <c r="W58" s="739">
        <f t="shared" si="7"/>
        <v>0</v>
      </c>
      <c r="X58" s="739">
        <f t="shared" si="8"/>
        <v>0</v>
      </c>
      <c r="Y58" s="722">
        <f t="shared" si="9"/>
        <v>0</v>
      </c>
      <c r="Z58" s="740" t="str">
        <f t="shared" si="10"/>
        <v>OK</v>
      </c>
    </row>
    <row r="59" spans="1:26" ht="24.6">
      <c r="A59" s="1826" t="s">
        <v>1029</v>
      </c>
      <c r="B59" s="1826"/>
      <c r="C59" s="1826"/>
      <c r="D59" s="1826"/>
      <c r="E59" s="1826"/>
      <c r="F59" s="1826"/>
      <c r="G59" s="1826"/>
      <c r="H59" s="1826"/>
      <c r="I59" s="1826"/>
      <c r="J59" s="1826"/>
      <c r="K59" s="1826"/>
      <c r="L59" s="1826"/>
      <c r="M59" s="1826"/>
      <c r="N59" s="1826"/>
      <c r="O59" s="1826"/>
      <c r="P59" s="1826"/>
      <c r="Q59" s="1826"/>
      <c r="R59" s="1826"/>
      <c r="S59" s="1826"/>
      <c r="T59" s="22"/>
      <c r="U59" s="739">
        <f t="shared" si="5"/>
        <v>0</v>
      </c>
      <c r="V59" s="739">
        <f t="shared" si="6"/>
        <v>0</v>
      </c>
      <c r="W59" s="739">
        <f t="shared" si="7"/>
        <v>0</v>
      </c>
      <c r="X59" s="739">
        <f t="shared" si="8"/>
        <v>0</v>
      </c>
      <c r="Y59" s="722">
        <f t="shared" si="9"/>
        <v>0</v>
      </c>
      <c r="Z59" s="740" t="str">
        <f t="shared" si="10"/>
        <v>OK</v>
      </c>
    </row>
    <row r="60" spans="1:26" ht="24.6">
      <c r="A60" s="1827" t="s">
        <v>1030</v>
      </c>
      <c r="B60" s="1827"/>
      <c r="C60" s="1827"/>
      <c r="D60" s="1827"/>
      <c r="E60" s="1827"/>
      <c r="F60" s="1827"/>
      <c r="G60" s="1827"/>
      <c r="H60" s="1827"/>
      <c r="I60" s="1827"/>
      <c r="J60" s="1827"/>
      <c r="K60" s="1827"/>
      <c r="L60" s="1827"/>
      <c r="M60" s="1827"/>
      <c r="N60" s="1827"/>
      <c r="O60" s="1827"/>
      <c r="P60" s="1827"/>
      <c r="Q60" s="1827"/>
      <c r="R60" s="1827"/>
      <c r="S60" s="1827"/>
      <c r="T60" s="22"/>
      <c r="U60" s="739">
        <f t="shared" si="5"/>
        <v>0</v>
      </c>
      <c r="V60" s="739">
        <f t="shared" si="6"/>
        <v>0</v>
      </c>
      <c r="W60" s="739">
        <f t="shared" si="7"/>
        <v>0</v>
      </c>
      <c r="X60" s="739">
        <f t="shared" si="8"/>
        <v>0</v>
      </c>
      <c r="Y60" s="722">
        <f t="shared" si="9"/>
        <v>0</v>
      </c>
      <c r="Z60" s="740" t="str">
        <f t="shared" si="10"/>
        <v>OK</v>
      </c>
    </row>
    <row r="61" spans="1:26">
      <c r="A61" s="1828" t="s">
        <v>789</v>
      </c>
      <c r="B61" s="1829" t="s">
        <v>4</v>
      </c>
      <c r="C61" s="1828" t="s">
        <v>1031</v>
      </c>
      <c r="D61" s="1838" t="s">
        <v>1032</v>
      </c>
      <c r="E61" s="1838"/>
      <c r="F61" s="1838"/>
      <c r="G61" s="1847" t="s">
        <v>1033</v>
      </c>
      <c r="H61" s="1847" t="s">
        <v>1034</v>
      </c>
      <c r="I61" s="1847" t="s">
        <v>1035</v>
      </c>
      <c r="J61" s="1833" t="s">
        <v>1036</v>
      </c>
      <c r="K61" s="1833" t="s">
        <v>1037</v>
      </c>
      <c r="L61" s="1831" t="s">
        <v>1038</v>
      </c>
      <c r="M61" s="1831" t="s">
        <v>1039</v>
      </c>
      <c r="N61" s="1831" t="s">
        <v>1040</v>
      </c>
      <c r="O61" s="1831" t="s">
        <v>1041</v>
      </c>
      <c r="P61" s="1833" t="s">
        <v>1042</v>
      </c>
      <c r="Q61" s="1833"/>
      <c r="R61" s="1828" t="s">
        <v>1043</v>
      </c>
      <c r="S61" s="1883" t="s">
        <v>1146</v>
      </c>
      <c r="T61" s="22" t="str">
        <f>+IF(K56=Q56,("OK"))</f>
        <v>OK</v>
      </c>
      <c r="U61" s="739"/>
      <c r="V61" s="739"/>
      <c r="W61" s="739"/>
      <c r="X61" s="739"/>
      <c r="Z61" s="740" t="str">
        <f t="shared" si="10"/>
        <v>OK</v>
      </c>
    </row>
    <row r="62" spans="1:26" ht="76.95" customHeight="1">
      <c r="A62" s="1828"/>
      <c r="B62" s="1830"/>
      <c r="C62" s="1828"/>
      <c r="D62" s="505" t="s">
        <v>1147</v>
      </c>
      <c r="E62" s="505" t="s">
        <v>1046</v>
      </c>
      <c r="F62" s="505" t="s">
        <v>1926</v>
      </c>
      <c r="G62" s="1847"/>
      <c r="H62" s="1847"/>
      <c r="I62" s="1847"/>
      <c r="J62" s="1833"/>
      <c r="K62" s="1833"/>
      <c r="L62" s="1831"/>
      <c r="M62" s="1831"/>
      <c r="N62" s="1831"/>
      <c r="O62" s="1831"/>
      <c r="P62" s="499" t="s">
        <v>1047</v>
      </c>
      <c r="Q62" s="500" t="s">
        <v>1048</v>
      </c>
      <c r="R62" s="1828"/>
      <c r="S62" s="1883"/>
      <c r="T62" s="22" t="str">
        <f>+IF(K64=Q64,("OK"))</f>
        <v>OK</v>
      </c>
      <c r="U62" s="739">
        <f t="shared" si="5"/>
        <v>0</v>
      </c>
      <c r="V62" s="739">
        <f t="shared" si="6"/>
        <v>0</v>
      </c>
      <c r="W62" s="739">
        <f t="shared" si="7"/>
        <v>0</v>
      </c>
      <c r="X62" s="739">
        <f t="shared" si="8"/>
        <v>0</v>
      </c>
      <c r="Y62" s="722">
        <f t="shared" si="9"/>
        <v>0</v>
      </c>
      <c r="Z62" s="740" t="b">
        <f t="shared" si="10"/>
        <v>0</v>
      </c>
    </row>
    <row r="63" spans="1:26" ht="21.6" customHeight="1">
      <c r="A63" s="849"/>
      <c r="B63" s="849" t="s">
        <v>1087</v>
      </c>
      <c r="C63" s="849"/>
      <c r="D63" s="1147"/>
      <c r="E63" s="1147"/>
      <c r="F63" s="1147"/>
      <c r="G63" s="1148"/>
      <c r="H63" s="1148"/>
      <c r="I63" s="1148"/>
      <c r="J63" s="848"/>
      <c r="K63" s="848">
        <f>+K57</f>
        <v>381342.05666666664</v>
      </c>
      <c r="L63" s="847"/>
      <c r="M63" s="847"/>
      <c r="N63" s="847"/>
      <c r="O63" s="847"/>
      <c r="P63" s="847"/>
      <c r="Q63" s="848">
        <f>+Q57</f>
        <v>381342.05666666664</v>
      </c>
      <c r="R63" s="849"/>
      <c r="S63" s="1149"/>
      <c r="T63" s="22"/>
      <c r="U63" s="739">
        <f t="shared" si="5"/>
        <v>0</v>
      </c>
      <c r="V63" s="739">
        <f t="shared" si="6"/>
        <v>0</v>
      </c>
      <c r="W63" s="739">
        <f t="shared" si="7"/>
        <v>0</v>
      </c>
      <c r="X63" s="739">
        <f t="shared" si="8"/>
        <v>0</v>
      </c>
      <c r="Y63" s="722">
        <f t="shared" si="9"/>
        <v>0</v>
      </c>
      <c r="Z63" s="740" t="b">
        <f t="shared" si="10"/>
        <v>0</v>
      </c>
    </row>
    <row r="64" spans="1:26">
      <c r="A64" s="578">
        <v>38</v>
      </c>
      <c r="B64" s="1173" t="s">
        <v>1970</v>
      </c>
      <c r="C64" s="1174" t="s">
        <v>1961</v>
      </c>
      <c r="D64" s="1166"/>
      <c r="E64" s="1166"/>
      <c r="F64" s="1166">
        <v>0</v>
      </c>
      <c r="G64" s="1167">
        <v>100</v>
      </c>
      <c r="H64" s="1168">
        <v>50</v>
      </c>
      <c r="I64" s="1169">
        <v>50</v>
      </c>
      <c r="J64" s="1170">
        <v>23</v>
      </c>
      <c r="K64" s="1171">
        <v>1150</v>
      </c>
      <c r="L64" s="1166"/>
      <c r="M64" s="1166"/>
      <c r="N64" s="1166">
        <v>50</v>
      </c>
      <c r="O64" s="1166"/>
      <c r="P64" s="1166">
        <v>50</v>
      </c>
      <c r="Q64" s="1170">
        <v>1150</v>
      </c>
      <c r="R64" s="976" t="s">
        <v>1962</v>
      </c>
      <c r="S64" s="1175" t="s">
        <v>296</v>
      </c>
      <c r="T64" s="22" t="str">
        <f t="shared" ref="T64:T71" si="12">+IF(K69=Q69,("OK"))</f>
        <v>OK</v>
      </c>
      <c r="U64" s="739">
        <f t="shared" si="5"/>
        <v>0</v>
      </c>
      <c r="V64" s="739">
        <f t="shared" si="6"/>
        <v>0</v>
      </c>
      <c r="W64" s="739">
        <f t="shared" si="7"/>
        <v>1150</v>
      </c>
      <c r="X64" s="739">
        <f t="shared" si="8"/>
        <v>0</v>
      </c>
      <c r="Y64" s="722">
        <f t="shared" si="9"/>
        <v>1150</v>
      </c>
      <c r="Z64" s="740" t="str">
        <f t="shared" si="10"/>
        <v>OK</v>
      </c>
    </row>
    <row r="65" spans="1:26">
      <c r="A65" s="578">
        <v>39</v>
      </c>
      <c r="B65" s="1173" t="s">
        <v>1971</v>
      </c>
      <c r="C65" s="1174" t="s">
        <v>1961</v>
      </c>
      <c r="D65" s="1166">
        <v>182</v>
      </c>
      <c r="E65" s="1166">
        <v>112</v>
      </c>
      <c r="F65" s="1166">
        <v>89</v>
      </c>
      <c r="G65" s="1167">
        <v>200</v>
      </c>
      <c r="H65" s="1168">
        <v>0</v>
      </c>
      <c r="I65" s="1169">
        <v>200</v>
      </c>
      <c r="J65" s="1170">
        <v>68</v>
      </c>
      <c r="K65" s="1171">
        <v>13600</v>
      </c>
      <c r="L65" s="1166">
        <v>100</v>
      </c>
      <c r="M65" s="1166"/>
      <c r="N65" s="1166">
        <v>100</v>
      </c>
      <c r="O65" s="1166"/>
      <c r="P65" s="1166">
        <v>200</v>
      </c>
      <c r="Q65" s="1170">
        <v>13600</v>
      </c>
      <c r="R65" s="976" t="s">
        <v>1956</v>
      </c>
      <c r="S65" s="1175" t="s">
        <v>296</v>
      </c>
      <c r="T65" s="22" t="str">
        <f t="shared" si="12"/>
        <v>OK</v>
      </c>
      <c r="U65" s="739">
        <f t="shared" si="5"/>
        <v>6800</v>
      </c>
      <c r="V65" s="739">
        <f t="shared" si="6"/>
        <v>0</v>
      </c>
      <c r="W65" s="739">
        <f t="shared" si="7"/>
        <v>6800</v>
      </c>
      <c r="X65" s="739">
        <f t="shared" si="8"/>
        <v>0</v>
      </c>
      <c r="Y65" s="722">
        <f t="shared" si="9"/>
        <v>13600</v>
      </c>
      <c r="Z65" s="740" t="str">
        <f t="shared" si="10"/>
        <v>OK</v>
      </c>
    </row>
    <row r="66" spans="1:26">
      <c r="A66" s="578">
        <v>40</v>
      </c>
      <c r="B66" s="1173" t="s">
        <v>1972</v>
      </c>
      <c r="C66" s="1174" t="s">
        <v>1958</v>
      </c>
      <c r="D66" s="1166">
        <v>27047</v>
      </c>
      <c r="E66" s="1166">
        <v>24991</v>
      </c>
      <c r="F66" s="1166">
        <v>23820</v>
      </c>
      <c r="G66" s="1167">
        <v>25515</v>
      </c>
      <c r="H66" s="1168">
        <v>3250</v>
      </c>
      <c r="I66" s="1169">
        <v>22265</v>
      </c>
      <c r="J66" s="1170">
        <v>0.33383999999999997</v>
      </c>
      <c r="K66" s="1171">
        <v>7432.9475999999995</v>
      </c>
      <c r="L66" s="1166">
        <v>5566.25</v>
      </c>
      <c r="M66" s="1166">
        <v>5566.25</v>
      </c>
      <c r="N66" s="1166">
        <v>5566.25</v>
      </c>
      <c r="O66" s="1166">
        <v>5566.25</v>
      </c>
      <c r="P66" s="1166">
        <v>22265</v>
      </c>
      <c r="Q66" s="1170">
        <v>7432.9475999999995</v>
      </c>
      <c r="R66" s="976" t="s">
        <v>1962</v>
      </c>
      <c r="S66" s="1175" t="s">
        <v>296</v>
      </c>
      <c r="T66" s="22" t="str">
        <f t="shared" si="12"/>
        <v>OK</v>
      </c>
      <c r="U66" s="739">
        <f t="shared" si="5"/>
        <v>1858.2368999999999</v>
      </c>
      <c r="V66" s="739">
        <f t="shared" si="6"/>
        <v>1858.2368999999999</v>
      </c>
      <c r="W66" s="739">
        <f t="shared" si="7"/>
        <v>1858.2368999999999</v>
      </c>
      <c r="X66" s="739">
        <f t="shared" si="8"/>
        <v>1858.2368999999999</v>
      </c>
      <c r="Y66" s="722">
        <f t="shared" si="9"/>
        <v>7432.9475999999995</v>
      </c>
      <c r="Z66" s="740" t="str">
        <f t="shared" si="10"/>
        <v>OK</v>
      </c>
    </row>
    <row r="67" spans="1:26">
      <c r="A67" s="578">
        <v>41</v>
      </c>
      <c r="B67" s="857" t="s">
        <v>1973</v>
      </c>
      <c r="C67" s="1176" t="s">
        <v>1958</v>
      </c>
      <c r="D67" s="1177">
        <v>13837</v>
      </c>
      <c r="E67" s="1177">
        <v>12196</v>
      </c>
      <c r="F67" s="1177">
        <v>13669</v>
      </c>
      <c r="G67" s="1177">
        <v>15071</v>
      </c>
      <c r="H67" s="1178">
        <v>2000</v>
      </c>
      <c r="I67" s="1177">
        <v>13071</v>
      </c>
      <c r="J67" s="1179">
        <v>0.50290000000000001</v>
      </c>
      <c r="K67" s="1180">
        <v>6573.4058999999997</v>
      </c>
      <c r="L67" s="1181">
        <v>3267.75</v>
      </c>
      <c r="M67" s="1181">
        <v>3267.75</v>
      </c>
      <c r="N67" s="1181">
        <v>3267.75</v>
      </c>
      <c r="O67" s="1181">
        <v>3267.75</v>
      </c>
      <c r="P67" s="1181">
        <v>13071</v>
      </c>
      <c r="Q67" s="1182">
        <v>6573.4058999999997</v>
      </c>
      <c r="R67" s="1178" t="s">
        <v>1962</v>
      </c>
      <c r="S67" s="1175" t="s">
        <v>296</v>
      </c>
      <c r="T67" s="22" t="str">
        <f t="shared" si="12"/>
        <v>OK</v>
      </c>
      <c r="U67" s="739">
        <f t="shared" si="5"/>
        <v>1643.3514749999999</v>
      </c>
      <c r="V67" s="739">
        <f t="shared" si="6"/>
        <v>1643.3514749999999</v>
      </c>
      <c r="W67" s="739">
        <f t="shared" si="7"/>
        <v>1643.3514749999999</v>
      </c>
      <c r="X67" s="739">
        <f t="shared" si="8"/>
        <v>1643.3514749999999</v>
      </c>
      <c r="Y67" s="722">
        <f t="shared" si="9"/>
        <v>6573.4058999999997</v>
      </c>
      <c r="Z67" s="740" t="str">
        <f t="shared" si="10"/>
        <v>OK</v>
      </c>
    </row>
    <row r="68" spans="1:26">
      <c r="A68" s="578">
        <v>42</v>
      </c>
      <c r="B68" s="1183" t="s">
        <v>1974</v>
      </c>
      <c r="C68" s="1176" t="s">
        <v>1958</v>
      </c>
      <c r="D68" s="1177">
        <v>1584975</v>
      </c>
      <c r="E68" s="1177">
        <v>1621976</v>
      </c>
      <c r="F68" s="1177">
        <v>1759284</v>
      </c>
      <c r="G68" s="1177">
        <v>1842384</v>
      </c>
      <c r="H68" s="1178">
        <v>245000</v>
      </c>
      <c r="I68" s="1177">
        <v>1597384</v>
      </c>
      <c r="J68" s="1179">
        <v>0.38519999999999999</v>
      </c>
      <c r="K68" s="1179">
        <v>615312.31680000003</v>
      </c>
      <c r="L68" s="1177">
        <v>399346</v>
      </c>
      <c r="M68" s="1177">
        <v>399346</v>
      </c>
      <c r="N68" s="1177">
        <v>399346</v>
      </c>
      <c r="O68" s="1177">
        <v>399346</v>
      </c>
      <c r="P68" s="1177">
        <v>1597384</v>
      </c>
      <c r="Q68" s="1179">
        <v>615312.31680000003</v>
      </c>
      <c r="R68" s="1178" t="s">
        <v>1975</v>
      </c>
      <c r="S68" s="1175" t="s">
        <v>296</v>
      </c>
      <c r="T68" s="22" t="str">
        <f t="shared" si="12"/>
        <v>OK</v>
      </c>
      <c r="U68" s="739">
        <f t="shared" si="5"/>
        <v>153828.07920000001</v>
      </c>
      <c r="V68" s="739">
        <f t="shared" si="6"/>
        <v>153828.07920000001</v>
      </c>
      <c r="W68" s="739">
        <f t="shared" si="7"/>
        <v>153828.07920000001</v>
      </c>
      <c r="X68" s="739">
        <f t="shared" si="8"/>
        <v>153828.07920000001</v>
      </c>
      <c r="Y68" s="722">
        <f t="shared" si="9"/>
        <v>615312.31680000003</v>
      </c>
      <c r="Z68" s="740" t="str">
        <f t="shared" si="10"/>
        <v>OK</v>
      </c>
    </row>
    <row r="69" spans="1:26" ht="40.799999999999997">
      <c r="A69" s="578">
        <v>43</v>
      </c>
      <c r="B69" s="1184" t="s">
        <v>1976</v>
      </c>
      <c r="C69" s="1176" t="s">
        <v>1520</v>
      </c>
      <c r="D69" s="1177">
        <v>598</v>
      </c>
      <c r="E69" s="1177">
        <v>952</v>
      </c>
      <c r="F69" s="1177">
        <v>1598</v>
      </c>
      <c r="G69" s="1177">
        <v>2101</v>
      </c>
      <c r="H69" s="1178">
        <v>301</v>
      </c>
      <c r="I69" s="1177">
        <v>1800</v>
      </c>
      <c r="J69" s="1179">
        <v>29.96</v>
      </c>
      <c r="K69" s="1179">
        <v>53928</v>
      </c>
      <c r="L69" s="1177">
        <v>450</v>
      </c>
      <c r="M69" s="1177">
        <v>450</v>
      </c>
      <c r="N69" s="1177">
        <v>450</v>
      </c>
      <c r="O69" s="1177">
        <v>450</v>
      </c>
      <c r="P69" s="1177">
        <v>1800</v>
      </c>
      <c r="Q69" s="1179">
        <v>53928</v>
      </c>
      <c r="R69" s="1178" t="s">
        <v>1956</v>
      </c>
      <c r="S69" s="1175" t="s">
        <v>296</v>
      </c>
      <c r="T69" s="22" t="str">
        <f t="shared" si="12"/>
        <v>OK</v>
      </c>
      <c r="U69" s="739">
        <f t="shared" si="5"/>
        <v>13482</v>
      </c>
      <c r="V69" s="739">
        <f t="shared" si="6"/>
        <v>13482</v>
      </c>
      <c r="W69" s="739">
        <f t="shared" si="7"/>
        <v>13482</v>
      </c>
      <c r="X69" s="739">
        <f t="shared" si="8"/>
        <v>13482</v>
      </c>
      <c r="Y69" s="722">
        <f t="shared" si="9"/>
        <v>53928</v>
      </c>
      <c r="Z69" s="740" t="str">
        <f t="shared" si="10"/>
        <v>OK</v>
      </c>
    </row>
    <row r="70" spans="1:26" ht="40.799999999999997">
      <c r="A70" s="578">
        <v>44</v>
      </c>
      <c r="B70" s="1184" t="s">
        <v>1977</v>
      </c>
      <c r="C70" s="1176" t="s">
        <v>1958</v>
      </c>
      <c r="D70" s="1177">
        <v>18250</v>
      </c>
      <c r="E70" s="1177">
        <v>24750</v>
      </c>
      <c r="F70" s="1177">
        <v>21090</v>
      </c>
      <c r="G70" s="1177">
        <v>30000</v>
      </c>
      <c r="H70" s="1178">
        <v>0</v>
      </c>
      <c r="I70" s="1177">
        <v>30000</v>
      </c>
      <c r="J70" s="1179">
        <v>2.9960000000000004</v>
      </c>
      <c r="K70" s="1179">
        <v>89880.000000000015</v>
      </c>
      <c r="L70" s="1177">
        <v>7500</v>
      </c>
      <c r="M70" s="1177">
        <v>7500</v>
      </c>
      <c r="N70" s="1177">
        <v>7500</v>
      </c>
      <c r="O70" s="1177">
        <v>7500</v>
      </c>
      <c r="P70" s="1177">
        <v>30000</v>
      </c>
      <c r="Q70" s="1179">
        <v>89880.000000000015</v>
      </c>
      <c r="R70" s="1178" t="s">
        <v>1956</v>
      </c>
      <c r="S70" s="1175" t="s">
        <v>296</v>
      </c>
      <c r="T70" s="22" t="str">
        <f t="shared" si="12"/>
        <v>OK</v>
      </c>
      <c r="U70" s="739">
        <f t="shared" si="5"/>
        <v>22470.000000000004</v>
      </c>
      <c r="V70" s="739">
        <f t="shared" si="6"/>
        <v>22470.000000000004</v>
      </c>
      <c r="W70" s="739">
        <f t="shared" si="7"/>
        <v>22470.000000000004</v>
      </c>
      <c r="X70" s="739">
        <f t="shared" si="8"/>
        <v>22470.000000000004</v>
      </c>
      <c r="Y70" s="722">
        <f t="shared" si="9"/>
        <v>89880.000000000015</v>
      </c>
      <c r="Z70" s="740" t="str">
        <f t="shared" si="10"/>
        <v>OK</v>
      </c>
    </row>
    <row r="71" spans="1:26">
      <c r="A71" s="578">
        <v>45</v>
      </c>
      <c r="B71" s="1183" t="s">
        <v>1978</v>
      </c>
      <c r="C71" s="1176" t="s">
        <v>1958</v>
      </c>
      <c r="D71" s="1177">
        <v>4921</v>
      </c>
      <c r="E71" s="1177">
        <v>4597</v>
      </c>
      <c r="F71" s="1177">
        <v>2543</v>
      </c>
      <c r="G71" s="1177">
        <v>2900</v>
      </c>
      <c r="H71" s="1178">
        <v>1390</v>
      </c>
      <c r="I71" s="1177">
        <v>1510</v>
      </c>
      <c r="J71" s="1179">
        <v>0.86</v>
      </c>
      <c r="K71" s="1179">
        <v>1298.5999999999999</v>
      </c>
      <c r="L71" s="1177"/>
      <c r="M71" s="1177">
        <v>1510</v>
      </c>
      <c r="N71" s="1177"/>
      <c r="O71" s="1177"/>
      <c r="P71" s="1177">
        <v>1510</v>
      </c>
      <c r="Q71" s="1179">
        <v>1298.5999999999999</v>
      </c>
      <c r="R71" s="1178" t="s">
        <v>1962</v>
      </c>
      <c r="S71" s="1175" t="s">
        <v>296</v>
      </c>
      <c r="T71" s="22" t="str">
        <f t="shared" si="12"/>
        <v>OK</v>
      </c>
      <c r="U71" s="739">
        <f t="shared" ref="U71:U134" si="13">+L71*J71</f>
        <v>0</v>
      </c>
      <c r="V71" s="739">
        <f t="shared" ref="V71:V134" si="14">+M71*J71</f>
        <v>1298.5999999999999</v>
      </c>
      <c r="W71" s="739">
        <f t="shared" ref="W71:W134" si="15">+N71*J71</f>
        <v>0</v>
      </c>
      <c r="X71" s="739">
        <f t="shared" ref="X71:X134" si="16">+O71*J71</f>
        <v>0</v>
      </c>
      <c r="Y71" s="722">
        <f t="shared" ref="Y71:Y134" si="17">SUM(U71:X71)</f>
        <v>1298.5999999999999</v>
      </c>
      <c r="Z71" s="740" t="str">
        <f t="shared" ref="Z71:Z134" si="18">IF(Q71=Y71,"OK")</f>
        <v>OK</v>
      </c>
    </row>
    <row r="72" spans="1:26">
      <c r="A72" s="578">
        <v>46</v>
      </c>
      <c r="B72" s="1183" t="s">
        <v>1979</v>
      </c>
      <c r="C72" s="1176" t="s">
        <v>1958</v>
      </c>
      <c r="D72" s="1177">
        <v>39201</v>
      </c>
      <c r="E72" s="1177">
        <v>32206</v>
      </c>
      <c r="F72" s="1177">
        <v>24379</v>
      </c>
      <c r="G72" s="1177">
        <v>28955</v>
      </c>
      <c r="H72" s="1178">
        <v>6890</v>
      </c>
      <c r="I72" s="1177">
        <v>22065</v>
      </c>
      <c r="J72" s="1179">
        <v>1.3</v>
      </c>
      <c r="K72" s="1179">
        <v>28684.5</v>
      </c>
      <c r="L72" s="1177">
        <v>11032.5</v>
      </c>
      <c r="M72" s="1177"/>
      <c r="N72" s="1177">
        <v>11032.5</v>
      </c>
      <c r="O72" s="1177"/>
      <c r="P72" s="1177">
        <v>22065</v>
      </c>
      <c r="Q72" s="1179">
        <v>28684.5</v>
      </c>
      <c r="R72" s="1178" t="s">
        <v>1980</v>
      </c>
      <c r="S72" s="1175" t="s">
        <v>296</v>
      </c>
      <c r="T72" s="22" t="str">
        <f>+IF(K84=Q84,("OK"))</f>
        <v>OK</v>
      </c>
      <c r="U72" s="739">
        <f t="shared" si="13"/>
        <v>14342.25</v>
      </c>
      <c r="V72" s="739">
        <f t="shared" si="14"/>
        <v>0</v>
      </c>
      <c r="W72" s="739">
        <f t="shared" si="15"/>
        <v>14342.25</v>
      </c>
      <c r="X72" s="739">
        <f t="shared" si="16"/>
        <v>0</v>
      </c>
      <c r="Y72" s="722">
        <f t="shared" si="17"/>
        <v>28684.5</v>
      </c>
      <c r="Z72" s="740" t="str">
        <f t="shared" si="18"/>
        <v>OK</v>
      </c>
    </row>
    <row r="73" spans="1:26" ht="40.799999999999997">
      <c r="A73" s="578">
        <v>47</v>
      </c>
      <c r="B73" s="1184" t="s">
        <v>1981</v>
      </c>
      <c r="C73" s="1176" t="s">
        <v>1520</v>
      </c>
      <c r="D73" s="1177">
        <v>799</v>
      </c>
      <c r="E73" s="1177">
        <v>572</v>
      </c>
      <c r="F73" s="1177">
        <v>330</v>
      </c>
      <c r="G73" s="1177">
        <v>500</v>
      </c>
      <c r="H73" s="1178">
        <v>310</v>
      </c>
      <c r="I73" s="1177">
        <v>190</v>
      </c>
      <c r="J73" s="1179">
        <v>14</v>
      </c>
      <c r="K73" s="1179">
        <v>2660</v>
      </c>
      <c r="L73" s="1177">
        <v>95</v>
      </c>
      <c r="M73" s="1177"/>
      <c r="N73" s="1177">
        <v>95</v>
      </c>
      <c r="O73" s="1177"/>
      <c r="P73" s="1177">
        <v>190</v>
      </c>
      <c r="Q73" s="1179">
        <v>2660</v>
      </c>
      <c r="R73" s="1178" t="s">
        <v>1051</v>
      </c>
      <c r="S73" s="1175" t="s">
        <v>296</v>
      </c>
      <c r="T73" s="22" t="str">
        <f>+IF(K85=Q85,("OK"))</f>
        <v>OK</v>
      </c>
      <c r="U73" s="739">
        <f t="shared" si="13"/>
        <v>1330</v>
      </c>
      <c r="V73" s="739">
        <f t="shared" si="14"/>
        <v>0</v>
      </c>
      <c r="W73" s="739">
        <f t="shared" si="15"/>
        <v>1330</v>
      </c>
      <c r="X73" s="739">
        <f t="shared" si="16"/>
        <v>0</v>
      </c>
      <c r="Y73" s="722">
        <f t="shared" si="17"/>
        <v>2660</v>
      </c>
      <c r="Z73" s="740" t="str">
        <f t="shared" si="18"/>
        <v>OK</v>
      </c>
    </row>
    <row r="74" spans="1:26" ht="61.2">
      <c r="A74" s="578">
        <v>48</v>
      </c>
      <c r="B74" s="1184" t="s">
        <v>1982</v>
      </c>
      <c r="C74" s="1176" t="s">
        <v>1520</v>
      </c>
      <c r="D74" s="1177">
        <v>159</v>
      </c>
      <c r="E74" s="1177">
        <v>90</v>
      </c>
      <c r="F74" s="1177">
        <v>109</v>
      </c>
      <c r="G74" s="1177">
        <v>110</v>
      </c>
      <c r="H74" s="1178">
        <v>10</v>
      </c>
      <c r="I74" s="1177">
        <v>100</v>
      </c>
      <c r="J74" s="1179">
        <v>85.6</v>
      </c>
      <c r="K74" s="1179">
        <v>8560</v>
      </c>
      <c r="L74" s="1177">
        <v>25</v>
      </c>
      <c r="M74" s="1177">
        <v>25</v>
      </c>
      <c r="N74" s="1177">
        <v>25</v>
      </c>
      <c r="O74" s="1177">
        <v>25</v>
      </c>
      <c r="P74" s="1177">
        <v>100</v>
      </c>
      <c r="Q74" s="1179">
        <v>8560</v>
      </c>
      <c r="R74" s="1178" t="s">
        <v>1051</v>
      </c>
      <c r="S74" s="1175" t="s">
        <v>296</v>
      </c>
      <c r="T74" s="22" t="str">
        <f>+IF(K86=Q86,("OK"))</f>
        <v>OK</v>
      </c>
      <c r="U74" s="739">
        <f t="shared" si="13"/>
        <v>2140</v>
      </c>
      <c r="V74" s="739">
        <f t="shared" si="14"/>
        <v>2140</v>
      </c>
      <c r="W74" s="739">
        <f t="shared" si="15"/>
        <v>2140</v>
      </c>
      <c r="X74" s="739">
        <f t="shared" si="16"/>
        <v>2140</v>
      </c>
      <c r="Y74" s="722">
        <f t="shared" si="17"/>
        <v>8560</v>
      </c>
      <c r="Z74" s="740" t="str">
        <f t="shared" si="18"/>
        <v>OK</v>
      </c>
    </row>
    <row r="75" spans="1:26">
      <c r="A75" s="578">
        <v>49</v>
      </c>
      <c r="B75" s="1183" t="s">
        <v>1983</v>
      </c>
      <c r="C75" s="1176" t="s">
        <v>1520</v>
      </c>
      <c r="D75" s="1177">
        <v>1186</v>
      </c>
      <c r="E75" s="1177">
        <v>502</v>
      </c>
      <c r="F75" s="1177">
        <v>342</v>
      </c>
      <c r="G75" s="1177">
        <v>1125</v>
      </c>
      <c r="H75" s="1178">
        <v>760</v>
      </c>
      <c r="I75" s="1177">
        <v>365</v>
      </c>
      <c r="J75" s="1179">
        <v>15.5</v>
      </c>
      <c r="K75" s="1179">
        <v>5657.5</v>
      </c>
      <c r="L75" s="1177">
        <v>182.5</v>
      </c>
      <c r="M75" s="1177"/>
      <c r="N75" s="1177">
        <v>182.5</v>
      </c>
      <c r="O75" s="1177"/>
      <c r="P75" s="1177">
        <v>365</v>
      </c>
      <c r="Q75" s="1179">
        <v>5657.5</v>
      </c>
      <c r="R75" s="1178" t="s">
        <v>1956</v>
      </c>
      <c r="S75" s="1175" t="s">
        <v>296</v>
      </c>
      <c r="T75" s="22" t="str">
        <f>+IF(K87=Q87,("OK"))</f>
        <v>OK</v>
      </c>
      <c r="U75" s="739">
        <f t="shared" si="13"/>
        <v>2828.75</v>
      </c>
      <c r="V75" s="739">
        <f t="shared" si="14"/>
        <v>0</v>
      </c>
      <c r="W75" s="739">
        <f t="shared" si="15"/>
        <v>2828.75</v>
      </c>
      <c r="X75" s="739">
        <f t="shared" si="16"/>
        <v>0</v>
      </c>
      <c r="Y75" s="722">
        <f t="shared" si="17"/>
        <v>5657.5</v>
      </c>
      <c r="Z75" s="740" t="str">
        <f t="shared" si="18"/>
        <v>OK</v>
      </c>
    </row>
    <row r="76" spans="1:26">
      <c r="A76" s="578">
        <v>50</v>
      </c>
      <c r="B76" s="1183" t="s">
        <v>1984</v>
      </c>
      <c r="C76" s="1176" t="s">
        <v>1520</v>
      </c>
      <c r="D76" s="1177">
        <v>5128</v>
      </c>
      <c r="E76" s="1177">
        <v>4671</v>
      </c>
      <c r="F76" s="1177">
        <v>5332</v>
      </c>
      <c r="G76" s="1177">
        <v>4497</v>
      </c>
      <c r="H76" s="1178">
        <v>559</v>
      </c>
      <c r="I76" s="1177">
        <v>3938</v>
      </c>
      <c r="J76" s="1179">
        <v>14.5</v>
      </c>
      <c r="K76" s="1179">
        <v>57101</v>
      </c>
      <c r="L76" s="1177">
        <v>984.5</v>
      </c>
      <c r="M76" s="1177">
        <v>984.5</v>
      </c>
      <c r="N76" s="1177">
        <v>984.5</v>
      </c>
      <c r="O76" s="1177">
        <v>984.5</v>
      </c>
      <c r="P76" s="1177">
        <v>3938</v>
      </c>
      <c r="Q76" s="1179">
        <v>57101</v>
      </c>
      <c r="R76" s="1178" t="s">
        <v>1956</v>
      </c>
      <c r="S76" s="1175" t="s">
        <v>296</v>
      </c>
      <c r="T76" s="22" t="str">
        <f>+IF(K88=Q88,("OK"))</f>
        <v>OK</v>
      </c>
      <c r="U76" s="739">
        <f t="shared" si="13"/>
        <v>14275.25</v>
      </c>
      <c r="V76" s="739">
        <f t="shared" si="14"/>
        <v>14275.25</v>
      </c>
      <c r="W76" s="739">
        <f t="shared" si="15"/>
        <v>14275.25</v>
      </c>
      <c r="X76" s="739">
        <f t="shared" si="16"/>
        <v>14275.25</v>
      </c>
      <c r="Y76" s="722">
        <f t="shared" si="17"/>
        <v>57101</v>
      </c>
      <c r="Z76" s="740" t="str">
        <f t="shared" si="18"/>
        <v>OK</v>
      </c>
    </row>
    <row r="77" spans="1:26" ht="27">
      <c r="A77" s="1060"/>
      <c r="B77" s="604" t="s">
        <v>6</v>
      </c>
      <c r="D77" s="21"/>
      <c r="E77" s="21"/>
      <c r="F77" s="21"/>
      <c r="G77" s="21"/>
      <c r="I77" s="21"/>
      <c r="J77" s="21"/>
      <c r="K77" s="1162">
        <f>SUM(K63:K76)</f>
        <v>1273180.3269666668</v>
      </c>
      <c r="L77" s="1139"/>
      <c r="M77" s="1139"/>
      <c r="N77" s="1139"/>
      <c r="O77" s="1139"/>
      <c r="P77" s="1139"/>
      <c r="Q77" s="1140">
        <f>SUM(Q63:Q76)</f>
        <v>1273180.3269666668</v>
      </c>
      <c r="T77" s="22"/>
      <c r="U77" s="739">
        <f t="shared" si="13"/>
        <v>0</v>
      </c>
      <c r="V77" s="739">
        <f t="shared" si="14"/>
        <v>0</v>
      </c>
      <c r="W77" s="739">
        <f t="shared" si="15"/>
        <v>0</v>
      </c>
      <c r="X77" s="739">
        <f t="shared" si="16"/>
        <v>0</v>
      </c>
      <c r="Y77" s="722">
        <f t="shared" si="17"/>
        <v>0</v>
      </c>
      <c r="Z77" s="740" t="b">
        <f t="shared" si="18"/>
        <v>0</v>
      </c>
    </row>
    <row r="78" spans="1:26" ht="24.6">
      <c r="A78" s="1826" t="s">
        <v>1937</v>
      </c>
      <c r="B78" s="1826"/>
      <c r="C78" s="1826"/>
      <c r="D78" s="1826"/>
      <c r="E78" s="1826"/>
      <c r="F78" s="1826"/>
      <c r="G78" s="1826"/>
      <c r="H78" s="1826"/>
      <c r="I78" s="1826"/>
      <c r="J78" s="1826"/>
      <c r="K78" s="1826"/>
      <c r="L78" s="1826"/>
      <c r="M78" s="1826"/>
      <c r="N78" s="1826"/>
      <c r="O78" s="1826"/>
      <c r="P78" s="1826"/>
      <c r="Q78" s="1826"/>
      <c r="R78" s="1826"/>
      <c r="S78" s="1826"/>
      <c r="T78" s="22"/>
      <c r="U78" s="739">
        <f t="shared" si="13"/>
        <v>0</v>
      </c>
      <c r="V78" s="739">
        <f t="shared" si="14"/>
        <v>0</v>
      </c>
      <c r="W78" s="739">
        <f t="shared" si="15"/>
        <v>0</v>
      </c>
      <c r="X78" s="739">
        <f t="shared" si="16"/>
        <v>0</v>
      </c>
      <c r="Y78" s="722">
        <f t="shared" si="17"/>
        <v>0</v>
      </c>
      <c r="Z78" s="740" t="str">
        <f t="shared" si="18"/>
        <v>OK</v>
      </c>
    </row>
    <row r="79" spans="1:26" ht="24.6">
      <c r="A79" s="1826" t="s">
        <v>1029</v>
      </c>
      <c r="B79" s="1826"/>
      <c r="C79" s="1826"/>
      <c r="D79" s="1826"/>
      <c r="E79" s="1826"/>
      <c r="F79" s="1826"/>
      <c r="G79" s="1826"/>
      <c r="H79" s="1826"/>
      <c r="I79" s="1826"/>
      <c r="J79" s="1826"/>
      <c r="K79" s="1826"/>
      <c r="L79" s="1826"/>
      <c r="M79" s="1826"/>
      <c r="N79" s="1826"/>
      <c r="O79" s="1826"/>
      <c r="P79" s="1826"/>
      <c r="Q79" s="1826"/>
      <c r="R79" s="1826"/>
      <c r="S79" s="1826"/>
      <c r="T79" s="22"/>
      <c r="U79" s="739">
        <f t="shared" si="13"/>
        <v>0</v>
      </c>
      <c r="V79" s="739">
        <f t="shared" si="14"/>
        <v>0</v>
      </c>
      <c r="W79" s="739">
        <f t="shared" si="15"/>
        <v>0</v>
      </c>
      <c r="X79" s="739">
        <f t="shared" si="16"/>
        <v>0</v>
      </c>
      <c r="Y79" s="722">
        <f t="shared" si="17"/>
        <v>0</v>
      </c>
      <c r="Z79" s="740" t="str">
        <f t="shared" si="18"/>
        <v>OK</v>
      </c>
    </row>
    <row r="80" spans="1:26" ht="24.6">
      <c r="A80" s="1827" t="s">
        <v>1030</v>
      </c>
      <c r="B80" s="1827"/>
      <c r="C80" s="1827"/>
      <c r="D80" s="1827"/>
      <c r="E80" s="1827"/>
      <c r="F80" s="1827"/>
      <c r="G80" s="1827"/>
      <c r="H80" s="1827"/>
      <c r="I80" s="1827"/>
      <c r="J80" s="1827"/>
      <c r="K80" s="1827"/>
      <c r="L80" s="1827"/>
      <c r="M80" s="1827"/>
      <c r="N80" s="1827"/>
      <c r="O80" s="1827"/>
      <c r="P80" s="1827"/>
      <c r="Q80" s="1827"/>
      <c r="R80" s="1827"/>
      <c r="S80" s="1827"/>
      <c r="T80" s="22"/>
      <c r="U80" s="739">
        <f t="shared" si="13"/>
        <v>0</v>
      </c>
      <c r="V80" s="739">
        <f t="shared" si="14"/>
        <v>0</v>
      </c>
      <c r="W80" s="739">
        <f t="shared" si="15"/>
        <v>0</v>
      </c>
      <c r="X80" s="739">
        <f t="shared" si="16"/>
        <v>0</v>
      </c>
      <c r="Y80" s="722">
        <f t="shared" si="17"/>
        <v>0</v>
      </c>
      <c r="Z80" s="740" t="str">
        <f t="shared" si="18"/>
        <v>OK</v>
      </c>
    </row>
    <row r="81" spans="1:26">
      <c r="A81" s="1828" t="s">
        <v>789</v>
      </c>
      <c r="B81" s="1829" t="s">
        <v>4</v>
      </c>
      <c r="C81" s="1828" t="s">
        <v>1031</v>
      </c>
      <c r="D81" s="1838" t="s">
        <v>1032</v>
      </c>
      <c r="E81" s="1838"/>
      <c r="F81" s="1838"/>
      <c r="G81" s="1847" t="s">
        <v>1033</v>
      </c>
      <c r="H81" s="1847" t="s">
        <v>1034</v>
      </c>
      <c r="I81" s="1847" t="s">
        <v>1035</v>
      </c>
      <c r="J81" s="1833" t="s">
        <v>1036</v>
      </c>
      <c r="K81" s="1833" t="s">
        <v>1037</v>
      </c>
      <c r="L81" s="1831" t="s">
        <v>1038</v>
      </c>
      <c r="M81" s="1831" t="s">
        <v>1039</v>
      </c>
      <c r="N81" s="1831" t="s">
        <v>1040</v>
      </c>
      <c r="O81" s="1831" t="s">
        <v>1041</v>
      </c>
      <c r="P81" s="1833" t="s">
        <v>1042</v>
      </c>
      <c r="Q81" s="1833"/>
      <c r="R81" s="1828" t="s">
        <v>1043</v>
      </c>
      <c r="S81" s="1883" t="s">
        <v>1146</v>
      </c>
      <c r="T81" s="22" t="str">
        <f>+IF(K85=Q85,("OK"))</f>
        <v>OK</v>
      </c>
      <c r="U81" s="739"/>
      <c r="V81" s="739"/>
      <c r="W81" s="739"/>
      <c r="X81" s="739"/>
      <c r="Z81" s="740" t="str">
        <f t="shared" si="18"/>
        <v>OK</v>
      </c>
    </row>
    <row r="82" spans="1:26" ht="76.95" customHeight="1">
      <c r="A82" s="1828"/>
      <c r="B82" s="1830"/>
      <c r="C82" s="1828"/>
      <c r="D82" s="505" t="s">
        <v>1147</v>
      </c>
      <c r="E82" s="505" t="s">
        <v>1046</v>
      </c>
      <c r="F82" s="505" t="s">
        <v>1926</v>
      </c>
      <c r="G82" s="1847"/>
      <c r="H82" s="1847"/>
      <c r="I82" s="1847"/>
      <c r="J82" s="1833"/>
      <c r="K82" s="1833"/>
      <c r="L82" s="1831"/>
      <c r="M82" s="1831"/>
      <c r="N82" s="1831"/>
      <c r="O82" s="1831"/>
      <c r="P82" s="499" t="s">
        <v>1047</v>
      </c>
      <c r="Q82" s="500" t="s">
        <v>1048</v>
      </c>
      <c r="R82" s="1828"/>
      <c r="S82" s="1883"/>
      <c r="T82" s="22" t="str">
        <f>+IF(K86=Q86,("OK"))</f>
        <v>OK</v>
      </c>
      <c r="U82" s="739">
        <f t="shared" si="13"/>
        <v>0</v>
      </c>
      <c r="V82" s="739">
        <f t="shared" si="14"/>
        <v>0</v>
      </c>
      <c r="W82" s="739">
        <f t="shared" si="15"/>
        <v>0</v>
      </c>
      <c r="X82" s="739">
        <f t="shared" si="16"/>
        <v>0</v>
      </c>
      <c r="Y82" s="722">
        <f t="shared" si="17"/>
        <v>0</v>
      </c>
      <c r="Z82" s="740" t="b">
        <f t="shared" si="18"/>
        <v>0</v>
      </c>
    </row>
    <row r="83" spans="1:26" ht="21.6" customHeight="1">
      <c r="A83" s="849"/>
      <c r="B83" s="849" t="s">
        <v>1087</v>
      </c>
      <c r="C83" s="849"/>
      <c r="D83" s="1147"/>
      <c r="E83" s="1147"/>
      <c r="F83" s="1147"/>
      <c r="G83" s="1148"/>
      <c r="H83" s="1148"/>
      <c r="I83" s="1148"/>
      <c r="J83" s="848"/>
      <c r="K83" s="848">
        <f>+K77</f>
        <v>1273180.3269666668</v>
      </c>
      <c r="L83" s="847"/>
      <c r="M83" s="847"/>
      <c r="N83" s="847"/>
      <c r="O83" s="847"/>
      <c r="P83" s="847"/>
      <c r="Q83" s="848">
        <f>+Q77</f>
        <v>1273180.3269666668</v>
      </c>
      <c r="R83" s="849"/>
      <c r="S83" s="1149"/>
      <c r="T83" s="22"/>
      <c r="U83" s="739">
        <f t="shared" si="13"/>
        <v>0</v>
      </c>
      <c r="V83" s="739">
        <f t="shared" si="14"/>
        <v>0</v>
      </c>
      <c r="W83" s="739">
        <f t="shared" si="15"/>
        <v>0</v>
      </c>
      <c r="X83" s="739">
        <f t="shared" si="16"/>
        <v>0</v>
      </c>
      <c r="Y83" s="722">
        <f t="shared" si="17"/>
        <v>0</v>
      </c>
      <c r="Z83" s="740" t="b">
        <f t="shared" si="18"/>
        <v>0</v>
      </c>
    </row>
    <row r="84" spans="1:26">
      <c r="A84" s="578">
        <v>51</v>
      </c>
      <c r="B84" s="1183" t="s">
        <v>1985</v>
      </c>
      <c r="C84" s="1176" t="s">
        <v>1520</v>
      </c>
      <c r="D84" s="1177">
        <v>21</v>
      </c>
      <c r="E84" s="1177">
        <v>8</v>
      </c>
      <c r="F84" s="1177">
        <v>18</v>
      </c>
      <c r="G84" s="1177">
        <v>20</v>
      </c>
      <c r="H84" s="1178">
        <v>6</v>
      </c>
      <c r="I84" s="1177">
        <v>14</v>
      </c>
      <c r="J84" s="1179">
        <v>73.83</v>
      </c>
      <c r="K84" s="1179">
        <v>1033.6199999999999</v>
      </c>
      <c r="L84" s="1177"/>
      <c r="M84" s="1177"/>
      <c r="N84" s="1177">
        <v>14</v>
      </c>
      <c r="O84" s="1177"/>
      <c r="P84" s="1177">
        <v>14</v>
      </c>
      <c r="Q84" s="1179">
        <v>1033.6199999999999</v>
      </c>
      <c r="R84" s="1178" t="s">
        <v>1051</v>
      </c>
      <c r="S84" s="1175" t="s">
        <v>296</v>
      </c>
      <c r="T84" s="22" t="str">
        <f t="shared" ref="T84:T92" si="19">+IF(K89=Q89,("OK"))</f>
        <v>OK</v>
      </c>
      <c r="U84" s="739">
        <f t="shared" si="13"/>
        <v>0</v>
      </c>
      <c r="V84" s="739">
        <f t="shared" si="14"/>
        <v>0</v>
      </c>
      <c r="W84" s="739">
        <f t="shared" si="15"/>
        <v>1033.6199999999999</v>
      </c>
      <c r="X84" s="739">
        <f t="shared" si="16"/>
        <v>0</v>
      </c>
      <c r="Y84" s="722">
        <f t="shared" si="17"/>
        <v>1033.6199999999999</v>
      </c>
      <c r="Z84" s="740" t="str">
        <f t="shared" si="18"/>
        <v>OK</v>
      </c>
    </row>
    <row r="85" spans="1:26">
      <c r="A85" s="578">
        <v>52</v>
      </c>
      <c r="B85" s="1183" t="s">
        <v>1986</v>
      </c>
      <c r="C85" s="1176" t="s">
        <v>1958</v>
      </c>
      <c r="D85" s="1177">
        <v>393527</v>
      </c>
      <c r="E85" s="1177">
        <v>305982</v>
      </c>
      <c r="F85" s="1177">
        <v>304195</v>
      </c>
      <c r="G85" s="1177">
        <v>306462</v>
      </c>
      <c r="H85" s="1178">
        <v>70280</v>
      </c>
      <c r="I85" s="1177">
        <v>236182</v>
      </c>
      <c r="J85" s="1179">
        <v>0.155</v>
      </c>
      <c r="K85" s="1179">
        <v>36608.21</v>
      </c>
      <c r="L85" s="1177">
        <v>59045.5</v>
      </c>
      <c r="M85" s="1177">
        <v>59045.5</v>
      </c>
      <c r="N85" s="1177">
        <v>59045.5</v>
      </c>
      <c r="O85" s="1177">
        <v>59045.5</v>
      </c>
      <c r="P85" s="1177">
        <v>236182</v>
      </c>
      <c r="Q85" s="1179">
        <v>36608.21</v>
      </c>
      <c r="R85" s="1178" t="s">
        <v>1956</v>
      </c>
      <c r="S85" s="1175" t="s">
        <v>296</v>
      </c>
      <c r="T85" s="22" t="str">
        <f t="shared" si="19"/>
        <v>OK</v>
      </c>
      <c r="U85" s="739">
        <f t="shared" si="13"/>
        <v>9152.0524999999998</v>
      </c>
      <c r="V85" s="739">
        <f t="shared" si="14"/>
        <v>9152.0524999999998</v>
      </c>
      <c r="W85" s="739">
        <f t="shared" si="15"/>
        <v>9152.0524999999998</v>
      </c>
      <c r="X85" s="739">
        <f t="shared" si="16"/>
        <v>9152.0524999999998</v>
      </c>
      <c r="Y85" s="722">
        <f t="shared" si="17"/>
        <v>36608.21</v>
      </c>
      <c r="Z85" s="740" t="str">
        <f t="shared" si="18"/>
        <v>OK</v>
      </c>
    </row>
    <row r="86" spans="1:26">
      <c r="A86" s="578">
        <v>53</v>
      </c>
      <c r="B86" s="1183" t="s">
        <v>1987</v>
      </c>
      <c r="C86" s="1176" t="s">
        <v>1958</v>
      </c>
      <c r="D86" s="1177">
        <v>379</v>
      </c>
      <c r="E86" s="1177">
        <v>553</v>
      </c>
      <c r="F86" s="1177">
        <v>274</v>
      </c>
      <c r="G86" s="1177">
        <v>300</v>
      </c>
      <c r="H86" s="1178">
        <v>29</v>
      </c>
      <c r="I86" s="1177">
        <v>271</v>
      </c>
      <c r="J86" s="1179">
        <v>0.70620000000000005</v>
      </c>
      <c r="K86" s="1179">
        <v>191.3802</v>
      </c>
      <c r="L86" s="1177"/>
      <c r="M86" s="1177">
        <v>271</v>
      </c>
      <c r="N86" s="1177"/>
      <c r="O86" s="1177"/>
      <c r="P86" s="1177">
        <v>271</v>
      </c>
      <c r="Q86" s="1179">
        <v>191.3802</v>
      </c>
      <c r="R86" s="1178" t="s">
        <v>1051</v>
      </c>
      <c r="S86" s="1175" t="s">
        <v>296</v>
      </c>
      <c r="T86" s="22" t="str">
        <f t="shared" si="19"/>
        <v>OK</v>
      </c>
      <c r="U86" s="739">
        <f t="shared" si="13"/>
        <v>0</v>
      </c>
      <c r="V86" s="739">
        <f t="shared" si="14"/>
        <v>191.3802</v>
      </c>
      <c r="W86" s="739">
        <f t="shared" si="15"/>
        <v>0</v>
      </c>
      <c r="X86" s="739">
        <f t="shared" si="16"/>
        <v>0</v>
      </c>
      <c r="Y86" s="722">
        <f t="shared" si="17"/>
        <v>191.3802</v>
      </c>
      <c r="Z86" s="740" t="str">
        <f t="shared" si="18"/>
        <v>OK</v>
      </c>
    </row>
    <row r="87" spans="1:26">
      <c r="A87" s="578">
        <v>54</v>
      </c>
      <c r="B87" s="1183" t="s">
        <v>1988</v>
      </c>
      <c r="C87" s="1176" t="s">
        <v>1958</v>
      </c>
      <c r="D87" s="1177">
        <v>217253</v>
      </c>
      <c r="E87" s="1177">
        <v>215501</v>
      </c>
      <c r="F87" s="1177">
        <v>218010</v>
      </c>
      <c r="G87" s="1177">
        <v>251510</v>
      </c>
      <c r="H87" s="1178">
        <v>26510</v>
      </c>
      <c r="I87" s="1177">
        <v>225000</v>
      </c>
      <c r="J87" s="1179">
        <v>0.16600000000000001</v>
      </c>
      <c r="K87" s="1179">
        <v>37350</v>
      </c>
      <c r="L87" s="1177">
        <v>56250</v>
      </c>
      <c r="M87" s="1177">
        <v>56250</v>
      </c>
      <c r="N87" s="1177">
        <v>56250</v>
      </c>
      <c r="O87" s="1177">
        <v>56250</v>
      </c>
      <c r="P87" s="1177">
        <v>225000</v>
      </c>
      <c r="Q87" s="1179">
        <v>37350</v>
      </c>
      <c r="R87" s="1178" t="s">
        <v>1956</v>
      </c>
      <c r="S87" s="1175" t="s">
        <v>296</v>
      </c>
      <c r="T87" s="22" t="str">
        <f t="shared" si="19"/>
        <v>OK</v>
      </c>
      <c r="U87" s="739">
        <f t="shared" si="13"/>
        <v>9337.5</v>
      </c>
      <c r="V87" s="739">
        <f t="shared" si="14"/>
        <v>9337.5</v>
      </c>
      <c r="W87" s="739">
        <f t="shared" si="15"/>
        <v>9337.5</v>
      </c>
      <c r="X87" s="739">
        <f t="shared" si="16"/>
        <v>9337.5</v>
      </c>
      <c r="Y87" s="722">
        <f t="shared" si="17"/>
        <v>37350</v>
      </c>
      <c r="Z87" s="740" t="str">
        <f t="shared" si="18"/>
        <v>OK</v>
      </c>
    </row>
    <row r="88" spans="1:26">
      <c r="A88" s="578">
        <v>55</v>
      </c>
      <c r="B88" s="1183" t="s">
        <v>1989</v>
      </c>
      <c r="C88" s="1176" t="s">
        <v>1958</v>
      </c>
      <c r="D88" s="1177">
        <v>0</v>
      </c>
      <c r="E88" s="1177">
        <v>0</v>
      </c>
      <c r="F88" s="1177">
        <v>16865</v>
      </c>
      <c r="G88" s="1177">
        <v>36000</v>
      </c>
      <c r="H88" s="1178">
        <v>0</v>
      </c>
      <c r="I88" s="1177">
        <v>36000</v>
      </c>
      <c r="J88" s="1179">
        <v>1.712</v>
      </c>
      <c r="K88" s="1179">
        <v>61632</v>
      </c>
      <c r="L88" s="1177">
        <v>9000</v>
      </c>
      <c r="M88" s="1177">
        <v>9000</v>
      </c>
      <c r="N88" s="1177">
        <v>9000</v>
      </c>
      <c r="O88" s="1177">
        <v>9000</v>
      </c>
      <c r="P88" s="1177">
        <v>36000</v>
      </c>
      <c r="Q88" s="1179">
        <v>61632</v>
      </c>
      <c r="R88" s="1178" t="s">
        <v>1990</v>
      </c>
      <c r="S88" s="1175" t="s">
        <v>296</v>
      </c>
      <c r="T88" s="22" t="str">
        <f t="shared" si="19"/>
        <v>OK</v>
      </c>
      <c r="U88" s="739">
        <f t="shared" si="13"/>
        <v>15408</v>
      </c>
      <c r="V88" s="739">
        <f t="shared" si="14"/>
        <v>15408</v>
      </c>
      <c r="W88" s="739">
        <f t="shared" si="15"/>
        <v>15408</v>
      </c>
      <c r="X88" s="739">
        <f t="shared" si="16"/>
        <v>15408</v>
      </c>
      <c r="Y88" s="722">
        <f t="shared" si="17"/>
        <v>61632</v>
      </c>
      <c r="Z88" s="740" t="str">
        <f t="shared" si="18"/>
        <v>OK</v>
      </c>
    </row>
    <row r="89" spans="1:26">
      <c r="A89" s="578">
        <v>56</v>
      </c>
      <c r="B89" s="1183" t="s">
        <v>1991</v>
      </c>
      <c r="C89" s="1176" t="s">
        <v>1961</v>
      </c>
      <c r="D89" s="1177">
        <v>70</v>
      </c>
      <c r="E89" s="1177">
        <v>10</v>
      </c>
      <c r="F89" s="1177">
        <v>28</v>
      </c>
      <c r="G89" s="1177">
        <v>30</v>
      </c>
      <c r="H89" s="1178">
        <v>6</v>
      </c>
      <c r="I89" s="1177">
        <v>24</v>
      </c>
      <c r="J89" s="1179">
        <v>5.35</v>
      </c>
      <c r="K89" s="1179">
        <v>128.39999999999998</v>
      </c>
      <c r="L89" s="1177"/>
      <c r="M89" s="1177">
        <v>24</v>
      </c>
      <c r="N89" s="1177"/>
      <c r="O89" s="1177"/>
      <c r="P89" s="1177">
        <v>24</v>
      </c>
      <c r="Q89" s="1179">
        <v>128.39999999999998</v>
      </c>
      <c r="R89" s="1178" t="s">
        <v>1962</v>
      </c>
      <c r="S89" s="1175" t="s">
        <v>296</v>
      </c>
      <c r="T89" s="22" t="str">
        <f t="shared" si="19"/>
        <v>OK</v>
      </c>
      <c r="U89" s="739">
        <f t="shared" si="13"/>
        <v>0</v>
      </c>
      <c r="V89" s="739">
        <f t="shared" si="14"/>
        <v>128.39999999999998</v>
      </c>
      <c r="W89" s="739">
        <f t="shared" si="15"/>
        <v>0</v>
      </c>
      <c r="X89" s="739">
        <f t="shared" si="16"/>
        <v>0</v>
      </c>
      <c r="Y89" s="722">
        <f t="shared" si="17"/>
        <v>128.39999999999998</v>
      </c>
      <c r="Z89" s="740" t="str">
        <f t="shared" si="18"/>
        <v>OK</v>
      </c>
    </row>
    <row r="90" spans="1:26">
      <c r="A90" s="578">
        <v>57</v>
      </c>
      <c r="B90" s="1185" t="s">
        <v>1992</v>
      </c>
      <c r="C90" s="1176" t="s">
        <v>1520</v>
      </c>
      <c r="D90" s="1177"/>
      <c r="E90" s="1177"/>
      <c r="F90" s="1177">
        <v>16</v>
      </c>
      <c r="G90" s="1177">
        <v>20</v>
      </c>
      <c r="H90" s="1178">
        <v>6</v>
      </c>
      <c r="I90" s="1177">
        <v>14</v>
      </c>
      <c r="J90" s="1179">
        <v>74.900000000000006</v>
      </c>
      <c r="K90" s="1179">
        <v>1048.6000000000001</v>
      </c>
      <c r="L90" s="1177"/>
      <c r="M90" s="1177"/>
      <c r="N90" s="1177">
        <v>14</v>
      </c>
      <c r="O90" s="1177"/>
      <c r="P90" s="1177">
        <v>14</v>
      </c>
      <c r="Q90" s="1179">
        <v>1048.6000000000001</v>
      </c>
      <c r="R90" s="1178" t="s">
        <v>1051</v>
      </c>
      <c r="S90" s="1175" t="s">
        <v>296</v>
      </c>
      <c r="T90" s="22" t="str">
        <f t="shared" si="19"/>
        <v>OK</v>
      </c>
      <c r="U90" s="739">
        <f t="shared" si="13"/>
        <v>0</v>
      </c>
      <c r="V90" s="739">
        <f t="shared" si="14"/>
        <v>0</v>
      </c>
      <c r="W90" s="739">
        <f t="shared" si="15"/>
        <v>1048.6000000000001</v>
      </c>
      <c r="X90" s="739">
        <f t="shared" si="16"/>
        <v>0</v>
      </c>
      <c r="Y90" s="722">
        <f t="shared" si="17"/>
        <v>1048.6000000000001</v>
      </c>
      <c r="Z90" s="740" t="str">
        <f t="shared" si="18"/>
        <v>OK</v>
      </c>
    </row>
    <row r="91" spans="1:26">
      <c r="A91" s="578">
        <v>58</v>
      </c>
      <c r="B91" s="1183" t="s">
        <v>1993</v>
      </c>
      <c r="C91" s="1176" t="s">
        <v>1958</v>
      </c>
      <c r="D91" s="1177">
        <v>54476</v>
      </c>
      <c r="E91" s="1177">
        <v>107829</v>
      </c>
      <c r="F91" s="1177">
        <v>100626</v>
      </c>
      <c r="G91" s="1177">
        <v>127006</v>
      </c>
      <c r="H91" s="1178">
        <v>20185</v>
      </c>
      <c r="I91" s="1177">
        <v>106821</v>
      </c>
      <c r="J91" s="1179">
        <v>0.20962</v>
      </c>
      <c r="K91" s="1179">
        <v>22391.818019999999</v>
      </c>
      <c r="L91" s="1177">
        <v>26705.25</v>
      </c>
      <c r="M91" s="1177">
        <v>26705.25</v>
      </c>
      <c r="N91" s="1177">
        <v>26705.25</v>
      </c>
      <c r="O91" s="1177">
        <v>26705.25</v>
      </c>
      <c r="P91" s="1177">
        <v>106821</v>
      </c>
      <c r="Q91" s="1179">
        <v>22391.818019999999</v>
      </c>
      <c r="R91" s="1178" t="s">
        <v>1962</v>
      </c>
      <c r="S91" s="1175" t="s">
        <v>296</v>
      </c>
      <c r="T91" s="22" t="str">
        <f t="shared" si="19"/>
        <v>OK</v>
      </c>
      <c r="U91" s="739">
        <f t="shared" si="13"/>
        <v>5597.9545049999997</v>
      </c>
      <c r="V91" s="739">
        <f t="shared" si="14"/>
        <v>5597.9545049999997</v>
      </c>
      <c r="W91" s="739">
        <f t="shared" si="15"/>
        <v>5597.9545049999997</v>
      </c>
      <c r="X91" s="739">
        <f t="shared" si="16"/>
        <v>5597.9545049999997</v>
      </c>
      <c r="Y91" s="722">
        <f t="shared" si="17"/>
        <v>22391.818019999999</v>
      </c>
      <c r="Z91" s="740" t="str">
        <f t="shared" si="18"/>
        <v>OK</v>
      </c>
    </row>
    <row r="92" spans="1:26">
      <c r="A92" s="578">
        <v>59</v>
      </c>
      <c r="B92" s="1183" t="s">
        <v>1994</v>
      </c>
      <c r="C92" s="1176" t="s">
        <v>1958</v>
      </c>
      <c r="D92" s="1177">
        <v>105047</v>
      </c>
      <c r="E92" s="1177">
        <v>51591</v>
      </c>
      <c r="F92" s="1177">
        <v>49576</v>
      </c>
      <c r="G92" s="1177">
        <v>69870</v>
      </c>
      <c r="H92" s="1178">
        <v>4500</v>
      </c>
      <c r="I92" s="1177">
        <v>65370</v>
      </c>
      <c r="J92" s="1179">
        <v>0.33812000000000003</v>
      </c>
      <c r="K92" s="1179">
        <v>22102.904400000003</v>
      </c>
      <c r="L92" s="1177">
        <v>16342.5</v>
      </c>
      <c r="M92" s="1177">
        <v>16342.5</v>
      </c>
      <c r="N92" s="1177">
        <v>16342.5</v>
      </c>
      <c r="O92" s="1177">
        <v>16342.5</v>
      </c>
      <c r="P92" s="1177">
        <v>65370</v>
      </c>
      <c r="Q92" s="1179">
        <v>22102.904400000003</v>
      </c>
      <c r="R92" s="1178" t="s">
        <v>1962</v>
      </c>
      <c r="S92" s="1175" t="s">
        <v>296</v>
      </c>
      <c r="T92" s="22" t="str">
        <f t="shared" si="19"/>
        <v>OK</v>
      </c>
      <c r="U92" s="739">
        <f t="shared" si="13"/>
        <v>5525.7261000000008</v>
      </c>
      <c r="V92" s="739">
        <f t="shared" si="14"/>
        <v>5525.7261000000008</v>
      </c>
      <c r="W92" s="739">
        <f t="shared" si="15"/>
        <v>5525.7261000000008</v>
      </c>
      <c r="X92" s="739">
        <f t="shared" si="16"/>
        <v>5525.7261000000008</v>
      </c>
      <c r="Y92" s="722">
        <f t="shared" si="17"/>
        <v>22102.904400000003</v>
      </c>
      <c r="Z92" s="740" t="str">
        <f t="shared" si="18"/>
        <v>OK</v>
      </c>
    </row>
    <row r="93" spans="1:26">
      <c r="A93" s="578">
        <v>60</v>
      </c>
      <c r="B93" s="1183" t="s">
        <v>1995</v>
      </c>
      <c r="C93" s="1176" t="s">
        <v>1520</v>
      </c>
      <c r="D93" s="1177">
        <v>27</v>
      </c>
      <c r="E93" s="1177">
        <v>0</v>
      </c>
      <c r="F93" s="1177">
        <v>18</v>
      </c>
      <c r="G93" s="1177">
        <v>20</v>
      </c>
      <c r="H93" s="1178">
        <v>2</v>
      </c>
      <c r="I93" s="1177">
        <v>18</v>
      </c>
      <c r="J93" s="1179">
        <v>18.190000000000001</v>
      </c>
      <c r="K93" s="1179">
        <v>327.42</v>
      </c>
      <c r="L93" s="1177"/>
      <c r="M93" s="1177">
        <v>18</v>
      </c>
      <c r="N93" s="1177"/>
      <c r="O93" s="1177"/>
      <c r="P93" s="1177">
        <v>18</v>
      </c>
      <c r="Q93" s="1179">
        <v>327.42</v>
      </c>
      <c r="R93" s="1178" t="s">
        <v>1962</v>
      </c>
      <c r="S93" s="1175" t="s">
        <v>296</v>
      </c>
      <c r="T93" s="22" t="str">
        <f>+IF(K105=Q105,("OK"))</f>
        <v>OK</v>
      </c>
      <c r="U93" s="739">
        <f t="shared" si="13"/>
        <v>0</v>
      </c>
      <c r="V93" s="739">
        <f t="shared" si="14"/>
        <v>327.42</v>
      </c>
      <c r="W93" s="739">
        <f t="shared" si="15"/>
        <v>0</v>
      </c>
      <c r="X93" s="739">
        <f t="shared" si="16"/>
        <v>0</v>
      </c>
      <c r="Y93" s="722">
        <f t="shared" si="17"/>
        <v>327.42</v>
      </c>
      <c r="Z93" s="740" t="str">
        <f t="shared" si="18"/>
        <v>OK</v>
      </c>
    </row>
    <row r="94" spans="1:26" ht="61.2">
      <c r="A94" s="509">
        <v>61</v>
      </c>
      <c r="B94" s="1186" t="s">
        <v>1996</v>
      </c>
      <c r="C94" s="1187" t="s">
        <v>1520</v>
      </c>
      <c r="D94" s="1188">
        <v>1760</v>
      </c>
      <c r="E94" s="1188">
        <v>1682</v>
      </c>
      <c r="F94" s="1188">
        <v>1719</v>
      </c>
      <c r="G94" s="1188">
        <v>1975</v>
      </c>
      <c r="H94" s="1189">
        <v>310</v>
      </c>
      <c r="I94" s="1188">
        <v>1665</v>
      </c>
      <c r="J94" s="1190">
        <v>103.79</v>
      </c>
      <c r="K94" s="1190">
        <v>172810.35</v>
      </c>
      <c r="L94" s="1188">
        <v>416.25</v>
      </c>
      <c r="M94" s="1188">
        <v>416.25</v>
      </c>
      <c r="N94" s="1188">
        <v>416.25</v>
      </c>
      <c r="O94" s="1188">
        <v>416.25</v>
      </c>
      <c r="P94" s="1188">
        <v>1665</v>
      </c>
      <c r="Q94" s="1190">
        <v>172810.35</v>
      </c>
      <c r="R94" s="1189" t="s">
        <v>1051</v>
      </c>
      <c r="S94" s="1175" t="s">
        <v>296</v>
      </c>
      <c r="T94" s="22" t="str">
        <f>+IF(K106=Q106,("OK"))</f>
        <v>OK</v>
      </c>
      <c r="U94" s="739">
        <f t="shared" si="13"/>
        <v>43202.587500000001</v>
      </c>
      <c r="V94" s="739">
        <f t="shared" si="14"/>
        <v>43202.587500000001</v>
      </c>
      <c r="W94" s="739">
        <f t="shared" si="15"/>
        <v>43202.587500000001</v>
      </c>
      <c r="X94" s="739">
        <f t="shared" si="16"/>
        <v>43202.587500000001</v>
      </c>
      <c r="Y94" s="722">
        <f t="shared" si="17"/>
        <v>172810.35</v>
      </c>
      <c r="Z94" s="740" t="str">
        <f t="shared" si="18"/>
        <v>OK</v>
      </c>
    </row>
    <row r="95" spans="1:26" ht="61.2">
      <c r="A95" s="509">
        <v>62</v>
      </c>
      <c r="B95" s="1186" t="s">
        <v>1997</v>
      </c>
      <c r="C95" s="1187" t="s">
        <v>1520</v>
      </c>
      <c r="D95" s="1188">
        <v>15994</v>
      </c>
      <c r="E95" s="1188">
        <v>14751</v>
      </c>
      <c r="F95" s="1188">
        <v>10652</v>
      </c>
      <c r="G95" s="1188">
        <v>19410</v>
      </c>
      <c r="H95" s="1189">
        <v>2098</v>
      </c>
      <c r="I95" s="1188">
        <v>17312</v>
      </c>
      <c r="J95" s="1190">
        <v>4.5857142857142854</v>
      </c>
      <c r="K95" s="1190">
        <v>79387.885714285716</v>
      </c>
      <c r="L95" s="1188">
        <v>4328</v>
      </c>
      <c r="M95" s="1188">
        <v>4328</v>
      </c>
      <c r="N95" s="1188">
        <v>4328</v>
      </c>
      <c r="O95" s="1188">
        <v>4328</v>
      </c>
      <c r="P95" s="1188">
        <v>17312</v>
      </c>
      <c r="Q95" s="1190">
        <v>79387.885714285716</v>
      </c>
      <c r="R95" s="1189" t="s">
        <v>1956</v>
      </c>
      <c r="S95" s="1175" t="s">
        <v>296</v>
      </c>
      <c r="T95" s="22" t="str">
        <f>+IF(K107=Q107,("OK"))</f>
        <v>OK</v>
      </c>
      <c r="U95" s="739">
        <f t="shared" si="13"/>
        <v>19846.971428571429</v>
      </c>
      <c r="V95" s="739">
        <f t="shared" si="14"/>
        <v>19846.971428571429</v>
      </c>
      <c r="W95" s="739">
        <f t="shared" si="15"/>
        <v>19846.971428571429</v>
      </c>
      <c r="X95" s="739">
        <f t="shared" si="16"/>
        <v>19846.971428571429</v>
      </c>
      <c r="Y95" s="722">
        <f t="shared" si="17"/>
        <v>79387.885714285716</v>
      </c>
      <c r="Z95" s="740" t="str">
        <f t="shared" si="18"/>
        <v>OK</v>
      </c>
    </row>
    <row r="96" spans="1:26">
      <c r="A96" s="578">
        <v>63</v>
      </c>
      <c r="B96" s="1183" t="s">
        <v>1998</v>
      </c>
      <c r="C96" s="1176" t="s">
        <v>1958</v>
      </c>
      <c r="D96" s="1177">
        <v>20443</v>
      </c>
      <c r="E96" s="1177">
        <v>17563</v>
      </c>
      <c r="F96" s="1177">
        <v>20602</v>
      </c>
      <c r="G96" s="1177">
        <v>27500</v>
      </c>
      <c r="H96" s="1178">
        <v>0</v>
      </c>
      <c r="I96" s="1177">
        <v>27500</v>
      </c>
      <c r="J96" s="1179">
        <v>0.26</v>
      </c>
      <c r="K96" s="1179">
        <v>7150</v>
      </c>
      <c r="L96" s="1177">
        <v>13750</v>
      </c>
      <c r="M96" s="1177"/>
      <c r="N96" s="1177">
        <v>13750</v>
      </c>
      <c r="O96" s="1177"/>
      <c r="P96" s="1177">
        <v>27500</v>
      </c>
      <c r="Q96" s="1179">
        <v>7150</v>
      </c>
      <c r="R96" s="1178" t="s">
        <v>1051</v>
      </c>
      <c r="S96" s="1175" t="s">
        <v>296</v>
      </c>
      <c r="T96" s="22" t="str">
        <f>+IF(K108=Q108,("OK"))</f>
        <v>OK</v>
      </c>
      <c r="U96" s="739">
        <f t="shared" si="13"/>
        <v>3575</v>
      </c>
      <c r="V96" s="739">
        <f t="shared" si="14"/>
        <v>0</v>
      </c>
      <c r="W96" s="739">
        <f t="shared" si="15"/>
        <v>3575</v>
      </c>
      <c r="X96" s="739">
        <f t="shared" si="16"/>
        <v>0</v>
      </c>
      <c r="Y96" s="722">
        <f t="shared" si="17"/>
        <v>7150</v>
      </c>
      <c r="Z96" s="740" t="str">
        <f t="shared" si="18"/>
        <v>OK</v>
      </c>
    </row>
    <row r="97" spans="1:26">
      <c r="A97" s="578">
        <v>64</v>
      </c>
      <c r="B97" s="1183" t="s">
        <v>1999</v>
      </c>
      <c r="C97" s="1176" t="s">
        <v>2000</v>
      </c>
      <c r="D97" s="1177">
        <v>136</v>
      </c>
      <c r="E97" s="1177">
        <v>131</v>
      </c>
      <c r="F97" s="1177">
        <v>167</v>
      </c>
      <c r="G97" s="1177">
        <v>222</v>
      </c>
      <c r="H97" s="1178">
        <v>30</v>
      </c>
      <c r="I97" s="1177">
        <v>192</v>
      </c>
      <c r="J97" s="1179">
        <v>8</v>
      </c>
      <c r="K97" s="1179">
        <v>1536</v>
      </c>
      <c r="L97" s="1177"/>
      <c r="M97" s="1177">
        <v>192</v>
      </c>
      <c r="N97" s="1177"/>
      <c r="O97" s="1177"/>
      <c r="P97" s="1177">
        <v>192</v>
      </c>
      <c r="Q97" s="1179">
        <v>1536</v>
      </c>
      <c r="R97" s="1178" t="s">
        <v>1962</v>
      </c>
      <c r="S97" s="1175" t="s">
        <v>296</v>
      </c>
      <c r="T97" s="22" t="str">
        <f>+IF(K109=Q109,("OK"))</f>
        <v>OK</v>
      </c>
      <c r="U97" s="739">
        <f t="shared" si="13"/>
        <v>0</v>
      </c>
      <c r="V97" s="739">
        <f t="shared" si="14"/>
        <v>1536</v>
      </c>
      <c r="W97" s="739">
        <f t="shared" si="15"/>
        <v>0</v>
      </c>
      <c r="X97" s="739">
        <f t="shared" si="16"/>
        <v>0</v>
      </c>
      <c r="Y97" s="722">
        <f t="shared" si="17"/>
        <v>1536</v>
      </c>
      <c r="Z97" s="740" t="str">
        <f t="shared" si="18"/>
        <v>OK</v>
      </c>
    </row>
    <row r="98" spans="1:26" ht="27">
      <c r="A98" s="1060"/>
      <c r="B98" s="604" t="s">
        <v>6</v>
      </c>
      <c r="D98" s="21"/>
      <c r="E98" s="21"/>
      <c r="F98" s="21"/>
      <c r="G98" s="21"/>
      <c r="I98" s="21"/>
      <c r="J98" s="21"/>
      <c r="K98" s="1162">
        <f>SUM(K83:K97)</f>
        <v>1716878.9153009527</v>
      </c>
      <c r="L98" s="1139"/>
      <c r="M98" s="1139"/>
      <c r="N98" s="1139"/>
      <c r="O98" s="1139"/>
      <c r="P98" s="1139"/>
      <c r="Q98" s="1140">
        <f>SUM(Q83:Q97)</f>
        <v>1716878.9153009527</v>
      </c>
      <c r="T98" s="22"/>
      <c r="U98" s="739">
        <f t="shared" si="13"/>
        <v>0</v>
      </c>
      <c r="V98" s="739">
        <f t="shared" si="14"/>
        <v>0</v>
      </c>
      <c r="W98" s="739">
        <f t="shared" si="15"/>
        <v>0</v>
      </c>
      <c r="X98" s="739">
        <f t="shared" si="16"/>
        <v>0</v>
      </c>
      <c r="Y98" s="722">
        <f t="shared" si="17"/>
        <v>0</v>
      </c>
      <c r="Z98" s="740" t="b">
        <f t="shared" si="18"/>
        <v>0</v>
      </c>
    </row>
    <row r="99" spans="1:26" ht="24.6">
      <c r="A99" s="1826" t="s">
        <v>1937</v>
      </c>
      <c r="B99" s="1826"/>
      <c r="C99" s="1826"/>
      <c r="D99" s="1826"/>
      <c r="E99" s="1826"/>
      <c r="F99" s="1826"/>
      <c r="G99" s="1826"/>
      <c r="H99" s="1826"/>
      <c r="I99" s="1826"/>
      <c r="J99" s="1826"/>
      <c r="K99" s="1826"/>
      <c r="L99" s="1826"/>
      <c r="M99" s="1826"/>
      <c r="N99" s="1826"/>
      <c r="O99" s="1826"/>
      <c r="P99" s="1826"/>
      <c r="Q99" s="1826"/>
      <c r="R99" s="1826"/>
      <c r="S99" s="1826"/>
      <c r="T99" s="22"/>
      <c r="U99" s="739">
        <f t="shared" si="13"/>
        <v>0</v>
      </c>
      <c r="V99" s="739">
        <f t="shared" si="14"/>
        <v>0</v>
      </c>
      <c r="W99" s="739">
        <f t="shared" si="15"/>
        <v>0</v>
      </c>
      <c r="X99" s="739">
        <f t="shared" si="16"/>
        <v>0</v>
      </c>
      <c r="Y99" s="722">
        <f t="shared" si="17"/>
        <v>0</v>
      </c>
      <c r="Z99" s="740" t="str">
        <f t="shared" si="18"/>
        <v>OK</v>
      </c>
    </row>
    <row r="100" spans="1:26" ht="24.6">
      <c r="A100" s="1826" t="s">
        <v>1029</v>
      </c>
      <c r="B100" s="1826"/>
      <c r="C100" s="1826"/>
      <c r="D100" s="1826"/>
      <c r="E100" s="1826"/>
      <c r="F100" s="1826"/>
      <c r="G100" s="1826"/>
      <c r="H100" s="1826"/>
      <c r="I100" s="1826"/>
      <c r="J100" s="1826"/>
      <c r="K100" s="1826"/>
      <c r="L100" s="1826"/>
      <c r="M100" s="1826"/>
      <c r="N100" s="1826"/>
      <c r="O100" s="1826"/>
      <c r="P100" s="1826"/>
      <c r="Q100" s="1826"/>
      <c r="R100" s="1826"/>
      <c r="S100" s="1826"/>
      <c r="T100" s="22"/>
      <c r="U100" s="739">
        <f t="shared" si="13"/>
        <v>0</v>
      </c>
      <c r="V100" s="739">
        <f t="shared" si="14"/>
        <v>0</v>
      </c>
      <c r="W100" s="739">
        <f t="shared" si="15"/>
        <v>0</v>
      </c>
      <c r="X100" s="739">
        <f t="shared" si="16"/>
        <v>0</v>
      </c>
      <c r="Y100" s="722">
        <f t="shared" si="17"/>
        <v>0</v>
      </c>
      <c r="Z100" s="740" t="str">
        <f t="shared" si="18"/>
        <v>OK</v>
      </c>
    </row>
    <row r="101" spans="1:26" ht="24.6">
      <c r="A101" s="1827" t="s">
        <v>1030</v>
      </c>
      <c r="B101" s="1827"/>
      <c r="C101" s="1827"/>
      <c r="D101" s="1827"/>
      <c r="E101" s="1827"/>
      <c r="F101" s="1827"/>
      <c r="G101" s="1827"/>
      <c r="H101" s="1827"/>
      <c r="I101" s="1827"/>
      <c r="J101" s="1827"/>
      <c r="K101" s="1827"/>
      <c r="L101" s="1827"/>
      <c r="M101" s="1827"/>
      <c r="N101" s="1827"/>
      <c r="O101" s="1827"/>
      <c r="P101" s="1827"/>
      <c r="Q101" s="1827"/>
      <c r="R101" s="1827"/>
      <c r="S101" s="1827"/>
      <c r="T101" s="22"/>
      <c r="U101" s="739">
        <f t="shared" si="13"/>
        <v>0</v>
      </c>
      <c r="V101" s="739">
        <f t="shared" si="14"/>
        <v>0</v>
      </c>
      <c r="W101" s="739">
        <f t="shared" si="15"/>
        <v>0</v>
      </c>
      <c r="X101" s="739">
        <f t="shared" si="16"/>
        <v>0</v>
      </c>
      <c r="Y101" s="722">
        <f t="shared" si="17"/>
        <v>0</v>
      </c>
      <c r="Z101" s="740" t="str">
        <f t="shared" si="18"/>
        <v>OK</v>
      </c>
    </row>
    <row r="102" spans="1:26">
      <c r="A102" s="1828" t="s">
        <v>789</v>
      </c>
      <c r="B102" s="1829" t="s">
        <v>4</v>
      </c>
      <c r="C102" s="1828" t="s">
        <v>1031</v>
      </c>
      <c r="D102" s="1838" t="s">
        <v>1032</v>
      </c>
      <c r="E102" s="1838"/>
      <c r="F102" s="1838"/>
      <c r="G102" s="1847" t="s">
        <v>1033</v>
      </c>
      <c r="H102" s="1847" t="s">
        <v>1034</v>
      </c>
      <c r="I102" s="1847" t="s">
        <v>1035</v>
      </c>
      <c r="J102" s="1833" t="s">
        <v>1036</v>
      </c>
      <c r="K102" s="1833" t="s">
        <v>1037</v>
      </c>
      <c r="L102" s="1831" t="s">
        <v>1038</v>
      </c>
      <c r="M102" s="1831" t="s">
        <v>1039</v>
      </c>
      <c r="N102" s="1831" t="s">
        <v>1040</v>
      </c>
      <c r="O102" s="1831" t="s">
        <v>1041</v>
      </c>
      <c r="P102" s="1833" t="s">
        <v>1042</v>
      </c>
      <c r="Q102" s="1833"/>
      <c r="R102" s="1828" t="s">
        <v>1043</v>
      </c>
      <c r="S102" s="1883" t="s">
        <v>1146</v>
      </c>
      <c r="T102" s="22" t="str">
        <f>+IF(K107=Q107,("OK"))</f>
        <v>OK</v>
      </c>
      <c r="U102" s="739"/>
      <c r="V102" s="739"/>
      <c r="W102" s="739"/>
      <c r="X102" s="739"/>
      <c r="Z102" s="740" t="str">
        <f t="shared" si="18"/>
        <v>OK</v>
      </c>
    </row>
    <row r="103" spans="1:26" ht="76.95" customHeight="1">
      <c r="A103" s="1828"/>
      <c r="B103" s="1830"/>
      <c r="C103" s="1828"/>
      <c r="D103" s="505" t="s">
        <v>1147</v>
      </c>
      <c r="E103" s="505" t="s">
        <v>1046</v>
      </c>
      <c r="F103" s="505" t="s">
        <v>1926</v>
      </c>
      <c r="G103" s="1847"/>
      <c r="H103" s="1847"/>
      <c r="I103" s="1847"/>
      <c r="J103" s="1833"/>
      <c r="K103" s="1833"/>
      <c r="L103" s="1831"/>
      <c r="M103" s="1831"/>
      <c r="N103" s="1831"/>
      <c r="O103" s="1831"/>
      <c r="P103" s="499" t="s">
        <v>1047</v>
      </c>
      <c r="Q103" s="500" t="s">
        <v>1048</v>
      </c>
      <c r="R103" s="1828"/>
      <c r="S103" s="1883"/>
      <c r="T103" s="22" t="str">
        <f>+IF(K108=Q108,("OK"))</f>
        <v>OK</v>
      </c>
      <c r="U103" s="739">
        <f t="shared" si="13"/>
        <v>0</v>
      </c>
      <c r="V103" s="739">
        <f t="shared" si="14"/>
        <v>0</v>
      </c>
      <c r="W103" s="739">
        <f t="shared" si="15"/>
        <v>0</v>
      </c>
      <c r="X103" s="739">
        <f t="shared" si="16"/>
        <v>0</v>
      </c>
      <c r="Y103" s="722">
        <f t="shared" si="17"/>
        <v>0</v>
      </c>
      <c r="Z103" s="740" t="b">
        <f t="shared" si="18"/>
        <v>0</v>
      </c>
    </row>
    <row r="104" spans="1:26" ht="21.6" customHeight="1">
      <c r="A104" s="849"/>
      <c r="B104" s="849" t="s">
        <v>1087</v>
      </c>
      <c r="C104" s="849"/>
      <c r="D104" s="1147"/>
      <c r="E104" s="1147"/>
      <c r="F104" s="1147"/>
      <c r="G104" s="1148"/>
      <c r="H104" s="1148"/>
      <c r="I104" s="1148"/>
      <c r="J104" s="848"/>
      <c r="K104" s="848">
        <f>+K98</f>
        <v>1716878.9153009527</v>
      </c>
      <c r="L104" s="847"/>
      <c r="M104" s="847"/>
      <c r="N104" s="847"/>
      <c r="O104" s="847"/>
      <c r="P104" s="847"/>
      <c r="Q104" s="848">
        <f>+Q98</f>
        <v>1716878.9153009527</v>
      </c>
      <c r="R104" s="849"/>
      <c r="S104" s="1149"/>
      <c r="T104" s="22"/>
      <c r="U104" s="739">
        <f t="shared" si="13"/>
        <v>0</v>
      </c>
      <c r="V104" s="739">
        <f t="shared" si="14"/>
        <v>0</v>
      </c>
      <c r="W104" s="739">
        <f t="shared" si="15"/>
        <v>0</v>
      </c>
      <c r="X104" s="739">
        <f t="shared" si="16"/>
        <v>0</v>
      </c>
      <c r="Y104" s="722">
        <f t="shared" si="17"/>
        <v>0</v>
      </c>
      <c r="Z104" s="740" t="b">
        <f t="shared" si="18"/>
        <v>0</v>
      </c>
    </row>
    <row r="105" spans="1:26">
      <c r="A105" s="578">
        <v>65</v>
      </c>
      <c r="B105" s="1183" t="s">
        <v>2001</v>
      </c>
      <c r="C105" s="1176" t="s">
        <v>1958</v>
      </c>
      <c r="D105" s="1177">
        <v>11307</v>
      </c>
      <c r="E105" s="1177">
        <v>7464</v>
      </c>
      <c r="F105" s="1177">
        <v>5856</v>
      </c>
      <c r="G105" s="1177">
        <v>7672</v>
      </c>
      <c r="H105" s="1178">
        <v>3490</v>
      </c>
      <c r="I105" s="1177">
        <v>4182</v>
      </c>
      <c r="J105" s="1179">
        <v>0.11</v>
      </c>
      <c r="K105" s="1179">
        <v>460.02</v>
      </c>
      <c r="L105" s="1177"/>
      <c r="M105" s="1177">
        <v>4182</v>
      </c>
      <c r="N105" s="1177"/>
      <c r="O105" s="1177"/>
      <c r="P105" s="1177">
        <v>4182</v>
      </c>
      <c r="Q105" s="1179">
        <v>460.02</v>
      </c>
      <c r="R105" s="1178" t="s">
        <v>1051</v>
      </c>
      <c r="S105" s="1175" t="s">
        <v>296</v>
      </c>
      <c r="T105" s="22" t="str">
        <f>+IF(K110=Q110,("OK"))</f>
        <v>OK</v>
      </c>
      <c r="U105" s="739">
        <f t="shared" si="13"/>
        <v>0</v>
      </c>
      <c r="V105" s="739">
        <f t="shared" si="14"/>
        <v>460.02</v>
      </c>
      <c r="W105" s="739">
        <f t="shared" si="15"/>
        <v>0</v>
      </c>
      <c r="X105" s="739">
        <f t="shared" si="16"/>
        <v>0</v>
      </c>
      <c r="Y105" s="722">
        <f t="shared" si="17"/>
        <v>460.02</v>
      </c>
      <c r="Z105" s="740" t="str">
        <f t="shared" si="18"/>
        <v>OK</v>
      </c>
    </row>
    <row r="106" spans="1:26">
      <c r="A106" s="578">
        <v>66</v>
      </c>
      <c r="B106" s="1183" t="s">
        <v>2002</v>
      </c>
      <c r="C106" s="1176" t="s">
        <v>1520</v>
      </c>
      <c r="D106" s="1177">
        <v>3641</v>
      </c>
      <c r="E106" s="1177">
        <v>1432</v>
      </c>
      <c r="F106" s="1177">
        <v>1616</v>
      </c>
      <c r="G106" s="1177">
        <v>1995</v>
      </c>
      <c r="H106" s="1178">
        <v>721</v>
      </c>
      <c r="I106" s="1177">
        <v>1274</v>
      </c>
      <c r="J106" s="1179">
        <v>9.6300000000000008</v>
      </c>
      <c r="K106" s="1179">
        <v>12268.62</v>
      </c>
      <c r="L106" s="1177">
        <v>318.5</v>
      </c>
      <c r="M106" s="1177">
        <v>318.5</v>
      </c>
      <c r="N106" s="1177">
        <v>318.5</v>
      </c>
      <c r="O106" s="1177">
        <v>318.5</v>
      </c>
      <c r="P106" s="1177">
        <v>1274</v>
      </c>
      <c r="Q106" s="1179">
        <v>12268.62</v>
      </c>
      <c r="R106" s="1178" t="s">
        <v>1962</v>
      </c>
      <c r="S106" s="1175" t="s">
        <v>296</v>
      </c>
      <c r="T106" s="22" t="str">
        <f t="shared" ref="T106:T180" si="20">+IF(K111=Q111,("OK"))</f>
        <v>OK</v>
      </c>
      <c r="U106" s="739">
        <f t="shared" si="13"/>
        <v>3067.1550000000002</v>
      </c>
      <c r="V106" s="739">
        <f t="shared" si="14"/>
        <v>3067.1550000000002</v>
      </c>
      <c r="W106" s="739">
        <f t="shared" si="15"/>
        <v>3067.1550000000002</v>
      </c>
      <c r="X106" s="739">
        <f t="shared" si="16"/>
        <v>3067.1550000000002</v>
      </c>
      <c r="Y106" s="722">
        <f t="shared" si="17"/>
        <v>12268.62</v>
      </c>
      <c r="Z106" s="740" t="str">
        <f t="shared" si="18"/>
        <v>OK</v>
      </c>
    </row>
    <row r="107" spans="1:26" ht="40.799999999999997">
      <c r="A107" s="578">
        <v>67</v>
      </c>
      <c r="B107" s="1184" t="s">
        <v>2003</v>
      </c>
      <c r="C107" s="1176" t="s">
        <v>1520</v>
      </c>
      <c r="D107" s="1177">
        <v>665</v>
      </c>
      <c r="E107" s="1177">
        <v>684</v>
      </c>
      <c r="F107" s="1177">
        <v>580</v>
      </c>
      <c r="G107" s="1177">
        <v>697</v>
      </c>
      <c r="H107" s="1178">
        <v>165</v>
      </c>
      <c r="I107" s="1177">
        <v>532</v>
      </c>
      <c r="J107" s="1179">
        <v>58.85</v>
      </c>
      <c r="K107" s="1179">
        <v>31308.2</v>
      </c>
      <c r="L107" s="1177">
        <v>133</v>
      </c>
      <c r="M107" s="1177">
        <v>133</v>
      </c>
      <c r="N107" s="1177">
        <v>133</v>
      </c>
      <c r="O107" s="1177">
        <v>133</v>
      </c>
      <c r="P107" s="1177">
        <v>532</v>
      </c>
      <c r="Q107" s="1179">
        <v>31308.2</v>
      </c>
      <c r="R107" s="1178" t="s">
        <v>1956</v>
      </c>
      <c r="S107" s="1175" t="s">
        <v>296</v>
      </c>
      <c r="T107" s="22" t="str">
        <f t="shared" si="20"/>
        <v>OK</v>
      </c>
      <c r="U107" s="739">
        <f t="shared" si="13"/>
        <v>7827.05</v>
      </c>
      <c r="V107" s="739">
        <f t="shared" si="14"/>
        <v>7827.05</v>
      </c>
      <c r="W107" s="739">
        <f t="shared" si="15"/>
        <v>7827.05</v>
      </c>
      <c r="X107" s="739">
        <f t="shared" si="16"/>
        <v>7827.05</v>
      </c>
      <c r="Y107" s="722">
        <f t="shared" si="17"/>
        <v>31308.2</v>
      </c>
      <c r="Z107" s="740" t="str">
        <f t="shared" si="18"/>
        <v>OK</v>
      </c>
    </row>
    <row r="108" spans="1:26">
      <c r="A108" s="578">
        <v>68</v>
      </c>
      <c r="B108" s="1183" t="s">
        <v>2004</v>
      </c>
      <c r="C108" s="1176" t="s">
        <v>1520</v>
      </c>
      <c r="D108" s="1177">
        <v>1384</v>
      </c>
      <c r="E108" s="1177">
        <v>1060</v>
      </c>
      <c r="F108" s="1177">
        <v>824</v>
      </c>
      <c r="G108" s="1177">
        <v>910</v>
      </c>
      <c r="H108" s="1178">
        <v>124</v>
      </c>
      <c r="I108" s="1177">
        <v>786</v>
      </c>
      <c r="J108" s="1179">
        <v>14.98</v>
      </c>
      <c r="K108" s="1179">
        <v>11774.28</v>
      </c>
      <c r="L108" s="1177">
        <v>196.5</v>
      </c>
      <c r="M108" s="1177">
        <v>196.5</v>
      </c>
      <c r="N108" s="1177">
        <v>196.5</v>
      </c>
      <c r="O108" s="1177">
        <v>196.5</v>
      </c>
      <c r="P108" s="1177">
        <v>786</v>
      </c>
      <c r="Q108" s="1179">
        <v>11774.28</v>
      </c>
      <c r="R108" s="1178" t="s">
        <v>1962</v>
      </c>
      <c r="S108" s="1175" t="s">
        <v>296</v>
      </c>
      <c r="T108" s="22" t="str">
        <f t="shared" si="20"/>
        <v>OK</v>
      </c>
      <c r="U108" s="739">
        <f t="shared" si="13"/>
        <v>2943.57</v>
      </c>
      <c r="V108" s="739">
        <f t="shared" si="14"/>
        <v>2943.57</v>
      </c>
      <c r="W108" s="739">
        <f t="shared" si="15"/>
        <v>2943.57</v>
      </c>
      <c r="X108" s="739">
        <f t="shared" si="16"/>
        <v>2943.57</v>
      </c>
      <c r="Y108" s="722">
        <f t="shared" si="17"/>
        <v>11774.28</v>
      </c>
      <c r="Z108" s="740" t="str">
        <f t="shared" si="18"/>
        <v>OK</v>
      </c>
    </row>
    <row r="109" spans="1:26">
      <c r="A109" s="578">
        <v>69</v>
      </c>
      <c r="B109" s="1183" t="s">
        <v>2005</v>
      </c>
      <c r="C109" s="1176" t="s">
        <v>1958</v>
      </c>
      <c r="D109" s="1177">
        <v>198626</v>
      </c>
      <c r="E109" s="1177">
        <v>130871</v>
      </c>
      <c r="F109" s="1177">
        <v>105076</v>
      </c>
      <c r="G109" s="1177">
        <v>124147</v>
      </c>
      <c r="H109" s="1178">
        <v>24147</v>
      </c>
      <c r="I109" s="1177">
        <v>100000</v>
      </c>
      <c r="J109" s="1179">
        <v>0.19259999999999999</v>
      </c>
      <c r="K109" s="1179">
        <v>19260</v>
      </c>
      <c r="L109" s="1177">
        <v>25000</v>
      </c>
      <c r="M109" s="1177">
        <v>25000</v>
      </c>
      <c r="N109" s="1177">
        <v>25000</v>
      </c>
      <c r="O109" s="1177">
        <v>25000</v>
      </c>
      <c r="P109" s="1177">
        <v>100000</v>
      </c>
      <c r="Q109" s="1179">
        <v>19260</v>
      </c>
      <c r="R109" s="1178" t="s">
        <v>1956</v>
      </c>
      <c r="S109" s="1175" t="s">
        <v>296</v>
      </c>
      <c r="T109" s="22" t="str">
        <f t="shared" si="20"/>
        <v>OK</v>
      </c>
      <c r="U109" s="739">
        <f t="shared" si="13"/>
        <v>4815</v>
      </c>
      <c r="V109" s="739">
        <f t="shared" si="14"/>
        <v>4815</v>
      </c>
      <c r="W109" s="739">
        <f t="shared" si="15"/>
        <v>4815</v>
      </c>
      <c r="X109" s="739">
        <f t="shared" si="16"/>
        <v>4815</v>
      </c>
      <c r="Y109" s="722">
        <f t="shared" si="17"/>
        <v>19260</v>
      </c>
      <c r="Z109" s="740" t="str">
        <f t="shared" si="18"/>
        <v>OK</v>
      </c>
    </row>
    <row r="110" spans="1:26" ht="40.799999999999997">
      <c r="A110" s="578">
        <v>70</v>
      </c>
      <c r="B110" s="1184" t="s">
        <v>2006</v>
      </c>
      <c r="C110" s="1176" t="s">
        <v>1961</v>
      </c>
      <c r="D110" s="1177">
        <v>51</v>
      </c>
      <c r="E110" s="1177">
        <v>42</v>
      </c>
      <c r="F110" s="1177">
        <v>32</v>
      </c>
      <c r="G110" s="1177">
        <v>40</v>
      </c>
      <c r="H110" s="1178">
        <v>4</v>
      </c>
      <c r="I110" s="1177">
        <v>36</v>
      </c>
      <c r="J110" s="1179">
        <v>13.91</v>
      </c>
      <c r="K110" s="1179">
        <v>500.76</v>
      </c>
      <c r="L110" s="1177"/>
      <c r="M110" s="1177">
        <v>36</v>
      </c>
      <c r="N110" s="1177"/>
      <c r="O110" s="1177"/>
      <c r="P110" s="1177">
        <v>36</v>
      </c>
      <c r="Q110" s="1179">
        <v>500.76</v>
      </c>
      <c r="R110" s="1178" t="s">
        <v>1962</v>
      </c>
      <c r="S110" s="1175" t="s">
        <v>296</v>
      </c>
      <c r="T110" s="22" t="str">
        <f t="shared" si="20"/>
        <v>OK</v>
      </c>
      <c r="U110" s="739">
        <f t="shared" si="13"/>
        <v>0</v>
      </c>
      <c r="V110" s="739">
        <f t="shared" si="14"/>
        <v>500.76</v>
      </c>
      <c r="W110" s="739">
        <f t="shared" si="15"/>
        <v>0</v>
      </c>
      <c r="X110" s="739">
        <f t="shared" si="16"/>
        <v>0</v>
      </c>
      <c r="Y110" s="722">
        <f t="shared" si="17"/>
        <v>500.76</v>
      </c>
      <c r="Z110" s="740" t="str">
        <f t="shared" si="18"/>
        <v>OK</v>
      </c>
    </row>
    <row r="111" spans="1:26" ht="40.799999999999997">
      <c r="A111" s="578">
        <v>71</v>
      </c>
      <c r="B111" s="1184" t="s">
        <v>2007</v>
      </c>
      <c r="C111" s="1176" t="s">
        <v>2008</v>
      </c>
      <c r="D111" s="1177">
        <v>17512</v>
      </c>
      <c r="E111" s="1177">
        <v>17261</v>
      </c>
      <c r="F111" s="1177">
        <v>17346</v>
      </c>
      <c r="G111" s="1177">
        <v>19631</v>
      </c>
      <c r="H111" s="1178">
        <v>4631</v>
      </c>
      <c r="I111" s="1177">
        <v>15000</v>
      </c>
      <c r="J111" s="1179">
        <v>4.9219999999999997</v>
      </c>
      <c r="K111" s="1179">
        <v>73830</v>
      </c>
      <c r="L111" s="1177">
        <v>3750</v>
      </c>
      <c r="M111" s="1177">
        <v>3750</v>
      </c>
      <c r="N111" s="1177">
        <v>3750</v>
      </c>
      <c r="O111" s="1177">
        <v>3750</v>
      </c>
      <c r="P111" s="1177">
        <v>15000</v>
      </c>
      <c r="Q111" s="1179">
        <v>73830</v>
      </c>
      <c r="R111" s="1178" t="s">
        <v>1956</v>
      </c>
      <c r="S111" s="1175" t="s">
        <v>296</v>
      </c>
      <c r="T111" s="22" t="str">
        <f t="shared" si="20"/>
        <v>OK</v>
      </c>
      <c r="U111" s="739">
        <f t="shared" si="13"/>
        <v>18457.5</v>
      </c>
      <c r="V111" s="739">
        <f t="shared" si="14"/>
        <v>18457.5</v>
      </c>
      <c r="W111" s="739">
        <f t="shared" si="15"/>
        <v>18457.5</v>
      </c>
      <c r="X111" s="739">
        <f t="shared" si="16"/>
        <v>18457.5</v>
      </c>
      <c r="Y111" s="722">
        <f t="shared" si="17"/>
        <v>73830</v>
      </c>
      <c r="Z111" s="740" t="str">
        <f t="shared" si="18"/>
        <v>OK</v>
      </c>
    </row>
    <row r="112" spans="1:26">
      <c r="A112" s="578">
        <v>72</v>
      </c>
      <c r="B112" s="1183" t="s">
        <v>2009</v>
      </c>
      <c r="C112" s="1176" t="s">
        <v>1958</v>
      </c>
      <c r="D112" s="1177">
        <v>298</v>
      </c>
      <c r="E112" s="1177">
        <v>100</v>
      </c>
      <c r="F112" s="1177">
        <v>126</v>
      </c>
      <c r="G112" s="1177">
        <v>500</v>
      </c>
      <c r="H112" s="1178">
        <v>0</v>
      </c>
      <c r="I112" s="1177">
        <v>500</v>
      </c>
      <c r="J112" s="1179">
        <v>1.5</v>
      </c>
      <c r="K112" s="1179">
        <v>750</v>
      </c>
      <c r="L112" s="1177"/>
      <c r="M112" s="1177">
        <v>500</v>
      </c>
      <c r="N112" s="1177"/>
      <c r="O112" s="1177"/>
      <c r="P112" s="1177">
        <v>500</v>
      </c>
      <c r="Q112" s="1179">
        <v>750</v>
      </c>
      <c r="R112" s="1178" t="s">
        <v>1051</v>
      </c>
      <c r="S112" s="1175" t="s">
        <v>296</v>
      </c>
      <c r="T112" s="22" t="str">
        <f t="shared" si="20"/>
        <v>OK</v>
      </c>
      <c r="U112" s="739">
        <f t="shared" si="13"/>
        <v>0</v>
      </c>
      <c r="V112" s="739">
        <f t="shared" si="14"/>
        <v>750</v>
      </c>
      <c r="W112" s="739">
        <f t="shared" si="15"/>
        <v>0</v>
      </c>
      <c r="X112" s="739">
        <f t="shared" si="16"/>
        <v>0</v>
      </c>
      <c r="Y112" s="722">
        <f t="shared" si="17"/>
        <v>750</v>
      </c>
      <c r="Z112" s="740" t="str">
        <f t="shared" si="18"/>
        <v>OK</v>
      </c>
    </row>
    <row r="113" spans="1:26">
      <c r="A113" s="578">
        <v>73</v>
      </c>
      <c r="B113" s="1183" t="s">
        <v>2010</v>
      </c>
      <c r="C113" s="1176" t="s">
        <v>1958</v>
      </c>
      <c r="D113" s="1177">
        <v>6526</v>
      </c>
      <c r="E113" s="1177">
        <v>6210</v>
      </c>
      <c r="F113" s="1177">
        <v>4103</v>
      </c>
      <c r="G113" s="1177">
        <v>5492</v>
      </c>
      <c r="H113" s="1178">
        <v>2000</v>
      </c>
      <c r="I113" s="1177">
        <v>3492</v>
      </c>
      <c r="J113" s="1179">
        <v>0.9</v>
      </c>
      <c r="K113" s="1179">
        <v>3142.8</v>
      </c>
      <c r="L113" s="1177"/>
      <c r="M113" s="1177">
        <v>1746</v>
      </c>
      <c r="N113" s="1177"/>
      <c r="O113" s="1177">
        <v>1746</v>
      </c>
      <c r="P113" s="1177">
        <v>3492</v>
      </c>
      <c r="Q113" s="1179">
        <v>3142.8</v>
      </c>
      <c r="R113" s="1178" t="s">
        <v>1051</v>
      </c>
      <c r="S113" s="1175" t="s">
        <v>296</v>
      </c>
      <c r="T113" s="22" t="str">
        <f t="shared" si="20"/>
        <v>OK</v>
      </c>
      <c r="U113" s="739">
        <f t="shared" si="13"/>
        <v>0</v>
      </c>
      <c r="V113" s="739">
        <f t="shared" si="14"/>
        <v>1571.4</v>
      </c>
      <c r="W113" s="739">
        <f t="shared" si="15"/>
        <v>0</v>
      </c>
      <c r="X113" s="739">
        <f t="shared" si="16"/>
        <v>1571.4</v>
      </c>
      <c r="Y113" s="722">
        <f t="shared" si="17"/>
        <v>3142.8</v>
      </c>
      <c r="Z113" s="740" t="str">
        <f t="shared" si="18"/>
        <v>OK</v>
      </c>
    </row>
    <row r="114" spans="1:26">
      <c r="A114" s="578">
        <v>74</v>
      </c>
      <c r="B114" s="1183" t="s">
        <v>2011</v>
      </c>
      <c r="C114" s="1176" t="s">
        <v>1520</v>
      </c>
      <c r="D114" s="1177">
        <v>1810</v>
      </c>
      <c r="E114" s="1177">
        <v>1814</v>
      </c>
      <c r="F114" s="1177">
        <v>956</v>
      </c>
      <c r="G114" s="1177">
        <v>1618</v>
      </c>
      <c r="H114" s="1178">
        <v>570</v>
      </c>
      <c r="I114" s="1177">
        <v>1048</v>
      </c>
      <c r="J114" s="1179">
        <v>16</v>
      </c>
      <c r="K114" s="1179">
        <v>16768</v>
      </c>
      <c r="L114" s="1177">
        <v>262</v>
      </c>
      <c r="M114" s="1177">
        <v>262</v>
      </c>
      <c r="N114" s="1177">
        <v>262</v>
      </c>
      <c r="O114" s="1177">
        <v>262</v>
      </c>
      <c r="P114" s="1177">
        <v>1048</v>
      </c>
      <c r="Q114" s="1179">
        <v>16768</v>
      </c>
      <c r="R114" s="1178" t="s">
        <v>1051</v>
      </c>
      <c r="S114" s="1175" t="s">
        <v>296</v>
      </c>
      <c r="T114" s="22" t="str">
        <f>+IF(K127=Q127,("OK"))</f>
        <v>OK</v>
      </c>
      <c r="U114" s="739">
        <f t="shared" si="13"/>
        <v>4192</v>
      </c>
      <c r="V114" s="739">
        <f t="shared" si="14"/>
        <v>4192</v>
      </c>
      <c r="W114" s="739">
        <f t="shared" si="15"/>
        <v>4192</v>
      </c>
      <c r="X114" s="739">
        <f t="shared" si="16"/>
        <v>4192</v>
      </c>
      <c r="Y114" s="722">
        <f t="shared" si="17"/>
        <v>16768</v>
      </c>
      <c r="Z114" s="740" t="str">
        <f t="shared" si="18"/>
        <v>OK</v>
      </c>
    </row>
    <row r="115" spans="1:26">
      <c r="A115" s="578">
        <v>75</v>
      </c>
      <c r="B115" s="1183" t="s">
        <v>2012</v>
      </c>
      <c r="C115" s="1176" t="s">
        <v>1520</v>
      </c>
      <c r="D115" s="1177"/>
      <c r="E115" s="1177"/>
      <c r="F115" s="1177">
        <v>117</v>
      </c>
      <c r="G115" s="1177">
        <v>300</v>
      </c>
      <c r="H115" s="1178">
        <v>40</v>
      </c>
      <c r="I115" s="1177">
        <v>260</v>
      </c>
      <c r="J115" s="1179">
        <v>15.5</v>
      </c>
      <c r="K115" s="1179">
        <v>4030</v>
      </c>
      <c r="L115" s="1177">
        <v>130</v>
      </c>
      <c r="M115" s="1177"/>
      <c r="N115" s="1177">
        <v>130</v>
      </c>
      <c r="O115" s="1177"/>
      <c r="P115" s="1177">
        <v>260</v>
      </c>
      <c r="Q115" s="1179">
        <v>4030</v>
      </c>
      <c r="R115" s="1178" t="s">
        <v>1051</v>
      </c>
      <c r="S115" s="1175" t="s">
        <v>296</v>
      </c>
      <c r="T115" s="22" t="str">
        <f>+IF(K128=Q128,("OK"))</f>
        <v>OK</v>
      </c>
      <c r="U115" s="739">
        <f t="shared" si="13"/>
        <v>2015</v>
      </c>
      <c r="V115" s="739">
        <f t="shared" si="14"/>
        <v>0</v>
      </c>
      <c r="W115" s="739">
        <f t="shared" si="15"/>
        <v>2015</v>
      </c>
      <c r="X115" s="739">
        <f t="shared" si="16"/>
        <v>0</v>
      </c>
      <c r="Y115" s="722">
        <f t="shared" si="17"/>
        <v>4030</v>
      </c>
      <c r="Z115" s="740" t="str">
        <f t="shared" si="18"/>
        <v>OK</v>
      </c>
    </row>
    <row r="116" spans="1:26">
      <c r="A116" s="578">
        <v>76</v>
      </c>
      <c r="B116" s="1183" t="s">
        <v>2013</v>
      </c>
      <c r="C116" s="1176" t="s">
        <v>1520</v>
      </c>
      <c r="D116" s="1177">
        <v>4812</v>
      </c>
      <c r="E116" s="1177">
        <v>4666</v>
      </c>
      <c r="F116" s="1177">
        <v>6659</v>
      </c>
      <c r="G116" s="1177">
        <v>7500</v>
      </c>
      <c r="H116" s="1178">
        <v>0</v>
      </c>
      <c r="I116" s="1177">
        <v>7500</v>
      </c>
      <c r="J116" s="1179">
        <v>19.260000000000002</v>
      </c>
      <c r="K116" s="1179">
        <v>144450</v>
      </c>
      <c r="L116" s="1177">
        <v>1875</v>
      </c>
      <c r="M116" s="1177">
        <v>1875</v>
      </c>
      <c r="N116" s="1177">
        <v>1875</v>
      </c>
      <c r="O116" s="1177">
        <v>1875</v>
      </c>
      <c r="P116" s="1177">
        <v>7500</v>
      </c>
      <c r="Q116" s="1179">
        <v>144450</v>
      </c>
      <c r="R116" s="1178" t="s">
        <v>1051</v>
      </c>
      <c r="S116" s="1175" t="s">
        <v>296</v>
      </c>
      <c r="T116" s="22" t="str">
        <f>+IF(K129=Q129,("OK"))</f>
        <v>OK</v>
      </c>
      <c r="U116" s="739">
        <f t="shared" si="13"/>
        <v>36112.5</v>
      </c>
      <c r="V116" s="739">
        <f t="shared" si="14"/>
        <v>36112.5</v>
      </c>
      <c r="W116" s="739">
        <f t="shared" si="15"/>
        <v>36112.5</v>
      </c>
      <c r="X116" s="739">
        <f t="shared" si="16"/>
        <v>36112.5</v>
      </c>
      <c r="Y116" s="722">
        <f t="shared" si="17"/>
        <v>144450</v>
      </c>
      <c r="Z116" s="740" t="str">
        <f t="shared" si="18"/>
        <v>OK</v>
      </c>
    </row>
    <row r="117" spans="1:26">
      <c r="A117" s="578">
        <v>77</v>
      </c>
      <c r="B117" s="1183" t="s">
        <v>2014</v>
      </c>
      <c r="C117" s="1176" t="s">
        <v>1520</v>
      </c>
      <c r="D117" s="1177">
        <v>10890</v>
      </c>
      <c r="E117" s="1177">
        <v>11858</v>
      </c>
      <c r="F117" s="1177">
        <v>12106</v>
      </c>
      <c r="G117" s="1177">
        <v>16000</v>
      </c>
      <c r="H117" s="1178">
        <v>0</v>
      </c>
      <c r="I117" s="1177">
        <v>16000</v>
      </c>
      <c r="J117" s="1179">
        <v>8.5</v>
      </c>
      <c r="K117" s="1179">
        <v>136000</v>
      </c>
      <c r="L117" s="1177">
        <v>4000</v>
      </c>
      <c r="M117" s="1177">
        <v>4000</v>
      </c>
      <c r="N117" s="1177">
        <v>4000</v>
      </c>
      <c r="O117" s="1177">
        <v>4000</v>
      </c>
      <c r="P117" s="1177">
        <v>16000</v>
      </c>
      <c r="Q117" s="1179">
        <v>136000</v>
      </c>
      <c r="R117" s="1178" t="s">
        <v>1051</v>
      </c>
      <c r="S117" s="1175" t="s">
        <v>296</v>
      </c>
      <c r="T117" s="22" t="str">
        <f>+IF(K130=Q130,("OK"))</f>
        <v>OK</v>
      </c>
      <c r="U117" s="739">
        <f t="shared" si="13"/>
        <v>34000</v>
      </c>
      <c r="V117" s="739">
        <f t="shared" si="14"/>
        <v>34000</v>
      </c>
      <c r="W117" s="739">
        <f t="shared" si="15"/>
        <v>34000</v>
      </c>
      <c r="X117" s="739">
        <f t="shared" si="16"/>
        <v>34000</v>
      </c>
      <c r="Y117" s="722">
        <f t="shared" si="17"/>
        <v>136000</v>
      </c>
      <c r="Z117" s="740" t="str">
        <f t="shared" si="18"/>
        <v>OK</v>
      </c>
    </row>
    <row r="118" spans="1:26">
      <c r="A118" s="578">
        <v>78</v>
      </c>
      <c r="B118" s="1183" t="s">
        <v>2015</v>
      </c>
      <c r="C118" s="1176" t="s">
        <v>1520</v>
      </c>
      <c r="D118" s="1177"/>
      <c r="E118" s="1177"/>
      <c r="F118" s="1177">
        <v>59</v>
      </c>
      <c r="G118" s="1177">
        <v>60</v>
      </c>
      <c r="H118" s="1178">
        <v>40</v>
      </c>
      <c r="I118" s="1177">
        <v>20</v>
      </c>
      <c r="J118" s="1179">
        <v>10.75</v>
      </c>
      <c r="K118" s="1179">
        <v>215</v>
      </c>
      <c r="L118" s="1177"/>
      <c r="M118" s="1177">
        <v>20</v>
      </c>
      <c r="N118" s="1177"/>
      <c r="O118" s="1177"/>
      <c r="P118" s="1177">
        <v>20</v>
      </c>
      <c r="Q118" s="1179">
        <v>215</v>
      </c>
      <c r="R118" s="1178" t="s">
        <v>1051</v>
      </c>
      <c r="S118" s="1175" t="s">
        <v>296</v>
      </c>
      <c r="T118" s="22" t="str">
        <f>+IF(K131=Q131,("OK"))</f>
        <v>OK</v>
      </c>
      <c r="U118" s="739">
        <f t="shared" si="13"/>
        <v>0</v>
      </c>
      <c r="V118" s="739">
        <f t="shared" si="14"/>
        <v>215</v>
      </c>
      <c r="W118" s="739">
        <f t="shared" si="15"/>
        <v>0</v>
      </c>
      <c r="X118" s="739">
        <f t="shared" si="16"/>
        <v>0</v>
      </c>
      <c r="Y118" s="722">
        <f t="shared" si="17"/>
        <v>215</v>
      </c>
      <c r="Z118" s="740" t="str">
        <f t="shared" si="18"/>
        <v>OK</v>
      </c>
    </row>
    <row r="119" spans="1:26" ht="27">
      <c r="A119" s="1060"/>
      <c r="B119" s="604" t="s">
        <v>6</v>
      </c>
      <c r="D119" s="21"/>
      <c r="E119" s="21"/>
      <c r="F119" s="21"/>
      <c r="G119" s="21"/>
      <c r="I119" s="21"/>
      <c r="J119" s="21"/>
      <c r="K119" s="1162">
        <f>SUM(K104:K118)</f>
        <v>2171636.5953009529</v>
      </c>
      <c r="L119" s="1139"/>
      <c r="M119" s="1139"/>
      <c r="N119" s="1139"/>
      <c r="O119" s="1139"/>
      <c r="P119" s="1139"/>
      <c r="Q119" s="1140">
        <f>SUM(Q104:Q118)</f>
        <v>2171636.5953009529</v>
      </c>
      <c r="T119" s="22"/>
      <c r="U119" s="739">
        <f t="shared" si="13"/>
        <v>0</v>
      </c>
      <c r="V119" s="739">
        <f t="shared" si="14"/>
        <v>0</v>
      </c>
      <c r="W119" s="739">
        <f t="shared" si="15"/>
        <v>0</v>
      </c>
      <c r="X119" s="739">
        <f t="shared" si="16"/>
        <v>0</v>
      </c>
      <c r="Y119" s="722">
        <f t="shared" si="17"/>
        <v>0</v>
      </c>
      <c r="Z119" s="740" t="b">
        <f t="shared" si="18"/>
        <v>0</v>
      </c>
    </row>
    <row r="120" spans="1:26" ht="27">
      <c r="A120" s="1060"/>
      <c r="B120" s="73"/>
      <c r="D120" s="21"/>
      <c r="E120" s="21"/>
      <c r="F120" s="21"/>
      <c r="G120" s="21"/>
      <c r="I120" s="21"/>
      <c r="J120" s="21"/>
      <c r="K120" s="863"/>
      <c r="L120" s="1139"/>
      <c r="M120" s="1139"/>
      <c r="N120" s="1139"/>
      <c r="O120" s="1139"/>
      <c r="P120" s="1139"/>
      <c r="Q120" s="1191"/>
      <c r="T120" s="22"/>
      <c r="U120" s="739">
        <f t="shared" si="13"/>
        <v>0</v>
      </c>
      <c r="V120" s="739">
        <f t="shared" si="14"/>
        <v>0</v>
      </c>
      <c r="W120" s="739">
        <f t="shared" si="15"/>
        <v>0</v>
      </c>
      <c r="X120" s="739">
        <f t="shared" si="16"/>
        <v>0</v>
      </c>
      <c r="Y120" s="722">
        <f t="shared" si="17"/>
        <v>0</v>
      </c>
      <c r="Z120" s="740" t="str">
        <f t="shared" si="18"/>
        <v>OK</v>
      </c>
    </row>
    <row r="121" spans="1:26" ht="24.6">
      <c r="A121" s="1826" t="s">
        <v>1937</v>
      </c>
      <c r="B121" s="1826"/>
      <c r="C121" s="1826"/>
      <c r="D121" s="1826"/>
      <c r="E121" s="1826"/>
      <c r="F121" s="1826"/>
      <c r="G121" s="1826"/>
      <c r="H121" s="1826"/>
      <c r="I121" s="1826"/>
      <c r="J121" s="1826"/>
      <c r="K121" s="1826"/>
      <c r="L121" s="1826"/>
      <c r="M121" s="1826"/>
      <c r="N121" s="1826"/>
      <c r="O121" s="1826"/>
      <c r="P121" s="1826"/>
      <c r="Q121" s="1826"/>
      <c r="R121" s="1826"/>
      <c r="S121" s="1826"/>
      <c r="T121" s="22"/>
      <c r="U121" s="739">
        <f t="shared" si="13"/>
        <v>0</v>
      </c>
      <c r="V121" s="739">
        <f t="shared" si="14"/>
        <v>0</v>
      </c>
      <c r="W121" s="739">
        <f t="shared" si="15"/>
        <v>0</v>
      </c>
      <c r="X121" s="739">
        <f t="shared" si="16"/>
        <v>0</v>
      </c>
      <c r="Y121" s="722">
        <f t="shared" si="17"/>
        <v>0</v>
      </c>
      <c r="Z121" s="740" t="str">
        <f t="shared" si="18"/>
        <v>OK</v>
      </c>
    </row>
    <row r="122" spans="1:26" ht="24.6">
      <c r="A122" s="1826" t="s">
        <v>1029</v>
      </c>
      <c r="B122" s="1826"/>
      <c r="C122" s="1826"/>
      <c r="D122" s="1826"/>
      <c r="E122" s="1826"/>
      <c r="F122" s="1826"/>
      <c r="G122" s="1826"/>
      <c r="H122" s="1826"/>
      <c r="I122" s="1826"/>
      <c r="J122" s="1826"/>
      <c r="K122" s="1826"/>
      <c r="L122" s="1826"/>
      <c r="M122" s="1826"/>
      <c r="N122" s="1826"/>
      <c r="O122" s="1826"/>
      <c r="P122" s="1826"/>
      <c r="Q122" s="1826"/>
      <c r="R122" s="1826"/>
      <c r="S122" s="1826"/>
      <c r="T122" s="22"/>
      <c r="U122" s="739">
        <f t="shared" si="13"/>
        <v>0</v>
      </c>
      <c r="V122" s="739">
        <f t="shared" si="14"/>
        <v>0</v>
      </c>
      <c r="W122" s="739">
        <f t="shared" si="15"/>
        <v>0</v>
      </c>
      <c r="X122" s="739">
        <f t="shared" si="16"/>
        <v>0</v>
      </c>
      <c r="Y122" s="722">
        <f t="shared" si="17"/>
        <v>0</v>
      </c>
      <c r="Z122" s="740" t="str">
        <f t="shared" si="18"/>
        <v>OK</v>
      </c>
    </row>
    <row r="123" spans="1:26" ht="24.6">
      <c r="A123" s="1827" t="s">
        <v>1030</v>
      </c>
      <c r="B123" s="1827"/>
      <c r="C123" s="1827"/>
      <c r="D123" s="1827"/>
      <c r="E123" s="1827"/>
      <c r="F123" s="1827"/>
      <c r="G123" s="1827"/>
      <c r="H123" s="1827"/>
      <c r="I123" s="1827"/>
      <c r="J123" s="1827"/>
      <c r="K123" s="1827"/>
      <c r="L123" s="1827"/>
      <c r="M123" s="1827"/>
      <c r="N123" s="1827"/>
      <c r="O123" s="1827"/>
      <c r="P123" s="1827"/>
      <c r="Q123" s="1827"/>
      <c r="R123" s="1827"/>
      <c r="S123" s="1827"/>
      <c r="T123" s="22"/>
      <c r="U123" s="739">
        <f t="shared" si="13"/>
        <v>0</v>
      </c>
      <c r="V123" s="739">
        <f t="shared" si="14"/>
        <v>0</v>
      </c>
      <c r="W123" s="739">
        <f t="shared" si="15"/>
        <v>0</v>
      </c>
      <c r="X123" s="739">
        <f t="shared" si="16"/>
        <v>0</v>
      </c>
      <c r="Y123" s="722">
        <f t="shared" si="17"/>
        <v>0</v>
      </c>
      <c r="Z123" s="740" t="str">
        <f t="shared" si="18"/>
        <v>OK</v>
      </c>
    </row>
    <row r="124" spans="1:26">
      <c r="A124" s="1828" t="s">
        <v>789</v>
      </c>
      <c r="B124" s="1829" t="s">
        <v>4</v>
      </c>
      <c r="C124" s="1828" t="s">
        <v>1031</v>
      </c>
      <c r="D124" s="1838" t="s">
        <v>1032</v>
      </c>
      <c r="E124" s="1838"/>
      <c r="F124" s="1838"/>
      <c r="G124" s="1847" t="s">
        <v>1033</v>
      </c>
      <c r="H124" s="1847" t="s">
        <v>1034</v>
      </c>
      <c r="I124" s="1847" t="s">
        <v>1035</v>
      </c>
      <c r="J124" s="1833" t="s">
        <v>1036</v>
      </c>
      <c r="K124" s="1833" t="s">
        <v>1037</v>
      </c>
      <c r="L124" s="1831" t="s">
        <v>1038</v>
      </c>
      <c r="M124" s="1831" t="s">
        <v>1039</v>
      </c>
      <c r="N124" s="1831" t="s">
        <v>1040</v>
      </c>
      <c r="O124" s="1831" t="s">
        <v>1041</v>
      </c>
      <c r="P124" s="1833" t="s">
        <v>1042</v>
      </c>
      <c r="Q124" s="1833"/>
      <c r="R124" s="1828" t="s">
        <v>1043</v>
      </c>
      <c r="S124" s="1883" t="s">
        <v>1146</v>
      </c>
      <c r="T124" s="22" t="str">
        <f>+IF(K130=Q130,("OK"))</f>
        <v>OK</v>
      </c>
      <c r="U124" s="739"/>
      <c r="V124" s="739"/>
      <c r="W124" s="739"/>
      <c r="X124" s="739"/>
      <c r="Z124" s="740" t="str">
        <f t="shared" si="18"/>
        <v>OK</v>
      </c>
    </row>
    <row r="125" spans="1:26" ht="76.95" customHeight="1">
      <c r="A125" s="1828"/>
      <c r="B125" s="1830"/>
      <c r="C125" s="1828"/>
      <c r="D125" s="505" t="s">
        <v>1147</v>
      </c>
      <c r="E125" s="505" t="s">
        <v>1046</v>
      </c>
      <c r="F125" s="505" t="s">
        <v>1926</v>
      </c>
      <c r="G125" s="1847"/>
      <c r="H125" s="1847"/>
      <c r="I125" s="1847"/>
      <c r="J125" s="1833"/>
      <c r="K125" s="1833"/>
      <c r="L125" s="1831"/>
      <c r="M125" s="1831"/>
      <c r="N125" s="1831"/>
      <c r="O125" s="1831"/>
      <c r="P125" s="499" t="s">
        <v>1047</v>
      </c>
      <c r="Q125" s="500" t="s">
        <v>1048</v>
      </c>
      <c r="R125" s="1828"/>
      <c r="S125" s="1883"/>
      <c r="T125" s="22" t="str">
        <f>+IF(K131=Q131,("OK"))</f>
        <v>OK</v>
      </c>
      <c r="U125" s="739">
        <f t="shared" si="13"/>
        <v>0</v>
      </c>
      <c r="V125" s="739">
        <f t="shared" si="14"/>
        <v>0</v>
      </c>
      <c r="W125" s="739">
        <f t="shared" si="15"/>
        <v>0</v>
      </c>
      <c r="X125" s="739">
        <f t="shared" si="16"/>
        <v>0</v>
      </c>
      <c r="Y125" s="722">
        <f t="shared" si="17"/>
        <v>0</v>
      </c>
      <c r="Z125" s="740" t="b">
        <f t="shared" si="18"/>
        <v>0</v>
      </c>
    </row>
    <row r="126" spans="1:26" ht="21.6" customHeight="1">
      <c r="A126" s="849"/>
      <c r="B126" s="849" t="s">
        <v>1087</v>
      </c>
      <c r="C126" s="849"/>
      <c r="D126" s="1147"/>
      <c r="E126" s="1147"/>
      <c r="F126" s="1147"/>
      <c r="G126" s="1148"/>
      <c r="H126" s="1148"/>
      <c r="I126" s="1148"/>
      <c r="J126" s="848"/>
      <c r="K126" s="848">
        <f>+K119</f>
        <v>2171636.5953009529</v>
      </c>
      <c r="L126" s="847"/>
      <c r="M126" s="847"/>
      <c r="N126" s="847"/>
      <c r="O126" s="847"/>
      <c r="P126" s="847"/>
      <c r="Q126" s="848">
        <f>+Q119</f>
        <v>2171636.5953009529</v>
      </c>
      <c r="R126" s="849"/>
      <c r="S126" s="1149"/>
      <c r="T126" s="22"/>
      <c r="U126" s="739">
        <f t="shared" si="13"/>
        <v>0</v>
      </c>
      <c r="V126" s="739">
        <f t="shared" si="14"/>
        <v>0</v>
      </c>
      <c r="W126" s="739">
        <f t="shared" si="15"/>
        <v>0</v>
      </c>
      <c r="X126" s="739">
        <f t="shared" si="16"/>
        <v>0</v>
      </c>
      <c r="Y126" s="722">
        <f t="shared" si="17"/>
        <v>0</v>
      </c>
      <c r="Z126" s="740" t="b">
        <f t="shared" si="18"/>
        <v>0</v>
      </c>
    </row>
    <row r="127" spans="1:26" ht="40.799999999999997">
      <c r="A127" s="578">
        <v>79</v>
      </c>
      <c r="B127" s="1184" t="s">
        <v>2016</v>
      </c>
      <c r="C127" s="1176" t="s">
        <v>1958</v>
      </c>
      <c r="D127" s="1177">
        <v>27569</v>
      </c>
      <c r="E127" s="1177">
        <v>15784</v>
      </c>
      <c r="F127" s="1177">
        <v>17725</v>
      </c>
      <c r="G127" s="1177">
        <v>22087</v>
      </c>
      <c r="H127" s="1178">
        <v>8700</v>
      </c>
      <c r="I127" s="1177">
        <v>13387</v>
      </c>
      <c r="J127" s="1179">
        <v>0.21</v>
      </c>
      <c r="K127" s="1179">
        <v>2811.27</v>
      </c>
      <c r="L127" s="1177"/>
      <c r="M127" s="1177">
        <v>13387</v>
      </c>
      <c r="N127" s="1177"/>
      <c r="O127" s="1177"/>
      <c r="P127" s="1177">
        <v>13387</v>
      </c>
      <c r="Q127" s="1179">
        <v>2811.27</v>
      </c>
      <c r="R127" s="1178" t="s">
        <v>1051</v>
      </c>
      <c r="S127" s="1175" t="s">
        <v>296</v>
      </c>
      <c r="T127" s="22" t="str">
        <f>+IF(K132=Q132,("OK"))</f>
        <v>OK</v>
      </c>
      <c r="U127" s="739">
        <f t="shared" si="13"/>
        <v>0</v>
      </c>
      <c r="V127" s="739">
        <f t="shared" si="14"/>
        <v>2811.27</v>
      </c>
      <c r="W127" s="739">
        <f t="shared" si="15"/>
        <v>0</v>
      </c>
      <c r="X127" s="739">
        <f t="shared" si="16"/>
        <v>0</v>
      </c>
      <c r="Y127" s="722">
        <f t="shared" si="17"/>
        <v>2811.27</v>
      </c>
      <c r="Z127" s="740" t="str">
        <f t="shared" si="18"/>
        <v>OK</v>
      </c>
    </row>
    <row r="128" spans="1:26" ht="40.799999999999997">
      <c r="A128" s="578">
        <v>80</v>
      </c>
      <c r="B128" s="1184" t="s">
        <v>2017</v>
      </c>
      <c r="C128" s="1176" t="s">
        <v>1520</v>
      </c>
      <c r="D128" s="1177">
        <v>448</v>
      </c>
      <c r="E128" s="1177">
        <v>265</v>
      </c>
      <c r="F128" s="1177">
        <v>140</v>
      </c>
      <c r="G128" s="1177">
        <v>238</v>
      </c>
      <c r="H128" s="1178">
        <v>38</v>
      </c>
      <c r="I128" s="1177">
        <v>200</v>
      </c>
      <c r="J128" s="1179">
        <v>17.12</v>
      </c>
      <c r="K128" s="1179">
        <v>3424</v>
      </c>
      <c r="L128" s="1177"/>
      <c r="M128" s="1177"/>
      <c r="N128" s="1177">
        <v>200</v>
      </c>
      <c r="O128" s="1177"/>
      <c r="P128" s="1177">
        <v>200</v>
      </c>
      <c r="Q128" s="1179">
        <v>3424</v>
      </c>
      <c r="R128" s="1178" t="s">
        <v>1051</v>
      </c>
      <c r="S128" s="1175" t="s">
        <v>296</v>
      </c>
      <c r="T128" s="22" t="str">
        <f>+IF(K133=Q133,("OK"))</f>
        <v>OK</v>
      </c>
      <c r="U128" s="739">
        <f t="shared" si="13"/>
        <v>0</v>
      </c>
      <c r="V128" s="739">
        <f t="shared" si="14"/>
        <v>0</v>
      </c>
      <c r="W128" s="739">
        <f t="shared" si="15"/>
        <v>3424</v>
      </c>
      <c r="X128" s="739">
        <f t="shared" si="16"/>
        <v>0</v>
      </c>
      <c r="Y128" s="722">
        <f t="shared" si="17"/>
        <v>3424</v>
      </c>
      <c r="Z128" s="740" t="str">
        <f t="shared" si="18"/>
        <v>OK</v>
      </c>
    </row>
    <row r="129" spans="1:26">
      <c r="A129" s="578">
        <v>81</v>
      </c>
      <c r="B129" s="1183" t="s">
        <v>2018</v>
      </c>
      <c r="C129" s="1176" t="s">
        <v>1958</v>
      </c>
      <c r="D129" s="1177">
        <v>3108</v>
      </c>
      <c r="E129" s="1177">
        <v>2580</v>
      </c>
      <c r="F129" s="1177">
        <v>2773</v>
      </c>
      <c r="G129" s="1177">
        <v>2956</v>
      </c>
      <c r="H129" s="1178">
        <v>800</v>
      </c>
      <c r="I129" s="1177">
        <v>2156</v>
      </c>
      <c r="J129" s="1179">
        <v>0.85</v>
      </c>
      <c r="K129" s="1179">
        <v>1832.6</v>
      </c>
      <c r="L129" s="1177"/>
      <c r="M129" s="1177"/>
      <c r="N129" s="1177">
        <v>2156</v>
      </c>
      <c r="O129" s="1177"/>
      <c r="P129" s="1177">
        <v>2156</v>
      </c>
      <c r="Q129" s="1179">
        <v>1832.6</v>
      </c>
      <c r="R129" s="1178" t="s">
        <v>1051</v>
      </c>
      <c r="S129" s="1175" t="s">
        <v>296</v>
      </c>
      <c r="T129" s="22" t="str">
        <f t="shared" si="20"/>
        <v>OK</v>
      </c>
      <c r="U129" s="739">
        <f t="shared" si="13"/>
        <v>0</v>
      </c>
      <c r="V129" s="739">
        <f t="shared" si="14"/>
        <v>0</v>
      </c>
      <c r="W129" s="739">
        <f t="shared" si="15"/>
        <v>1832.6</v>
      </c>
      <c r="X129" s="739">
        <f t="shared" si="16"/>
        <v>0</v>
      </c>
      <c r="Y129" s="722">
        <f t="shared" si="17"/>
        <v>1832.6</v>
      </c>
      <c r="Z129" s="740" t="str">
        <f t="shared" si="18"/>
        <v>OK</v>
      </c>
    </row>
    <row r="130" spans="1:26">
      <c r="A130" s="578">
        <v>82</v>
      </c>
      <c r="B130" s="1183" t="s">
        <v>2019</v>
      </c>
      <c r="C130" s="1176" t="s">
        <v>1961</v>
      </c>
      <c r="D130" s="1177">
        <v>549</v>
      </c>
      <c r="E130" s="1177">
        <v>806</v>
      </c>
      <c r="F130" s="1177">
        <v>988</v>
      </c>
      <c r="G130" s="1177">
        <v>1340</v>
      </c>
      <c r="H130" s="1178">
        <v>28</v>
      </c>
      <c r="I130" s="1177">
        <v>1312</v>
      </c>
      <c r="J130" s="1179">
        <v>2.2400000000000002</v>
      </c>
      <c r="K130" s="1179">
        <v>2938.88</v>
      </c>
      <c r="L130" s="1177"/>
      <c r="M130" s="1177"/>
      <c r="N130" s="1177">
        <v>1312</v>
      </c>
      <c r="O130" s="1177"/>
      <c r="P130" s="1177">
        <v>1312</v>
      </c>
      <c r="Q130" s="1179">
        <v>2938.88</v>
      </c>
      <c r="R130" s="1178" t="s">
        <v>1962</v>
      </c>
      <c r="S130" s="1175" t="s">
        <v>296</v>
      </c>
      <c r="T130" s="22" t="str">
        <f t="shared" si="20"/>
        <v>OK</v>
      </c>
      <c r="U130" s="739">
        <f t="shared" si="13"/>
        <v>0</v>
      </c>
      <c r="V130" s="739">
        <f t="shared" si="14"/>
        <v>0</v>
      </c>
      <c r="W130" s="739">
        <f t="shared" si="15"/>
        <v>2938.88</v>
      </c>
      <c r="X130" s="739">
        <f t="shared" si="16"/>
        <v>0</v>
      </c>
      <c r="Y130" s="722">
        <f t="shared" si="17"/>
        <v>2938.88</v>
      </c>
      <c r="Z130" s="740" t="str">
        <f t="shared" si="18"/>
        <v>OK</v>
      </c>
    </row>
    <row r="131" spans="1:26" ht="40.799999999999997">
      <c r="A131" s="578">
        <v>83</v>
      </c>
      <c r="B131" s="1184" t="s">
        <v>2020</v>
      </c>
      <c r="C131" s="1176" t="s">
        <v>1520</v>
      </c>
      <c r="D131" s="1177">
        <v>3385</v>
      </c>
      <c r="E131" s="1177">
        <v>1665</v>
      </c>
      <c r="F131" s="1177">
        <v>979</v>
      </c>
      <c r="G131" s="1177">
        <v>1733</v>
      </c>
      <c r="H131" s="1178">
        <v>420</v>
      </c>
      <c r="I131" s="1177">
        <v>1313</v>
      </c>
      <c r="J131" s="1179">
        <v>7.49</v>
      </c>
      <c r="K131" s="1179">
        <v>9834.3700000000008</v>
      </c>
      <c r="L131" s="1177"/>
      <c r="M131" s="1177">
        <v>1313</v>
      </c>
      <c r="N131" s="1177"/>
      <c r="O131" s="1177"/>
      <c r="P131" s="1177">
        <v>1313</v>
      </c>
      <c r="Q131" s="1179">
        <v>9834.3700000000008</v>
      </c>
      <c r="R131" s="1178" t="s">
        <v>1962</v>
      </c>
      <c r="S131" s="1175" t="s">
        <v>296</v>
      </c>
      <c r="T131" s="22" t="str">
        <f t="shared" si="20"/>
        <v>OK</v>
      </c>
      <c r="U131" s="739">
        <f t="shared" si="13"/>
        <v>0</v>
      </c>
      <c r="V131" s="739">
        <f t="shared" si="14"/>
        <v>9834.3700000000008</v>
      </c>
      <c r="W131" s="739">
        <f t="shared" si="15"/>
        <v>0</v>
      </c>
      <c r="X131" s="739">
        <f t="shared" si="16"/>
        <v>0</v>
      </c>
      <c r="Y131" s="722">
        <f t="shared" si="17"/>
        <v>9834.3700000000008</v>
      </c>
      <c r="Z131" s="740" t="str">
        <f t="shared" si="18"/>
        <v>OK</v>
      </c>
    </row>
    <row r="132" spans="1:26">
      <c r="A132" s="578">
        <v>84</v>
      </c>
      <c r="B132" s="1183" t="s">
        <v>2021</v>
      </c>
      <c r="C132" s="1176" t="s">
        <v>1958</v>
      </c>
      <c r="D132" s="1177">
        <v>59120</v>
      </c>
      <c r="E132" s="1177">
        <v>37145</v>
      </c>
      <c r="F132" s="1177">
        <v>49244</v>
      </c>
      <c r="G132" s="1177">
        <v>59001</v>
      </c>
      <c r="H132" s="1178">
        <v>6702</v>
      </c>
      <c r="I132" s="1177">
        <v>52299</v>
      </c>
      <c r="J132" s="1179">
        <v>7.4900000000000008E-2</v>
      </c>
      <c r="K132" s="1179">
        <v>3917.1951000000004</v>
      </c>
      <c r="L132" s="1177"/>
      <c r="M132" s="1177">
        <v>26149.5</v>
      </c>
      <c r="N132" s="1177"/>
      <c r="O132" s="1177">
        <v>26149.5</v>
      </c>
      <c r="P132" s="1177">
        <v>52299</v>
      </c>
      <c r="Q132" s="1179">
        <v>3917.1951000000004</v>
      </c>
      <c r="R132" s="1178" t="s">
        <v>1051</v>
      </c>
      <c r="S132" s="1175" t="s">
        <v>296</v>
      </c>
      <c r="T132" s="22" t="str">
        <f t="shared" si="20"/>
        <v>OK</v>
      </c>
      <c r="U132" s="739">
        <f t="shared" si="13"/>
        <v>0</v>
      </c>
      <c r="V132" s="739">
        <f t="shared" si="14"/>
        <v>1958.5975500000002</v>
      </c>
      <c r="W132" s="739">
        <f t="shared" si="15"/>
        <v>0</v>
      </c>
      <c r="X132" s="739">
        <f t="shared" si="16"/>
        <v>1958.5975500000002</v>
      </c>
      <c r="Y132" s="722">
        <f t="shared" si="17"/>
        <v>3917.1951000000004</v>
      </c>
      <c r="Z132" s="740" t="str">
        <f t="shared" si="18"/>
        <v>OK</v>
      </c>
    </row>
    <row r="133" spans="1:26">
      <c r="A133" s="578">
        <v>85</v>
      </c>
      <c r="B133" s="1183" t="s">
        <v>2022</v>
      </c>
      <c r="C133" s="1176" t="s">
        <v>1958</v>
      </c>
      <c r="D133" s="1177">
        <v>4753</v>
      </c>
      <c r="E133" s="1177">
        <v>5487</v>
      </c>
      <c r="F133" s="1177">
        <v>4230</v>
      </c>
      <c r="G133" s="1177">
        <v>4346</v>
      </c>
      <c r="H133" s="1178">
        <v>0</v>
      </c>
      <c r="I133" s="1177">
        <v>4346</v>
      </c>
      <c r="J133" s="1179">
        <v>0.51554</v>
      </c>
      <c r="K133" s="1179">
        <v>2240.5368400000002</v>
      </c>
      <c r="L133" s="1177"/>
      <c r="M133" s="1177">
        <v>4346</v>
      </c>
      <c r="N133" s="1177"/>
      <c r="O133" s="1177"/>
      <c r="P133" s="1177">
        <v>4346</v>
      </c>
      <c r="Q133" s="1179">
        <v>2240.5368400000002</v>
      </c>
      <c r="R133" s="1178" t="s">
        <v>1051</v>
      </c>
      <c r="S133" s="1175" t="s">
        <v>296</v>
      </c>
      <c r="T133" s="22" t="str">
        <f t="shared" si="20"/>
        <v>OK</v>
      </c>
      <c r="U133" s="739">
        <f t="shared" si="13"/>
        <v>0</v>
      </c>
      <c r="V133" s="739">
        <f t="shared" si="14"/>
        <v>2240.5368400000002</v>
      </c>
      <c r="W133" s="739">
        <f t="shared" si="15"/>
        <v>0</v>
      </c>
      <c r="X133" s="739">
        <f t="shared" si="16"/>
        <v>0</v>
      </c>
      <c r="Y133" s="722">
        <f t="shared" si="17"/>
        <v>2240.5368400000002</v>
      </c>
      <c r="Z133" s="740" t="str">
        <f t="shared" si="18"/>
        <v>OK</v>
      </c>
    </row>
    <row r="134" spans="1:26">
      <c r="A134" s="578">
        <v>86</v>
      </c>
      <c r="B134" s="1183" t="s">
        <v>2023</v>
      </c>
      <c r="C134" s="1176" t="s">
        <v>1958</v>
      </c>
      <c r="D134" s="1177">
        <v>2467</v>
      </c>
      <c r="E134" s="1177">
        <v>2324</v>
      </c>
      <c r="F134" s="1177">
        <v>2392</v>
      </c>
      <c r="G134" s="1177">
        <v>3004</v>
      </c>
      <c r="H134" s="1178">
        <v>2000</v>
      </c>
      <c r="I134" s="1177">
        <v>1004</v>
      </c>
      <c r="J134" s="1179">
        <v>0.4</v>
      </c>
      <c r="K134" s="1179">
        <v>401.6</v>
      </c>
      <c r="L134" s="1177"/>
      <c r="M134" s="1177">
        <v>1004</v>
      </c>
      <c r="N134" s="1177"/>
      <c r="O134" s="1177"/>
      <c r="P134" s="1177">
        <v>1004</v>
      </c>
      <c r="Q134" s="1179">
        <v>401.6</v>
      </c>
      <c r="R134" s="1178" t="s">
        <v>1051</v>
      </c>
      <c r="S134" s="1175" t="s">
        <v>296</v>
      </c>
      <c r="T134" s="22" t="str">
        <f>+IF(K148=Q148,("OK"))</f>
        <v>OK</v>
      </c>
      <c r="U134" s="739">
        <f t="shared" si="13"/>
        <v>0</v>
      </c>
      <c r="V134" s="739">
        <f t="shared" si="14"/>
        <v>401.6</v>
      </c>
      <c r="W134" s="739">
        <f t="shared" si="15"/>
        <v>0</v>
      </c>
      <c r="X134" s="739">
        <f t="shared" si="16"/>
        <v>0</v>
      </c>
      <c r="Y134" s="722">
        <f t="shared" si="17"/>
        <v>401.6</v>
      </c>
      <c r="Z134" s="740" t="str">
        <f t="shared" si="18"/>
        <v>OK</v>
      </c>
    </row>
    <row r="135" spans="1:26">
      <c r="A135" s="578">
        <v>87</v>
      </c>
      <c r="B135" s="1183" t="s">
        <v>2024</v>
      </c>
      <c r="C135" s="1176" t="s">
        <v>1958</v>
      </c>
      <c r="D135" s="1177">
        <v>2910</v>
      </c>
      <c r="E135" s="1177">
        <v>770</v>
      </c>
      <c r="F135" s="1177">
        <v>2301</v>
      </c>
      <c r="G135" s="1177">
        <v>2691</v>
      </c>
      <c r="H135" s="1178">
        <v>490</v>
      </c>
      <c r="I135" s="1177">
        <v>2201</v>
      </c>
      <c r="J135" s="1179">
        <v>9.9357142857142851</v>
      </c>
      <c r="K135" s="1179">
        <v>21868.507142857143</v>
      </c>
      <c r="L135" s="1177">
        <v>550.25</v>
      </c>
      <c r="M135" s="1177">
        <v>550.25</v>
      </c>
      <c r="N135" s="1177">
        <v>550.25</v>
      </c>
      <c r="O135" s="1177">
        <v>550.25</v>
      </c>
      <c r="P135" s="1177">
        <v>2201</v>
      </c>
      <c r="Q135" s="1179">
        <v>21868.507142857143</v>
      </c>
      <c r="R135" s="1178" t="s">
        <v>2025</v>
      </c>
      <c r="S135" s="1175" t="s">
        <v>296</v>
      </c>
      <c r="T135" s="22" t="str">
        <f>+IF(K149=Q149,("OK"))</f>
        <v>OK</v>
      </c>
      <c r="U135" s="739">
        <f t="shared" ref="U135:U198" si="21">+L135*J135</f>
        <v>5467.1267857142857</v>
      </c>
      <c r="V135" s="739">
        <f t="shared" ref="V135:V198" si="22">+M135*J135</f>
        <v>5467.1267857142857</v>
      </c>
      <c r="W135" s="739">
        <f t="shared" ref="W135:W198" si="23">+N135*J135</f>
        <v>5467.1267857142857</v>
      </c>
      <c r="X135" s="739">
        <f t="shared" ref="X135:X198" si="24">+O135*J135</f>
        <v>5467.1267857142857</v>
      </c>
      <c r="Y135" s="722">
        <f t="shared" ref="Y135:Y198" si="25">SUM(U135:X135)</f>
        <v>21868.507142857143</v>
      </c>
      <c r="Z135" s="740" t="str">
        <f t="shared" ref="Z135:Z198" si="26">IF(Q135=Y135,"OK")</f>
        <v>OK</v>
      </c>
    </row>
    <row r="136" spans="1:26">
      <c r="A136" s="578">
        <v>88</v>
      </c>
      <c r="B136" s="1183" t="s">
        <v>2026</v>
      </c>
      <c r="C136" s="1176" t="s">
        <v>1958</v>
      </c>
      <c r="D136" s="1177">
        <v>8116</v>
      </c>
      <c r="E136" s="1177">
        <v>2861</v>
      </c>
      <c r="F136" s="1177">
        <v>2606</v>
      </c>
      <c r="G136" s="1177">
        <v>2994</v>
      </c>
      <c r="H136" s="1178">
        <v>900</v>
      </c>
      <c r="I136" s="1177">
        <v>2094</v>
      </c>
      <c r="J136" s="1179">
        <v>2.6</v>
      </c>
      <c r="K136" s="1179">
        <v>5444.4000000000005</v>
      </c>
      <c r="L136" s="1177">
        <v>523.5</v>
      </c>
      <c r="M136" s="1177">
        <v>523.5</v>
      </c>
      <c r="N136" s="1177">
        <v>523.5</v>
      </c>
      <c r="O136" s="1177">
        <v>523.5</v>
      </c>
      <c r="P136" s="1177">
        <v>2094</v>
      </c>
      <c r="Q136" s="1179">
        <v>5444.4000000000005</v>
      </c>
      <c r="R136" s="1178" t="s">
        <v>1980</v>
      </c>
      <c r="S136" s="1175" t="s">
        <v>296</v>
      </c>
      <c r="T136" s="22" t="str">
        <f>+IF(K150=Q150,("OK"))</f>
        <v>OK</v>
      </c>
      <c r="U136" s="739">
        <f t="shared" si="21"/>
        <v>1361.1000000000001</v>
      </c>
      <c r="V136" s="739">
        <f t="shared" si="22"/>
        <v>1361.1000000000001</v>
      </c>
      <c r="W136" s="739">
        <f t="shared" si="23"/>
        <v>1361.1000000000001</v>
      </c>
      <c r="X136" s="739">
        <f t="shared" si="24"/>
        <v>1361.1000000000001</v>
      </c>
      <c r="Y136" s="722">
        <f t="shared" si="25"/>
        <v>5444.4000000000005</v>
      </c>
      <c r="Z136" s="740" t="str">
        <f t="shared" si="26"/>
        <v>OK</v>
      </c>
    </row>
    <row r="137" spans="1:26" ht="40.799999999999997">
      <c r="A137" s="578">
        <v>89</v>
      </c>
      <c r="B137" s="1184" t="s">
        <v>2027</v>
      </c>
      <c r="C137" s="1176" t="s">
        <v>1520</v>
      </c>
      <c r="D137" s="1177">
        <v>5044</v>
      </c>
      <c r="E137" s="1177">
        <v>6150</v>
      </c>
      <c r="F137" s="1177">
        <v>7305</v>
      </c>
      <c r="G137" s="1177">
        <v>7739</v>
      </c>
      <c r="H137" s="1178">
        <v>739</v>
      </c>
      <c r="I137" s="1177">
        <v>7000</v>
      </c>
      <c r="J137" s="1179">
        <v>18</v>
      </c>
      <c r="K137" s="1179">
        <v>126000</v>
      </c>
      <c r="L137" s="1177">
        <v>1750</v>
      </c>
      <c r="M137" s="1177">
        <v>1750</v>
      </c>
      <c r="N137" s="1177">
        <v>1750</v>
      </c>
      <c r="O137" s="1177">
        <v>1750</v>
      </c>
      <c r="P137" s="1177">
        <v>7000</v>
      </c>
      <c r="Q137" s="1179">
        <v>126000</v>
      </c>
      <c r="R137" s="1178" t="s">
        <v>1051</v>
      </c>
      <c r="S137" s="1175" t="s">
        <v>296</v>
      </c>
      <c r="T137" s="22" t="str">
        <f>+IF(K151=Q151,("OK"))</f>
        <v>OK</v>
      </c>
      <c r="U137" s="739">
        <f t="shared" si="21"/>
        <v>31500</v>
      </c>
      <c r="V137" s="739">
        <f t="shared" si="22"/>
        <v>31500</v>
      </c>
      <c r="W137" s="739">
        <f t="shared" si="23"/>
        <v>31500</v>
      </c>
      <c r="X137" s="739">
        <f t="shared" si="24"/>
        <v>31500</v>
      </c>
      <c r="Y137" s="722">
        <f t="shared" si="25"/>
        <v>126000</v>
      </c>
      <c r="Z137" s="740" t="str">
        <f t="shared" si="26"/>
        <v>OK</v>
      </c>
    </row>
    <row r="138" spans="1:26" ht="40.799999999999997">
      <c r="A138" s="578">
        <v>90</v>
      </c>
      <c r="B138" s="1184" t="s">
        <v>2028</v>
      </c>
      <c r="C138" s="1176" t="s">
        <v>2000</v>
      </c>
      <c r="D138" s="1177">
        <v>103</v>
      </c>
      <c r="E138" s="1177">
        <v>103</v>
      </c>
      <c r="F138" s="1177">
        <v>92</v>
      </c>
      <c r="G138" s="1177">
        <v>157</v>
      </c>
      <c r="H138" s="1178">
        <v>83</v>
      </c>
      <c r="I138" s="1177">
        <v>74</v>
      </c>
      <c r="J138" s="1179">
        <v>9</v>
      </c>
      <c r="K138" s="1179">
        <v>666</v>
      </c>
      <c r="L138" s="1177"/>
      <c r="M138" s="1177">
        <v>74</v>
      </c>
      <c r="N138" s="1177"/>
      <c r="O138" s="1177"/>
      <c r="P138" s="1177">
        <v>74</v>
      </c>
      <c r="Q138" s="1179">
        <v>666</v>
      </c>
      <c r="R138" s="1178" t="s">
        <v>1051</v>
      </c>
      <c r="S138" s="1175" t="s">
        <v>296</v>
      </c>
      <c r="T138" s="22" t="str">
        <f>+IF(K152=Q152,("OK"))</f>
        <v>OK</v>
      </c>
      <c r="U138" s="739">
        <f t="shared" si="21"/>
        <v>0</v>
      </c>
      <c r="V138" s="739">
        <f t="shared" si="22"/>
        <v>666</v>
      </c>
      <c r="W138" s="739">
        <f t="shared" si="23"/>
        <v>0</v>
      </c>
      <c r="X138" s="739">
        <f t="shared" si="24"/>
        <v>0</v>
      </c>
      <c r="Y138" s="722">
        <f t="shared" si="25"/>
        <v>666</v>
      </c>
      <c r="Z138" s="740" t="str">
        <f t="shared" si="26"/>
        <v>OK</v>
      </c>
    </row>
    <row r="139" spans="1:26" ht="27">
      <c r="A139" s="1060"/>
      <c r="B139" s="604" t="s">
        <v>6</v>
      </c>
      <c r="D139" s="21"/>
      <c r="E139" s="21"/>
      <c r="F139" s="21"/>
      <c r="G139" s="21"/>
      <c r="I139" s="21"/>
      <c r="J139" s="21"/>
      <c r="K139" s="1162">
        <f>SUM(K126:K138)</f>
        <v>2353015.9543838105</v>
      </c>
      <c r="L139" s="1139"/>
      <c r="M139" s="1139"/>
      <c r="N139" s="1139"/>
      <c r="O139" s="1139"/>
      <c r="P139" s="1139"/>
      <c r="Q139" s="1140">
        <f>SUM(Q126:Q138)</f>
        <v>2353015.9543838105</v>
      </c>
      <c r="T139" s="22"/>
      <c r="U139" s="739">
        <f t="shared" si="21"/>
        <v>0</v>
      </c>
      <c r="V139" s="739">
        <f t="shared" si="22"/>
        <v>0</v>
      </c>
      <c r="W139" s="739">
        <f t="shared" si="23"/>
        <v>0</v>
      </c>
      <c r="X139" s="739">
        <f t="shared" si="24"/>
        <v>0</v>
      </c>
      <c r="Y139" s="722">
        <f t="shared" si="25"/>
        <v>0</v>
      </c>
      <c r="Z139" s="740" t="b">
        <f t="shared" si="26"/>
        <v>0</v>
      </c>
    </row>
    <row r="140" spans="1:26" ht="27">
      <c r="A140" s="1060"/>
      <c r="B140" s="73"/>
      <c r="D140" s="21"/>
      <c r="E140" s="21"/>
      <c r="F140" s="21"/>
      <c r="G140" s="21"/>
      <c r="I140" s="21"/>
      <c r="J140" s="21"/>
      <c r="K140" s="863"/>
      <c r="L140" s="1139"/>
      <c r="M140" s="1139"/>
      <c r="N140" s="1139"/>
      <c r="O140" s="1139"/>
      <c r="P140" s="1139"/>
      <c r="Q140" s="1191"/>
      <c r="T140" s="22"/>
      <c r="U140" s="739">
        <f t="shared" si="21"/>
        <v>0</v>
      </c>
      <c r="V140" s="739">
        <f t="shared" si="22"/>
        <v>0</v>
      </c>
      <c r="W140" s="739">
        <f t="shared" si="23"/>
        <v>0</v>
      </c>
      <c r="X140" s="739">
        <f t="shared" si="24"/>
        <v>0</v>
      </c>
      <c r="Y140" s="722">
        <f t="shared" si="25"/>
        <v>0</v>
      </c>
      <c r="Z140" s="740" t="str">
        <f t="shared" si="26"/>
        <v>OK</v>
      </c>
    </row>
    <row r="141" spans="1:26" ht="27">
      <c r="A141" s="1060"/>
      <c r="B141" s="73"/>
      <c r="D141" s="21"/>
      <c r="E141" s="21"/>
      <c r="F141" s="21"/>
      <c r="G141" s="21"/>
      <c r="I141" s="21"/>
      <c r="J141" s="21"/>
      <c r="K141" s="863"/>
      <c r="L141" s="1139"/>
      <c r="M141" s="1139"/>
      <c r="N141" s="1139"/>
      <c r="O141" s="1139"/>
      <c r="P141" s="1139"/>
      <c r="Q141" s="1191"/>
      <c r="T141" s="22"/>
      <c r="U141" s="739">
        <f t="shared" si="21"/>
        <v>0</v>
      </c>
      <c r="V141" s="739">
        <f t="shared" si="22"/>
        <v>0</v>
      </c>
      <c r="W141" s="739">
        <f t="shared" si="23"/>
        <v>0</v>
      </c>
      <c r="X141" s="739">
        <f t="shared" si="24"/>
        <v>0</v>
      </c>
      <c r="Y141" s="722">
        <f t="shared" si="25"/>
        <v>0</v>
      </c>
      <c r="Z141" s="740" t="str">
        <f t="shared" si="26"/>
        <v>OK</v>
      </c>
    </row>
    <row r="142" spans="1:26" ht="24.6">
      <c r="A142" s="1826" t="s">
        <v>1937</v>
      </c>
      <c r="B142" s="1826"/>
      <c r="C142" s="1826"/>
      <c r="D142" s="1826"/>
      <c r="E142" s="1826"/>
      <c r="F142" s="1826"/>
      <c r="G142" s="1826"/>
      <c r="H142" s="1826"/>
      <c r="I142" s="1826"/>
      <c r="J142" s="1826"/>
      <c r="K142" s="1826"/>
      <c r="L142" s="1826"/>
      <c r="M142" s="1826"/>
      <c r="N142" s="1826"/>
      <c r="O142" s="1826"/>
      <c r="P142" s="1826"/>
      <c r="Q142" s="1826"/>
      <c r="R142" s="1826"/>
      <c r="S142" s="1826"/>
      <c r="T142" s="22"/>
      <c r="U142" s="739">
        <f t="shared" si="21"/>
        <v>0</v>
      </c>
      <c r="V142" s="739">
        <f t="shared" si="22"/>
        <v>0</v>
      </c>
      <c r="W142" s="739">
        <f t="shared" si="23"/>
        <v>0</v>
      </c>
      <c r="X142" s="739">
        <f t="shared" si="24"/>
        <v>0</v>
      </c>
      <c r="Y142" s="722">
        <f t="shared" si="25"/>
        <v>0</v>
      </c>
      <c r="Z142" s="740" t="str">
        <f t="shared" si="26"/>
        <v>OK</v>
      </c>
    </row>
    <row r="143" spans="1:26" ht="24.6">
      <c r="A143" s="1826" t="s">
        <v>1029</v>
      </c>
      <c r="B143" s="1826"/>
      <c r="C143" s="1826"/>
      <c r="D143" s="1826"/>
      <c r="E143" s="1826"/>
      <c r="F143" s="1826"/>
      <c r="G143" s="1826"/>
      <c r="H143" s="1826"/>
      <c r="I143" s="1826"/>
      <c r="J143" s="1826"/>
      <c r="K143" s="1826"/>
      <c r="L143" s="1826"/>
      <c r="M143" s="1826"/>
      <c r="N143" s="1826"/>
      <c r="O143" s="1826"/>
      <c r="P143" s="1826"/>
      <c r="Q143" s="1826"/>
      <c r="R143" s="1826"/>
      <c r="S143" s="1826"/>
      <c r="T143" s="22"/>
      <c r="U143" s="739">
        <f t="shared" si="21"/>
        <v>0</v>
      </c>
      <c r="V143" s="739">
        <f t="shared" si="22"/>
        <v>0</v>
      </c>
      <c r="W143" s="739">
        <f t="shared" si="23"/>
        <v>0</v>
      </c>
      <c r="X143" s="739">
        <f t="shared" si="24"/>
        <v>0</v>
      </c>
      <c r="Y143" s="722">
        <f t="shared" si="25"/>
        <v>0</v>
      </c>
      <c r="Z143" s="740" t="str">
        <f t="shared" si="26"/>
        <v>OK</v>
      </c>
    </row>
    <row r="144" spans="1:26" ht="24.6">
      <c r="A144" s="1827" t="s">
        <v>1030</v>
      </c>
      <c r="B144" s="1827"/>
      <c r="C144" s="1827"/>
      <c r="D144" s="1827"/>
      <c r="E144" s="1827"/>
      <c r="F144" s="1827"/>
      <c r="G144" s="1827"/>
      <c r="H144" s="1827"/>
      <c r="I144" s="1827"/>
      <c r="J144" s="1827"/>
      <c r="K144" s="1827"/>
      <c r="L144" s="1827"/>
      <c r="M144" s="1827"/>
      <c r="N144" s="1827"/>
      <c r="O144" s="1827"/>
      <c r="P144" s="1827"/>
      <c r="Q144" s="1827"/>
      <c r="R144" s="1827"/>
      <c r="S144" s="1827"/>
      <c r="T144" s="22"/>
      <c r="U144" s="739">
        <f t="shared" si="21"/>
        <v>0</v>
      </c>
      <c r="V144" s="739">
        <f t="shared" si="22"/>
        <v>0</v>
      </c>
      <c r="W144" s="739">
        <f t="shared" si="23"/>
        <v>0</v>
      </c>
      <c r="X144" s="739">
        <f t="shared" si="24"/>
        <v>0</v>
      </c>
      <c r="Y144" s="722">
        <f t="shared" si="25"/>
        <v>0</v>
      </c>
      <c r="Z144" s="740" t="str">
        <f t="shared" si="26"/>
        <v>OK</v>
      </c>
    </row>
    <row r="145" spans="1:26">
      <c r="A145" s="1828" t="s">
        <v>789</v>
      </c>
      <c r="B145" s="1829" t="s">
        <v>4</v>
      </c>
      <c r="C145" s="1828" t="s">
        <v>1031</v>
      </c>
      <c r="D145" s="1838" t="s">
        <v>1032</v>
      </c>
      <c r="E145" s="1838"/>
      <c r="F145" s="1838"/>
      <c r="G145" s="1847" t="s">
        <v>1033</v>
      </c>
      <c r="H145" s="1847" t="s">
        <v>1034</v>
      </c>
      <c r="I145" s="1847" t="s">
        <v>1035</v>
      </c>
      <c r="J145" s="1833" t="s">
        <v>1036</v>
      </c>
      <c r="K145" s="1833" t="s">
        <v>1037</v>
      </c>
      <c r="L145" s="1831" t="s">
        <v>1038</v>
      </c>
      <c r="M145" s="1831" t="s">
        <v>1039</v>
      </c>
      <c r="N145" s="1831" t="s">
        <v>1040</v>
      </c>
      <c r="O145" s="1831" t="s">
        <v>1041</v>
      </c>
      <c r="P145" s="1833" t="s">
        <v>1042</v>
      </c>
      <c r="Q145" s="1833"/>
      <c r="R145" s="1828" t="s">
        <v>1043</v>
      </c>
      <c r="S145" s="1883" t="s">
        <v>1146</v>
      </c>
      <c r="T145" s="22" t="str">
        <f>+IF(K154=Q154,("OK"))</f>
        <v>OK</v>
      </c>
      <c r="U145" s="739"/>
      <c r="V145" s="739"/>
      <c r="W145" s="739"/>
      <c r="X145" s="739"/>
      <c r="Z145" s="740" t="str">
        <f t="shared" si="26"/>
        <v>OK</v>
      </c>
    </row>
    <row r="146" spans="1:26" ht="76.95" customHeight="1">
      <c r="A146" s="1828"/>
      <c r="B146" s="1830"/>
      <c r="C146" s="1828"/>
      <c r="D146" s="505" t="s">
        <v>1147</v>
      </c>
      <c r="E146" s="505" t="s">
        <v>1046</v>
      </c>
      <c r="F146" s="505" t="s">
        <v>1926</v>
      </c>
      <c r="G146" s="1847"/>
      <c r="H146" s="1847"/>
      <c r="I146" s="1847"/>
      <c r="J146" s="1833"/>
      <c r="K146" s="1833"/>
      <c r="L146" s="1831"/>
      <c r="M146" s="1831"/>
      <c r="N146" s="1831"/>
      <c r="O146" s="1831"/>
      <c r="P146" s="499" t="s">
        <v>1047</v>
      </c>
      <c r="Q146" s="500" t="s">
        <v>1048</v>
      </c>
      <c r="R146" s="1828"/>
      <c r="S146" s="1883"/>
      <c r="T146" s="22" t="str">
        <f>+IF(K155=Q155,("OK"))</f>
        <v>OK</v>
      </c>
      <c r="U146" s="739">
        <f t="shared" si="21"/>
        <v>0</v>
      </c>
      <c r="V146" s="739">
        <f t="shared" si="22"/>
        <v>0</v>
      </c>
      <c r="W146" s="739">
        <f t="shared" si="23"/>
        <v>0</v>
      </c>
      <c r="X146" s="739">
        <f t="shared" si="24"/>
        <v>0</v>
      </c>
      <c r="Y146" s="722">
        <f t="shared" si="25"/>
        <v>0</v>
      </c>
      <c r="Z146" s="740" t="b">
        <f t="shared" si="26"/>
        <v>0</v>
      </c>
    </row>
    <row r="147" spans="1:26" ht="21.6" customHeight="1">
      <c r="A147" s="849"/>
      <c r="B147" s="849" t="s">
        <v>1087</v>
      </c>
      <c r="C147" s="849"/>
      <c r="D147" s="1147"/>
      <c r="E147" s="1147"/>
      <c r="F147" s="1147"/>
      <c r="G147" s="1148"/>
      <c r="H147" s="1148"/>
      <c r="I147" s="1148"/>
      <c r="J147" s="848"/>
      <c r="K147" s="848">
        <f>+K139</f>
        <v>2353015.9543838105</v>
      </c>
      <c r="L147" s="847"/>
      <c r="M147" s="847"/>
      <c r="N147" s="847"/>
      <c r="O147" s="847"/>
      <c r="P147" s="847"/>
      <c r="Q147" s="848">
        <f>+Q139</f>
        <v>2353015.9543838105</v>
      </c>
      <c r="R147" s="849"/>
      <c r="S147" s="1149"/>
      <c r="T147" s="22"/>
      <c r="U147" s="739">
        <f t="shared" si="21"/>
        <v>0</v>
      </c>
      <c r="V147" s="739">
        <f t="shared" si="22"/>
        <v>0</v>
      </c>
      <c r="W147" s="739">
        <f t="shared" si="23"/>
        <v>0</v>
      </c>
      <c r="X147" s="739">
        <f t="shared" si="24"/>
        <v>0</v>
      </c>
      <c r="Y147" s="722">
        <f t="shared" si="25"/>
        <v>0</v>
      </c>
      <c r="Z147" s="740" t="b">
        <f t="shared" si="26"/>
        <v>0</v>
      </c>
    </row>
    <row r="148" spans="1:26">
      <c r="A148" s="578">
        <v>91</v>
      </c>
      <c r="B148" s="1183" t="s">
        <v>2029</v>
      </c>
      <c r="C148" s="1176" t="s">
        <v>1958</v>
      </c>
      <c r="D148" s="1177">
        <v>7604</v>
      </c>
      <c r="E148" s="1177">
        <v>8371</v>
      </c>
      <c r="F148" s="1177">
        <v>6654</v>
      </c>
      <c r="G148" s="1177">
        <v>8677</v>
      </c>
      <c r="H148" s="1178">
        <v>1177</v>
      </c>
      <c r="I148" s="1177">
        <v>7500</v>
      </c>
      <c r="J148" s="1179">
        <v>0.49</v>
      </c>
      <c r="K148" s="1179">
        <v>3675</v>
      </c>
      <c r="L148" s="1177">
        <v>3750</v>
      </c>
      <c r="M148" s="1177"/>
      <c r="N148" s="1177">
        <v>3750</v>
      </c>
      <c r="O148" s="1177"/>
      <c r="P148" s="1177">
        <v>7500</v>
      </c>
      <c r="Q148" s="1179">
        <v>3675</v>
      </c>
      <c r="R148" s="1178" t="s">
        <v>1051</v>
      </c>
      <c r="S148" s="1175" t="s">
        <v>296</v>
      </c>
      <c r="T148" s="22" t="str">
        <f>+IF(K153=Q153,("OK"))</f>
        <v>OK</v>
      </c>
      <c r="U148" s="739">
        <f t="shared" si="21"/>
        <v>1837.5</v>
      </c>
      <c r="V148" s="739">
        <f t="shared" si="22"/>
        <v>0</v>
      </c>
      <c r="W148" s="739">
        <f t="shared" si="23"/>
        <v>1837.5</v>
      </c>
      <c r="X148" s="739">
        <f t="shared" si="24"/>
        <v>0</v>
      </c>
      <c r="Y148" s="722">
        <f t="shared" si="25"/>
        <v>3675</v>
      </c>
      <c r="Z148" s="740" t="str">
        <f t="shared" si="26"/>
        <v>OK</v>
      </c>
    </row>
    <row r="149" spans="1:26">
      <c r="A149" s="578">
        <v>92</v>
      </c>
      <c r="B149" s="1183" t="s">
        <v>2030</v>
      </c>
      <c r="C149" s="1176" t="s">
        <v>1958</v>
      </c>
      <c r="D149" s="1177">
        <v>31532</v>
      </c>
      <c r="E149" s="1177">
        <v>28738</v>
      </c>
      <c r="F149" s="1177">
        <v>27405</v>
      </c>
      <c r="G149" s="1177">
        <v>32697</v>
      </c>
      <c r="H149" s="1178">
        <v>5197</v>
      </c>
      <c r="I149" s="1177">
        <v>27500</v>
      </c>
      <c r="J149" s="1179">
        <v>0.85</v>
      </c>
      <c r="K149" s="1179">
        <v>23375</v>
      </c>
      <c r="L149" s="1177">
        <v>6875</v>
      </c>
      <c r="M149" s="1177">
        <v>6875</v>
      </c>
      <c r="N149" s="1177">
        <v>6875</v>
      </c>
      <c r="O149" s="1177">
        <v>6875</v>
      </c>
      <c r="P149" s="1177">
        <v>27500</v>
      </c>
      <c r="Q149" s="1179">
        <v>23375</v>
      </c>
      <c r="R149" s="1178" t="s">
        <v>1051</v>
      </c>
      <c r="S149" s="1175" t="s">
        <v>296</v>
      </c>
      <c r="T149" s="22" t="str">
        <f>+IF(K154=Q154,("OK"))</f>
        <v>OK</v>
      </c>
      <c r="U149" s="739">
        <f t="shared" si="21"/>
        <v>5843.75</v>
      </c>
      <c r="V149" s="739">
        <f t="shared" si="22"/>
        <v>5843.75</v>
      </c>
      <c r="W149" s="739">
        <f t="shared" si="23"/>
        <v>5843.75</v>
      </c>
      <c r="X149" s="739">
        <f t="shared" si="24"/>
        <v>5843.75</v>
      </c>
      <c r="Y149" s="722">
        <f t="shared" si="25"/>
        <v>23375</v>
      </c>
      <c r="Z149" s="740" t="str">
        <f t="shared" si="26"/>
        <v>OK</v>
      </c>
    </row>
    <row r="150" spans="1:26">
      <c r="A150" s="578">
        <v>93</v>
      </c>
      <c r="B150" s="1183" t="s">
        <v>2031</v>
      </c>
      <c r="C150" s="1176" t="s">
        <v>1958</v>
      </c>
      <c r="D150" s="1177">
        <v>7486</v>
      </c>
      <c r="E150" s="1177">
        <v>8175</v>
      </c>
      <c r="F150" s="1177">
        <v>8347</v>
      </c>
      <c r="G150" s="1177">
        <v>9000</v>
      </c>
      <c r="H150" s="1178"/>
      <c r="I150" s="1177">
        <v>9000</v>
      </c>
      <c r="J150" s="1179">
        <v>4.4226666666666672</v>
      </c>
      <c r="K150" s="1179">
        <v>39804.000000000007</v>
      </c>
      <c r="L150" s="1177">
        <v>2250</v>
      </c>
      <c r="M150" s="1177">
        <v>2250</v>
      </c>
      <c r="N150" s="1177">
        <v>2250</v>
      </c>
      <c r="O150" s="1177">
        <v>2250</v>
      </c>
      <c r="P150" s="1177">
        <v>9000</v>
      </c>
      <c r="Q150" s="1179">
        <v>39804.000000000007</v>
      </c>
      <c r="R150" s="1178" t="s">
        <v>2032</v>
      </c>
      <c r="S150" s="1175" t="s">
        <v>296</v>
      </c>
      <c r="T150" s="22" t="str">
        <f>+IF(K155=Q155,("OK"))</f>
        <v>OK</v>
      </c>
      <c r="U150" s="739">
        <f t="shared" si="21"/>
        <v>9951.0000000000018</v>
      </c>
      <c r="V150" s="739">
        <f t="shared" si="22"/>
        <v>9951.0000000000018</v>
      </c>
      <c r="W150" s="739">
        <f t="shared" si="23"/>
        <v>9951.0000000000018</v>
      </c>
      <c r="X150" s="739">
        <f t="shared" si="24"/>
        <v>9951.0000000000018</v>
      </c>
      <c r="Y150" s="722">
        <f t="shared" si="25"/>
        <v>39804.000000000007</v>
      </c>
      <c r="Z150" s="740" t="str">
        <f t="shared" si="26"/>
        <v>OK</v>
      </c>
    </row>
    <row r="151" spans="1:26">
      <c r="A151" s="578">
        <v>94</v>
      </c>
      <c r="B151" s="1183" t="s">
        <v>2033</v>
      </c>
      <c r="C151" s="1176" t="s">
        <v>2000</v>
      </c>
      <c r="D151" s="1177">
        <v>673</v>
      </c>
      <c r="E151" s="1177">
        <v>613</v>
      </c>
      <c r="F151" s="1177">
        <v>661</v>
      </c>
      <c r="G151" s="1177">
        <v>764</v>
      </c>
      <c r="H151" s="1178">
        <v>78</v>
      </c>
      <c r="I151" s="1177">
        <v>686</v>
      </c>
      <c r="J151" s="1179">
        <v>15</v>
      </c>
      <c r="K151" s="1179">
        <v>10290</v>
      </c>
      <c r="L151" s="1177">
        <v>343</v>
      </c>
      <c r="M151" s="1177"/>
      <c r="N151" s="1177">
        <v>343</v>
      </c>
      <c r="O151" s="1177"/>
      <c r="P151" s="1177">
        <v>686</v>
      </c>
      <c r="Q151" s="1179">
        <v>10290</v>
      </c>
      <c r="R151" s="1178" t="s">
        <v>1051</v>
      </c>
      <c r="S151" s="1175" t="s">
        <v>296</v>
      </c>
      <c r="T151" s="22" t="str">
        <f>+IF(K156=Q156,("OK"))</f>
        <v>OK</v>
      </c>
      <c r="U151" s="739">
        <f t="shared" si="21"/>
        <v>5145</v>
      </c>
      <c r="V151" s="739">
        <f t="shared" si="22"/>
        <v>0</v>
      </c>
      <c r="W151" s="739">
        <f t="shared" si="23"/>
        <v>5145</v>
      </c>
      <c r="X151" s="739">
        <f t="shared" si="24"/>
        <v>0</v>
      </c>
      <c r="Y151" s="722">
        <f t="shared" si="25"/>
        <v>10290</v>
      </c>
      <c r="Z151" s="740" t="str">
        <f t="shared" si="26"/>
        <v>OK</v>
      </c>
    </row>
    <row r="152" spans="1:26">
      <c r="A152" s="578">
        <v>95</v>
      </c>
      <c r="B152" s="1183" t="s">
        <v>2034</v>
      </c>
      <c r="C152" s="1176" t="s">
        <v>1958</v>
      </c>
      <c r="D152" s="1177">
        <v>493</v>
      </c>
      <c r="E152" s="1177">
        <v>537</v>
      </c>
      <c r="F152" s="1177">
        <v>648</v>
      </c>
      <c r="G152" s="1177">
        <v>741</v>
      </c>
      <c r="H152" s="1178">
        <v>140</v>
      </c>
      <c r="I152" s="1177">
        <v>601</v>
      </c>
      <c r="J152" s="1179">
        <v>0.65</v>
      </c>
      <c r="K152" s="1179">
        <v>390.65000000000003</v>
      </c>
      <c r="L152" s="1177"/>
      <c r="M152" s="1177">
        <v>601</v>
      </c>
      <c r="N152" s="1177"/>
      <c r="O152" s="1177"/>
      <c r="P152" s="1177">
        <v>601</v>
      </c>
      <c r="Q152" s="1179">
        <v>390.65000000000003</v>
      </c>
      <c r="R152" s="1178" t="s">
        <v>1051</v>
      </c>
      <c r="S152" s="1175" t="s">
        <v>296</v>
      </c>
      <c r="T152" s="22" t="str">
        <f>+IF(K157=Q157,("OK"))</f>
        <v>OK</v>
      </c>
      <c r="U152" s="739">
        <f t="shared" si="21"/>
        <v>0</v>
      </c>
      <c r="V152" s="739">
        <f t="shared" si="22"/>
        <v>390.65000000000003</v>
      </c>
      <c r="W152" s="739">
        <f t="shared" si="23"/>
        <v>0</v>
      </c>
      <c r="X152" s="739">
        <f t="shared" si="24"/>
        <v>0</v>
      </c>
      <c r="Y152" s="722">
        <f t="shared" si="25"/>
        <v>390.65000000000003</v>
      </c>
      <c r="Z152" s="740" t="str">
        <f t="shared" si="26"/>
        <v>OK</v>
      </c>
    </row>
    <row r="153" spans="1:26">
      <c r="A153" s="578">
        <v>96</v>
      </c>
      <c r="B153" s="1183" t="s">
        <v>2035</v>
      </c>
      <c r="C153" s="1176" t="s">
        <v>1958</v>
      </c>
      <c r="D153" s="1177">
        <v>757</v>
      </c>
      <c r="E153" s="1177">
        <v>747</v>
      </c>
      <c r="F153" s="1177">
        <v>483</v>
      </c>
      <c r="G153" s="1177">
        <v>666</v>
      </c>
      <c r="H153" s="1178">
        <v>232</v>
      </c>
      <c r="I153" s="1177">
        <v>434</v>
      </c>
      <c r="J153" s="1179">
        <v>1.1666666666666667</v>
      </c>
      <c r="K153" s="1179">
        <v>506.33333333333337</v>
      </c>
      <c r="L153" s="1177"/>
      <c r="M153" s="1177">
        <v>434</v>
      </c>
      <c r="N153" s="1177"/>
      <c r="O153" s="1177"/>
      <c r="P153" s="1177">
        <v>434</v>
      </c>
      <c r="Q153" s="1179">
        <v>506.33333333333337</v>
      </c>
      <c r="R153" s="1178" t="s">
        <v>1051</v>
      </c>
      <c r="S153" s="1175" t="s">
        <v>296</v>
      </c>
      <c r="T153" s="22" t="str">
        <f t="shared" si="20"/>
        <v>OK</v>
      </c>
      <c r="U153" s="739">
        <f t="shared" si="21"/>
        <v>0</v>
      </c>
      <c r="V153" s="739">
        <f t="shared" si="22"/>
        <v>506.33333333333337</v>
      </c>
      <c r="W153" s="739">
        <f t="shared" si="23"/>
        <v>0</v>
      </c>
      <c r="X153" s="739">
        <f t="shared" si="24"/>
        <v>0</v>
      </c>
      <c r="Y153" s="722">
        <f t="shared" si="25"/>
        <v>506.33333333333337</v>
      </c>
      <c r="Z153" s="740" t="str">
        <f t="shared" si="26"/>
        <v>OK</v>
      </c>
    </row>
    <row r="154" spans="1:26">
      <c r="A154" s="578">
        <v>97</v>
      </c>
      <c r="B154" s="1183" t="s">
        <v>2036</v>
      </c>
      <c r="C154" s="1176" t="s">
        <v>2037</v>
      </c>
      <c r="D154" s="1177"/>
      <c r="E154" s="1177"/>
      <c r="F154" s="1177">
        <v>476</v>
      </c>
      <c r="G154" s="1177">
        <v>1500</v>
      </c>
      <c r="H154" s="1178">
        <v>1000</v>
      </c>
      <c r="I154" s="1177">
        <v>500</v>
      </c>
      <c r="J154" s="1179">
        <v>17.399999999999999</v>
      </c>
      <c r="K154" s="1179">
        <v>8700</v>
      </c>
      <c r="L154" s="1177">
        <v>250</v>
      </c>
      <c r="M154" s="1177"/>
      <c r="N154" s="1177">
        <v>250</v>
      </c>
      <c r="O154" s="1177"/>
      <c r="P154" s="1177">
        <v>500</v>
      </c>
      <c r="Q154" s="1179">
        <v>8700</v>
      </c>
      <c r="R154" s="1178" t="s">
        <v>1051</v>
      </c>
      <c r="S154" s="1175" t="s">
        <v>296</v>
      </c>
      <c r="T154" s="22" t="str">
        <f t="shared" si="20"/>
        <v>OK</v>
      </c>
      <c r="U154" s="739">
        <f t="shared" si="21"/>
        <v>4350</v>
      </c>
      <c r="V154" s="739">
        <f t="shared" si="22"/>
        <v>0</v>
      </c>
      <c r="W154" s="739">
        <f t="shared" si="23"/>
        <v>4350</v>
      </c>
      <c r="X154" s="739">
        <f t="shared" si="24"/>
        <v>0</v>
      </c>
      <c r="Y154" s="722">
        <f t="shared" si="25"/>
        <v>8700</v>
      </c>
      <c r="Z154" s="740" t="str">
        <f t="shared" si="26"/>
        <v>OK</v>
      </c>
    </row>
    <row r="155" spans="1:26">
      <c r="A155" s="578">
        <v>98</v>
      </c>
      <c r="B155" s="1183" t="s">
        <v>2038</v>
      </c>
      <c r="C155" s="1176" t="s">
        <v>1958</v>
      </c>
      <c r="D155" s="1177">
        <v>18890</v>
      </c>
      <c r="E155" s="1177">
        <v>15386</v>
      </c>
      <c r="F155" s="1177">
        <v>13071</v>
      </c>
      <c r="G155" s="1177">
        <v>18162</v>
      </c>
      <c r="H155" s="1178">
        <v>662</v>
      </c>
      <c r="I155" s="1177">
        <v>17500</v>
      </c>
      <c r="J155" s="1179">
        <v>1.5</v>
      </c>
      <c r="K155" s="1179">
        <v>26250</v>
      </c>
      <c r="L155" s="1177">
        <v>4375</v>
      </c>
      <c r="M155" s="1177">
        <v>4375</v>
      </c>
      <c r="N155" s="1177">
        <v>4375</v>
      </c>
      <c r="O155" s="1177">
        <v>4375</v>
      </c>
      <c r="P155" s="1177">
        <v>17500</v>
      </c>
      <c r="Q155" s="1179">
        <v>26250</v>
      </c>
      <c r="R155" s="1178" t="s">
        <v>1051</v>
      </c>
      <c r="S155" s="1175" t="s">
        <v>296</v>
      </c>
      <c r="T155" s="22" t="str">
        <f t="shared" si="20"/>
        <v>OK</v>
      </c>
      <c r="U155" s="739">
        <f t="shared" si="21"/>
        <v>6562.5</v>
      </c>
      <c r="V155" s="739">
        <f t="shared" si="22"/>
        <v>6562.5</v>
      </c>
      <c r="W155" s="739">
        <f t="shared" si="23"/>
        <v>6562.5</v>
      </c>
      <c r="X155" s="739">
        <f t="shared" si="24"/>
        <v>6562.5</v>
      </c>
      <c r="Y155" s="722">
        <f t="shared" si="25"/>
        <v>26250</v>
      </c>
      <c r="Z155" s="740" t="str">
        <f t="shared" si="26"/>
        <v>OK</v>
      </c>
    </row>
    <row r="156" spans="1:26">
      <c r="A156" s="578">
        <v>99</v>
      </c>
      <c r="B156" s="1183" t="s">
        <v>2039</v>
      </c>
      <c r="C156" s="1176" t="s">
        <v>1958</v>
      </c>
      <c r="D156" s="1177">
        <v>58510</v>
      </c>
      <c r="E156" s="1177">
        <v>64483</v>
      </c>
      <c r="F156" s="1177">
        <v>66630</v>
      </c>
      <c r="G156" s="1177">
        <v>72486</v>
      </c>
      <c r="H156" s="1178">
        <v>7486</v>
      </c>
      <c r="I156" s="1177">
        <v>65000</v>
      </c>
      <c r="J156" s="1179">
        <v>0.26</v>
      </c>
      <c r="K156" s="1179">
        <v>16900</v>
      </c>
      <c r="L156" s="1177">
        <v>16250</v>
      </c>
      <c r="M156" s="1177">
        <v>16250</v>
      </c>
      <c r="N156" s="1177">
        <v>16250</v>
      </c>
      <c r="O156" s="1177">
        <v>16250</v>
      </c>
      <c r="P156" s="1177">
        <v>65000</v>
      </c>
      <c r="Q156" s="1179">
        <v>16900</v>
      </c>
      <c r="R156" s="1178" t="s">
        <v>1051</v>
      </c>
      <c r="S156" s="1175" t="s">
        <v>296</v>
      </c>
      <c r="T156" s="22" t="str">
        <f t="shared" si="20"/>
        <v>OK</v>
      </c>
      <c r="U156" s="739">
        <f t="shared" si="21"/>
        <v>4225</v>
      </c>
      <c r="V156" s="739">
        <f t="shared" si="22"/>
        <v>4225</v>
      </c>
      <c r="W156" s="739">
        <f t="shared" si="23"/>
        <v>4225</v>
      </c>
      <c r="X156" s="739">
        <f t="shared" si="24"/>
        <v>4225</v>
      </c>
      <c r="Y156" s="722">
        <f t="shared" si="25"/>
        <v>16900</v>
      </c>
      <c r="Z156" s="740" t="str">
        <f t="shared" si="26"/>
        <v>OK</v>
      </c>
    </row>
    <row r="157" spans="1:26">
      <c r="A157" s="578">
        <v>100</v>
      </c>
      <c r="B157" s="1192" t="s">
        <v>2040</v>
      </c>
      <c r="C157" s="1176" t="s">
        <v>1958</v>
      </c>
      <c r="D157" s="1177">
        <v>625</v>
      </c>
      <c r="E157" s="1177">
        <v>164</v>
      </c>
      <c r="F157" s="1177">
        <v>0</v>
      </c>
      <c r="G157" s="1177">
        <v>200</v>
      </c>
      <c r="H157" s="1178">
        <v>0</v>
      </c>
      <c r="I157" s="1177">
        <v>200</v>
      </c>
      <c r="J157" s="1179">
        <v>3.95</v>
      </c>
      <c r="K157" s="1179">
        <v>790</v>
      </c>
      <c r="L157" s="1177"/>
      <c r="M157" s="1177">
        <v>100</v>
      </c>
      <c r="N157" s="1177"/>
      <c r="O157" s="1177">
        <v>100</v>
      </c>
      <c r="P157" s="1177">
        <v>200</v>
      </c>
      <c r="Q157" s="1179">
        <v>790</v>
      </c>
      <c r="R157" s="1178" t="s">
        <v>1051</v>
      </c>
      <c r="S157" s="1175" t="s">
        <v>296</v>
      </c>
      <c r="T157" s="22" t="str">
        <f t="shared" si="20"/>
        <v>OK</v>
      </c>
      <c r="U157" s="739">
        <f t="shared" si="21"/>
        <v>0</v>
      </c>
      <c r="V157" s="739">
        <f t="shared" si="22"/>
        <v>395</v>
      </c>
      <c r="W157" s="739">
        <f t="shared" si="23"/>
        <v>0</v>
      </c>
      <c r="X157" s="739">
        <f t="shared" si="24"/>
        <v>395</v>
      </c>
      <c r="Y157" s="722">
        <f t="shared" si="25"/>
        <v>790</v>
      </c>
      <c r="Z157" s="740" t="str">
        <f t="shared" si="26"/>
        <v>OK</v>
      </c>
    </row>
    <row r="158" spans="1:26">
      <c r="A158" s="578">
        <v>101</v>
      </c>
      <c r="B158" s="1183" t="s">
        <v>2041</v>
      </c>
      <c r="C158" s="1176" t="s">
        <v>1520</v>
      </c>
      <c r="D158" s="1177">
        <v>57</v>
      </c>
      <c r="E158" s="1177">
        <v>149</v>
      </c>
      <c r="F158" s="1177">
        <v>55</v>
      </c>
      <c r="G158" s="1177">
        <v>100</v>
      </c>
      <c r="H158" s="1178">
        <v>25</v>
      </c>
      <c r="I158" s="1177">
        <v>75</v>
      </c>
      <c r="J158" s="1179">
        <v>9.5</v>
      </c>
      <c r="K158" s="1179">
        <v>712.5</v>
      </c>
      <c r="L158" s="1177"/>
      <c r="M158" s="1177">
        <v>75</v>
      </c>
      <c r="N158" s="1177"/>
      <c r="O158" s="1177"/>
      <c r="P158" s="1177">
        <v>75</v>
      </c>
      <c r="Q158" s="1179">
        <v>712.5</v>
      </c>
      <c r="R158" s="1178" t="s">
        <v>1051</v>
      </c>
      <c r="S158" s="1175" t="s">
        <v>296</v>
      </c>
      <c r="T158" s="22" t="str">
        <f>+IF(K171=Q171,("OK"))</f>
        <v>OK</v>
      </c>
      <c r="U158" s="739">
        <f t="shared" si="21"/>
        <v>0</v>
      </c>
      <c r="V158" s="739">
        <f t="shared" si="22"/>
        <v>712.5</v>
      </c>
      <c r="W158" s="739">
        <f t="shared" si="23"/>
        <v>0</v>
      </c>
      <c r="X158" s="739">
        <f t="shared" si="24"/>
        <v>0</v>
      </c>
      <c r="Y158" s="722">
        <f t="shared" si="25"/>
        <v>712.5</v>
      </c>
      <c r="Z158" s="740" t="str">
        <f t="shared" si="26"/>
        <v>OK</v>
      </c>
    </row>
    <row r="159" spans="1:26">
      <c r="A159" s="578">
        <v>102</v>
      </c>
      <c r="B159" s="1183" t="s">
        <v>2042</v>
      </c>
      <c r="C159" s="1176" t="s">
        <v>1958</v>
      </c>
      <c r="D159" s="1177">
        <v>30866</v>
      </c>
      <c r="E159" s="1177">
        <v>31537</v>
      </c>
      <c r="F159" s="1177">
        <v>27729</v>
      </c>
      <c r="G159" s="1177">
        <v>30778</v>
      </c>
      <c r="H159" s="1178">
        <v>6500</v>
      </c>
      <c r="I159" s="1177">
        <v>24278</v>
      </c>
      <c r="J159" s="1179">
        <v>0.55000000000000004</v>
      </c>
      <c r="K159" s="1179">
        <v>13352.900000000001</v>
      </c>
      <c r="L159" s="1177">
        <v>6069.5</v>
      </c>
      <c r="M159" s="1177">
        <v>6069.5</v>
      </c>
      <c r="N159" s="1177">
        <v>6069.5</v>
      </c>
      <c r="O159" s="1177">
        <v>6069.5</v>
      </c>
      <c r="P159" s="1177">
        <v>24278</v>
      </c>
      <c r="Q159" s="1179">
        <v>13352.900000000001</v>
      </c>
      <c r="R159" s="1178" t="s">
        <v>1956</v>
      </c>
      <c r="S159" s="1175" t="s">
        <v>296</v>
      </c>
      <c r="T159" s="22" t="str">
        <f>+IF(K172=Q172,("OK"))</f>
        <v>OK</v>
      </c>
      <c r="U159" s="739">
        <f t="shared" si="21"/>
        <v>3338.2250000000004</v>
      </c>
      <c r="V159" s="739">
        <f t="shared" si="22"/>
        <v>3338.2250000000004</v>
      </c>
      <c r="W159" s="739">
        <f t="shared" si="23"/>
        <v>3338.2250000000004</v>
      </c>
      <c r="X159" s="739">
        <f t="shared" si="24"/>
        <v>3338.2250000000004</v>
      </c>
      <c r="Y159" s="722">
        <f t="shared" si="25"/>
        <v>13352.900000000001</v>
      </c>
      <c r="Z159" s="740" t="str">
        <f t="shared" si="26"/>
        <v>OK</v>
      </c>
    </row>
    <row r="160" spans="1:26">
      <c r="A160" s="578">
        <v>103</v>
      </c>
      <c r="B160" s="1183" t="s">
        <v>2043</v>
      </c>
      <c r="C160" s="1176" t="s">
        <v>1958</v>
      </c>
      <c r="D160" s="1177">
        <v>26527</v>
      </c>
      <c r="E160" s="1177">
        <v>16206</v>
      </c>
      <c r="F160" s="1177">
        <v>14960</v>
      </c>
      <c r="G160" s="1177">
        <v>15881</v>
      </c>
      <c r="H160" s="1178">
        <v>690</v>
      </c>
      <c r="I160" s="1177">
        <v>15191</v>
      </c>
      <c r="J160" s="1179">
        <v>8.8999999999999996E-2</v>
      </c>
      <c r="K160" s="1179">
        <v>1351.999</v>
      </c>
      <c r="L160" s="1177"/>
      <c r="M160" s="1177">
        <v>15191</v>
      </c>
      <c r="N160" s="1177"/>
      <c r="O160" s="1177"/>
      <c r="P160" s="1177">
        <v>15191</v>
      </c>
      <c r="Q160" s="1179">
        <v>1351.999</v>
      </c>
      <c r="R160" s="1178" t="s">
        <v>1051</v>
      </c>
      <c r="S160" s="1175" t="s">
        <v>296</v>
      </c>
      <c r="T160" s="22" t="str">
        <f>+IF(K173=Q173,("OK"))</f>
        <v>OK</v>
      </c>
      <c r="U160" s="739">
        <f t="shared" si="21"/>
        <v>0</v>
      </c>
      <c r="V160" s="739">
        <f t="shared" si="22"/>
        <v>1351.999</v>
      </c>
      <c r="W160" s="739">
        <f t="shared" si="23"/>
        <v>0</v>
      </c>
      <c r="X160" s="739">
        <f t="shared" si="24"/>
        <v>0</v>
      </c>
      <c r="Y160" s="722">
        <f t="shared" si="25"/>
        <v>1351.999</v>
      </c>
      <c r="Z160" s="740" t="str">
        <f t="shared" si="26"/>
        <v>OK</v>
      </c>
    </row>
    <row r="161" spans="1:26">
      <c r="A161" s="578">
        <v>104</v>
      </c>
      <c r="B161" s="1183" t="s">
        <v>2044</v>
      </c>
      <c r="C161" s="1176" t="s">
        <v>1520</v>
      </c>
      <c r="D161" s="1177">
        <v>135</v>
      </c>
      <c r="E161" s="1177">
        <v>199</v>
      </c>
      <c r="F161" s="1177">
        <v>85</v>
      </c>
      <c r="G161" s="1177">
        <v>100</v>
      </c>
      <c r="H161" s="1178">
        <v>0</v>
      </c>
      <c r="I161" s="1177">
        <v>100</v>
      </c>
      <c r="J161" s="1179">
        <v>28</v>
      </c>
      <c r="K161" s="1179">
        <v>2800</v>
      </c>
      <c r="L161" s="1177"/>
      <c r="M161" s="1177"/>
      <c r="N161" s="1177">
        <v>100</v>
      </c>
      <c r="O161" s="1177"/>
      <c r="P161" s="1177">
        <v>100</v>
      </c>
      <c r="Q161" s="1179">
        <v>2800</v>
      </c>
      <c r="R161" s="1178" t="s">
        <v>1956</v>
      </c>
      <c r="S161" s="1175" t="s">
        <v>296</v>
      </c>
      <c r="T161" s="22" t="str">
        <f>+IF(K174=Q174,("OK"))</f>
        <v>OK</v>
      </c>
      <c r="U161" s="739">
        <f t="shared" si="21"/>
        <v>0</v>
      </c>
      <c r="V161" s="739">
        <f t="shared" si="22"/>
        <v>0</v>
      </c>
      <c r="W161" s="739">
        <f t="shared" si="23"/>
        <v>2800</v>
      </c>
      <c r="X161" s="739">
        <f t="shared" si="24"/>
        <v>0</v>
      </c>
      <c r="Y161" s="722">
        <f t="shared" si="25"/>
        <v>2800</v>
      </c>
      <c r="Z161" s="740" t="str">
        <f t="shared" si="26"/>
        <v>OK</v>
      </c>
    </row>
    <row r="162" spans="1:26">
      <c r="A162" s="578">
        <v>105</v>
      </c>
      <c r="B162" s="1183" t="s">
        <v>2045</v>
      </c>
      <c r="C162" s="1176" t="s">
        <v>1520</v>
      </c>
      <c r="D162" s="1177"/>
      <c r="E162" s="1177"/>
      <c r="F162" s="1177">
        <v>0</v>
      </c>
      <c r="G162" s="1177">
        <v>40</v>
      </c>
      <c r="H162" s="1178">
        <v>20</v>
      </c>
      <c r="I162" s="1177">
        <v>20</v>
      </c>
      <c r="J162" s="1179">
        <v>30</v>
      </c>
      <c r="K162" s="1179">
        <v>600</v>
      </c>
      <c r="L162" s="1177"/>
      <c r="M162" s="1177">
        <v>20</v>
      </c>
      <c r="N162" s="1177"/>
      <c r="O162" s="1177"/>
      <c r="P162" s="1177">
        <v>20</v>
      </c>
      <c r="Q162" s="1179">
        <v>600</v>
      </c>
      <c r="R162" s="1178" t="s">
        <v>1956</v>
      </c>
      <c r="S162" s="1175" t="s">
        <v>296</v>
      </c>
      <c r="T162" s="22" t="str">
        <f>+IF(K175=Q175,("OK"))</f>
        <v>OK</v>
      </c>
      <c r="U162" s="739">
        <f t="shared" si="21"/>
        <v>0</v>
      </c>
      <c r="V162" s="739">
        <f t="shared" si="22"/>
        <v>600</v>
      </c>
      <c r="W162" s="739">
        <f t="shared" si="23"/>
        <v>0</v>
      </c>
      <c r="X162" s="739">
        <f t="shared" si="24"/>
        <v>0</v>
      </c>
      <c r="Y162" s="722">
        <f t="shared" si="25"/>
        <v>600</v>
      </c>
      <c r="Z162" s="740" t="str">
        <f t="shared" si="26"/>
        <v>OK</v>
      </c>
    </row>
    <row r="163" spans="1:26" ht="27">
      <c r="A163" s="1060"/>
      <c r="B163" s="604" t="s">
        <v>6</v>
      </c>
      <c r="D163" s="21"/>
      <c r="E163" s="21"/>
      <c r="F163" s="21"/>
      <c r="G163" s="21"/>
      <c r="I163" s="21"/>
      <c r="J163" s="21"/>
      <c r="K163" s="1162">
        <f>SUM(K147:K162)</f>
        <v>2502514.3367171437</v>
      </c>
      <c r="L163" s="1139"/>
      <c r="M163" s="1139"/>
      <c r="N163" s="1139"/>
      <c r="O163" s="1139"/>
      <c r="P163" s="1139"/>
      <c r="Q163" s="1140">
        <f>SUM(Q147:Q162)</f>
        <v>2502514.3367171437</v>
      </c>
      <c r="T163" s="22"/>
      <c r="U163" s="739">
        <f t="shared" si="21"/>
        <v>0</v>
      </c>
      <c r="V163" s="739">
        <f t="shared" si="22"/>
        <v>0</v>
      </c>
      <c r="W163" s="739">
        <f t="shared" si="23"/>
        <v>0</v>
      </c>
      <c r="X163" s="739">
        <f t="shared" si="24"/>
        <v>0</v>
      </c>
      <c r="Y163" s="722">
        <f t="shared" si="25"/>
        <v>0</v>
      </c>
      <c r="Z163" s="740" t="b">
        <f t="shared" si="26"/>
        <v>0</v>
      </c>
    </row>
    <row r="164" spans="1:26" ht="27">
      <c r="A164" s="1060"/>
      <c r="B164" s="73"/>
      <c r="D164" s="21"/>
      <c r="E164" s="21"/>
      <c r="F164" s="21"/>
      <c r="G164" s="21"/>
      <c r="I164" s="21"/>
      <c r="J164" s="21"/>
      <c r="K164" s="863"/>
      <c r="L164" s="1139"/>
      <c r="M164" s="1139"/>
      <c r="N164" s="1139"/>
      <c r="O164" s="1139"/>
      <c r="P164" s="1139"/>
      <c r="Q164" s="1191"/>
      <c r="T164" s="22"/>
      <c r="U164" s="739">
        <f t="shared" si="21"/>
        <v>0</v>
      </c>
      <c r="V164" s="739">
        <f t="shared" si="22"/>
        <v>0</v>
      </c>
      <c r="W164" s="739">
        <f t="shared" si="23"/>
        <v>0</v>
      </c>
      <c r="X164" s="739">
        <f t="shared" si="24"/>
        <v>0</v>
      </c>
      <c r="Y164" s="722">
        <f t="shared" si="25"/>
        <v>0</v>
      </c>
      <c r="Z164" s="740" t="str">
        <f t="shared" si="26"/>
        <v>OK</v>
      </c>
    </row>
    <row r="165" spans="1:26" ht="24.6">
      <c r="A165" s="1826" t="s">
        <v>1937</v>
      </c>
      <c r="B165" s="1826"/>
      <c r="C165" s="1826"/>
      <c r="D165" s="1826"/>
      <c r="E165" s="1826"/>
      <c r="F165" s="1826"/>
      <c r="G165" s="1826"/>
      <c r="H165" s="1826"/>
      <c r="I165" s="1826"/>
      <c r="J165" s="1826"/>
      <c r="K165" s="1826"/>
      <c r="L165" s="1826"/>
      <c r="M165" s="1826"/>
      <c r="N165" s="1826"/>
      <c r="O165" s="1826"/>
      <c r="P165" s="1826"/>
      <c r="Q165" s="1826"/>
      <c r="R165" s="1826"/>
      <c r="S165" s="1826"/>
      <c r="T165" s="22"/>
      <c r="U165" s="739">
        <f t="shared" si="21"/>
        <v>0</v>
      </c>
      <c r="V165" s="739">
        <f t="shared" si="22"/>
        <v>0</v>
      </c>
      <c r="W165" s="739">
        <f t="shared" si="23"/>
        <v>0</v>
      </c>
      <c r="X165" s="739">
        <f t="shared" si="24"/>
        <v>0</v>
      </c>
      <c r="Y165" s="722">
        <f t="shared" si="25"/>
        <v>0</v>
      </c>
      <c r="Z165" s="740" t="str">
        <f t="shared" si="26"/>
        <v>OK</v>
      </c>
    </row>
    <row r="166" spans="1:26" ht="24.6">
      <c r="A166" s="1826" t="s">
        <v>1029</v>
      </c>
      <c r="B166" s="1826"/>
      <c r="C166" s="1826"/>
      <c r="D166" s="1826"/>
      <c r="E166" s="1826"/>
      <c r="F166" s="1826"/>
      <c r="G166" s="1826"/>
      <c r="H166" s="1826"/>
      <c r="I166" s="1826"/>
      <c r="J166" s="1826"/>
      <c r="K166" s="1826"/>
      <c r="L166" s="1826"/>
      <c r="M166" s="1826"/>
      <c r="N166" s="1826"/>
      <c r="O166" s="1826"/>
      <c r="P166" s="1826"/>
      <c r="Q166" s="1826"/>
      <c r="R166" s="1826"/>
      <c r="S166" s="1826"/>
      <c r="T166" s="22"/>
      <c r="U166" s="739">
        <f t="shared" si="21"/>
        <v>0</v>
      </c>
      <c r="V166" s="739">
        <f t="shared" si="22"/>
        <v>0</v>
      </c>
      <c r="W166" s="739">
        <f t="shared" si="23"/>
        <v>0</v>
      </c>
      <c r="X166" s="739">
        <f t="shared" si="24"/>
        <v>0</v>
      </c>
      <c r="Y166" s="722">
        <f t="shared" si="25"/>
        <v>0</v>
      </c>
      <c r="Z166" s="740" t="str">
        <f t="shared" si="26"/>
        <v>OK</v>
      </c>
    </row>
    <row r="167" spans="1:26" ht="24.6">
      <c r="A167" s="1827" t="s">
        <v>1030</v>
      </c>
      <c r="B167" s="1827"/>
      <c r="C167" s="1827"/>
      <c r="D167" s="1827"/>
      <c r="E167" s="1827"/>
      <c r="F167" s="1827"/>
      <c r="G167" s="1827"/>
      <c r="H167" s="1827"/>
      <c r="I167" s="1827"/>
      <c r="J167" s="1827"/>
      <c r="K167" s="1827"/>
      <c r="L167" s="1827"/>
      <c r="M167" s="1827"/>
      <c r="N167" s="1827"/>
      <c r="O167" s="1827"/>
      <c r="P167" s="1827"/>
      <c r="Q167" s="1827"/>
      <c r="R167" s="1827"/>
      <c r="S167" s="1827"/>
      <c r="T167" s="22"/>
      <c r="U167" s="739">
        <f t="shared" si="21"/>
        <v>0</v>
      </c>
      <c r="V167" s="739">
        <f t="shared" si="22"/>
        <v>0</v>
      </c>
      <c r="W167" s="739">
        <f t="shared" si="23"/>
        <v>0</v>
      </c>
      <c r="X167" s="739">
        <f t="shared" si="24"/>
        <v>0</v>
      </c>
      <c r="Y167" s="722">
        <f t="shared" si="25"/>
        <v>0</v>
      </c>
      <c r="Z167" s="740" t="str">
        <f t="shared" si="26"/>
        <v>OK</v>
      </c>
    </row>
    <row r="168" spans="1:26">
      <c r="A168" s="1828" t="s">
        <v>789</v>
      </c>
      <c r="B168" s="1829" t="s">
        <v>4</v>
      </c>
      <c r="C168" s="1828" t="s">
        <v>1031</v>
      </c>
      <c r="D168" s="1838" t="s">
        <v>1032</v>
      </c>
      <c r="E168" s="1838"/>
      <c r="F168" s="1838"/>
      <c r="G168" s="1847" t="s">
        <v>1033</v>
      </c>
      <c r="H168" s="1847" t="s">
        <v>1034</v>
      </c>
      <c r="I168" s="1847" t="s">
        <v>1035</v>
      </c>
      <c r="J168" s="1833" t="s">
        <v>1036</v>
      </c>
      <c r="K168" s="1833" t="s">
        <v>1037</v>
      </c>
      <c r="L168" s="1831" t="s">
        <v>1038</v>
      </c>
      <c r="M168" s="1831" t="s">
        <v>1039</v>
      </c>
      <c r="N168" s="1831" t="s">
        <v>1040</v>
      </c>
      <c r="O168" s="1831" t="s">
        <v>1041</v>
      </c>
      <c r="P168" s="1833" t="s">
        <v>1042</v>
      </c>
      <c r="Q168" s="1833"/>
      <c r="R168" s="1828" t="s">
        <v>1043</v>
      </c>
      <c r="S168" s="1883" t="s">
        <v>1146</v>
      </c>
      <c r="T168" s="22" t="str">
        <f>+IF(K177=Q177,("OK"))</f>
        <v>OK</v>
      </c>
      <c r="U168" s="739"/>
      <c r="V168" s="739"/>
      <c r="W168" s="739"/>
      <c r="X168" s="739"/>
      <c r="Z168" s="740" t="str">
        <f t="shared" si="26"/>
        <v>OK</v>
      </c>
    </row>
    <row r="169" spans="1:26" ht="76.95" customHeight="1">
      <c r="A169" s="1828"/>
      <c r="B169" s="1830"/>
      <c r="C169" s="1828"/>
      <c r="D169" s="505" t="s">
        <v>1147</v>
      </c>
      <c r="E169" s="505" t="s">
        <v>1046</v>
      </c>
      <c r="F169" s="505" t="s">
        <v>1926</v>
      </c>
      <c r="G169" s="1847"/>
      <c r="H169" s="1847"/>
      <c r="I169" s="1847"/>
      <c r="J169" s="1833"/>
      <c r="K169" s="1833"/>
      <c r="L169" s="1831"/>
      <c r="M169" s="1831"/>
      <c r="N169" s="1831"/>
      <c r="O169" s="1831"/>
      <c r="P169" s="499" t="s">
        <v>1047</v>
      </c>
      <c r="Q169" s="500" t="s">
        <v>1048</v>
      </c>
      <c r="R169" s="1828"/>
      <c r="S169" s="1883"/>
      <c r="T169" s="22" t="str">
        <f>+IF(K178=Q178,("OK"))</f>
        <v>OK</v>
      </c>
      <c r="U169" s="739">
        <f t="shared" si="21"/>
        <v>0</v>
      </c>
      <c r="V169" s="739">
        <f t="shared" si="22"/>
        <v>0</v>
      </c>
      <c r="W169" s="739">
        <f t="shared" si="23"/>
        <v>0</v>
      </c>
      <c r="X169" s="739">
        <f t="shared" si="24"/>
        <v>0</v>
      </c>
      <c r="Y169" s="722">
        <f t="shared" si="25"/>
        <v>0</v>
      </c>
      <c r="Z169" s="740" t="b">
        <f t="shared" si="26"/>
        <v>0</v>
      </c>
    </row>
    <row r="170" spans="1:26" ht="21.6" customHeight="1">
      <c r="A170" s="849"/>
      <c r="B170" s="849" t="s">
        <v>1087</v>
      </c>
      <c r="C170" s="849"/>
      <c r="D170" s="1147"/>
      <c r="E170" s="1147"/>
      <c r="F170" s="1147"/>
      <c r="G170" s="1148"/>
      <c r="H170" s="1148"/>
      <c r="I170" s="1148"/>
      <c r="J170" s="848"/>
      <c r="K170" s="848">
        <f>+K163</f>
        <v>2502514.3367171437</v>
      </c>
      <c r="L170" s="847"/>
      <c r="M170" s="847"/>
      <c r="N170" s="847"/>
      <c r="O170" s="847"/>
      <c r="P170" s="847"/>
      <c r="Q170" s="848">
        <f>+Q163</f>
        <v>2502514.3367171437</v>
      </c>
      <c r="R170" s="849"/>
      <c r="S170" s="1149"/>
      <c r="T170" s="22"/>
      <c r="U170" s="739">
        <f t="shared" si="21"/>
        <v>0</v>
      </c>
      <c r="V170" s="739">
        <f t="shared" si="22"/>
        <v>0</v>
      </c>
      <c r="W170" s="739">
        <f t="shared" si="23"/>
        <v>0</v>
      </c>
      <c r="X170" s="739">
        <f t="shared" si="24"/>
        <v>0</v>
      </c>
      <c r="Y170" s="722">
        <f t="shared" si="25"/>
        <v>0</v>
      </c>
      <c r="Z170" s="740" t="b">
        <f t="shared" si="26"/>
        <v>0</v>
      </c>
    </row>
    <row r="171" spans="1:26">
      <c r="A171" s="578">
        <v>106</v>
      </c>
      <c r="B171" s="1183" t="s">
        <v>2046</v>
      </c>
      <c r="C171" s="1176" t="s">
        <v>1520</v>
      </c>
      <c r="D171" s="1177">
        <v>5</v>
      </c>
      <c r="E171" s="1177">
        <v>6</v>
      </c>
      <c r="F171" s="1177">
        <v>13</v>
      </c>
      <c r="G171" s="1177">
        <v>60</v>
      </c>
      <c r="H171" s="1178">
        <v>0</v>
      </c>
      <c r="I171" s="1177">
        <v>60</v>
      </c>
      <c r="J171" s="1179">
        <v>27</v>
      </c>
      <c r="K171" s="1179">
        <v>1620</v>
      </c>
      <c r="L171" s="1177"/>
      <c r="M171" s="1177">
        <v>60</v>
      </c>
      <c r="N171" s="1177"/>
      <c r="O171" s="1177"/>
      <c r="P171" s="1177">
        <v>60</v>
      </c>
      <c r="Q171" s="1179">
        <v>1620</v>
      </c>
      <c r="R171" s="1178" t="s">
        <v>1956</v>
      </c>
      <c r="S171" s="1175" t="s">
        <v>296</v>
      </c>
      <c r="T171" s="22" t="str">
        <f>+IF(K176=Q176,("OK"))</f>
        <v>OK</v>
      </c>
      <c r="U171" s="739">
        <f t="shared" si="21"/>
        <v>0</v>
      </c>
      <c r="V171" s="739">
        <f t="shared" si="22"/>
        <v>1620</v>
      </c>
      <c r="W171" s="739">
        <f t="shared" si="23"/>
        <v>0</v>
      </c>
      <c r="X171" s="739">
        <f t="shared" si="24"/>
        <v>0</v>
      </c>
      <c r="Y171" s="722">
        <f t="shared" si="25"/>
        <v>1620</v>
      </c>
      <c r="Z171" s="740" t="str">
        <f t="shared" si="26"/>
        <v>OK</v>
      </c>
    </row>
    <row r="172" spans="1:26">
      <c r="A172" s="578">
        <v>107</v>
      </c>
      <c r="B172" s="1183" t="s">
        <v>2047</v>
      </c>
      <c r="C172" s="1176" t="s">
        <v>1520</v>
      </c>
      <c r="D172" s="1177">
        <v>1433</v>
      </c>
      <c r="E172" s="1177">
        <v>396</v>
      </c>
      <c r="F172" s="1177">
        <v>258</v>
      </c>
      <c r="G172" s="1177">
        <v>600</v>
      </c>
      <c r="H172" s="1178">
        <v>0</v>
      </c>
      <c r="I172" s="1177">
        <v>600</v>
      </c>
      <c r="J172" s="1179">
        <v>26</v>
      </c>
      <c r="K172" s="1179">
        <v>15600</v>
      </c>
      <c r="L172" s="1177">
        <v>150</v>
      </c>
      <c r="M172" s="1177">
        <v>150</v>
      </c>
      <c r="N172" s="1177">
        <v>150</v>
      </c>
      <c r="O172" s="1177">
        <v>150</v>
      </c>
      <c r="P172" s="1177">
        <v>600</v>
      </c>
      <c r="Q172" s="1179">
        <v>15600</v>
      </c>
      <c r="R172" s="1178" t="s">
        <v>1956</v>
      </c>
      <c r="S172" s="1175" t="s">
        <v>296</v>
      </c>
      <c r="T172" s="22" t="str">
        <f>+IF(K177=Q177,("OK"))</f>
        <v>OK</v>
      </c>
      <c r="U172" s="739">
        <f t="shared" si="21"/>
        <v>3900</v>
      </c>
      <c r="V172" s="739">
        <f t="shared" si="22"/>
        <v>3900</v>
      </c>
      <c r="W172" s="739">
        <f t="shared" si="23"/>
        <v>3900</v>
      </c>
      <c r="X172" s="739">
        <f t="shared" si="24"/>
        <v>3900</v>
      </c>
      <c r="Y172" s="722">
        <f t="shared" si="25"/>
        <v>15600</v>
      </c>
      <c r="Z172" s="740" t="str">
        <f t="shared" si="26"/>
        <v>OK</v>
      </c>
    </row>
    <row r="173" spans="1:26">
      <c r="A173" s="578">
        <v>108</v>
      </c>
      <c r="B173" s="1183" t="s">
        <v>2048</v>
      </c>
      <c r="C173" s="1176" t="s">
        <v>1520</v>
      </c>
      <c r="D173" s="1177">
        <v>1816</v>
      </c>
      <c r="E173" s="1177">
        <v>1446</v>
      </c>
      <c r="F173" s="1177">
        <v>1313</v>
      </c>
      <c r="G173" s="1177">
        <v>1816</v>
      </c>
      <c r="H173" s="1178">
        <v>16</v>
      </c>
      <c r="I173" s="1177">
        <v>1800</v>
      </c>
      <c r="J173" s="1179">
        <v>25</v>
      </c>
      <c r="K173" s="1179">
        <v>45000</v>
      </c>
      <c r="L173" s="1177">
        <v>450</v>
      </c>
      <c r="M173" s="1177">
        <v>450</v>
      </c>
      <c r="N173" s="1177">
        <v>450</v>
      </c>
      <c r="O173" s="1177">
        <v>450</v>
      </c>
      <c r="P173" s="1177">
        <v>1800</v>
      </c>
      <c r="Q173" s="1179">
        <v>45000</v>
      </c>
      <c r="R173" s="1178" t="s">
        <v>1956</v>
      </c>
      <c r="S173" s="1175" t="s">
        <v>296</v>
      </c>
      <c r="T173" s="22" t="str">
        <f>+IF(K178=Q178,("OK"))</f>
        <v>OK</v>
      </c>
      <c r="U173" s="739">
        <f t="shared" si="21"/>
        <v>11250</v>
      </c>
      <c r="V173" s="739">
        <f t="shared" si="22"/>
        <v>11250</v>
      </c>
      <c r="W173" s="739">
        <f t="shared" si="23"/>
        <v>11250</v>
      </c>
      <c r="X173" s="739">
        <f t="shared" si="24"/>
        <v>11250</v>
      </c>
      <c r="Y173" s="722">
        <f t="shared" si="25"/>
        <v>45000</v>
      </c>
      <c r="Z173" s="740" t="str">
        <f t="shared" si="26"/>
        <v>OK</v>
      </c>
    </row>
    <row r="174" spans="1:26">
      <c r="A174" s="578">
        <v>109</v>
      </c>
      <c r="B174" s="1183" t="s">
        <v>2049</v>
      </c>
      <c r="C174" s="1176" t="s">
        <v>1520</v>
      </c>
      <c r="D174" s="1177">
        <v>1330</v>
      </c>
      <c r="E174" s="1177">
        <v>775</v>
      </c>
      <c r="F174" s="1177">
        <v>436</v>
      </c>
      <c r="G174" s="1177">
        <v>888</v>
      </c>
      <c r="H174" s="1178">
        <v>88</v>
      </c>
      <c r="I174" s="1177">
        <v>800</v>
      </c>
      <c r="J174" s="1179">
        <v>25</v>
      </c>
      <c r="K174" s="1179">
        <v>20000</v>
      </c>
      <c r="L174" s="1177">
        <v>200</v>
      </c>
      <c r="M174" s="1177">
        <v>200</v>
      </c>
      <c r="N174" s="1177">
        <v>200</v>
      </c>
      <c r="O174" s="1177">
        <v>200</v>
      </c>
      <c r="P174" s="1177">
        <v>800</v>
      </c>
      <c r="Q174" s="1179">
        <v>20000</v>
      </c>
      <c r="R174" s="1178" t="s">
        <v>1956</v>
      </c>
      <c r="S174" s="1175" t="s">
        <v>296</v>
      </c>
      <c r="T174" s="22" t="str">
        <f>+IF(K179=Q179,("OK"))</f>
        <v>OK</v>
      </c>
      <c r="U174" s="739">
        <f t="shared" si="21"/>
        <v>5000</v>
      </c>
      <c r="V174" s="739">
        <f t="shared" si="22"/>
        <v>5000</v>
      </c>
      <c r="W174" s="739">
        <f t="shared" si="23"/>
        <v>5000</v>
      </c>
      <c r="X174" s="739">
        <f t="shared" si="24"/>
        <v>5000</v>
      </c>
      <c r="Y174" s="722">
        <f t="shared" si="25"/>
        <v>20000</v>
      </c>
      <c r="Z174" s="740" t="str">
        <f t="shared" si="26"/>
        <v>OK</v>
      </c>
    </row>
    <row r="175" spans="1:26">
      <c r="A175" s="578">
        <v>110</v>
      </c>
      <c r="B175" s="1183" t="s">
        <v>2050</v>
      </c>
      <c r="C175" s="1176" t="s">
        <v>1520</v>
      </c>
      <c r="D175" s="1177">
        <v>104</v>
      </c>
      <c r="E175" s="1177">
        <v>114</v>
      </c>
      <c r="F175" s="1177">
        <v>26</v>
      </c>
      <c r="G175" s="1177">
        <v>100</v>
      </c>
      <c r="H175" s="1178"/>
      <c r="I175" s="1177">
        <v>100</v>
      </c>
      <c r="J175" s="1179">
        <v>25</v>
      </c>
      <c r="K175" s="1179">
        <v>2500</v>
      </c>
      <c r="L175" s="1177"/>
      <c r="M175" s="1177"/>
      <c r="N175" s="1177">
        <v>100</v>
      </c>
      <c r="O175" s="1177"/>
      <c r="P175" s="1177">
        <v>100</v>
      </c>
      <c r="Q175" s="1179">
        <v>2500</v>
      </c>
      <c r="R175" s="1178" t="s">
        <v>1956</v>
      </c>
      <c r="S175" s="1175" t="s">
        <v>296</v>
      </c>
      <c r="T175" s="22" t="str">
        <f>+IF(K180=Q180,("OK"))</f>
        <v>OK</v>
      </c>
      <c r="U175" s="739">
        <f t="shared" si="21"/>
        <v>0</v>
      </c>
      <c r="V175" s="739">
        <f t="shared" si="22"/>
        <v>0</v>
      </c>
      <c r="W175" s="739">
        <f t="shared" si="23"/>
        <v>2500</v>
      </c>
      <c r="X175" s="739">
        <f t="shared" si="24"/>
        <v>0</v>
      </c>
      <c r="Y175" s="722">
        <f t="shared" si="25"/>
        <v>2500</v>
      </c>
      <c r="Z175" s="740" t="str">
        <f t="shared" si="26"/>
        <v>OK</v>
      </c>
    </row>
    <row r="176" spans="1:26">
      <c r="A176" s="578">
        <v>111</v>
      </c>
      <c r="B176" s="1183" t="s">
        <v>2051</v>
      </c>
      <c r="C176" s="1176" t="s">
        <v>1520</v>
      </c>
      <c r="D176" s="1177">
        <v>39</v>
      </c>
      <c r="E176" s="1177">
        <v>26</v>
      </c>
      <c r="F176" s="1177">
        <v>31</v>
      </c>
      <c r="G176" s="1177">
        <v>100</v>
      </c>
      <c r="H176" s="1178">
        <v>0</v>
      </c>
      <c r="I176" s="1177">
        <v>100</v>
      </c>
      <c r="J176" s="1179">
        <v>25</v>
      </c>
      <c r="K176" s="1179">
        <v>2500</v>
      </c>
      <c r="L176" s="1177"/>
      <c r="M176" s="1177"/>
      <c r="N176" s="1177">
        <v>100</v>
      </c>
      <c r="O176" s="1177"/>
      <c r="P176" s="1177">
        <v>100</v>
      </c>
      <c r="Q176" s="1179">
        <v>2500</v>
      </c>
      <c r="R176" s="1178" t="s">
        <v>1956</v>
      </c>
      <c r="S176" s="1175" t="s">
        <v>296</v>
      </c>
      <c r="T176" s="22" t="str">
        <f t="shared" si="20"/>
        <v>OK</v>
      </c>
      <c r="U176" s="739">
        <f t="shared" si="21"/>
        <v>0</v>
      </c>
      <c r="V176" s="739">
        <f t="shared" si="22"/>
        <v>0</v>
      </c>
      <c r="W176" s="739">
        <f t="shared" si="23"/>
        <v>2500</v>
      </c>
      <c r="X176" s="739">
        <f t="shared" si="24"/>
        <v>0</v>
      </c>
      <c r="Y176" s="722">
        <f t="shared" si="25"/>
        <v>2500</v>
      </c>
      <c r="Z176" s="740" t="str">
        <f t="shared" si="26"/>
        <v>OK</v>
      </c>
    </row>
    <row r="177" spans="1:26">
      <c r="A177" s="578">
        <v>112</v>
      </c>
      <c r="B177" s="1183" t="s">
        <v>2052</v>
      </c>
      <c r="C177" s="1176" t="s">
        <v>1520</v>
      </c>
      <c r="D177" s="1177">
        <v>702</v>
      </c>
      <c r="E177" s="1177">
        <v>321</v>
      </c>
      <c r="F177" s="1177">
        <v>293</v>
      </c>
      <c r="G177" s="1177">
        <v>600</v>
      </c>
      <c r="H177" s="1178">
        <v>0</v>
      </c>
      <c r="I177" s="1177">
        <v>600</v>
      </c>
      <c r="J177" s="1179">
        <v>12</v>
      </c>
      <c r="K177" s="1179">
        <v>7200</v>
      </c>
      <c r="L177" s="1177"/>
      <c r="M177" s="1177">
        <v>600</v>
      </c>
      <c r="N177" s="1177"/>
      <c r="O177" s="1177"/>
      <c r="P177" s="1177">
        <v>600</v>
      </c>
      <c r="Q177" s="1179">
        <v>7200</v>
      </c>
      <c r="R177" s="1178" t="s">
        <v>1956</v>
      </c>
      <c r="S177" s="1175" t="s">
        <v>296</v>
      </c>
      <c r="T177" s="22" t="str">
        <f t="shared" si="20"/>
        <v>OK</v>
      </c>
      <c r="U177" s="739">
        <f t="shared" si="21"/>
        <v>0</v>
      </c>
      <c r="V177" s="739">
        <f t="shared" si="22"/>
        <v>7200</v>
      </c>
      <c r="W177" s="739">
        <f t="shared" si="23"/>
        <v>0</v>
      </c>
      <c r="X177" s="739">
        <f t="shared" si="24"/>
        <v>0</v>
      </c>
      <c r="Y177" s="722">
        <f t="shared" si="25"/>
        <v>7200</v>
      </c>
      <c r="Z177" s="740" t="str">
        <f t="shared" si="26"/>
        <v>OK</v>
      </c>
    </row>
    <row r="178" spans="1:26">
      <c r="A178" s="578">
        <v>113</v>
      </c>
      <c r="B178" s="1183" t="s">
        <v>2053</v>
      </c>
      <c r="C178" s="1176" t="s">
        <v>1520</v>
      </c>
      <c r="D178" s="1177">
        <v>72</v>
      </c>
      <c r="E178" s="1177">
        <v>32</v>
      </c>
      <c r="F178" s="1177">
        <v>20</v>
      </c>
      <c r="G178" s="1177">
        <v>60</v>
      </c>
      <c r="H178" s="1178">
        <v>0</v>
      </c>
      <c r="I178" s="1177">
        <v>60</v>
      </c>
      <c r="J178" s="1179">
        <v>25</v>
      </c>
      <c r="K178" s="1179">
        <v>1500</v>
      </c>
      <c r="L178" s="1177"/>
      <c r="M178" s="1177">
        <v>60</v>
      </c>
      <c r="N178" s="1177"/>
      <c r="O178" s="1177"/>
      <c r="P178" s="1177">
        <v>60</v>
      </c>
      <c r="Q178" s="1179">
        <v>1500</v>
      </c>
      <c r="R178" s="1178" t="s">
        <v>1956</v>
      </c>
      <c r="S178" s="1175" t="s">
        <v>296</v>
      </c>
      <c r="T178" s="22" t="str">
        <f t="shared" si="20"/>
        <v>OK</v>
      </c>
      <c r="U178" s="739">
        <f t="shared" si="21"/>
        <v>0</v>
      </c>
      <c r="V178" s="739">
        <f t="shared" si="22"/>
        <v>1500</v>
      </c>
      <c r="W178" s="739">
        <f t="shared" si="23"/>
        <v>0</v>
      </c>
      <c r="X178" s="739">
        <f t="shared" si="24"/>
        <v>0</v>
      </c>
      <c r="Y178" s="722">
        <f t="shared" si="25"/>
        <v>1500</v>
      </c>
      <c r="Z178" s="740" t="str">
        <f t="shared" si="26"/>
        <v>OK</v>
      </c>
    </row>
    <row r="179" spans="1:26">
      <c r="A179" s="578">
        <v>114</v>
      </c>
      <c r="B179" s="1183" t="s">
        <v>2054</v>
      </c>
      <c r="C179" s="1176" t="s">
        <v>1520</v>
      </c>
      <c r="D179" s="1177">
        <v>29</v>
      </c>
      <c r="E179" s="1177">
        <v>31</v>
      </c>
      <c r="F179" s="1177">
        <v>41</v>
      </c>
      <c r="G179" s="1177">
        <v>60</v>
      </c>
      <c r="H179" s="1178">
        <v>0</v>
      </c>
      <c r="I179" s="1177">
        <v>60</v>
      </c>
      <c r="J179" s="1179">
        <v>26</v>
      </c>
      <c r="K179" s="1179">
        <v>1560</v>
      </c>
      <c r="L179" s="1177"/>
      <c r="M179" s="1177">
        <v>60</v>
      </c>
      <c r="N179" s="1177"/>
      <c r="O179" s="1177"/>
      <c r="P179" s="1177">
        <v>60</v>
      </c>
      <c r="Q179" s="1179">
        <v>1560</v>
      </c>
      <c r="R179" s="1178" t="s">
        <v>1956</v>
      </c>
      <c r="S179" s="1175" t="s">
        <v>296</v>
      </c>
      <c r="T179" s="22" t="str">
        <f t="shared" si="20"/>
        <v>OK</v>
      </c>
      <c r="U179" s="739">
        <f t="shared" si="21"/>
        <v>0</v>
      </c>
      <c r="V179" s="739">
        <f t="shared" si="22"/>
        <v>1560</v>
      </c>
      <c r="W179" s="739">
        <f t="shared" si="23"/>
        <v>0</v>
      </c>
      <c r="X179" s="739">
        <f t="shared" si="24"/>
        <v>0</v>
      </c>
      <c r="Y179" s="722">
        <f t="shared" si="25"/>
        <v>1560</v>
      </c>
      <c r="Z179" s="740" t="str">
        <f t="shared" si="26"/>
        <v>OK</v>
      </c>
    </row>
    <row r="180" spans="1:26">
      <c r="A180" s="578">
        <v>115</v>
      </c>
      <c r="B180" s="1183" t="s">
        <v>2055</v>
      </c>
      <c r="C180" s="1176" t="s">
        <v>1958</v>
      </c>
      <c r="D180" s="1177">
        <v>2231</v>
      </c>
      <c r="E180" s="1177">
        <v>1725</v>
      </c>
      <c r="F180" s="1177">
        <v>830</v>
      </c>
      <c r="G180" s="1177">
        <v>2144</v>
      </c>
      <c r="H180" s="1178">
        <v>600</v>
      </c>
      <c r="I180" s="1177">
        <v>1544</v>
      </c>
      <c r="J180" s="1179">
        <v>12</v>
      </c>
      <c r="K180" s="1179">
        <v>18528</v>
      </c>
      <c r="L180" s="1177">
        <v>386</v>
      </c>
      <c r="M180" s="1177">
        <v>386</v>
      </c>
      <c r="N180" s="1177">
        <v>386</v>
      </c>
      <c r="O180" s="1177">
        <v>386</v>
      </c>
      <c r="P180" s="1177">
        <v>1544</v>
      </c>
      <c r="Q180" s="1179">
        <v>18528</v>
      </c>
      <c r="R180" s="1178" t="s">
        <v>1051</v>
      </c>
      <c r="S180" s="1175" t="s">
        <v>296</v>
      </c>
      <c r="T180" s="22" t="str">
        <f t="shared" si="20"/>
        <v>OK</v>
      </c>
      <c r="U180" s="739">
        <f t="shared" si="21"/>
        <v>4632</v>
      </c>
      <c r="V180" s="739">
        <f t="shared" si="22"/>
        <v>4632</v>
      </c>
      <c r="W180" s="739">
        <f t="shared" si="23"/>
        <v>4632</v>
      </c>
      <c r="X180" s="739">
        <f t="shared" si="24"/>
        <v>4632</v>
      </c>
      <c r="Y180" s="722">
        <f t="shared" si="25"/>
        <v>18528</v>
      </c>
      <c r="Z180" s="740" t="str">
        <f t="shared" si="26"/>
        <v>OK</v>
      </c>
    </row>
    <row r="181" spans="1:26">
      <c r="A181" s="578">
        <v>116</v>
      </c>
      <c r="B181" s="1183" t="s">
        <v>2056</v>
      </c>
      <c r="C181" s="1176" t="s">
        <v>1958</v>
      </c>
      <c r="D181" s="1177"/>
      <c r="E181" s="1177"/>
      <c r="F181" s="1177">
        <v>0</v>
      </c>
      <c r="G181" s="1177">
        <v>100</v>
      </c>
      <c r="H181" s="1178">
        <v>0</v>
      </c>
      <c r="I181" s="1177">
        <v>100</v>
      </c>
      <c r="J181" s="1179">
        <v>3.5</v>
      </c>
      <c r="K181" s="1179">
        <v>350</v>
      </c>
      <c r="L181" s="1177"/>
      <c r="M181" s="1177">
        <v>100</v>
      </c>
      <c r="N181" s="1177"/>
      <c r="O181" s="1177"/>
      <c r="P181" s="1177">
        <v>100</v>
      </c>
      <c r="Q181" s="1179">
        <v>350</v>
      </c>
      <c r="R181" s="1178" t="s">
        <v>1962</v>
      </c>
      <c r="S181" s="1175" t="s">
        <v>296</v>
      </c>
      <c r="T181" s="22" t="str">
        <f>+IF(K194=Q194,("OK"))</f>
        <v>OK</v>
      </c>
      <c r="U181" s="739">
        <f t="shared" si="21"/>
        <v>0</v>
      </c>
      <c r="V181" s="739">
        <f t="shared" si="22"/>
        <v>350</v>
      </c>
      <c r="W181" s="739">
        <f t="shared" si="23"/>
        <v>0</v>
      </c>
      <c r="X181" s="739">
        <f t="shared" si="24"/>
        <v>0</v>
      </c>
      <c r="Y181" s="722">
        <f t="shared" si="25"/>
        <v>350</v>
      </c>
      <c r="Z181" s="740" t="str">
        <f t="shared" si="26"/>
        <v>OK</v>
      </c>
    </row>
    <row r="182" spans="1:26">
      <c r="A182" s="578">
        <v>117</v>
      </c>
      <c r="B182" s="1183" t="s">
        <v>2057</v>
      </c>
      <c r="C182" s="1176" t="s">
        <v>1961</v>
      </c>
      <c r="D182" s="1177">
        <v>2703</v>
      </c>
      <c r="E182" s="1177">
        <v>3362</v>
      </c>
      <c r="F182" s="1177">
        <v>4498</v>
      </c>
      <c r="G182" s="1177">
        <v>5655</v>
      </c>
      <c r="H182" s="1178">
        <v>1820</v>
      </c>
      <c r="I182" s="1177">
        <v>3835</v>
      </c>
      <c r="J182" s="1179">
        <v>4</v>
      </c>
      <c r="K182" s="1179">
        <v>15340</v>
      </c>
      <c r="L182" s="1177">
        <v>1917.5</v>
      </c>
      <c r="M182" s="1177"/>
      <c r="N182" s="1177">
        <v>1917.5</v>
      </c>
      <c r="O182" s="1177"/>
      <c r="P182" s="1177">
        <v>3835</v>
      </c>
      <c r="Q182" s="1179">
        <v>15340</v>
      </c>
      <c r="R182" s="1178" t="s">
        <v>1051</v>
      </c>
      <c r="S182" s="1175" t="s">
        <v>296</v>
      </c>
      <c r="T182" s="22" t="str">
        <f>+IF(K195=Q195,("OK"))</f>
        <v>OK</v>
      </c>
      <c r="U182" s="739">
        <f t="shared" si="21"/>
        <v>7670</v>
      </c>
      <c r="V182" s="739">
        <f t="shared" si="22"/>
        <v>0</v>
      </c>
      <c r="W182" s="739">
        <f t="shared" si="23"/>
        <v>7670</v>
      </c>
      <c r="X182" s="739">
        <f t="shared" si="24"/>
        <v>0</v>
      </c>
      <c r="Y182" s="722">
        <f t="shared" si="25"/>
        <v>15340</v>
      </c>
      <c r="Z182" s="740" t="str">
        <f t="shared" si="26"/>
        <v>OK</v>
      </c>
    </row>
    <row r="183" spans="1:26" ht="40.799999999999997">
      <c r="A183" s="578">
        <v>118</v>
      </c>
      <c r="B183" s="1184" t="s">
        <v>2058</v>
      </c>
      <c r="C183" s="1176" t="s">
        <v>1520</v>
      </c>
      <c r="D183" s="1177">
        <v>61</v>
      </c>
      <c r="E183" s="1177">
        <v>23</v>
      </c>
      <c r="F183" s="1177">
        <v>23</v>
      </c>
      <c r="G183" s="1177">
        <v>40</v>
      </c>
      <c r="H183" s="1178">
        <v>0</v>
      </c>
      <c r="I183" s="1177">
        <v>40</v>
      </c>
      <c r="J183" s="1179">
        <v>10.165000000000001</v>
      </c>
      <c r="K183" s="1179">
        <v>406.6</v>
      </c>
      <c r="L183" s="1177"/>
      <c r="M183" s="1177">
        <v>40</v>
      </c>
      <c r="N183" s="1177"/>
      <c r="O183" s="1177"/>
      <c r="P183" s="1177">
        <v>40</v>
      </c>
      <c r="Q183" s="1179">
        <v>406.6</v>
      </c>
      <c r="R183" s="1178" t="s">
        <v>1051</v>
      </c>
      <c r="S183" s="1175" t="s">
        <v>296</v>
      </c>
      <c r="T183" s="22" t="str">
        <f>+IF(K196=Q196,("OK"))</f>
        <v>OK</v>
      </c>
      <c r="U183" s="739">
        <f t="shared" si="21"/>
        <v>0</v>
      </c>
      <c r="V183" s="739">
        <f t="shared" si="22"/>
        <v>406.6</v>
      </c>
      <c r="W183" s="739">
        <f t="shared" si="23"/>
        <v>0</v>
      </c>
      <c r="X183" s="739">
        <f t="shared" si="24"/>
        <v>0</v>
      </c>
      <c r="Y183" s="722">
        <f t="shared" si="25"/>
        <v>406.6</v>
      </c>
      <c r="Z183" s="740" t="str">
        <f t="shared" si="26"/>
        <v>OK</v>
      </c>
    </row>
    <row r="184" spans="1:26">
      <c r="A184" s="578">
        <v>119</v>
      </c>
      <c r="B184" s="1183" t="s">
        <v>2059</v>
      </c>
      <c r="C184" s="1176" t="s">
        <v>1958</v>
      </c>
      <c r="D184" s="1177">
        <v>27484</v>
      </c>
      <c r="E184" s="1177">
        <v>15786</v>
      </c>
      <c r="F184" s="1177">
        <v>29749</v>
      </c>
      <c r="G184" s="1177">
        <v>35333</v>
      </c>
      <c r="H184" s="1178">
        <v>333</v>
      </c>
      <c r="I184" s="1177">
        <v>35000</v>
      </c>
      <c r="J184" s="1179">
        <v>0.24399999999999999</v>
      </c>
      <c r="K184" s="1179">
        <v>8540</v>
      </c>
      <c r="L184" s="1177">
        <v>17500</v>
      </c>
      <c r="M184" s="1177"/>
      <c r="N184" s="1177">
        <v>17500</v>
      </c>
      <c r="O184" s="1177"/>
      <c r="P184" s="1177">
        <v>35000</v>
      </c>
      <c r="Q184" s="1179">
        <v>8540</v>
      </c>
      <c r="R184" s="1178" t="s">
        <v>1956</v>
      </c>
      <c r="S184" s="1175" t="s">
        <v>296</v>
      </c>
      <c r="T184" s="22" t="str">
        <f>+IF(K197=Q197,("OK"))</f>
        <v>OK</v>
      </c>
      <c r="U184" s="739">
        <f t="shared" si="21"/>
        <v>4270</v>
      </c>
      <c r="V184" s="739">
        <f t="shared" si="22"/>
        <v>0</v>
      </c>
      <c r="W184" s="739">
        <f t="shared" si="23"/>
        <v>4270</v>
      </c>
      <c r="X184" s="739">
        <f t="shared" si="24"/>
        <v>0</v>
      </c>
      <c r="Y184" s="722">
        <f t="shared" si="25"/>
        <v>8540</v>
      </c>
      <c r="Z184" s="740" t="str">
        <f t="shared" si="26"/>
        <v>OK</v>
      </c>
    </row>
    <row r="185" spans="1:26">
      <c r="A185" s="578">
        <v>120</v>
      </c>
      <c r="B185" s="1183" t="s">
        <v>2060</v>
      </c>
      <c r="C185" s="1176" t="s">
        <v>1520</v>
      </c>
      <c r="D185" s="1177">
        <v>383</v>
      </c>
      <c r="E185" s="1177">
        <v>322</v>
      </c>
      <c r="F185" s="1177">
        <v>424</v>
      </c>
      <c r="G185" s="1177">
        <v>579</v>
      </c>
      <c r="H185" s="1178">
        <v>72</v>
      </c>
      <c r="I185" s="1177">
        <v>507</v>
      </c>
      <c r="J185" s="1179">
        <v>16.5</v>
      </c>
      <c r="K185" s="1179">
        <v>8365.5</v>
      </c>
      <c r="L185" s="1177"/>
      <c r="M185" s="1177">
        <v>253.5</v>
      </c>
      <c r="N185" s="1177"/>
      <c r="O185" s="1177">
        <v>253.5</v>
      </c>
      <c r="P185" s="1177">
        <v>507</v>
      </c>
      <c r="Q185" s="1179">
        <v>8365.5</v>
      </c>
      <c r="R185" s="1178" t="s">
        <v>1051</v>
      </c>
      <c r="S185" s="1175" t="s">
        <v>296</v>
      </c>
      <c r="T185" s="22" t="str">
        <f>+IF(K198=Q198,("OK"))</f>
        <v>OK</v>
      </c>
      <c r="U185" s="739">
        <f t="shared" si="21"/>
        <v>0</v>
      </c>
      <c r="V185" s="739">
        <f t="shared" si="22"/>
        <v>4182.75</v>
      </c>
      <c r="W185" s="739">
        <f t="shared" si="23"/>
        <v>0</v>
      </c>
      <c r="X185" s="739">
        <f t="shared" si="24"/>
        <v>4182.75</v>
      </c>
      <c r="Y185" s="722">
        <f t="shared" si="25"/>
        <v>8365.5</v>
      </c>
      <c r="Z185" s="740" t="str">
        <f t="shared" si="26"/>
        <v>OK</v>
      </c>
    </row>
    <row r="186" spans="1:26" ht="27">
      <c r="A186" s="1060"/>
      <c r="B186" s="604" t="s">
        <v>6</v>
      </c>
      <c r="D186" s="21"/>
      <c r="E186" s="21"/>
      <c r="F186" s="21"/>
      <c r="G186" s="21"/>
      <c r="I186" s="21"/>
      <c r="J186" s="21"/>
      <c r="K186" s="1162">
        <f>SUM(K170:K185)</f>
        <v>2651524.4367171437</v>
      </c>
      <c r="L186" s="1139"/>
      <c r="M186" s="1139"/>
      <c r="N186" s="1139"/>
      <c r="O186" s="1139"/>
      <c r="P186" s="1139"/>
      <c r="Q186" s="1162">
        <f>SUM(Q170:Q185)</f>
        <v>2651524.4367171437</v>
      </c>
      <c r="T186" s="22"/>
      <c r="U186" s="739">
        <f t="shared" si="21"/>
        <v>0</v>
      </c>
      <c r="V186" s="739">
        <f t="shared" si="22"/>
        <v>0</v>
      </c>
      <c r="W186" s="739">
        <f t="shared" si="23"/>
        <v>0</v>
      </c>
      <c r="X186" s="739">
        <f t="shared" si="24"/>
        <v>0</v>
      </c>
      <c r="Y186" s="722">
        <f t="shared" si="25"/>
        <v>0</v>
      </c>
      <c r="Z186" s="740" t="b">
        <f t="shared" si="26"/>
        <v>0</v>
      </c>
    </row>
    <row r="187" spans="1:26" ht="27">
      <c r="A187" s="1060"/>
      <c r="B187" s="73"/>
      <c r="D187" s="21"/>
      <c r="E187" s="21"/>
      <c r="F187" s="21"/>
      <c r="G187" s="21"/>
      <c r="I187" s="21"/>
      <c r="J187" s="21"/>
      <c r="K187" s="863"/>
      <c r="L187" s="1139"/>
      <c r="M187" s="1139"/>
      <c r="N187" s="1139"/>
      <c r="O187" s="1139"/>
      <c r="P187" s="1139"/>
      <c r="Q187" s="1191"/>
      <c r="T187" s="22"/>
      <c r="U187" s="739">
        <f t="shared" si="21"/>
        <v>0</v>
      </c>
      <c r="V187" s="739">
        <f t="shared" si="22"/>
        <v>0</v>
      </c>
      <c r="W187" s="739">
        <f t="shared" si="23"/>
        <v>0</v>
      </c>
      <c r="X187" s="739">
        <f t="shared" si="24"/>
        <v>0</v>
      </c>
      <c r="Y187" s="722">
        <f t="shared" si="25"/>
        <v>0</v>
      </c>
      <c r="Z187" s="740" t="str">
        <f t="shared" si="26"/>
        <v>OK</v>
      </c>
    </row>
    <row r="188" spans="1:26" ht="24.6">
      <c r="A188" s="1826" t="s">
        <v>1937</v>
      </c>
      <c r="B188" s="1826"/>
      <c r="C188" s="1826"/>
      <c r="D188" s="1826"/>
      <c r="E188" s="1826"/>
      <c r="F188" s="1826"/>
      <c r="G188" s="1826"/>
      <c r="H188" s="1826"/>
      <c r="I188" s="1826"/>
      <c r="J188" s="1826"/>
      <c r="K188" s="1826"/>
      <c r="L188" s="1826"/>
      <c r="M188" s="1826"/>
      <c r="N188" s="1826"/>
      <c r="O188" s="1826"/>
      <c r="P188" s="1826"/>
      <c r="Q188" s="1826"/>
      <c r="R188" s="1826"/>
      <c r="S188" s="1826"/>
      <c r="T188" s="22"/>
      <c r="U188" s="739">
        <f t="shared" si="21"/>
        <v>0</v>
      </c>
      <c r="V188" s="739">
        <f t="shared" si="22"/>
        <v>0</v>
      </c>
      <c r="W188" s="739">
        <f t="shared" si="23"/>
        <v>0</v>
      </c>
      <c r="X188" s="739">
        <f t="shared" si="24"/>
        <v>0</v>
      </c>
      <c r="Y188" s="722">
        <f t="shared" si="25"/>
        <v>0</v>
      </c>
      <c r="Z188" s="740" t="str">
        <f t="shared" si="26"/>
        <v>OK</v>
      </c>
    </row>
    <row r="189" spans="1:26" ht="24.6">
      <c r="A189" s="1826" t="s">
        <v>1029</v>
      </c>
      <c r="B189" s="1826"/>
      <c r="C189" s="1826"/>
      <c r="D189" s="1826"/>
      <c r="E189" s="1826"/>
      <c r="F189" s="1826"/>
      <c r="G189" s="1826"/>
      <c r="H189" s="1826"/>
      <c r="I189" s="1826"/>
      <c r="J189" s="1826"/>
      <c r="K189" s="1826"/>
      <c r="L189" s="1826"/>
      <c r="M189" s="1826"/>
      <c r="N189" s="1826"/>
      <c r="O189" s="1826"/>
      <c r="P189" s="1826"/>
      <c r="Q189" s="1826"/>
      <c r="R189" s="1826"/>
      <c r="S189" s="1826"/>
      <c r="T189" s="22"/>
      <c r="U189" s="739">
        <f t="shared" si="21"/>
        <v>0</v>
      </c>
      <c r="V189" s="739">
        <f t="shared" si="22"/>
        <v>0</v>
      </c>
      <c r="W189" s="739">
        <f t="shared" si="23"/>
        <v>0</v>
      </c>
      <c r="X189" s="739">
        <f t="shared" si="24"/>
        <v>0</v>
      </c>
      <c r="Y189" s="722">
        <f t="shared" si="25"/>
        <v>0</v>
      </c>
      <c r="Z189" s="740" t="str">
        <f t="shared" si="26"/>
        <v>OK</v>
      </c>
    </row>
    <row r="190" spans="1:26" ht="24.6">
      <c r="A190" s="1827" t="s">
        <v>1030</v>
      </c>
      <c r="B190" s="1827"/>
      <c r="C190" s="1827"/>
      <c r="D190" s="1827"/>
      <c r="E190" s="1827"/>
      <c r="F190" s="1827"/>
      <c r="G190" s="1827"/>
      <c r="H190" s="1827"/>
      <c r="I190" s="1827"/>
      <c r="J190" s="1827"/>
      <c r="K190" s="1827"/>
      <c r="L190" s="1827"/>
      <c r="M190" s="1827"/>
      <c r="N190" s="1827"/>
      <c r="O190" s="1827"/>
      <c r="P190" s="1827"/>
      <c r="Q190" s="1827"/>
      <c r="R190" s="1827"/>
      <c r="S190" s="1827"/>
      <c r="T190" s="22"/>
      <c r="U190" s="739">
        <f t="shared" si="21"/>
        <v>0</v>
      </c>
      <c r="V190" s="739">
        <f t="shared" si="22"/>
        <v>0</v>
      </c>
      <c r="W190" s="739">
        <f t="shared" si="23"/>
        <v>0</v>
      </c>
      <c r="X190" s="739">
        <f t="shared" si="24"/>
        <v>0</v>
      </c>
      <c r="Y190" s="722">
        <f t="shared" si="25"/>
        <v>0</v>
      </c>
      <c r="Z190" s="740" t="str">
        <f t="shared" si="26"/>
        <v>OK</v>
      </c>
    </row>
    <row r="191" spans="1:26">
      <c r="A191" s="1828" t="s">
        <v>789</v>
      </c>
      <c r="B191" s="1829" t="s">
        <v>4</v>
      </c>
      <c r="C191" s="1828" t="s">
        <v>1031</v>
      </c>
      <c r="D191" s="1838" t="s">
        <v>1032</v>
      </c>
      <c r="E191" s="1838"/>
      <c r="F191" s="1838"/>
      <c r="G191" s="1847" t="s">
        <v>1033</v>
      </c>
      <c r="H191" s="1847" t="s">
        <v>1034</v>
      </c>
      <c r="I191" s="1847" t="s">
        <v>1035</v>
      </c>
      <c r="J191" s="1833" t="s">
        <v>1036</v>
      </c>
      <c r="K191" s="1833" t="s">
        <v>1037</v>
      </c>
      <c r="L191" s="1831" t="s">
        <v>1038</v>
      </c>
      <c r="M191" s="1831" t="s">
        <v>1039</v>
      </c>
      <c r="N191" s="1831" t="s">
        <v>1040</v>
      </c>
      <c r="O191" s="1831" t="s">
        <v>1041</v>
      </c>
      <c r="P191" s="1833" t="s">
        <v>1042</v>
      </c>
      <c r="Q191" s="1833"/>
      <c r="R191" s="1828" t="s">
        <v>1043</v>
      </c>
      <c r="S191" s="1883" t="s">
        <v>1146</v>
      </c>
      <c r="T191" s="22" t="str">
        <f>+IF(K200=Q200,("OK"))</f>
        <v>OK</v>
      </c>
      <c r="U191" s="739"/>
      <c r="V191" s="739"/>
      <c r="W191" s="739"/>
      <c r="X191" s="739"/>
      <c r="Z191" s="740" t="str">
        <f t="shared" si="26"/>
        <v>OK</v>
      </c>
    </row>
    <row r="192" spans="1:26" ht="76.95" customHeight="1">
      <c r="A192" s="1828"/>
      <c r="B192" s="1830"/>
      <c r="C192" s="1828"/>
      <c r="D192" s="505" t="s">
        <v>1147</v>
      </c>
      <c r="E192" s="505" t="s">
        <v>1046</v>
      </c>
      <c r="F192" s="505" t="s">
        <v>1926</v>
      </c>
      <c r="G192" s="1847"/>
      <c r="H192" s="1847"/>
      <c r="I192" s="1847"/>
      <c r="J192" s="1833"/>
      <c r="K192" s="1833"/>
      <c r="L192" s="1831"/>
      <c r="M192" s="1831"/>
      <c r="N192" s="1831"/>
      <c r="O192" s="1831"/>
      <c r="P192" s="499" t="s">
        <v>1047</v>
      </c>
      <c r="Q192" s="500" t="s">
        <v>1048</v>
      </c>
      <c r="R192" s="1828"/>
      <c r="S192" s="1883"/>
      <c r="T192" s="22" t="str">
        <f>+IF(K201=Q201,("OK"))</f>
        <v>OK</v>
      </c>
      <c r="U192" s="739">
        <f t="shared" si="21"/>
        <v>0</v>
      </c>
      <c r="V192" s="739">
        <f t="shared" si="22"/>
        <v>0</v>
      </c>
      <c r="W192" s="739">
        <f t="shared" si="23"/>
        <v>0</v>
      </c>
      <c r="X192" s="739">
        <f t="shared" si="24"/>
        <v>0</v>
      </c>
      <c r="Y192" s="722">
        <f t="shared" si="25"/>
        <v>0</v>
      </c>
      <c r="Z192" s="740" t="b">
        <f t="shared" si="26"/>
        <v>0</v>
      </c>
    </row>
    <row r="193" spans="1:26" ht="21.6" customHeight="1">
      <c r="A193" s="849"/>
      <c r="B193" s="849" t="s">
        <v>1087</v>
      </c>
      <c r="C193" s="849"/>
      <c r="D193" s="1147"/>
      <c r="E193" s="1147"/>
      <c r="F193" s="1147"/>
      <c r="G193" s="1148"/>
      <c r="H193" s="1148"/>
      <c r="I193" s="1148"/>
      <c r="J193" s="848"/>
      <c r="K193" s="848">
        <f>+K186</f>
        <v>2651524.4367171437</v>
      </c>
      <c r="L193" s="847"/>
      <c r="M193" s="847"/>
      <c r="N193" s="847"/>
      <c r="O193" s="847"/>
      <c r="P193" s="847"/>
      <c r="Q193" s="848">
        <f>+Q186</f>
        <v>2651524.4367171437</v>
      </c>
      <c r="R193" s="849"/>
      <c r="S193" s="1149"/>
      <c r="T193" s="22"/>
      <c r="U193" s="739">
        <f t="shared" si="21"/>
        <v>0</v>
      </c>
      <c r="V193" s="739">
        <f t="shared" si="22"/>
        <v>0</v>
      </c>
      <c r="W193" s="739">
        <f t="shared" si="23"/>
        <v>0</v>
      </c>
      <c r="X193" s="739">
        <f t="shared" si="24"/>
        <v>0</v>
      </c>
      <c r="Y193" s="722">
        <f t="shared" si="25"/>
        <v>0</v>
      </c>
      <c r="Z193" s="740" t="b">
        <f t="shared" si="26"/>
        <v>0</v>
      </c>
    </row>
    <row r="194" spans="1:26">
      <c r="A194" s="578">
        <v>121</v>
      </c>
      <c r="B194" s="1183" t="s">
        <v>2061</v>
      </c>
      <c r="C194" s="1176" t="s">
        <v>1961</v>
      </c>
      <c r="D194" s="1177">
        <v>538</v>
      </c>
      <c r="E194" s="1177">
        <v>815</v>
      </c>
      <c r="F194" s="1177">
        <v>713</v>
      </c>
      <c r="G194" s="1177">
        <v>983</v>
      </c>
      <c r="H194" s="1178">
        <v>0</v>
      </c>
      <c r="I194" s="1177">
        <v>983</v>
      </c>
      <c r="J194" s="1179">
        <v>5.21</v>
      </c>
      <c r="K194" s="1179">
        <v>5121.43</v>
      </c>
      <c r="L194" s="1177"/>
      <c r="M194" s="1177">
        <v>491.5</v>
      </c>
      <c r="N194" s="1177"/>
      <c r="O194" s="1177">
        <v>491.5</v>
      </c>
      <c r="P194" s="1177">
        <v>983</v>
      </c>
      <c r="Q194" s="1179">
        <v>5121.43</v>
      </c>
      <c r="R194" s="1178" t="s">
        <v>1962</v>
      </c>
      <c r="S194" s="1175" t="s">
        <v>296</v>
      </c>
      <c r="T194" s="22" t="str">
        <f>+IF(K199=Q199,("OK"))</f>
        <v>OK</v>
      </c>
      <c r="U194" s="739">
        <f t="shared" si="21"/>
        <v>0</v>
      </c>
      <c r="V194" s="739">
        <f t="shared" si="22"/>
        <v>2560.7150000000001</v>
      </c>
      <c r="W194" s="739">
        <f t="shared" si="23"/>
        <v>0</v>
      </c>
      <c r="X194" s="739">
        <f t="shared" si="24"/>
        <v>2560.7150000000001</v>
      </c>
      <c r="Y194" s="722">
        <f t="shared" si="25"/>
        <v>5121.43</v>
      </c>
      <c r="Z194" s="740" t="str">
        <f t="shared" si="26"/>
        <v>OK</v>
      </c>
    </row>
    <row r="195" spans="1:26">
      <c r="A195" s="578">
        <v>122</v>
      </c>
      <c r="B195" s="1183" t="s">
        <v>2062</v>
      </c>
      <c r="C195" s="1176" t="s">
        <v>1958</v>
      </c>
      <c r="D195" s="1177">
        <v>11209</v>
      </c>
      <c r="E195" s="1177">
        <v>14281</v>
      </c>
      <c r="F195" s="1177">
        <v>9302</v>
      </c>
      <c r="G195" s="1177">
        <v>12201</v>
      </c>
      <c r="H195" s="1178">
        <v>3000</v>
      </c>
      <c r="I195" s="1177">
        <v>9201</v>
      </c>
      <c r="J195" s="1179">
        <v>0.14980000000000002</v>
      </c>
      <c r="K195" s="1179">
        <v>1378.3098000000002</v>
      </c>
      <c r="L195" s="1177"/>
      <c r="M195" s="1177">
        <v>9201</v>
      </c>
      <c r="N195" s="1177"/>
      <c r="O195" s="1177"/>
      <c r="P195" s="1177">
        <v>9201</v>
      </c>
      <c r="Q195" s="1179">
        <v>1378.3098000000002</v>
      </c>
      <c r="R195" s="1178" t="s">
        <v>1962</v>
      </c>
      <c r="S195" s="1175" t="s">
        <v>296</v>
      </c>
      <c r="T195" s="22" t="str">
        <f>+IF(K200=Q200,("OK"))</f>
        <v>OK</v>
      </c>
      <c r="U195" s="739">
        <f t="shared" si="21"/>
        <v>0</v>
      </c>
      <c r="V195" s="739">
        <f t="shared" si="22"/>
        <v>1378.3098000000002</v>
      </c>
      <c r="W195" s="739">
        <f t="shared" si="23"/>
        <v>0</v>
      </c>
      <c r="X195" s="739">
        <f t="shared" si="24"/>
        <v>0</v>
      </c>
      <c r="Y195" s="722">
        <f t="shared" si="25"/>
        <v>1378.3098000000002</v>
      </c>
      <c r="Z195" s="740" t="str">
        <f t="shared" si="26"/>
        <v>OK</v>
      </c>
    </row>
    <row r="196" spans="1:26">
      <c r="A196" s="578">
        <v>123</v>
      </c>
      <c r="B196" s="1183" t="s">
        <v>2063</v>
      </c>
      <c r="C196" s="1176" t="s">
        <v>1958</v>
      </c>
      <c r="D196" s="1177">
        <v>38996</v>
      </c>
      <c r="E196" s="1177">
        <v>34522</v>
      </c>
      <c r="F196" s="1177">
        <v>27444</v>
      </c>
      <c r="G196" s="1177">
        <v>37131</v>
      </c>
      <c r="H196" s="1178">
        <v>8000</v>
      </c>
      <c r="I196" s="1177">
        <v>29131</v>
      </c>
      <c r="J196" s="1179">
        <v>0.24609999999999999</v>
      </c>
      <c r="K196" s="1179">
        <v>7169.1390999999994</v>
      </c>
      <c r="L196" s="1177"/>
      <c r="M196" s="1177">
        <v>14565.5</v>
      </c>
      <c r="N196" s="1177"/>
      <c r="O196" s="1177">
        <v>14565.5</v>
      </c>
      <c r="P196" s="1177">
        <v>29131</v>
      </c>
      <c r="Q196" s="1179">
        <v>7169.1390999999994</v>
      </c>
      <c r="R196" s="1178" t="s">
        <v>1962</v>
      </c>
      <c r="S196" s="1175" t="s">
        <v>296</v>
      </c>
      <c r="T196" s="22" t="str">
        <f>+IF(K201=Q201,("OK"))</f>
        <v>OK</v>
      </c>
      <c r="U196" s="739">
        <f t="shared" si="21"/>
        <v>0</v>
      </c>
      <c r="V196" s="739">
        <f t="shared" si="22"/>
        <v>3584.5695499999997</v>
      </c>
      <c r="W196" s="739">
        <f t="shared" si="23"/>
        <v>0</v>
      </c>
      <c r="X196" s="739">
        <f t="shared" si="24"/>
        <v>3584.5695499999997</v>
      </c>
      <c r="Y196" s="722">
        <f t="shared" si="25"/>
        <v>7169.1390999999994</v>
      </c>
      <c r="Z196" s="740" t="str">
        <f t="shared" si="26"/>
        <v>OK</v>
      </c>
    </row>
    <row r="197" spans="1:26">
      <c r="A197" s="578">
        <v>124</v>
      </c>
      <c r="B197" s="1183" t="s">
        <v>2064</v>
      </c>
      <c r="C197" s="1176" t="s">
        <v>1958</v>
      </c>
      <c r="D197" s="1177">
        <v>54135</v>
      </c>
      <c r="E197" s="1177">
        <v>51957</v>
      </c>
      <c r="F197" s="1177">
        <v>53444</v>
      </c>
      <c r="G197" s="1177">
        <v>68788</v>
      </c>
      <c r="H197" s="1178">
        <v>2600</v>
      </c>
      <c r="I197" s="1177">
        <v>66188</v>
      </c>
      <c r="J197" s="1179">
        <v>1.06</v>
      </c>
      <c r="K197" s="1179">
        <v>70159.28</v>
      </c>
      <c r="L197" s="1177">
        <v>16547</v>
      </c>
      <c r="M197" s="1177">
        <v>16547</v>
      </c>
      <c r="N197" s="1177">
        <v>16547</v>
      </c>
      <c r="O197" s="1177">
        <v>16547</v>
      </c>
      <c r="P197" s="1177">
        <v>66188</v>
      </c>
      <c r="Q197" s="1179">
        <v>70159.28</v>
      </c>
      <c r="R197" s="1178" t="s">
        <v>1980</v>
      </c>
      <c r="S197" s="1175" t="s">
        <v>296</v>
      </c>
      <c r="T197" s="22" t="str">
        <f>+IF(K202=Q202,("OK"))</f>
        <v>OK</v>
      </c>
      <c r="U197" s="739">
        <f t="shared" si="21"/>
        <v>17539.82</v>
      </c>
      <c r="V197" s="739">
        <f t="shared" si="22"/>
        <v>17539.82</v>
      </c>
      <c r="W197" s="739">
        <f t="shared" si="23"/>
        <v>17539.82</v>
      </c>
      <c r="X197" s="739">
        <f t="shared" si="24"/>
        <v>17539.82</v>
      </c>
      <c r="Y197" s="722">
        <f t="shared" si="25"/>
        <v>70159.28</v>
      </c>
      <c r="Z197" s="740" t="str">
        <f t="shared" si="26"/>
        <v>OK</v>
      </c>
    </row>
    <row r="198" spans="1:26" ht="40.799999999999997">
      <c r="A198" s="578">
        <v>125</v>
      </c>
      <c r="B198" s="1184" t="s">
        <v>2065</v>
      </c>
      <c r="C198" s="1176" t="s">
        <v>1520</v>
      </c>
      <c r="D198" s="1177">
        <v>604</v>
      </c>
      <c r="E198" s="1177">
        <v>616</v>
      </c>
      <c r="F198" s="1177">
        <v>514</v>
      </c>
      <c r="G198" s="1177">
        <v>598</v>
      </c>
      <c r="H198" s="1178">
        <v>85</v>
      </c>
      <c r="I198" s="1177">
        <v>513</v>
      </c>
      <c r="J198" s="1179">
        <v>17.2</v>
      </c>
      <c r="K198" s="1179">
        <v>8823.6</v>
      </c>
      <c r="L198" s="1177">
        <v>128.25</v>
      </c>
      <c r="M198" s="1177">
        <v>128.25</v>
      </c>
      <c r="N198" s="1177">
        <v>128.25</v>
      </c>
      <c r="O198" s="1177">
        <v>128.25</v>
      </c>
      <c r="P198" s="1177">
        <v>513</v>
      </c>
      <c r="Q198" s="1179">
        <v>8823.6</v>
      </c>
      <c r="R198" s="1178" t="s">
        <v>1051</v>
      </c>
      <c r="S198" s="1175" t="s">
        <v>296</v>
      </c>
      <c r="T198" s="22" t="str">
        <f>+IF(K203=Q203,("OK"))</f>
        <v>OK</v>
      </c>
      <c r="U198" s="739">
        <f t="shared" si="21"/>
        <v>2205.9</v>
      </c>
      <c r="V198" s="739">
        <f t="shared" si="22"/>
        <v>2205.9</v>
      </c>
      <c r="W198" s="739">
        <f t="shared" si="23"/>
        <v>2205.9</v>
      </c>
      <c r="X198" s="739">
        <f t="shared" si="24"/>
        <v>2205.9</v>
      </c>
      <c r="Y198" s="722">
        <f t="shared" si="25"/>
        <v>8823.6</v>
      </c>
      <c r="Z198" s="740" t="str">
        <f t="shared" si="26"/>
        <v>OK</v>
      </c>
    </row>
    <row r="199" spans="1:26">
      <c r="A199" s="578">
        <v>126</v>
      </c>
      <c r="B199" s="1183" t="s">
        <v>2066</v>
      </c>
      <c r="C199" s="1176" t="s">
        <v>1961</v>
      </c>
      <c r="D199" s="1177"/>
      <c r="E199" s="1177"/>
      <c r="F199" s="1177">
        <v>40</v>
      </c>
      <c r="G199" s="1177">
        <v>100</v>
      </c>
      <c r="H199" s="1178">
        <v>80</v>
      </c>
      <c r="I199" s="1177">
        <v>20</v>
      </c>
      <c r="J199" s="1179">
        <v>11</v>
      </c>
      <c r="K199" s="1179">
        <v>220</v>
      </c>
      <c r="L199" s="1177"/>
      <c r="M199" s="1177">
        <v>20</v>
      </c>
      <c r="N199" s="1177"/>
      <c r="O199" s="1177"/>
      <c r="P199" s="1177">
        <v>20</v>
      </c>
      <c r="Q199" s="1179">
        <v>220</v>
      </c>
      <c r="R199" s="1178" t="s">
        <v>1051</v>
      </c>
      <c r="S199" s="1175" t="s">
        <v>296</v>
      </c>
      <c r="T199" s="22" t="str">
        <f t="shared" ref="T199:T279" si="27">+IF(K204=Q204,("OK"))</f>
        <v>OK</v>
      </c>
      <c r="U199" s="739">
        <f t="shared" ref="U199:U262" si="28">+L199*J199</f>
        <v>0</v>
      </c>
      <c r="V199" s="739">
        <f t="shared" ref="V199:V262" si="29">+M199*J199</f>
        <v>220</v>
      </c>
      <c r="W199" s="739">
        <f t="shared" ref="W199:W262" si="30">+N199*J199</f>
        <v>0</v>
      </c>
      <c r="X199" s="739">
        <f t="shared" ref="X199:X262" si="31">+O199*J199</f>
        <v>0</v>
      </c>
      <c r="Y199" s="722">
        <f t="shared" ref="Y199:Y262" si="32">SUM(U199:X199)</f>
        <v>220</v>
      </c>
      <c r="Z199" s="740" t="str">
        <f t="shared" ref="Z199:Z262" si="33">IF(Q199=Y199,"OK")</f>
        <v>OK</v>
      </c>
    </row>
    <row r="200" spans="1:26">
      <c r="A200" s="578">
        <v>127</v>
      </c>
      <c r="B200" s="1183" t="s">
        <v>2067</v>
      </c>
      <c r="C200" s="1176" t="s">
        <v>1961</v>
      </c>
      <c r="D200" s="1177">
        <v>12</v>
      </c>
      <c r="E200" s="1177">
        <v>2</v>
      </c>
      <c r="F200" s="1177">
        <v>0</v>
      </c>
      <c r="G200" s="1177">
        <v>30</v>
      </c>
      <c r="H200" s="1178">
        <v>0</v>
      </c>
      <c r="I200" s="1177">
        <v>30</v>
      </c>
      <c r="J200" s="1179">
        <v>30</v>
      </c>
      <c r="K200" s="1179">
        <v>900</v>
      </c>
      <c r="L200" s="1177"/>
      <c r="M200" s="1177">
        <v>30</v>
      </c>
      <c r="N200" s="1177"/>
      <c r="O200" s="1177"/>
      <c r="P200" s="1177">
        <v>30</v>
      </c>
      <c r="Q200" s="1179">
        <v>900</v>
      </c>
      <c r="R200" s="1178" t="s">
        <v>1051</v>
      </c>
      <c r="S200" s="1175" t="s">
        <v>296</v>
      </c>
      <c r="T200" s="22" t="str">
        <f t="shared" si="27"/>
        <v>OK</v>
      </c>
      <c r="U200" s="739">
        <f t="shared" si="28"/>
        <v>0</v>
      </c>
      <c r="V200" s="739">
        <f t="shared" si="29"/>
        <v>900</v>
      </c>
      <c r="W200" s="739">
        <f t="shared" si="30"/>
        <v>0</v>
      </c>
      <c r="X200" s="739">
        <f t="shared" si="31"/>
        <v>0</v>
      </c>
      <c r="Y200" s="722">
        <f t="shared" si="32"/>
        <v>900</v>
      </c>
      <c r="Z200" s="740" t="str">
        <f t="shared" si="33"/>
        <v>OK</v>
      </c>
    </row>
    <row r="201" spans="1:26">
      <c r="A201" s="578">
        <v>128</v>
      </c>
      <c r="B201" s="1183" t="s">
        <v>2068</v>
      </c>
      <c r="C201" s="1176" t="s">
        <v>1958</v>
      </c>
      <c r="D201" s="1177">
        <v>8255</v>
      </c>
      <c r="E201" s="1177">
        <v>8074</v>
      </c>
      <c r="F201" s="1177">
        <v>8208</v>
      </c>
      <c r="G201" s="1177">
        <v>8369</v>
      </c>
      <c r="H201" s="1178">
        <v>2110</v>
      </c>
      <c r="I201" s="1177">
        <v>6259</v>
      </c>
      <c r="J201" s="1179">
        <v>0.32</v>
      </c>
      <c r="K201" s="1179">
        <v>2002.88</v>
      </c>
      <c r="L201" s="1177">
        <v>3129.5</v>
      </c>
      <c r="M201" s="1177"/>
      <c r="N201" s="1177">
        <v>3129.5</v>
      </c>
      <c r="O201" s="1177"/>
      <c r="P201" s="1177">
        <v>6259</v>
      </c>
      <c r="Q201" s="1179">
        <v>2002.88</v>
      </c>
      <c r="R201" s="1178" t="s">
        <v>1051</v>
      </c>
      <c r="S201" s="1175" t="s">
        <v>296</v>
      </c>
      <c r="T201" s="22" t="str">
        <f t="shared" si="27"/>
        <v>OK</v>
      </c>
      <c r="U201" s="739">
        <f t="shared" si="28"/>
        <v>1001.44</v>
      </c>
      <c r="V201" s="739">
        <f t="shared" si="29"/>
        <v>0</v>
      </c>
      <c r="W201" s="739">
        <f t="shared" si="30"/>
        <v>1001.44</v>
      </c>
      <c r="X201" s="739">
        <f t="shared" si="31"/>
        <v>0</v>
      </c>
      <c r="Y201" s="722">
        <f t="shared" si="32"/>
        <v>2002.88</v>
      </c>
      <c r="Z201" s="740" t="str">
        <f t="shared" si="33"/>
        <v>OK</v>
      </c>
    </row>
    <row r="202" spans="1:26">
      <c r="A202" s="578">
        <v>129</v>
      </c>
      <c r="B202" s="1183" t="s">
        <v>2069</v>
      </c>
      <c r="C202" s="1176" t="s">
        <v>1961</v>
      </c>
      <c r="D202" s="1177">
        <v>892</v>
      </c>
      <c r="E202" s="1177">
        <v>1005</v>
      </c>
      <c r="F202" s="1177">
        <v>906</v>
      </c>
      <c r="G202" s="1177">
        <v>1480</v>
      </c>
      <c r="H202" s="1178">
        <v>227</v>
      </c>
      <c r="I202" s="1177">
        <v>1253</v>
      </c>
      <c r="J202" s="1179">
        <v>2.9</v>
      </c>
      <c r="K202" s="1179">
        <v>3633.7</v>
      </c>
      <c r="L202" s="1177">
        <v>313.25</v>
      </c>
      <c r="M202" s="1177">
        <v>313.25</v>
      </c>
      <c r="N202" s="1177">
        <v>313.25</v>
      </c>
      <c r="O202" s="1177">
        <v>313.25</v>
      </c>
      <c r="P202" s="1177">
        <v>1253</v>
      </c>
      <c r="Q202" s="1179">
        <v>3633.7</v>
      </c>
      <c r="R202" s="1178" t="s">
        <v>1051</v>
      </c>
      <c r="S202" s="1175" t="s">
        <v>296</v>
      </c>
      <c r="T202" s="22" t="str">
        <f t="shared" si="27"/>
        <v>OK</v>
      </c>
      <c r="U202" s="739">
        <f t="shared" si="28"/>
        <v>908.42499999999995</v>
      </c>
      <c r="V202" s="739">
        <f t="shared" si="29"/>
        <v>908.42499999999995</v>
      </c>
      <c r="W202" s="739">
        <f t="shared" si="30"/>
        <v>908.42499999999995</v>
      </c>
      <c r="X202" s="739">
        <f t="shared" si="31"/>
        <v>908.42499999999995</v>
      </c>
      <c r="Y202" s="722">
        <f t="shared" si="32"/>
        <v>3633.7</v>
      </c>
      <c r="Z202" s="740" t="str">
        <f t="shared" si="33"/>
        <v>OK</v>
      </c>
    </row>
    <row r="203" spans="1:26">
      <c r="A203" s="578">
        <v>130</v>
      </c>
      <c r="B203" s="1183" t="s">
        <v>2070</v>
      </c>
      <c r="C203" s="1176" t="s">
        <v>1958</v>
      </c>
      <c r="D203" s="1177">
        <v>58452</v>
      </c>
      <c r="E203" s="1177">
        <v>56016</v>
      </c>
      <c r="F203" s="1177">
        <v>52965</v>
      </c>
      <c r="G203" s="1177">
        <v>53437</v>
      </c>
      <c r="H203" s="1178">
        <v>10410</v>
      </c>
      <c r="I203" s="1177">
        <v>43027</v>
      </c>
      <c r="J203" s="1179">
        <v>0.16900000000000001</v>
      </c>
      <c r="K203" s="1179">
        <v>7271.5630000000001</v>
      </c>
      <c r="L203" s="1177"/>
      <c r="M203" s="1177">
        <v>21513.5</v>
      </c>
      <c r="N203" s="1177"/>
      <c r="O203" s="1177">
        <v>21513.5</v>
      </c>
      <c r="P203" s="1177">
        <v>43027</v>
      </c>
      <c r="Q203" s="1179">
        <v>7271.5630000000001</v>
      </c>
      <c r="R203" s="1178" t="s">
        <v>1051</v>
      </c>
      <c r="S203" s="1175" t="s">
        <v>296</v>
      </c>
      <c r="T203" s="22" t="str">
        <f t="shared" si="27"/>
        <v>OK</v>
      </c>
      <c r="U203" s="739">
        <f t="shared" si="28"/>
        <v>0</v>
      </c>
      <c r="V203" s="739">
        <f t="shared" si="29"/>
        <v>3635.7815000000001</v>
      </c>
      <c r="W203" s="739">
        <f t="shared" si="30"/>
        <v>0</v>
      </c>
      <c r="X203" s="739">
        <f t="shared" si="31"/>
        <v>3635.7815000000001</v>
      </c>
      <c r="Y203" s="722">
        <f t="shared" si="32"/>
        <v>7271.5630000000001</v>
      </c>
      <c r="Z203" s="740" t="str">
        <f t="shared" si="33"/>
        <v>OK</v>
      </c>
    </row>
    <row r="204" spans="1:26" ht="40.799999999999997">
      <c r="A204" s="578">
        <v>131</v>
      </c>
      <c r="B204" s="1184" t="s">
        <v>2071</v>
      </c>
      <c r="C204" s="1176" t="s">
        <v>1958</v>
      </c>
      <c r="D204" s="1177">
        <v>32958</v>
      </c>
      <c r="E204" s="1177">
        <v>35369</v>
      </c>
      <c r="F204" s="1177">
        <v>37469</v>
      </c>
      <c r="G204" s="1177">
        <v>40000</v>
      </c>
      <c r="H204" s="1178">
        <v>0</v>
      </c>
      <c r="I204" s="1177">
        <v>40000</v>
      </c>
      <c r="J204" s="1179">
        <v>0.57779999999999998</v>
      </c>
      <c r="K204" s="1179">
        <v>23112</v>
      </c>
      <c r="L204" s="1177">
        <v>10000</v>
      </c>
      <c r="M204" s="1177">
        <v>10000</v>
      </c>
      <c r="N204" s="1177">
        <v>10000</v>
      </c>
      <c r="O204" s="1177">
        <v>10000</v>
      </c>
      <c r="P204" s="1177">
        <v>40000</v>
      </c>
      <c r="Q204" s="1179">
        <v>23112</v>
      </c>
      <c r="R204" s="1178" t="s">
        <v>1956</v>
      </c>
      <c r="S204" s="1175" t="s">
        <v>296</v>
      </c>
      <c r="T204" s="22" t="str">
        <f>+IF(K216=Q216,("OK"))</f>
        <v>OK</v>
      </c>
      <c r="U204" s="739">
        <f t="shared" si="28"/>
        <v>5778</v>
      </c>
      <c r="V204" s="739">
        <f t="shared" si="29"/>
        <v>5778</v>
      </c>
      <c r="W204" s="739">
        <f t="shared" si="30"/>
        <v>5778</v>
      </c>
      <c r="X204" s="739">
        <f t="shared" si="31"/>
        <v>5778</v>
      </c>
      <c r="Y204" s="722">
        <f t="shared" si="32"/>
        <v>23112</v>
      </c>
      <c r="Z204" s="740" t="str">
        <f t="shared" si="33"/>
        <v>OK</v>
      </c>
    </row>
    <row r="205" spans="1:26" ht="40.799999999999997">
      <c r="A205" s="578">
        <v>132</v>
      </c>
      <c r="B205" s="1184" t="s">
        <v>2072</v>
      </c>
      <c r="C205" s="1176" t="s">
        <v>1520</v>
      </c>
      <c r="D205" s="1177">
        <v>1765</v>
      </c>
      <c r="E205" s="1177">
        <v>770</v>
      </c>
      <c r="F205" s="1177">
        <v>684</v>
      </c>
      <c r="G205" s="1177">
        <v>1052</v>
      </c>
      <c r="H205" s="1178">
        <v>191</v>
      </c>
      <c r="I205" s="1177">
        <v>861</v>
      </c>
      <c r="J205" s="1179">
        <v>5.2</v>
      </c>
      <c r="K205" s="1179">
        <v>4477.2</v>
      </c>
      <c r="L205" s="1177">
        <v>215.25</v>
      </c>
      <c r="M205" s="1177">
        <v>215.25</v>
      </c>
      <c r="N205" s="1177">
        <v>215.25</v>
      </c>
      <c r="O205" s="1177">
        <v>215.25</v>
      </c>
      <c r="P205" s="1177">
        <v>861</v>
      </c>
      <c r="Q205" s="1179">
        <v>4477.2</v>
      </c>
      <c r="R205" s="1178" t="s">
        <v>1051</v>
      </c>
      <c r="S205" s="1175" t="s">
        <v>296</v>
      </c>
      <c r="T205" s="22" t="str">
        <f>+IF(K217=Q217,("OK"))</f>
        <v>OK</v>
      </c>
      <c r="U205" s="739">
        <f t="shared" si="28"/>
        <v>1119.3</v>
      </c>
      <c r="V205" s="739">
        <f t="shared" si="29"/>
        <v>1119.3</v>
      </c>
      <c r="W205" s="739">
        <f t="shared" si="30"/>
        <v>1119.3</v>
      </c>
      <c r="X205" s="739">
        <f t="shared" si="31"/>
        <v>1119.3</v>
      </c>
      <c r="Y205" s="722">
        <f t="shared" si="32"/>
        <v>4477.2</v>
      </c>
      <c r="Z205" s="740" t="str">
        <f t="shared" si="33"/>
        <v>OK</v>
      </c>
    </row>
    <row r="206" spans="1:26">
      <c r="A206" s="578">
        <v>133</v>
      </c>
      <c r="B206" s="1183" t="s">
        <v>2073</v>
      </c>
      <c r="C206" s="1176" t="s">
        <v>1958</v>
      </c>
      <c r="D206" s="1177">
        <v>60984</v>
      </c>
      <c r="E206" s="1177">
        <v>49779</v>
      </c>
      <c r="F206" s="1177">
        <v>41723</v>
      </c>
      <c r="G206" s="1177">
        <v>43328</v>
      </c>
      <c r="H206" s="1178">
        <v>4700</v>
      </c>
      <c r="I206" s="1177">
        <v>38628</v>
      </c>
      <c r="J206" s="1179">
        <v>0.19</v>
      </c>
      <c r="K206" s="1179">
        <v>7339.32</v>
      </c>
      <c r="L206" s="1177">
        <v>19314</v>
      </c>
      <c r="M206" s="1177"/>
      <c r="N206" s="1177">
        <v>19314</v>
      </c>
      <c r="O206" s="1177"/>
      <c r="P206" s="1177">
        <v>38628</v>
      </c>
      <c r="Q206" s="1179">
        <v>7339.32</v>
      </c>
      <c r="R206" s="1178" t="s">
        <v>1051</v>
      </c>
      <c r="S206" s="1175" t="s">
        <v>296</v>
      </c>
      <c r="T206" s="22" t="str">
        <f>+IF(K218=Q218,("OK"))</f>
        <v>OK</v>
      </c>
      <c r="U206" s="739">
        <f t="shared" si="28"/>
        <v>3669.66</v>
      </c>
      <c r="V206" s="739">
        <f t="shared" si="29"/>
        <v>0</v>
      </c>
      <c r="W206" s="739">
        <f t="shared" si="30"/>
        <v>3669.66</v>
      </c>
      <c r="X206" s="739">
        <f t="shared" si="31"/>
        <v>0</v>
      </c>
      <c r="Y206" s="722">
        <f t="shared" si="32"/>
        <v>7339.32</v>
      </c>
      <c r="Z206" s="740" t="str">
        <f t="shared" si="33"/>
        <v>OK</v>
      </c>
    </row>
    <row r="207" spans="1:26">
      <c r="A207" s="578">
        <v>134</v>
      </c>
      <c r="B207" s="1183" t="s">
        <v>2074</v>
      </c>
      <c r="C207" s="1176" t="s">
        <v>1961</v>
      </c>
      <c r="D207" s="1177">
        <v>259</v>
      </c>
      <c r="E207" s="1177">
        <v>174</v>
      </c>
      <c r="F207" s="1177">
        <v>139</v>
      </c>
      <c r="G207" s="1177">
        <v>138</v>
      </c>
      <c r="H207" s="1178">
        <v>34</v>
      </c>
      <c r="I207" s="1177">
        <v>104</v>
      </c>
      <c r="J207" s="1179">
        <v>20</v>
      </c>
      <c r="K207" s="1179">
        <v>2080</v>
      </c>
      <c r="L207" s="1177">
        <v>52</v>
      </c>
      <c r="M207" s="1177"/>
      <c r="N207" s="1177">
        <v>52</v>
      </c>
      <c r="O207" s="1177"/>
      <c r="P207" s="1177">
        <v>104</v>
      </c>
      <c r="Q207" s="1179">
        <v>2080</v>
      </c>
      <c r="R207" s="1178" t="s">
        <v>1051</v>
      </c>
      <c r="S207" s="1175" t="s">
        <v>296</v>
      </c>
      <c r="T207" s="22" t="str">
        <f>+IF(K219=Q219,("OK"))</f>
        <v>OK</v>
      </c>
      <c r="U207" s="739">
        <f t="shared" si="28"/>
        <v>1040</v>
      </c>
      <c r="V207" s="739">
        <f t="shared" si="29"/>
        <v>0</v>
      </c>
      <c r="W207" s="739">
        <f t="shared" si="30"/>
        <v>1040</v>
      </c>
      <c r="X207" s="739">
        <f t="shared" si="31"/>
        <v>0</v>
      </c>
      <c r="Y207" s="722">
        <f t="shared" si="32"/>
        <v>2080</v>
      </c>
      <c r="Z207" s="740" t="str">
        <f t="shared" si="33"/>
        <v>OK</v>
      </c>
    </row>
    <row r="208" spans="1:26">
      <c r="A208" s="578">
        <v>135</v>
      </c>
      <c r="B208" s="1183" t="s">
        <v>2075</v>
      </c>
      <c r="C208" s="1176" t="s">
        <v>1958</v>
      </c>
      <c r="D208" s="1177">
        <v>139765</v>
      </c>
      <c r="E208" s="1177">
        <v>149936</v>
      </c>
      <c r="F208" s="1177">
        <v>167554</v>
      </c>
      <c r="G208" s="1177">
        <v>168452</v>
      </c>
      <c r="H208" s="1178">
        <v>28190</v>
      </c>
      <c r="I208" s="1177">
        <v>140262</v>
      </c>
      <c r="J208" s="1179">
        <v>0.21</v>
      </c>
      <c r="K208" s="1179">
        <v>29455.02</v>
      </c>
      <c r="L208" s="1177">
        <v>35065.5</v>
      </c>
      <c r="M208" s="1177">
        <v>35065.5</v>
      </c>
      <c r="N208" s="1177">
        <v>35065.5</v>
      </c>
      <c r="O208" s="1177">
        <v>35065.5</v>
      </c>
      <c r="P208" s="1177">
        <v>140262</v>
      </c>
      <c r="Q208" s="1179">
        <v>29455.02</v>
      </c>
      <c r="R208" s="1178" t="s">
        <v>1956</v>
      </c>
      <c r="S208" s="1175" t="s">
        <v>296</v>
      </c>
      <c r="T208" s="22" t="str">
        <f>+IF(K220=Q220,("OK"))</f>
        <v>OK</v>
      </c>
      <c r="U208" s="739">
        <f t="shared" si="28"/>
        <v>7363.7550000000001</v>
      </c>
      <c r="V208" s="739">
        <f t="shared" si="29"/>
        <v>7363.7550000000001</v>
      </c>
      <c r="W208" s="739">
        <f t="shared" si="30"/>
        <v>7363.7550000000001</v>
      </c>
      <c r="X208" s="739">
        <f t="shared" si="31"/>
        <v>7363.7550000000001</v>
      </c>
      <c r="Y208" s="722">
        <f t="shared" si="32"/>
        <v>29455.02</v>
      </c>
      <c r="Z208" s="740" t="str">
        <f t="shared" si="33"/>
        <v>OK</v>
      </c>
    </row>
    <row r="209" spans="1:26" ht="27">
      <c r="A209" s="1060"/>
      <c r="B209" s="604" t="s">
        <v>6</v>
      </c>
      <c r="D209" s="21"/>
      <c r="E209" s="21"/>
      <c r="F209" s="21"/>
      <c r="G209" s="21"/>
      <c r="I209" s="21"/>
      <c r="J209" s="21"/>
      <c r="K209" s="1162">
        <f>SUM(K193:K208)</f>
        <v>2824667.8786171437</v>
      </c>
      <c r="L209" s="1139"/>
      <c r="M209" s="1139"/>
      <c r="N209" s="1139"/>
      <c r="O209" s="1139"/>
      <c r="P209" s="1139"/>
      <c r="Q209" s="1162">
        <f>SUM(Q193:Q208)</f>
        <v>2824667.8786171437</v>
      </c>
      <c r="T209" s="22"/>
      <c r="U209" s="739">
        <f t="shared" si="28"/>
        <v>0</v>
      </c>
      <c r="V209" s="739">
        <f t="shared" si="29"/>
        <v>0</v>
      </c>
      <c r="W209" s="739">
        <f t="shared" si="30"/>
        <v>0</v>
      </c>
      <c r="X209" s="739">
        <f t="shared" si="31"/>
        <v>0</v>
      </c>
      <c r="Y209" s="722">
        <f t="shared" si="32"/>
        <v>0</v>
      </c>
      <c r="Z209" s="740" t="b">
        <f t="shared" si="33"/>
        <v>0</v>
      </c>
    </row>
    <row r="210" spans="1:26" ht="24.6">
      <c r="A210" s="1826" t="s">
        <v>1937</v>
      </c>
      <c r="B210" s="1826"/>
      <c r="C210" s="1826"/>
      <c r="D210" s="1826"/>
      <c r="E210" s="1826"/>
      <c r="F210" s="1826"/>
      <c r="G210" s="1826"/>
      <c r="H210" s="1826"/>
      <c r="I210" s="1826"/>
      <c r="J210" s="1826"/>
      <c r="K210" s="1826"/>
      <c r="L210" s="1826"/>
      <c r="M210" s="1826"/>
      <c r="N210" s="1826"/>
      <c r="O210" s="1826"/>
      <c r="P210" s="1826"/>
      <c r="Q210" s="1826"/>
      <c r="R210" s="1826"/>
      <c r="S210" s="1826"/>
      <c r="T210" s="22"/>
      <c r="U210" s="739">
        <f t="shared" si="28"/>
        <v>0</v>
      </c>
      <c r="V210" s="739">
        <f t="shared" si="29"/>
        <v>0</v>
      </c>
      <c r="W210" s="739">
        <f t="shared" si="30"/>
        <v>0</v>
      </c>
      <c r="X210" s="739">
        <f t="shared" si="31"/>
        <v>0</v>
      </c>
      <c r="Y210" s="722">
        <f t="shared" si="32"/>
        <v>0</v>
      </c>
      <c r="Z210" s="740" t="str">
        <f t="shared" si="33"/>
        <v>OK</v>
      </c>
    </row>
    <row r="211" spans="1:26" ht="24.6">
      <c r="A211" s="1826" t="s">
        <v>1029</v>
      </c>
      <c r="B211" s="1826"/>
      <c r="C211" s="1826"/>
      <c r="D211" s="1826"/>
      <c r="E211" s="1826"/>
      <c r="F211" s="1826"/>
      <c r="G211" s="1826"/>
      <c r="H211" s="1826"/>
      <c r="I211" s="1826"/>
      <c r="J211" s="1826"/>
      <c r="K211" s="1826"/>
      <c r="L211" s="1826"/>
      <c r="M211" s="1826"/>
      <c r="N211" s="1826"/>
      <c r="O211" s="1826"/>
      <c r="P211" s="1826"/>
      <c r="Q211" s="1826"/>
      <c r="R211" s="1826"/>
      <c r="S211" s="1826"/>
      <c r="T211" s="22"/>
      <c r="U211" s="739">
        <f t="shared" si="28"/>
        <v>0</v>
      </c>
      <c r="V211" s="739">
        <f t="shared" si="29"/>
        <v>0</v>
      </c>
      <c r="W211" s="739">
        <f t="shared" si="30"/>
        <v>0</v>
      </c>
      <c r="X211" s="739">
        <f t="shared" si="31"/>
        <v>0</v>
      </c>
      <c r="Y211" s="722">
        <f t="shared" si="32"/>
        <v>0</v>
      </c>
      <c r="Z211" s="740" t="str">
        <f t="shared" si="33"/>
        <v>OK</v>
      </c>
    </row>
    <row r="212" spans="1:26" ht="24.6">
      <c r="A212" s="1827" t="s">
        <v>1030</v>
      </c>
      <c r="B212" s="1827"/>
      <c r="C212" s="1827"/>
      <c r="D212" s="1827"/>
      <c r="E212" s="1827"/>
      <c r="F212" s="1827"/>
      <c r="G212" s="1827"/>
      <c r="H212" s="1827"/>
      <c r="I212" s="1827"/>
      <c r="J212" s="1827"/>
      <c r="K212" s="1827"/>
      <c r="L212" s="1827"/>
      <c r="M212" s="1827"/>
      <c r="N212" s="1827"/>
      <c r="O212" s="1827"/>
      <c r="P212" s="1827"/>
      <c r="Q212" s="1827"/>
      <c r="R212" s="1827"/>
      <c r="S212" s="1827"/>
      <c r="T212" s="22"/>
      <c r="U212" s="739">
        <f t="shared" si="28"/>
        <v>0</v>
      </c>
      <c r="V212" s="739">
        <f t="shared" si="29"/>
        <v>0</v>
      </c>
      <c r="W212" s="739">
        <f t="shared" si="30"/>
        <v>0</v>
      </c>
      <c r="X212" s="739">
        <f t="shared" si="31"/>
        <v>0</v>
      </c>
      <c r="Y212" s="722">
        <f t="shared" si="32"/>
        <v>0</v>
      </c>
      <c r="Z212" s="740" t="str">
        <f t="shared" si="33"/>
        <v>OK</v>
      </c>
    </row>
    <row r="213" spans="1:26">
      <c r="A213" s="1828" t="s">
        <v>789</v>
      </c>
      <c r="B213" s="1829" t="s">
        <v>4</v>
      </c>
      <c r="C213" s="1828" t="s">
        <v>1031</v>
      </c>
      <c r="D213" s="1838" t="s">
        <v>1032</v>
      </c>
      <c r="E213" s="1838"/>
      <c r="F213" s="1838"/>
      <c r="G213" s="1847" t="s">
        <v>1033</v>
      </c>
      <c r="H213" s="1847" t="s">
        <v>1034</v>
      </c>
      <c r="I213" s="1847" t="s">
        <v>1035</v>
      </c>
      <c r="J213" s="1833" t="s">
        <v>1036</v>
      </c>
      <c r="K213" s="1833" t="s">
        <v>1037</v>
      </c>
      <c r="L213" s="1831" t="s">
        <v>1038</v>
      </c>
      <c r="M213" s="1831" t="s">
        <v>1039</v>
      </c>
      <c r="N213" s="1831" t="s">
        <v>1040</v>
      </c>
      <c r="O213" s="1831" t="s">
        <v>1041</v>
      </c>
      <c r="P213" s="1833" t="s">
        <v>1042</v>
      </c>
      <c r="Q213" s="1833"/>
      <c r="R213" s="1828" t="s">
        <v>1043</v>
      </c>
      <c r="S213" s="1883" t="s">
        <v>1146</v>
      </c>
      <c r="T213" s="22" t="str">
        <f>+IF(K222=Q222,("OK"))</f>
        <v>OK</v>
      </c>
      <c r="U213" s="739"/>
      <c r="V213" s="739"/>
      <c r="W213" s="739"/>
      <c r="X213" s="739"/>
      <c r="Z213" s="740" t="str">
        <f t="shared" si="33"/>
        <v>OK</v>
      </c>
    </row>
    <row r="214" spans="1:26" ht="76.95" customHeight="1">
      <c r="A214" s="1828"/>
      <c r="B214" s="1830"/>
      <c r="C214" s="1828"/>
      <c r="D214" s="505" t="s">
        <v>1147</v>
      </c>
      <c r="E214" s="505" t="s">
        <v>1046</v>
      </c>
      <c r="F214" s="505" t="s">
        <v>1926</v>
      </c>
      <c r="G214" s="1847"/>
      <c r="H214" s="1847"/>
      <c r="I214" s="1847"/>
      <c r="J214" s="1833"/>
      <c r="K214" s="1833"/>
      <c r="L214" s="1831"/>
      <c r="M214" s="1831"/>
      <c r="N214" s="1831"/>
      <c r="O214" s="1831"/>
      <c r="P214" s="499" t="s">
        <v>1047</v>
      </c>
      <c r="Q214" s="500" t="s">
        <v>1048</v>
      </c>
      <c r="R214" s="1828"/>
      <c r="S214" s="1883"/>
      <c r="T214" s="22" t="str">
        <f>+IF(K223=Q223,("OK"))</f>
        <v>OK</v>
      </c>
      <c r="U214" s="739">
        <f t="shared" si="28"/>
        <v>0</v>
      </c>
      <c r="V214" s="739">
        <f t="shared" si="29"/>
        <v>0</v>
      </c>
      <c r="W214" s="739">
        <f t="shared" si="30"/>
        <v>0</v>
      </c>
      <c r="X214" s="739">
        <f t="shared" si="31"/>
        <v>0</v>
      </c>
      <c r="Y214" s="722">
        <f t="shared" si="32"/>
        <v>0</v>
      </c>
      <c r="Z214" s="740" t="b">
        <f t="shared" si="33"/>
        <v>0</v>
      </c>
    </row>
    <row r="215" spans="1:26" ht="21.6" customHeight="1">
      <c r="A215" s="849"/>
      <c r="B215" s="849" t="s">
        <v>1087</v>
      </c>
      <c r="C215" s="849"/>
      <c r="D215" s="1147"/>
      <c r="E215" s="1147"/>
      <c r="F215" s="1147"/>
      <c r="G215" s="1148"/>
      <c r="H215" s="1148"/>
      <c r="I215" s="1148"/>
      <c r="J215" s="848"/>
      <c r="K215" s="848">
        <f>+K209</f>
        <v>2824667.8786171437</v>
      </c>
      <c r="L215" s="847"/>
      <c r="M215" s="847"/>
      <c r="N215" s="847"/>
      <c r="O215" s="847"/>
      <c r="P215" s="847"/>
      <c r="Q215" s="848">
        <f>+Q209</f>
        <v>2824667.8786171437</v>
      </c>
      <c r="R215" s="849"/>
      <c r="S215" s="1149"/>
      <c r="T215" s="22"/>
      <c r="U215" s="739">
        <f t="shared" si="28"/>
        <v>0</v>
      </c>
      <c r="V215" s="739">
        <f t="shared" si="29"/>
        <v>0</v>
      </c>
      <c r="W215" s="739">
        <f t="shared" si="30"/>
        <v>0</v>
      </c>
      <c r="X215" s="739">
        <f t="shared" si="31"/>
        <v>0</v>
      </c>
      <c r="Y215" s="722">
        <f t="shared" si="32"/>
        <v>0</v>
      </c>
      <c r="Z215" s="740" t="b">
        <f t="shared" si="33"/>
        <v>0</v>
      </c>
    </row>
    <row r="216" spans="1:26">
      <c r="A216" s="578">
        <v>136</v>
      </c>
      <c r="B216" s="1183" t="s">
        <v>2076</v>
      </c>
      <c r="C216" s="1176" t="s">
        <v>1958</v>
      </c>
      <c r="D216" s="1177">
        <v>1957</v>
      </c>
      <c r="E216" s="1177">
        <v>2050</v>
      </c>
      <c r="F216" s="1177">
        <v>1632</v>
      </c>
      <c r="G216" s="1177">
        <v>2007</v>
      </c>
      <c r="H216" s="1178">
        <v>530</v>
      </c>
      <c r="I216" s="1177">
        <v>1477</v>
      </c>
      <c r="J216" s="1179">
        <v>0.92</v>
      </c>
      <c r="K216" s="1179">
        <v>1358.8400000000001</v>
      </c>
      <c r="L216" s="1177"/>
      <c r="M216" s="1177"/>
      <c r="N216" s="1177">
        <v>1477</v>
      </c>
      <c r="O216" s="1177"/>
      <c r="P216" s="1177">
        <v>1477</v>
      </c>
      <c r="Q216" s="1179">
        <v>1358.8400000000001</v>
      </c>
      <c r="R216" s="1178" t="s">
        <v>1051</v>
      </c>
      <c r="S216" s="1175" t="s">
        <v>296</v>
      </c>
      <c r="T216" s="22" t="str">
        <f>+IF(K221=Q221,("OK"))</f>
        <v>OK</v>
      </c>
      <c r="U216" s="739">
        <f t="shared" si="28"/>
        <v>0</v>
      </c>
      <c r="V216" s="739">
        <f t="shared" si="29"/>
        <v>0</v>
      </c>
      <c r="W216" s="739">
        <f t="shared" si="30"/>
        <v>1358.8400000000001</v>
      </c>
      <c r="X216" s="739">
        <f t="shared" si="31"/>
        <v>0</v>
      </c>
      <c r="Y216" s="722">
        <f t="shared" si="32"/>
        <v>1358.8400000000001</v>
      </c>
      <c r="Z216" s="740" t="str">
        <f t="shared" si="33"/>
        <v>OK</v>
      </c>
    </row>
    <row r="217" spans="1:26">
      <c r="A217" s="578">
        <v>137</v>
      </c>
      <c r="B217" s="1183" t="s">
        <v>2077</v>
      </c>
      <c r="C217" s="1176" t="s">
        <v>1958</v>
      </c>
      <c r="D217" s="1177">
        <v>870383</v>
      </c>
      <c r="E217" s="1177">
        <v>913867</v>
      </c>
      <c r="F217" s="1177">
        <v>1033784</v>
      </c>
      <c r="G217" s="1177">
        <v>1034191</v>
      </c>
      <c r="H217" s="1178">
        <v>34191</v>
      </c>
      <c r="I217" s="1177">
        <v>1000000</v>
      </c>
      <c r="J217" s="1179">
        <v>0.17199999999999999</v>
      </c>
      <c r="K217" s="1179">
        <v>172000</v>
      </c>
      <c r="L217" s="1177">
        <v>250000</v>
      </c>
      <c r="M217" s="1177">
        <v>250000</v>
      </c>
      <c r="N217" s="1177">
        <v>250000</v>
      </c>
      <c r="O217" s="1177">
        <v>250000</v>
      </c>
      <c r="P217" s="1177">
        <v>1000000</v>
      </c>
      <c r="Q217" s="1179">
        <v>172000</v>
      </c>
      <c r="R217" s="1178" t="s">
        <v>1956</v>
      </c>
      <c r="S217" s="1175" t="s">
        <v>296</v>
      </c>
      <c r="T217" s="22" t="str">
        <f>+IF(K222=Q222,("OK"))</f>
        <v>OK</v>
      </c>
      <c r="U217" s="739">
        <f t="shared" si="28"/>
        <v>43000</v>
      </c>
      <c r="V217" s="739">
        <f t="shared" si="29"/>
        <v>43000</v>
      </c>
      <c r="W217" s="739">
        <f t="shared" si="30"/>
        <v>43000</v>
      </c>
      <c r="X217" s="739">
        <f t="shared" si="31"/>
        <v>43000</v>
      </c>
      <c r="Y217" s="722">
        <f t="shared" si="32"/>
        <v>172000</v>
      </c>
      <c r="Z217" s="740" t="str">
        <f t="shared" si="33"/>
        <v>OK</v>
      </c>
    </row>
    <row r="218" spans="1:26">
      <c r="A218" s="578">
        <v>138</v>
      </c>
      <c r="B218" s="1183" t="s">
        <v>2078</v>
      </c>
      <c r="C218" s="1176" t="s">
        <v>1958</v>
      </c>
      <c r="D218" s="1177">
        <v>180389</v>
      </c>
      <c r="E218" s="1177">
        <v>204265</v>
      </c>
      <c r="F218" s="1177">
        <v>205290</v>
      </c>
      <c r="G218" s="1177">
        <v>213162</v>
      </c>
      <c r="H218" s="1178">
        <v>33162</v>
      </c>
      <c r="I218" s="1177">
        <v>180000</v>
      </c>
      <c r="J218" s="1179">
        <v>0.38</v>
      </c>
      <c r="K218" s="1179">
        <v>68400</v>
      </c>
      <c r="L218" s="1177">
        <v>45000</v>
      </c>
      <c r="M218" s="1177">
        <v>45000</v>
      </c>
      <c r="N218" s="1177">
        <v>45000</v>
      </c>
      <c r="O218" s="1177">
        <v>45000</v>
      </c>
      <c r="P218" s="1177">
        <v>180000</v>
      </c>
      <c r="Q218" s="1179">
        <v>68400</v>
      </c>
      <c r="R218" s="1178" t="s">
        <v>1956</v>
      </c>
      <c r="S218" s="1175" t="s">
        <v>296</v>
      </c>
      <c r="T218" s="22" t="str">
        <f>+IF(K223=Q223,("OK"))</f>
        <v>OK</v>
      </c>
      <c r="U218" s="739">
        <f t="shared" si="28"/>
        <v>17100</v>
      </c>
      <c r="V218" s="739">
        <f t="shared" si="29"/>
        <v>17100</v>
      </c>
      <c r="W218" s="739">
        <f t="shared" si="30"/>
        <v>17100</v>
      </c>
      <c r="X218" s="739">
        <f t="shared" si="31"/>
        <v>17100</v>
      </c>
      <c r="Y218" s="722">
        <f t="shared" si="32"/>
        <v>68400</v>
      </c>
      <c r="Z218" s="740" t="str">
        <f t="shared" si="33"/>
        <v>OK</v>
      </c>
    </row>
    <row r="219" spans="1:26">
      <c r="A219" s="578">
        <v>139</v>
      </c>
      <c r="B219" s="1183" t="s">
        <v>2079</v>
      </c>
      <c r="C219" s="1176" t="s">
        <v>1520</v>
      </c>
      <c r="D219" s="1177">
        <v>210</v>
      </c>
      <c r="E219" s="1177">
        <v>155</v>
      </c>
      <c r="F219" s="1177">
        <v>164</v>
      </c>
      <c r="G219" s="1177">
        <v>171</v>
      </c>
      <c r="H219" s="1178">
        <v>62</v>
      </c>
      <c r="I219" s="1177">
        <v>109</v>
      </c>
      <c r="J219" s="1179">
        <v>30.8</v>
      </c>
      <c r="K219" s="1179">
        <v>3357.2000000000003</v>
      </c>
      <c r="L219" s="1177"/>
      <c r="M219" s="1177">
        <v>109</v>
      </c>
      <c r="N219" s="1177"/>
      <c r="O219" s="1177"/>
      <c r="P219" s="1177">
        <v>109</v>
      </c>
      <c r="Q219" s="1179">
        <v>3357.2000000000003</v>
      </c>
      <c r="R219" s="1178" t="s">
        <v>1051</v>
      </c>
      <c r="S219" s="1175" t="s">
        <v>296</v>
      </c>
      <c r="T219" s="22" t="str">
        <f>+IF(K224=Q224,("OK"))</f>
        <v>OK</v>
      </c>
      <c r="U219" s="739">
        <f t="shared" si="28"/>
        <v>0</v>
      </c>
      <c r="V219" s="739">
        <f t="shared" si="29"/>
        <v>3357.2000000000003</v>
      </c>
      <c r="W219" s="739">
        <f t="shared" si="30"/>
        <v>0</v>
      </c>
      <c r="X219" s="739">
        <f t="shared" si="31"/>
        <v>0</v>
      </c>
      <c r="Y219" s="722">
        <f t="shared" si="32"/>
        <v>3357.2000000000003</v>
      </c>
      <c r="Z219" s="740" t="str">
        <f t="shared" si="33"/>
        <v>OK</v>
      </c>
    </row>
    <row r="220" spans="1:26" ht="40.799999999999997">
      <c r="A220" s="578">
        <v>140</v>
      </c>
      <c r="B220" s="1184" t="s">
        <v>2080</v>
      </c>
      <c r="C220" s="1176" t="s">
        <v>1958</v>
      </c>
      <c r="D220" s="1177">
        <v>1196</v>
      </c>
      <c r="E220" s="1177">
        <v>267</v>
      </c>
      <c r="F220" s="1177">
        <v>279</v>
      </c>
      <c r="G220" s="1177">
        <v>300</v>
      </c>
      <c r="H220" s="1178">
        <v>111</v>
      </c>
      <c r="I220" s="1177">
        <v>189</v>
      </c>
      <c r="J220" s="1179">
        <v>1.5</v>
      </c>
      <c r="K220" s="1179">
        <v>283.5</v>
      </c>
      <c r="L220" s="1177"/>
      <c r="M220" s="1177">
        <v>189</v>
      </c>
      <c r="N220" s="1177"/>
      <c r="O220" s="1177"/>
      <c r="P220" s="1177">
        <v>189</v>
      </c>
      <c r="Q220" s="1179">
        <v>283.5</v>
      </c>
      <c r="R220" s="1178" t="s">
        <v>1051</v>
      </c>
      <c r="S220" s="1175" t="s">
        <v>296</v>
      </c>
      <c r="T220" s="22" t="str">
        <f>+IF(K225=Q225,("OK"))</f>
        <v>OK</v>
      </c>
      <c r="U220" s="739">
        <f t="shared" si="28"/>
        <v>0</v>
      </c>
      <c r="V220" s="739">
        <f t="shared" si="29"/>
        <v>283.5</v>
      </c>
      <c r="W220" s="739">
        <f t="shared" si="30"/>
        <v>0</v>
      </c>
      <c r="X220" s="739">
        <f t="shared" si="31"/>
        <v>0</v>
      </c>
      <c r="Y220" s="722">
        <f t="shared" si="32"/>
        <v>283.5</v>
      </c>
      <c r="Z220" s="740" t="str">
        <f t="shared" si="33"/>
        <v>OK</v>
      </c>
    </row>
    <row r="221" spans="1:26" ht="40.799999999999997">
      <c r="A221" s="578">
        <v>141</v>
      </c>
      <c r="B221" s="1184" t="s">
        <v>2081</v>
      </c>
      <c r="C221" s="1176" t="s">
        <v>1520</v>
      </c>
      <c r="D221" s="1177">
        <v>50</v>
      </c>
      <c r="E221" s="1177">
        <v>98</v>
      </c>
      <c r="F221" s="1177">
        <v>18</v>
      </c>
      <c r="G221" s="1177">
        <v>60</v>
      </c>
      <c r="H221" s="1178">
        <v>6</v>
      </c>
      <c r="I221" s="1177">
        <v>54</v>
      </c>
      <c r="J221" s="1179">
        <v>17</v>
      </c>
      <c r="K221" s="1179">
        <v>918</v>
      </c>
      <c r="L221" s="1177"/>
      <c r="M221" s="1177">
        <v>54</v>
      </c>
      <c r="N221" s="1177"/>
      <c r="O221" s="1177"/>
      <c r="P221" s="1177">
        <v>54</v>
      </c>
      <c r="Q221" s="1179">
        <v>918</v>
      </c>
      <c r="R221" s="1178" t="s">
        <v>1051</v>
      </c>
      <c r="S221" s="1175" t="s">
        <v>296</v>
      </c>
      <c r="T221" s="22" t="str">
        <f>+IF(K236=Q236,("OK"))</f>
        <v>OK</v>
      </c>
      <c r="U221" s="739">
        <f t="shared" si="28"/>
        <v>0</v>
      </c>
      <c r="V221" s="739">
        <f t="shared" si="29"/>
        <v>918</v>
      </c>
      <c r="W221" s="739">
        <f t="shared" si="30"/>
        <v>0</v>
      </c>
      <c r="X221" s="739">
        <f t="shared" si="31"/>
        <v>0</v>
      </c>
      <c r="Y221" s="722">
        <f t="shared" si="32"/>
        <v>918</v>
      </c>
      <c r="Z221" s="740" t="str">
        <f t="shared" si="33"/>
        <v>OK</v>
      </c>
    </row>
    <row r="222" spans="1:26" ht="40.799999999999997">
      <c r="A222" s="578">
        <v>142</v>
      </c>
      <c r="B222" s="1184" t="s">
        <v>2082</v>
      </c>
      <c r="C222" s="1176" t="s">
        <v>1520</v>
      </c>
      <c r="D222" s="1177">
        <v>7708</v>
      </c>
      <c r="E222" s="1177">
        <v>2942</v>
      </c>
      <c r="F222" s="1177">
        <v>2447</v>
      </c>
      <c r="G222" s="1177">
        <v>12626</v>
      </c>
      <c r="H222" s="1178">
        <v>1266</v>
      </c>
      <c r="I222" s="1177">
        <v>11360</v>
      </c>
      <c r="J222" s="1179">
        <v>23</v>
      </c>
      <c r="K222" s="1179">
        <v>261280</v>
      </c>
      <c r="L222" s="1177">
        <v>2840</v>
      </c>
      <c r="M222" s="1177">
        <v>2840</v>
      </c>
      <c r="N222" s="1177">
        <v>2840</v>
      </c>
      <c r="O222" s="1177">
        <v>2840</v>
      </c>
      <c r="P222" s="1177">
        <v>11360</v>
      </c>
      <c r="Q222" s="1179">
        <v>261280</v>
      </c>
      <c r="R222" s="1178" t="s">
        <v>1962</v>
      </c>
      <c r="S222" s="1175" t="s">
        <v>296</v>
      </c>
      <c r="T222" s="22" t="str">
        <f>+IF(K237=Q237,("OK"))</f>
        <v>OK</v>
      </c>
      <c r="U222" s="739">
        <f t="shared" si="28"/>
        <v>65320</v>
      </c>
      <c r="V222" s="739">
        <f t="shared" si="29"/>
        <v>65320</v>
      </c>
      <c r="W222" s="739">
        <f t="shared" si="30"/>
        <v>65320</v>
      </c>
      <c r="X222" s="739">
        <f t="shared" si="31"/>
        <v>65320</v>
      </c>
      <c r="Y222" s="722">
        <f t="shared" si="32"/>
        <v>261280</v>
      </c>
      <c r="Z222" s="740" t="str">
        <f t="shared" si="33"/>
        <v>OK</v>
      </c>
    </row>
    <row r="223" spans="1:26" ht="40.799999999999997">
      <c r="A223" s="578">
        <v>143</v>
      </c>
      <c r="B223" s="1184" t="s">
        <v>2083</v>
      </c>
      <c r="C223" s="1176" t="s">
        <v>1520</v>
      </c>
      <c r="D223" s="1177">
        <v>1649</v>
      </c>
      <c r="E223" s="1177">
        <v>759</v>
      </c>
      <c r="F223" s="1177">
        <v>779</v>
      </c>
      <c r="G223" s="1177">
        <v>1436</v>
      </c>
      <c r="H223" s="1178">
        <v>236</v>
      </c>
      <c r="I223" s="1177">
        <v>1200</v>
      </c>
      <c r="J223" s="1179">
        <v>27.82</v>
      </c>
      <c r="K223" s="1179">
        <v>33384</v>
      </c>
      <c r="L223" s="1177">
        <v>300</v>
      </c>
      <c r="M223" s="1177">
        <v>300</v>
      </c>
      <c r="N223" s="1177">
        <v>300</v>
      </c>
      <c r="O223" s="1177">
        <v>300</v>
      </c>
      <c r="P223" s="1177">
        <v>1200</v>
      </c>
      <c r="Q223" s="1179">
        <v>33384</v>
      </c>
      <c r="R223" s="1178" t="s">
        <v>1051</v>
      </c>
      <c r="S223" s="1175" t="s">
        <v>296</v>
      </c>
      <c r="T223" s="22" t="str">
        <f>+IF(K238=Q238,("OK"))</f>
        <v>OK</v>
      </c>
      <c r="U223" s="739">
        <f t="shared" si="28"/>
        <v>8346</v>
      </c>
      <c r="V223" s="739">
        <f t="shared" si="29"/>
        <v>8346</v>
      </c>
      <c r="W223" s="739">
        <f t="shared" si="30"/>
        <v>8346</v>
      </c>
      <c r="X223" s="739">
        <f t="shared" si="31"/>
        <v>8346</v>
      </c>
      <c r="Y223" s="722">
        <f t="shared" si="32"/>
        <v>33384</v>
      </c>
      <c r="Z223" s="740" t="str">
        <f t="shared" si="33"/>
        <v>OK</v>
      </c>
    </row>
    <row r="224" spans="1:26">
      <c r="A224" s="578">
        <v>144</v>
      </c>
      <c r="B224" s="1183" t="s">
        <v>2084</v>
      </c>
      <c r="C224" s="1176" t="s">
        <v>1958</v>
      </c>
      <c r="D224" s="1177">
        <v>350283</v>
      </c>
      <c r="E224" s="1177">
        <v>318399</v>
      </c>
      <c r="F224" s="1177">
        <v>238700</v>
      </c>
      <c r="G224" s="1177">
        <v>420253</v>
      </c>
      <c r="H224" s="1178">
        <v>78560</v>
      </c>
      <c r="I224" s="1177">
        <v>341693</v>
      </c>
      <c r="J224" s="1179">
        <v>0.2</v>
      </c>
      <c r="K224" s="1179">
        <v>68338.600000000006</v>
      </c>
      <c r="L224" s="1177">
        <v>85423.25</v>
      </c>
      <c r="M224" s="1177">
        <v>85423.25</v>
      </c>
      <c r="N224" s="1177">
        <v>85423.25</v>
      </c>
      <c r="O224" s="1177">
        <v>85423.25</v>
      </c>
      <c r="P224" s="1177">
        <v>341693</v>
      </c>
      <c r="Q224" s="1179">
        <v>68338.600000000006</v>
      </c>
      <c r="R224" s="1178" t="s">
        <v>1051</v>
      </c>
      <c r="S224" s="1175" t="s">
        <v>296</v>
      </c>
      <c r="T224" s="22" t="str">
        <f>+IF(K239=Q239,("OK"))</f>
        <v>OK</v>
      </c>
      <c r="U224" s="739">
        <f t="shared" si="28"/>
        <v>17084.650000000001</v>
      </c>
      <c r="V224" s="739">
        <f t="shared" si="29"/>
        <v>17084.650000000001</v>
      </c>
      <c r="W224" s="739">
        <f t="shared" si="30"/>
        <v>17084.650000000001</v>
      </c>
      <c r="X224" s="739">
        <f t="shared" si="31"/>
        <v>17084.650000000001</v>
      </c>
      <c r="Y224" s="722">
        <f t="shared" si="32"/>
        <v>68338.600000000006</v>
      </c>
      <c r="Z224" s="740" t="str">
        <f t="shared" si="33"/>
        <v>OK</v>
      </c>
    </row>
    <row r="225" spans="1:26">
      <c r="A225" s="578">
        <v>145</v>
      </c>
      <c r="B225" s="1183" t="s">
        <v>2085</v>
      </c>
      <c r="C225" s="1176" t="s">
        <v>1958</v>
      </c>
      <c r="D225" s="1177">
        <v>2240</v>
      </c>
      <c r="E225" s="1177">
        <v>2276</v>
      </c>
      <c r="F225" s="1177">
        <v>2472</v>
      </c>
      <c r="G225" s="1177">
        <v>2846</v>
      </c>
      <c r="H225" s="1178">
        <v>550</v>
      </c>
      <c r="I225" s="1177">
        <v>2296</v>
      </c>
      <c r="J225" s="1179">
        <v>3.8</v>
      </c>
      <c r="K225" s="1179">
        <v>8724.7999999999993</v>
      </c>
      <c r="L225" s="1177">
        <v>574</v>
      </c>
      <c r="M225" s="1177">
        <v>574</v>
      </c>
      <c r="N225" s="1177">
        <v>574</v>
      </c>
      <c r="O225" s="1177">
        <v>574</v>
      </c>
      <c r="P225" s="1177">
        <v>2296</v>
      </c>
      <c r="Q225" s="1179">
        <v>8724.7999999999993</v>
      </c>
      <c r="R225" s="1178" t="s">
        <v>1962</v>
      </c>
      <c r="S225" s="1175" t="s">
        <v>296</v>
      </c>
      <c r="T225" s="22" t="str">
        <f>+IF(K240=Q240,("OK"))</f>
        <v>OK</v>
      </c>
      <c r="U225" s="739">
        <f t="shared" si="28"/>
        <v>2181.1999999999998</v>
      </c>
      <c r="V225" s="739">
        <f t="shared" si="29"/>
        <v>2181.1999999999998</v>
      </c>
      <c r="W225" s="739">
        <f t="shared" si="30"/>
        <v>2181.1999999999998</v>
      </c>
      <c r="X225" s="739">
        <f t="shared" si="31"/>
        <v>2181.1999999999998</v>
      </c>
      <c r="Y225" s="722">
        <f t="shared" si="32"/>
        <v>8724.7999999999993</v>
      </c>
      <c r="Z225" s="740" t="str">
        <f t="shared" si="33"/>
        <v>OK</v>
      </c>
    </row>
    <row r="226" spans="1:26" ht="27">
      <c r="A226" s="1060"/>
      <c r="B226" s="604" t="s">
        <v>6</v>
      </c>
      <c r="D226" s="21"/>
      <c r="E226" s="21"/>
      <c r="F226" s="21"/>
      <c r="G226" s="21"/>
      <c r="I226" s="21"/>
      <c r="J226" s="21"/>
      <c r="K226" s="1162">
        <f>SUM(K215:K225)</f>
        <v>3442712.8186171437</v>
      </c>
      <c r="L226" s="1139"/>
      <c r="M226" s="1139"/>
      <c r="N226" s="1139"/>
      <c r="O226" s="1139"/>
      <c r="P226" s="1139"/>
      <c r="Q226" s="1162">
        <f>SUM(Q215:Q225)</f>
        <v>3442712.8186171437</v>
      </c>
      <c r="T226" s="22"/>
      <c r="U226" s="739">
        <f t="shared" si="28"/>
        <v>0</v>
      </c>
      <c r="V226" s="739">
        <f t="shared" si="29"/>
        <v>0</v>
      </c>
      <c r="W226" s="739">
        <f t="shared" si="30"/>
        <v>0</v>
      </c>
      <c r="X226" s="739">
        <f t="shared" si="31"/>
        <v>0</v>
      </c>
      <c r="Y226" s="722">
        <f t="shared" si="32"/>
        <v>0</v>
      </c>
      <c r="Z226" s="740" t="b">
        <f t="shared" si="33"/>
        <v>0</v>
      </c>
    </row>
    <row r="227" spans="1:26" ht="27">
      <c r="A227" s="1060"/>
      <c r="B227" s="73"/>
      <c r="D227" s="21"/>
      <c r="E227" s="21"/>
      <c r="F227" s="21"/>
      <c r="G227" s="21"/>
      <c r="I227" s="21"/>
      <c r="J227" s="21"/>
      <c r="K227" s="863"/>
      <c r="L227" s="1139"/>
      <c r="M227" s="1139"/>
      <c r="N227" s="1139"/>
      <c r="O227" s="1139"/>
      <c r="P227" s="1139"/>
      <c r="Q227" s="863"/>
      <c r="T227" s="22"/>
      <c r="U227" s="739">
        <f t="shared" si="28"/>
        <v>0</v>
      </c>
      <c r="V227" s="739">
        <f t="shared" si="29"/>
        <v>0</v>
      </c>
      <c r="W227" s="739">
        <f t="shared" si="30"/>
        <v>0</v>
      </c>
      <c r="X227" s="739">
        <f t="shared" si="31"/>
        <v>0</v>
      </c>
      <c r="Y227" s="722">
        <f t="shared" si="32"/>
        <v>0</v>
      </c>
      <c r="Z227" s="740" t="str">
        <f t="shared" si="33"/>
        <v>OK</v>
      </c>
    </row>
    <row r="228" spans="1:26" ht="27">
      <c r="A228" s="1060"/>
      <c r="B228" s="73"/>
      <c r="D228" s="21"/>
      <c r="E228" s="21"/>
      <c r="F228" s="21"/>
      <c r="G228" s="21"/>
      <c r="I228" s="21"/>
      <c r="J228" s="21"/>
      <c r="K228" s="863"/>
      <c r="L228" s="1139"/>
      <c r="M228" s="1139"/>
      <c r="N228" s="1139"/>
      <c r="O228" s="1139"/>
      <c r="P228" s="1139"/>
      <c r="Q228" s="863"/>
      <c r="T228" s="22"/>
      <c r="U228" s="739">
        <f t="shared" si="28"/>
        <v>0</v>
      </c>
      <c r="V228" s="739">
        <f t="shared" si="29"/>
        <v>0</v>
      </c>
      <c r="W228" s="739">
        <f t="shared" si="30"/>
        <v>0</v>
      </c>
      <c r="X228" s="739">
        <f t="shared" si="31"/>
        <v>0</v>
      </c>
      <c r="Y228" s="722">
        <f t="shared" si="32"/>
        <v>0</v>
      </c>
      <c r="Z228" s="740" t="str">
        <f t="shared" si="33"/>
        <v>OK</v>
      </c>
    </row>
    <row r="229" spans="1:26" ht="27">
      <c r="A229" s="1060"/>
      <c r="B229" s="73"/>
      <c r="D229" s="21"/>
      <c r="E229" s="21"/>
      <c r="F229" s="21"/>
      <c r="G229" s="21"/>
      <c r="I229" s="21"/>
      <c r="J229" s="21"/>
      <c r="K229" s="863"/>
      <c r="L229" s="1139"/>
      <c r="M229" s="1139"/>
      <c r="N229" s="1139"/>
      <c r="O229" s="1139"/>
      <c r="P229" s="1139"/>
      <c r="Q229" s="863"/>
      <c r="T229" s="22"/>
      <c r="U229" s="739">
        <f t="shared" si="28"/>
        <v>0</v>
      </c>
      <c r="V229" s="739">
        <f t="shared" si="29"/>
        <v>0</v>
      </c>
      <c r="W229" s="739">
        <f t="shared" si="30"/>
        <v>0</v>
      </c>
      <c r="X229" s="739">
        <f t="shared" si="31"/>
        <v>0</v>
      </c>
      <c r="Y229" s="722">
        <f t="shared" si="32"/>
        <v>0</v>
      </c>
      <c r="Z229" s="740" t="str">
        <f t="shared" si="33"/>
        <v>OK</v>
      </c>
    </row>
    <row r="230" spans="1:26" ht="24.6">
      <c r="A230" s="1826" t="s">
        <v>1937</v>
      </c>
      <c r="B230" s="1826"/>
      <c r="C230" s="1826"/>
      <c r="D230" s="1826"/>
      <c r="E230" s="1826"/>
      <c r="F230" s="1826"/>
      <c r="G230" s="1826"/>
      <c r="H230" s="1826"/>
      <c r="I230" s="1826"/>
      <c r="J230" s="1826"/>
      <c r="K230" s="1826"/>
      <c r="L230" s="1826"/>
      <c r="M230" s="1826"/>
      <c r="N230" s="1826"/>
      <c r="O230" s="1826"/>
      <c r="P230" s="1826"/>
      <c r="Q230" s="1826"/>
      <c r="R230" s="1826"/>
      <c r="S230" s="1826"/>
      <c r="T230" s="22"/>
      <c r="U230" s="739">
        <f t="shared" si="28"/>
        <v>0</v>
      </c>
      <c r="V230" s="739">
        <f t="shared" si="29"/>
        <v>0</v>
      </c>
      <c r="W230" s="739">
        <f t="shared" si="30"/>
        <v>0</v>
      </c>
      <c r="X230" s="739">
        <f t="shared" si="31"/>
        <v>0</v>
      </c>
      <c r="Y230" s="722">
        <f t="shared" si="32"/>
        <v>0</v>
      </c>
      <c r="Z230" s="740" t="str">
        <f t="shared" si="33"/>
        <v>OK</v>
      </c>
    </row>
    <row r="231" spans="1:26" ht="24.6">
      <c r="A231" s="1826" t="s">
        <v>1029</v>
      </c>
      <c r="B231" s="1826"/>
      <c r="C231" s="1826"/>
      <c r="D231" s="1826"/>
      <c r="E231" s="1826"/>
      <c r="F231" s="1826"/>
      <c r="G231" s="1826"/>
      <c r="H231" s="1826"/>
      <c r="I231" s="1826"/>
      <c r="J231" s="1826"/>
      <c r="K231" s="1826"/>
      <c r="L231" s="1826"/>
      <c r="M231" s="1826"/>
      <c r="N231" s="1826"/>
      <c r="O231" s="1826"/>
      <c r="P231" s="1826"/>
      <c r="Q231" s="1826"/>
      <c r="R231" s="1826"/>
      <c r="S231" s="1826"/>
      <c r="T231" s="22"/>
      <c r="U231" s="739">
        <f t="shared" si="28"/>
        <v>0</v>
      </c>
      <c r="V231" s="739">
        <f t="shared" si="29"/>
        <v>0</v>
      </c>
      <c r="W231" s="739">
        <f t="shared" si="30"/>
        <v>0</v>
      </c>
      <c r="X231" s="739">
        <f t="shared" si="31"/>
        <v>0</v>
      </c>
      <c r="Y231" s="722">
        <f t="shared" si="32"/>
        <v>0</v>
      </c>
      <c r="Z231" s="740" t="str">
        <f t="shared" si="33"/>
        <v>OK</v>
      </c>
    </row>
    <row r="232" spans="1:26" ht="24.6">
      <c r="A232" s="1827" t="s">
        <v>1030</v>
      </c>
      <c r="B232" s="1827"/>
      <c r="C232" s="1827"/>
      <c r="D232" s="1827"/>
      <c r="E232" s="1827"/>
      <c r="F232" s="1827"/>
      <c r="G232" s="1827"/>
      <c r="H232" s="1827"/>
      <c r="I232" s="1827"/>
      <c r="J232" s="1827"/>
      <c r="K232" s="1827"/>
      <c r="L232" s="1827"/>
      <c r="M232" s="1827"/>
      <c r="N232" s="1827"/>
      <c r="O232" s="1827"/>
      <c r="P232" s="1827"/>
      <c r="Q232" s="1827"/>
      <c r="R232" s="1827"/>
      <c r="S232" s="1827"/>
      <c r="T232" s="22"/>
      <c r="U232" s="739">
        <f t="shared" si="28"/>
        <v>0</v>
      </c>
      <c r="V232" s="739">
        <f t="shared" si="29"/>
        <v>0</v>
      </c>
      <c r="W232" s="739">
        <f t="shared" si="30"/>
        <v>0</v>
      </c>
      <c r="X232" s="739">
        <f t="shared" si="31"/>
        <v>0</v>
      </c>
      <c r="Y232" s="722">
        <f t="shared" si="32"/>
        <v>0</v>
      </c>
      <c r="Z232" s="740" t="str">
        <f t="shared" si="33"/>
        <v>OK</v>
      </c>
    </row>
    <row r="233" spans="1:26">
      <c r="A233" s="1828" t="s">
        <v>789</v>
      </c>
      <c r="B233" s="1829" t="s">
        <v>4</v>
      </c>
      <c r="C233" s="1828" t="s">
        <v>1031</v>
      </c>
      <c r="D233" s="1838" t="s">
        <v>1032</v>
      </c>
      <c r="E233" s="1838"/>
      <c r="F233" s="1838"/>
      <c r="G233" s="1847" t="s">
        <v>1033</v>
      </c>
      <c r="H233" s="1847" t="s">
        <v>1034</v>
      </c>
      <c r="I233" s="1847" t="s">
        <v>1035</v>
      </c>
      <c r="J233" s="1833" t="s">
        <v>1036</v>
      </c>
      <c r="K233" s="1833" t="s">
        <v>1037</v>
      </c>
      <c r="L233" s="1831" t="s">
        <v>1038</v>
      </c>
      <c r="M233" s="1831" t="s">
        <v>1039</v>
      </c>
      <c r="N233" s="1831" t="s">
        <v>1040</v>
      </c>
      <c r="O233" s="1831" t="s">
        <v>1041</v>
      </c>
      <c r="P233" s="1833" t="s">
        <v>1042</v>
      </c>
      <c r="Q233" s="1833"/>
      <c r="R233" s="1828" t="s">
        <v>1043</v>
      </c>
      <c r="S233" s="1883" t="s">
        <v>1146</v>
      </c>
      <c r="T233" s="22" t="str">
        <f>+IF(K242=Q242,("OK"))</f>
        <v>OK</v>
      </c>
      <c r="U233" s="739"/>
      <c r="V233" s="739"/>
      <c r="W233" s="739"/>
      <c r="X233" s="739"/>
      <c r="Z233" s="740" t="str">
        <f t="shared" si="33"/>
        <v>OK</v>
      </c>
    </row>
    <row r="234" spans="1:26" ht="76.95" customHeight="1">
      <c r="A234" s="1828"/>
      <c r="B234" s="1830"/>
      <c r="C234" s="1828"/>
      <c r="D234" s="505" t="s">
        <v>1147</v>
      </c>
      <c r="E234" s="505" t="s">
        <v>1046</v>
      </c>
      <c r="F234" s="505" t="s">
        <v>1926</v>
      </c>
      <c r="G234" s="1847"/>
      <c r="H234" s="1847"/>
      <c r="I234" s="1847"/>
      <c r="J234" s="1833"/>
      <c r="K234" s="1833"/>
      <c r="L234" s="1831"/>
      <c r="M234" s="1831"/>
      <c r="N234" s="1831"/>
      <c r="O234" s="1831"/>
      <c r="P234" s="499" t="s">
        <v>1047</v>
      </c>
      <c r="Q234" s="500" t="s">
        <v>1048</v>
      </c>
      <c r="R234" s="1828"/>
      <c r="S234" s="1883"/>
      <c r="T234" s="22" t="str">
        <f>+IF(K243=Q243,("OK"))</f>
        <v>OK</v>
      </c>
      <c r="U234" s="739">
        <f t="shared" si="28"/>
        <v>0</v>
      </c>
      <c r="V234" s="739">
        <f t="shared" si="29"/>
        <v>0</v>
      </c>
      <c r="W234" s="739">
        <f t="shared" si="30"/>
        <v>0</v>
      </c>
      <c r="X234" s="739">
        <f t="shared" si="31"/>
        <v>0</v>
      </c>
      <c r="Y234" s="722">
        <f t="shared" si="32"/>
        <v>0</v>
      </c>
      <c r="Z234" s="740" t="b">
        <f t="shared" si="33"/>
        <v>0</v>
      </c>
    </row>
    <row r="235" spans="1:26" ht="21.6" customHeight="1">
      <c r="A235" s="849"/>
      <c r="B235" s="849" t="s">
        <v>1087</v>
      </c>
      <c r="C235" s="849"/>
      <c r="D235" s="1147"/>
      <c r="E235" s="1147"/>
      <c r="F235" s="1147"/>
      <c r="G235" s="1148"/>
      <c r="H235" s="1148"/>
      <c r="I235" s="1148"/>
      <c r="J235" s="848"/>
      <c r="K235" s="848">
        <f>+K226</f>
        <v>3442712.8186171437</v>
      </c>
      <c r="L235" s="847"/>
      <c r="M235" s="847"/>
      <c r="N235" s="847"/>
      <c r="O235" s="847"/>
      <c r="P235" s="847"/>
      <c r="Q235" s="848">
        <f>+Q226</f>
        <v>3442712.8186171437</v>
      </c>
      <c r="R235" s="849"/>
      <c r="S235" s="1149"/>
      <c r="T235" s="22"/>
      <c r="U235" s="739">
        <f t="shared" si="28"/>
        <v>0</v>
      </c>
      <c r="V235" s="739">
        <f t="shared" si="29"/>
        <v>0</v>
      </c>
      <c r="W235" s="739">
        <f t="shared" si="30"/>
        <v>0</v>
      </c>
      <c r="X235" s="739">
        <f t="shared" si="31"/>
        <v>0</v>
      </c>
      <c r="Y235" s="722">
        <f t="shared" si="32"/>
        <v>0</v>
      </c>
      <c r="Z235" s="740" t="b">
        <f t="shared" si="33"/>
        <v>0</v>
      </c>
    </row>
    <row r="236" spans="1:26">
      <c r="A236" s="578">
        <v>146</v>
      </c>
      <c r="B236" s="1183" t="s">
        <v>2086</v>
      </c>
      <c r="C236" s="1176" t="s">
        <v>1958</v>
      </c>
      <c r="D236" s="1177">
        <v>34965</v>
      </c>
      <c r="E236" s="1177">
        <v>33026</v>
      </c>
      <c r="F236" s="1177">
        <v>30786</v>
      </c>
      <c r="G236" s="1177">
        <v>35949</v>
      </c>
      <c r="H236" s="1178">
        <v>8449</v>
      </c>
      <c r="I236" s="1177">
        <v>27500</v>
      </c>
      <c r="J236" s="1179">
        <v>0.48</v>
      </c>
      <c r="K236" s="1179">
        <v>13200</v>
      </c>
      <c r="L236" s="1177">
        <v>6875</v>
      </c>
      <c r="M236" s="1177">
        <v>6875</v>
      </c>
      <c r="N236" s="1177">
        <v>6875</v>
      </c>
      <c r="O236" s="1177">
        <v>6875</v>
      </c>
      <c r="P236" s="1177">
        <v>27500</v>
      </c>
      <c r="Q236" s="1179">
        <v>13200</v>
      </c>
      <c r="R236" s="1178" t="s">
        <v>1051</v>
      </c>
      <c r="S236" s="1175" t="s">
        <v>296</v>
      </c>
      <c r="T236" s="22" t="str">
        <f t="shared" si="27"/>
        <v>OK</v>
      </c>
      <c r="U236" s="739">
        <f t="shared" si="28"/>
        <v>3300</v>
      </c>
      <c r="V236" s="739">
        <f t="shared" si="29"/>
        <v>3300</v>
      </c>
      <c r="W236" s="739">
        <f t="shared" si="30"/>
        <v>3300</v>
      </c>
      <c r="X236" s="739">
        <f t="shared" si="31"/>
        <v>3300</v>
      </c>
      <c r="Y236" s="722">
        <f t="shared" si="32"/>
        <v>13200</v>
      </c>
      <c r="Z236" s="740" t="str">
        <f t="shared" si="33"/>
        <v>OK</v>
      </c>
    </row>
    <row r="237" spans="1:26" ht="40.799999999999997">
      <c r="A237" s="578">
        <v>147</v>
      </c>
      <c r="B237" s="1184" t="s">
        <v>2087</v>
      </c>
      <c r="C237" s="1176" t="s">
        <v>1961</v>
      </c>
      <c r="D237" s="1177">
        <v>1067</v>
      </c>
      <c r="E237" s="1177">
        <v>859</v>
      </c>
      <c r="F237" s="1177">
        <v>723</v>
      </c>
      <c r="G237" s="1177">
        <v>1111</v>
      </c>
      <c r="H237" s="1178">
        <v>300</v>
      </c>
      <c r="I237" s="1177">
        <v>811</v>
      </c>
      <c r="J237" s="1179">
        <v>28</v>
      </c>
      <c r="K237" s="1179">
        <v>22708</v>
      </c>
      <c r="L237" s="1177">
        <v>202.75</v>
      </c>
      <c r="M237" s="1177">
        <v>202.75</v>
      </c>
      <c r="N237" s="1177">
        <v>202.75</v>
      </c>
      <c r="O237" s="1177">
        <v>202.75</v>
      </c>
      <c r="P237" s="1177">
        <v>811</v>
      </c>
      <c r="Q237" s="1179">
        <v>22708</v>
      </c>
      <c r="R237" s="1178" t="s">
        <v>1051</v>
      </c>
      <c r="S237" s="1175" t="s">
        <v>296</v>
      </c>
      <c r="T237" s="22" t="str">
        <f t="shared" si="27"/>
        <v>OK</v>
      </c>
      <c r="U237" s="739">
        <f t="shared" si="28"/>
        <v>5677</v>
      </c>
      <c r="V237" s="739">
        <f t="shared" si="29"/>
        <v>5677</v>
      </c>
      <c r="W237" s="739">
        <f t="shared" si="30"/>
        <v>5677</v>
      </c>
      <c r="X237" s="739">
        <f t="shared" si="31"/>
        <v>5677</v>
      </c>
      <c r="Y237" s="722">
        <f t="shared" si="32"/>
        <v>22708</v>
      </c>
      <c r="Z237" s="740" t="str">
        <f t="shared" si="33"/>
        <v>OK</v>
      </c>
    </row>
    <row r="238" spans="1:26">
      <c r="A238" s="578">
        <v>148</v>
      </c>
      <c r="B238" s="1183" t="s">
        <v>2088</v>
      </c>
      <c r="C238" s="1176" t="s">
        <v>1958</v>
      </c>
      <c r="D238" s="1177">
        <v>229353</v>
      </c>
      <c r="E238" s="1177">
        <v>222850</v>
      </c>
      <c r="F238" s="1177">
        <v>211991</v>
      </c>
      <c r="G238" s="1177">
        <v>248270</v>
      </c>
      <c r="H238" s="1178">
        <v>18270</v>
      </c>
      <c r="I238" s="1177">
        <v>230000</v>
      </c>
      <c r="J238" s="1179">
        <v>0.17</v>
      </c>
      <c r="K238" s="1179">
        <v>39100</v>
      </c>
      <c r="L238" s="1177">
        <v>57500</v>
      </c>
      <c r="M238" s="1177">
        <v>57500</v>
      </c>
      <c r="N238" s="1177">
        <v>57500</v>
      </c>
      <c r="O238" s="1177">
        <v>57500</v>
      </c>
      <c r="P238" s="1177">
        <v>230000</v>
      </c>
      <c r="Q238" s="1179">
        <v>39100</v>
      </c>
      <c r="R238" s="1178" t="s">
        <v>1956</v>
      </c>
      <c r="S238" s="1175" t="s">
        <v>296</v>
      </c>
      <c r="T238" s="22" t="str">
        <f t="shared" si="27"/>
        <v>OK</v>
      </c>
      <c r="U238" s="739">
        <f t="shared" si="28"/>
        <v>9775</v>
      </c>
      <c r="V238" s="739">
        <f t="shared" si="29"/>
        <v>9775</v>
      </c>
      <c r="W238" s="739">
        <f t="shared" si="30"/>
        <v>9775</v>
      </c>
      <c r="X238" s="739">
        <f t="shared" si="31"/>
        <v>9775</v>
      </c>
      <c r="Y238" s="722">
        <f t="shared" si="32"/>
        <v>39100</v>
      </c>
      <c r="Z238" s="740" t="str">
        <f t="shared" si="33"/>
        <v>OK</v>
      </c>
    </row>
    <row r="239" spans="1:26" ht="40.799999999999997">
      <c r="A239" s="578">
        <v>149</v>
      </c>
      <c r="B239" s="1184" t="s">
        <v>2089</v>
      </c>
      <c r="C239" s="1176" t="s">
        <v>1520</v>
      </c>
      <c r="D239" s="1177">
        <v>12</v>
      </c>
      <c r="E239" s="1177">
        <v>0</v>
      </c>
      <c r="F239" s="1177">
        <v>0</v>
      </c>
      <c r="G239" s="1177">
        <v>5</v>
      </c>
      <c r="H239" s="1178">
        <v>0</v>
      </c>
      <c r="I239" s="1177">
        <v>5</v>
      </c>
      <c r="J239" s="1179">
        <v>32.1</v>
      </c>
      <c r="K239" s="1179">
        <v>160.5</v>
      </c>
      <c r="L239" s="1177"/>
      <c r="M239" s="1177">
        <v>5</v>
      </c>
      <c r="N239" s="1177"/>
      <c r="O239" s="1177"/>
      <c r="P239" s="1177">
        <v>5</v>
      </c>
      <c r="Q239" s="1179">
        <v>160.5</v>
      </c>
      <c r="R239" s="1178" t="s">
        <v>1051</v>
      </c>
      <c r="S239" s="1175" t="s">
        <v>296</v>
      </c>
      <c r="T239" s="22" t="str">
        <f t="shared" si="27"/>
        <v>OK</v>
      </c>
      <c r="U239" s="739">
        <f t="shared" si="28"/>
        <v>0</v>
      </c>
      <c r="V239" s="739">
        <f t="shared" si="29"/>
        <v>160.5</v>
      </c>
      <c r="W239" s="739">
        <f t="shared" si="30"/>
        <v>0</v>
      </c>
      <c r="X239" s="739">
        <f t="shared" si="31"/>
        <v>0</v>
      </c>
      <c r="Y239" s="722">
        <f t="shared" si="32"/>
        <v>160.5</v>
      </c>
      <c r="Z239" s="740" t="str">
        <f t="shared" si="33"/>
        <v>OK</v>
      </c>
    </row>
    <row r="240" spans="1:26">
      <c r="A240" s="578">
        <v>150</v>
      </c>
      <c r="B240" s="1183" t="s">
        <v>2090</v>
      </c>
      <c r="C240" s="1176" t="s">
        <v>1961</v>
      </c>
      <c r="D240" s="1177">
        <v>3183</v>
      </c>
      <c r="E240" s="1177">
        <v>3433</v>
      </c>
      <c r="F240" s="1177">
        <v>4360</v>
      </c>
      <c r="G240" s="1177">
        <v>4447</v>
      </c>
      <c r="H240" s="1178">
        <v>350</v>
      </c>
      <c r="I240" s="1177">
        <v>4097</v>
      </c>
      <c r="J240" s="1179">
        <v>5.35</v>
      </c>
      <c r="K240" s="1179">
        <v>21918.949999999997</v>
      </c>
      <c r="L240" s="1177">
        <v>1024.25</v>
      </c>
      <c r="M240" s="1177">
        <v>1024.25</v>
      </c>
      <c r="N240" s="1177">
        <v>1024.25</v>
      </c>
      <c r="O240" s="1177">
        <v>1024.25</v>
      </c>
      <c r="P240" s="1177">
        <v>4097</v>
      </c>
      <c r="Q240" s="1179">
        <v>21918.949999999997</v>
      </c>
      <c r="R240" s="1178" t="s">
        <v>1962</v>
      </c>
      <c r="S240" s="1175" t="s">
        <v>296</v>
      </c>
      <c r="T240" s="22" t="str">
        <f t="shared" si="27"/>
        <v>OK</v>
      </c>
      <c r="U240" s="739">
        <f t="shared" si="28"/>
        <v>5479.7374999999993</v>
      </c>
      <c r="V240" s="739">
        <f t="shared" si="29"/>
        <v>5479.7374999999993</v>
      </c>
      <c r="W240" s="739">
        <f t="shared" si="30"/>
        <v>5479.7374999999993</v>
      </c>
      <c r="X240" s="739">
        <f t="shared" si="31"/>
        <v>5479.7374999999993</v>
      </c>
      <c r="Y240" s="722">
        <f t="shared" si="32"/>
        <v>21918.949999999997</v>
      </c>
      <c r="Z240" s="740" t="str">
        <f t="shared" si="33"/>
        <v>OK</v>
      </c>
    </row>
    <row r="241" spans="1:26">
      <c r="A241" s="578">
        <v>151</v>
      </c>
      <c r="B241" s="1184" t="s">
        <v>2091</v>
      </c>
      <c r="C241" s="1176" t="s">
        <v>1520</v>
      </c>
      <c r="D241" s="1177">
        <v>52</v>
      </c>
      <c r="E241" s="1177">
        <v>65</v>
      </c>
      <c r="F241" s="1177">
        <v>175</v>
      </c>
      <c r="G241" s="1177">
        <v>200</v>
      </c>
      <c r="H241" s="1178">
        <v>50</v>
      </c>
      <c r="I241" s="1177">
        <v>150</v>
      </c>
      <c r="J241" s="1179">
        <v>36</v>
      </c>
      <c r="K241" s="1179">
        <v>5400</v>
      </c>
      <c r="L241" s="1177">
        <v>37.5</v>
      </c>
      <c r="M241" s="1177">
        <v>37.5</v>
      </c>
      <c r="N241" s="1177">
        <v>37.5</v>
      </c>
      <c r="O241" s="1177">
        <v>37.5</v>
      </c>
      <c r="P241" s="1177">
        <v>150</v>
      </c>
      <c r="Q241" s="1179">
        <v>5400</v>
      </c>
      <c r="R241" s="1178" t="s">
        <v>1956</v>
      </c>
      <c r="S241" s="1175" t="s">
        <v>296</v>
      </c>
      <c r="T241" s="22" t="str">
        <f>+IF(K246=Q246,("OK"))</f>
        <v>OK</v>
      </c>
      <c r="U241" s="739">
        <f t="shared" si="28"/>
        <v>1350</v>
      </c>
      <c r="V241" s="739">
        <f t="shared" si="29"/>
        <v>1350</v>
      </c>
      <c r="W241" s="739">
        <f t="shared" si="30"/>
        <v>1350</v>
      </c>
      <c r="X241" s="739">
        <f t="shared" si="31"/>
        <v>1350</v>
      </c>
      <c r="Y241" s="722">
        <f t="shared" si="32"/>
        <v>5400</v>
      </c>
      <c r="Z241" s="740" t="str">
        <f t="shared" si="33"/>
        <v>OK</v>
      </c>
    </row>
    <row r="242" spans="1:26">
      <c r="A242" s="578">
        <v>152</v>
      </c>
      <c r="B242" s="1183" t="s">
        <v>2092</v>
      </c>
      <c r="C242" s="1176" t="s">
        <v>1958</v>
      </c>
      <c r="D242" s="1177">
        <v>55358</v>
      </c>
      <c r="E242" s="1177">
        <v>66138</v>
      </c>
      <c r="F242" s="1177">
        <v>62729</v>
      </c>
      <c r="G242" s="1177">
        <v>66764</v>
      </c>
      <c r="H242" s="1178">
        <v>1000</v>
      </c>
      <c r="I242" s="1177">
        <v>65764</v>
      </c>
      <c r="J242" s="1179">
        <v>0.40660000000000002</v>
      </c>
      <c r="K242" s="1179">
        <v>26739.642400000001</v>
      </c>
      <c r="L242" s="1177">
        <v>16441</v>
      </c>
      <c r="M242" s="1177">
        <v>16441</v>
      </c>
      <c r="N242" s="1177">
        <v>16441</v>
      </c>
      <c r="O242" s="1177">
        <v>16441</v>
      </c>
      <c r="P242" s="1177">
        <v>65764</v>
      </c>
      <c r="Q242" s="1179">
        <v>26739.642400000001</v>
      </c>
      <c r="R242" s="1178" t="s">
        <v>1956</v>
      </c>
      <c r="S242" s="1175" t="s">
        <v>296</v>
      </c>
      <c r="T242" s="22" t="str">
        <f>+IF(K247=Q247,("OK"))</f>
        <v>OK</v>
      </c>
      <c r="U242" s="739">
        <f t="shared" si="28"/>
        <v>6684.9106000000002</v>
      </c>
      <c r="V242" s="739">
        <f t="shared" si="29"/>
        <v>6684.9106000000002</v>
      </c>
      <c r="W242" s="739">
        <f t="shared" si="30"/>
        <v>6684.9106000000002</v>
      </c>
      <c r="X242" s="739">
        <f t="shared" si="31"/>
        <v>6684.9106000000002</v>
      </c>
      <c r="Y242" s="722">
        <f t="shared" si="32"/>
        <v>26739.642400000001</v>
      </c>
      <c r="Z242" s="740" t="str">
        <f t="shared" si="33"/>
        <v>OK</v>
      </c>
    </row>
    <row r="243" spans="1:26">
      <c r="A243" s="578">
        <v>153</v>
      </c>
      <c r="B243" s="1183" t="s">
        <v>2093</v>
      </c>
      <c r="C243" s="1176" t="s">
        <v>1958</v>
      </c>
      <c r="D243" s="1177">
        <v>117203</v>
      </c>
      <c r="E243" s="1177">
        <v>136987</v>
      </c>
      <c r="F243" s="1177">
        <v>124545</v>
      </c>
      <c r="G243" s="1177">
        <v>168339</v>
      </c>
      <c r="H243" s="1178">
        <v>18339</v>
      </c>
      <c r="I243" s="1177">
        <v>150000</v>
      </c>
      <c r="J243" s="1179">
        <v>0.9</v>
      </c>
      <c r="K243" s="1179">
        <v>135000</v>
      </c>
      <c r="L243" s="1177">
        <v>37500</v>
      </c>
      <c r="M243" s="1177">
        <v>37500</v>
      </c>
      <c r="N243" s="1177">
        <v>37500</v>
      </c>
      <c r="O243" s="1177">
        <v>37500</v>
      </c>
      <c r="P243" s="1177">
        <v>150000</v>
      </c>
      <c r="Q243" s="1179">
        <v>135000</v>
      </c>
      <c r="R243" s="1178" t="s">
        <v>1956</v>
      </c>
      <c r="S243" s="1175" t="s">
        <v>296</v>
      </c>
      <c r="T243" s="22" t="str">
        <f>+IF(K248=Q248,("OK"))</f>
        <v>OK</v>
      </c>
      <c r="U243" s="739">
        <f t="shared" si="28"/>
        <v>33750</v>
      </c>
      <c r="V243" s="739">
        <f t="shared" si="29"/>
        <v>33750</v>
      </c>
      <c r="W243" s="739">
        <f t="shared" si="30"/>
        <v>33750</v>
      </c>
      <c r="X243" s="739">
        <f t="shared" si="31"/>
        <v>33750</v>
      </c>
      <c r="Y243" s="722">
        <f t="shared" si="32"/>
        <v>135000</v>
      </c>
      <c r="Z243" s="740" t="str">
        <f t="shared" si="33"/>
        <v>OK</v>
      </c>
    </row>
    <row r="244" spans="1:26">
      <c r="A244" s="578">
        <v>154</v>
      </c>
      <c r="B244" s="1183" t="s">
        <v>2094</v>
      </c>
      <c r="C244" s="1176" t="s">
        <v>1961</v>
      </c>
      <c r="D244" s="1177">
        <v>1099</v>
      </c>
      <c r="E244" s="1177">
        <v>665</v>
      </c>
      <c r="F244" s="1177">
        <v>452</v>
      </c>
      <c r="G244" s="1177">
        <v>500</v>
      </c>
      <c r="H244" s="1178">
        <v>220</v>
      </c>
      <c r="I244" s="1177">
        <v>280</v>
      </c>
      <c r="J244" s="1179">
        <v>4.5599999999999996</v>
      </c>
      <c r="K244" s="1179">
        <v>1276.8</v>
      </c>
      <c r="L244" s="1177"/>
      <c r="M244" s="1177"/>
      <c r="N244" s="1177">
        <v>280</v>
      </c>
      <c r="O244" s="1177"/>
      <c r="P244" s="1177">
        <v>280</v>
      </c>
      <c r="Q244" s="1179">
        <v>1276.8</v>
      </c>
      <c r="R244" s="1178" t="s">
        <v>1051</v>
      </c>
      <c r="S244" s="1175" t="s">
        <v>296</v>
      </c>
      <c r="T244" s="22" t="str">
        <f>+IF(K249=Q249,("OK"))</f>
        <v>OK</v>
      </c>
      <c r="U244" s="739">
        <f t="shared" si="28"/>
        <v>0</v>
      </c>
      <c r="V244" s="739">
        <f t="shared" si="29"/>
        <v>0</v>
      </c>
      <c r="W244" s="739">
        <f t="shared" si="30"/>
        <v>1276.8</v>
      </c>
      <c r="X244" s="739">
        <f t="shared" si="31"/>
        <v>0</v>
      </c>
      <c r="Y244" s="722">
        <f t="shared" si="32"/>
        <v>1276.8</v>
      </c>
      <c r="Z244" s="740" t="str">
        <f t="shared" si="33"/>
        <v>OK</v>
      </c>
    </row>
    <row r="245" spans="1:26">
      <c r="A245" s="578">
        <v>155</v>
      </c>
      <c r="B245" s="1183" t="s">
        <v>2095</v>
      </c>
      <c r="C245" s="1176" t="s">
        <v>1958</v>
      </c>
      <c r="D245" s="1177">
        <v>963510</v>
      </c>
      <c r="E245" s="1177">
        <v>972399</v>
      </c>
      <c r="F245" s="1177">
        <v>1038662</v>
      </c>
      <c r="G245" s="1177">
        <v>1250000</v>
      </c>
      <c r="H245" s="1178">
        <v>0</v>
      </c>
      <c r="I245" s="1177">
        <v>1250000</v>
      </c>
      <c r="J245" s="1179">
        <v>0.106</v>
      </c>
      <c r="K245" s="1179">
        <v>132500</v>
      </c>
      <c r="L245" s="1177">
        <v>312500</v>
      </c>
      <c r="M245" s="1177">
        <v>312500</v>
      </c>
      <c r="N245" s="1177">
        <v>312500</v>
      </c>
      <c r="O245" s="1177">
        <v>312500</v>
      </c>
      <c r="P245" s="1177">
        <v>1250000</v>
      </c>
      <c r="Q245" s="1179">
        <v>132500</v>
      </c>
      <c r="R245" s="1178" t="s">
        <v>1956</v>
      </c>
      <c r="S245" s="1175" t="s">
        <v>296</v>
      </c>
      <c r="T245" s="22" t="str">
        <f>+IF(K250=Q250,("OK"))</f>
        <v>OK</v>
      </c>
      <c r="U245" s="739">
        <f t="shared" si="28"/>
        <v>33125</v>
      </c>
      <c r="V245" s="739">
        <f t="shared" si="29"/>
        <v>33125</v>
      </c>
      <c r="W245" s="739">
        <f t="shared" si="30"/>
        <v>33125</v>
      </c>
      <c r="X245" s="739">
        <f t="shared" si="31"/>
        <v>33125</v>
      </c>
      <c r="Y245" s="722">
        <f t="shared" si="32"/>
        <v>132500</v>
      </c>
      <c r="Z245" s="740" t="str">
        <f t="shared" si="33"/>
        <v>OK</v>
      </c>
    </row>
    <row r="246" spans="1:26">
      <c r="A246" s="578">
        <v>156</v>
      </c>
      <c r="B246" s="1183" t="s">
        <v>2096</v>
      </c>
      <c r="C246" s="1176" t="s">
        <v>1958</v>
      </c>
      <c r="D246" s="1177">
        <v>89305</v>
      </c>
      <c r="E246" s="1177">
        <v>38316</v>
      </c>
      <c r="F246" s="1177">
        <v>45533</v>
      </c>
      <c r="G246" s="1177">
        <v>55000</v>
      </c>
      <c r="H246" s="1178">
        <v>0</v>
      </c>
      <c r="I246" s="1177">
        <v>55000</v>
      </c>
      <c r="J246" s="1179">
        <v>0.23</v>
      </c>
      <c r="K246" s="1179">
        <v>12650</v>
      </c>
      <c r="L246" s="1177">
        <v>13750</v>
      </c>
      <c r="M246" s="1177">
        <v>13750</v>
      </c>
      <c r="N246" s="1177">
        <v>13750</v>
      </c>
      <c r="O246" s="1177">
        <v>13750</v>
      </c>
      <c r="P246" s="1177">
        <v>55000</v>
      </c>
      <c r="Q246" s="1179">
        <v>12650</v>
      </c>
      <c r="R246" s="1178" t="s">
        <v>1051</v>
      </c>
      <c r="S246" s="1175" t="s">
        <v>296</v>
      </c>
      <c r="T246" s="22" t="str">
        <f>+IF(K258=Q258,("OK"))</f>
        <v>OK</v>
      </c>
      <c r="U246" s="739">
        <f t="shared" si="28"/>
        <v>3162.5</v>
      </c>
      <c r="V246" s="739">
        <f t="shared" si="29"/>
        <v>3162.5</v>
      </c>
      <c r="W246" s="739">
        <f t="shared" si="30"/>
        <v>3162.5</v>
      </c>
      <c r="X246" s="739">
        <f t="shared" si="31"/>
        <v>3162.5</v>
      </c>
      <c r="Y246" s="722">
        <f t="shared" si="32"/>
        <v>12650</v>
      </c>
      <c r="Z246" s="740" t="str">
        <f t="shared" si="33"/>
        <v>OK</v>
      </c>
    </row>
    <row r="247" spans="1:26">
      <c r="A247" s="578">
        <v>157</v>
      </c>
      <c r="B247" s="1183" t="s">
        <v>2097</v>
      </c>
      <c r="C247" s="1176" t="s">
        <v>1958</v>
      </c>
      <c r="D247" s="1177">
        <v>941</v>
      </c>
      <c r="E247" s="1177">
        <v>422</v>
      </c>
      <c r="F247" s="1177">
        <v>1951</v>
      </c>
      <c r="G247" s="1177">
        <v>1412</v>
      </c>
      <c r="H247" s="1178">
        <v>50</v>
      </c>
      <c r="I247" s="1177">
        <v>1362</v>
      </c>
      <c r="J247" s="1179">
        <v>2.7</v>
      </c>
      <c r="K247" s="1179">
        <v>3677.4</v>
      </c>
      <c r="L247" s="1177"/>
      <c r="M247" s="1177">
        <v>1362</v>
      </c>
      <c r="N247" s="1177"/>
      <c r="O247" s="1177"/>
      <c r="P247" s="1177">
        <v>1362</v>
      </c>
      <c r="Q247" s="1179">
        <v>3677.4</v>
      </c>
      <c r="R247" s="1178" t="s">
        <v>1051</v>
      </c>
      <c r="S247" s="1175" t="s">
        <v>296</v>
      </c>
      <c r="T247" s="22" t="str">
        <f>+IF(K259=Q259,("OK"))</f>
        <v>OK</v>
      </c>
      <c r="U247" s="739">
        <f t="shared" si="28"/>
        <v>0</v>
      </c>
      <c r="V247" s="739">
        <f t="shared" si="29"/>
        <v>3677.4</v>
      </c>
      <c r="W247" s="739">
        <f t="shared" si="30"/>
        <v>0</v>
      </c>
      <c r="X247" s="739">
        <f t="shared" si="31"/>
        <v>0</v>
      </c>
      <c r="Y247" s="722">
        <f t="shared" si="32"/>
        <v>3677.4</v>
      </c>
      <c r="Z247" s="740" t="str">
        <f t="shared" si="33"/>
        <v>OK</v>
      </c>
    </row>
    <row r="248" spans="1:26">
      <c r="A248" s="578">
        <v>158</v>
      </c>
      <c r="B248" s="1183" t="s">
        <v>2098</v>
      </c>
      <c r="C248" s="1176" t="s">
        <v>1520</v>
      </c>
      <c r="D248" s="1177">
        <v>4394</v>
      </c>
      <c r="E248" s="1177">
        <v>1859</v>
      </c>
      <c r="F248" s="1177">
        <v>1110</v>
      </c>
      <c r="G248" s="1177">
        <v>2904</v>
      </c>
      <c r="H248" s="1178">
        <v>1151</v>
      </c>
      <c r="I248" s="1177">
        <v>1753</v>
      </c>
      <c r="J248" s="1179">
        <v>9</v>
      </c>
      <c r="K248" s="1179">
        <v>15777</v>
      </c>
      <c r="L248" s="1177">
        <v>438.25</v>
      </c>
      <c r="M248" s="1177">
        <v>438.25</v>
      </c>
      <c r="N248" s="1177">
        <v>438.25</v>
      </c>
      <c r="O248" s="1177">
        <v>438.25</v>
      </c>
      <c r="P248" s="1177">
        <v>1753</v>
      </c>
      <c r="Q248" s="1179">
        <v>15777</v>
      </c>
      <c r="R248" s="1178" t="s">
        <v>1962</v>
      </c>
      <c r="S248" s="1175" t="s">
        <v>296</v>
      </c>
      <c r="T248" s="22" t="str">
        <f>+IF(K260=Q260,("OK"))</f>
        <v>OK</v>
      </c>
      <c r="U248" s="739">
        <f t="shared" si="28"/>
        <v>3944.25</v>
      </c>
      <c r="V248" s="739">
        <f t="shared" si="29"/>
        <v>3944.25</v>
      </c>
      <c r="W248" s="739">
        <f t="shared" si="30"/>
        <v>3944.25</v>
      </c>
      <c r="X248" s="739">
        <f t="shared" si="31"/>
        <v>3944.25</v>
      </c>
      <c r="Y248" s="722">
        <f t="shared" si="32"/>
        <v>15777</v>
      </c>
      <c r="Z248" s="740" t="str">
        <f t="shared" si="33"/>
        <v>OK</v>
      </c>
    </row>
    <row r="249" spans="1:26">
      <c r="A249" s="578">
        <v>159</v>
      </c>
      <c r="B249" s="1183" t="s">
        <v>2099</v>
      </c>
      <c r="C249" s="1176" t="s">
        <v>1961</v>
      </c>
      <c r="D249" s="1177">
        <v>150</v>
      </c>
      <c r="E249" s="1177">
        <v>236</v>
      </c>
      <c r="F249" s="1177">
        <v>121</v>
      </c>
      <c r="G249" s="1177">
        <v>165</v>
      </c>
      <c r="H249" s="1178">
        <v>110</v>
      </c>
      <c r="I249" s="1177">
        <v>55</v>
      </c>
      <c r="J249" s="1179">
        <v>9.7200000000000006</v>
      </c>
      <c r="K249" s="1179">
        <v>534.6</v>
      </c>
      <c r="L249" s="1177"/>
      <c r="M249" s="1177">
        <v>55</v>
      </c>
      <c r="N249" s="1177"/>
      <c r="O249" s="1177"/>
      <c r="P249" s="1177">
        <v>55</v>
      </c>
      <c r="Q249" s="1179">
        <v>534.6</v>
      </c>
      <c r="R249" s="1178" t="s">
        <v>1051</v>
      </c>
      <c r="S249" s="1175" t="s">
        <v>296</v>
      </c>
      <c r="T249" s="22" t="str">
        <f>+IF(K261=Q261,("OK"))</f>
        <v>OK</v>
      </c>
      <c r="U249" s="739">
        <f t="shared" si="28"/>
        <v>0</v>
      </c>
      <c r="V249" s="739">
        <f t="shared" si="29"/>
        <v>534.6</v>
      </c>
      <c r="W249" s="739">
        <f t="shared" si="30"/>
        <v>0</v>
      </c>
      <c r="X249" s="739">
        <f t="shared" si="31"/>
        <v>0</v>
      </c>
      <c r="Y249" s="722">
        <f t="shared" si="32"/>
        <v>534.6</v>
      </c>
      <c r="Z249" s="740" t="str">
        <f t="shared" si="33"/>
        <v>OK</v>
      </c>
    </row>
    <row r="250" spans="1:26">
      <c r="A250" s="578">
        <v>160</v>
      </c>
      <c r="B250" s="1183" t="s">
        <v>2100</v>
      </c>
      <c r="C250" s="1176" t="s">
        <v>1958</v>
      </c>
      <c r="D250" s="1177">
        <v>7927</v>
      </c>
      <c r="E250" s="1177">
        <v>9576</v>
      </c>
      <c r="F250" s="1177">
        <v>7788</v>
      </c>
      <c r="G250" s="1177">
        <v>9429</v>
      </c>
      <c r="H250" s="1178">
        <v>5000</v>
      </c>
      <c r="I250" s="1177">
        <v>4429</v>
      </c>
      <c r="J250" s="1179">
        <v>0.44</v>
      </c>
      <c r="K250" s="1179">
        <v>1948.76</v>
      </c>
      <c r="L250" s="1177"/>
      <c r="M250" s="1177"/>
      <c r="N250" s="1177">
        <v>4429</v>
      </c>
      <c r="O250" s="1177"/>
      <c r="P250" s="1177">
        <v>4429</v>
      </c>
      <c r="Q250" s="1179">
        <v>1948.76</v>
      </c>
      <c r="R250" s="1178" t="s">
        <v>1051</v>
      </c>
      <c r="S250" s="1175" t="s">
        <v>296</v>
      </c>
      <c r="T250" s="22" t="str">
        <f>+IF(K262=Q262,("OK"))</f>
        <v>OK</v>
      </c>
      <c r="U250" s="739">
        <f t="shared" si="28"/>
        <v>0</v>
      </c>
      <c r="V250" s="739">
        <f t="shared" si="29"/>
        <v>0</v>
      </c>
      <c r="W250" s="739">
        <f t="shared" si="30"/>
        <v>1948.76</v>
      </c>
      <c r="X250" s="739">
        <f t="shared" si="31"/>
        <v>0</v>
      </c>
      <c r="Y250" s="722">
        <f t="shared" si="32"/>
        <v>1948.76</v>
      </c>
      <c r="Z250" s="740" t="str">
        <f t="shared" si="33"/>
        <v>OK</v>
      </c>
    </row>
    <row r="251" spans="1:26" ht="27.6" customHeight="1">
      <c r="A251" s="1060"/>
      <c r="B251" s="604" t="s">
        <v>6</v>
      </c>
      <c r="D251" s="21"/>
      <c r="E251" s="21"/>
      <c r="F251" s="21"/>
      <c r="G251" s="21"/>
      <c r="I251" s="21"/>
      <c r="J251" s="21"/>
      <c r="K251" s="1162">
        <f>SUM(K235:K250)</f>
        <v>3875304.4710171432</v>
      </c>
      <c r="L251" s="1139"/>
      <c r="M251" s="1139"/>
      <c r="N251" s="1139"/>
      <c r="O251" s="1139"/>
      <c r="P251" s="1139"/>
      <c r="Q251" s="1140">
        <f>SUM(Q235:Q250)</f>
        <v>3875304.4710171432</v>
      </c>
      <c r="T251" s="22"/>
      <c r="U251" s="739">
        <f t="shared" si="28"/>
        <v>0</v>
      </c>
      <c r="V251" s="739">
        <f t="shared" si="29"/>
        <v>0</v>
      </c>
      <c r="W251" s="739">
        <f t="shared" si="30"/>
        <v>0</v>
      </c>
      <c r="X251" s="739">
        <f t="shared" si="31"/>
        <v>0</v>
      </c>
      <c r="Y251" s="722">
        <f t="shared" si="32"/>
        <v>0</v>
      </c>
      <c r="Z251" s="740" t="b">
        <f t="shared" si="33"/>
        <v>0</v>
      </c>
    </row>
    <row r="252" spans="1:26" ht="24.6">
      <c r="A252" s="1826" t="s">
        <v>1937</v>
      </c>
      <c r="B252" s="1826"/>
      <c r="C252" s="1826"/>
      <c r="D252" s="1826"/>
      <c r="E252" s="1826"/>
      <c r="F252" s="1826"/>
      <c r="G252" s="1826"/>
      <c r="H252" s="1826"/>
      <c r="I252" s="1826"/>
      <c r="J252" s="1826"/>
      <c r="K252" s="1826"/>
      <c r="L252" s="1826"/>
      <c r="M252" s="1826"/>
      <c r="N252" s="1826"/>
      <c r="O252" s="1826"/>
      <c r="P252" s="1826"/>
      <c r="Q252" s="1826"/>
      <c r="R252" s="1826"/>
      <c r="S252" s="1826"/>
      <c r="T252" s="22"/>
      <c r="U252" s="739">
        <f t="shared" si="28"/>
        <v>0</v>
      </c>
      <c r="V252" s="739">
        <f t="shared" si="29"/>
        <v>0</v>
      </c>
      <c r="W252" s="739">
        <f t="shared" si="30"/>
        <v>0</v>
      </c>
      <c r="X252" s="739">
        <f t="shared" si="31"/>
        <v>0</v>
      </c>
      <c r="Y252" s="722">
        <f t="shared" si="32"/>
        <v>0</v>
      </c>
      <c r="Z252" s="740" t="str">
        <f t="shared" si="33"/>
        <v>OK</v>
      </c>
    </row>
    <row r="253" spans="1:26" ht="24.6">
      <c r="A253" s="1826" t="s">
        <v>1029</v>
      </c>
      <c r="B253" s="1826"/>
      <c r="C253" s="1826"/>
      <c r="D253" s="1826"/>
      <c r="E253" s="1826"/>
      <c r="F253" s="1826"/>
      <c r="G253" s="1826"/>
      <c r="H253" s="1826"/>
      <c r="I253" s="1826"/>
      <c r="J253" s="1826"/>
      <c r="K253" s="1826"/>
      <c r="L253" s="1826"/>
      <c r="M253" s="1826"/>
      <c r="N253" s="1826"/>
      <c r="O253" s="1826"/>
      <c r="P253" s="1826"/>
      <c r="Q253" s="1826"/>
      <c r="R253" s="1826"/>
      <c r="S253" s="1826"/>
      <c r="T253" s="22"/>
      <c r="U253" s="739">
        <f t="shared" si="28"/>
        <v>0</v>
      </c>
      <c r="V253" s="739">
        <f t="shared" si="29"/>
        <v>0</v>
      </c>
      <c r="W253" s="739">
        <f t="shared" si="30"/>
        <v>0</v>
      </c>
      <c r="X253" s="739">
        <f t="shared" si="31"/>
        <v>0</v>
      </c>
      <c r="Y253" s="722">
        <f t="shared" si="32"/>
        <v>0</v>
      </c>
      <c r="Z253" s="740" t="str">
        <f t="shared" si="33"/>
        <v>OK</v>
      </c>
    </row>
    <row r="254" spans="1:26" ht="24.6">
      <c r="A254" s="1827" t="s">
        <v>1030</v>
      </c>
      <c r="B254" s="1827"/>
      <c r="C254" s="1827"/>
      <c r="D254" s="1827"/>
      <c r="E254" s="1827"/>
      <c r="F254" s="1827"/>
      <c r="G254" s="1827"/>
      <c r="H254" s="1827"/>
      <c r="I254" s="1827"/>
      <c r="J254" s="1827"/>
      <c r="K254" s="1827"/>
      <c r="L254" s="1827"/>
      <c r="M254" s="1827"/>
      <c r="N254" s="1827"/>
      <c r="O254" s="1827"/>
      <c r="P254" s="1827"/>
      <c r="Q254" s="1827"/>
      <c r="R254" s="1827"/>
      <c r="S254" s="1827"/>
      <c r="T254" s="22"/>
      <c r="U254" s="739">
        <f t="shared" si="28"/>
        <v>0</v>
      </c>
      <c r="V254" s="739">
        <f t="shared" si="29"/>
        <v>0</v>
      </c>
      <c r="W254" s="739">
        <f t="shared" si="30"/>
        <v>0</v>
      </c>
      <c r="X254" s="739">
        <f t="shared" si="31"/>
        <v>0</v>
      </c>
      <c r="Y254" s="722">
        <f t="shared" si="32"/>
        <v>0</v>
      </c>
      <c r="Z254" s="740" t="str">
        <f t="shared" si="33"/>
        <v>OK</v>
      </c>
    </row>
    <row r="255" spans="1:26">
      <c r="A255" s="1828" t="s">
        <v>789</v>
      </c>
      <c r="B255" s="1829" t="s">
        <v>4</v>
      </c>
      <c r="C255" s="1828" t="s">
        <v>1031</v>
      </c>
      <c r="D255" s="1838" t="s">
        <v>1032</v>
      </c>
      <c r="E255" s="1838"/>
      <c r="F255" s="1838"/>
      <c r="G255" s="1847" t="s">
        <v>1033</v>
      </c>
      <c r="H255" s="1847" t="s">
        <v>1034</v>
      </c>
      <c r="I255" s="1847" t="s">
        <v>1035</v>
      </c>
      <c r="J255" s="1833" t="s">
        <v>1036</v>
      </c>
      <c r="K255" s="1833" t="s">
        <v>1037</v>
      </c>
      <c r="L255" s="1831" t="s">
        <v>1038</v>
      </c>
      <c r="M255" s="1831" t="s">
        <v>1039</v>
      </c>
      <c r="N255" s="1831" t="s">
        <v>1040</v>
      </c>
      <c r="O255" s="1831" t="s">
        <v>1041</v>
      </c>
      <c r="P255" s="1833" t="s">
        <v>1042</v>
      </c>
      <c r="Q255" s="1833"/>
      <c r="R255" s="1828" t="s">
        <v>1043</v>
      </c>
      <c r="S255" s="1883" t="s">
        <v>1146</v>
      </c>
      <c r="T255" s="22" t="str">
        <f>+IF(K247=Q247,("OK"))</f>
        <v>OK</v>
      </c>
      <c r="U255" s="739"/>
      <c r="V255" s="739"/>
      <c r="W255" s="739"/>
      <c r="X255" s="739"/>
      <c r="Z255" s="740" t="str">
        <f t="shared" si="33"/>
        <v>OK</v>
      </c>
    </row>
    <row r="256" spans="1:26" ht="76.95" customHeight="1">
      <c r="A256" s="1828"/>
      <c r="B256" s="1830"/>
      <c r="C256" s="1828"/>
      <c r="D256" s="505" t="s">
        <v>1147</v>
      </c>
      <c r="E256" s="505" t="s">
        <v>1046</v>
      </c>
      <c r="F256" s="505" t="s">
        <v>1926</v>
      </c>
      <c r="G256" s="1847"/>
      <c r="H256" s="1847"/>
      <c r="I256" s="1847"/>
      <c r="J256" s="1833"/>
      <c r="K256" s="1833"/>
      <c r="L256" s="1831"/>
      <c r="M256" s="1831"/>
      <c r="N256" s="1831"/>
      <c r="O256" s="1831"/>
      <c r="P256" s="499" t="s">
        <v>1047</v>
      </c>
      <c r="Q256" s="500" t="s">
        <v>1048</v>
      </c>
      <c r="R256" s="1828"/>
      <c r="S256" s="1883"/>
      <c r="T256" s="22" t="str">
        <f>+IF(K248=Q248,("OK"))</f>
        <v>OK</v>
      </c>
      <c r="U256" s="739">
        <f t="shared" si="28"/>
        <v>0</v>
      </c>
      <c r="V256" s="739">
        <f t="shared" si="29"/>
        <v>0</v>
      </c>
      <c r="W256" s="739">
        <f t="shared" si="30"/>
        <v>0</v>
      </c>
      <c r="X256" s="739">
        <f t="shared" si="31"/>
        <v>0</v>
      </c>
      <c r="Y256" s="722">
        <f t="shared" si="32"/>
        <v>0</v>
      </c>
      <c r="Z256" s="740" t="b">
        <f t="shared" si="33"/>
        <v>0</v>
      </c>
    </row>
    <row r="257" spans="1:26" ht="21.6" customHeight="1">
      <c r="A257" s="849"/>
      <c r="B257" s="849" t="s">
        <v>1087</v>
      </c>
      <c r="C257" s="849"/>
      <c r="D257" s="1147"/>
      <c r="E257" s="1147"/>
      <c r="F257" s="1147"/>
      <c r="G257" s="1148"/>
      <c r="H257" s="1148"/>
      <c r="I257" s="1148"/>
      <c r="J257" s="848"/>
      <c r="K257" s="848">
        <f>+K251</f>
        <v>3875304.4710171432</v>
      </c>
      <c r="L257" s="847"/>
      <c r="M257" s="847"/>
      <c r="N257" s="847"/>
      <c r="O257" s="847"/>
      <c r="P257" s="847"/>
      <c r="Q257" s="848">
        <f>+Q251</f>
        <v>3875304.4710171432</v>
      </c>
      <c r="R257" s="849"/>
      <c r="S257" s="1149"/>
      <c r="T257" s="22"/>
      <c r="U257" s="739">
        <f t="shared" si="28"/>
        <v>0</v>
      </c>
      <c r="V257" s="739">
        <f t="shared" si="29"/>
        <v>0</v>
      </c>
      <c r="W257" s="739">
        <f t="shared" si="30"/>
        <v>0</v>
      </c>
      <c r="X257" s="739">
        <f t="shared" si="31"/>
        <v>0</v>
      </c>
      <c r="Y257" s="722">
        <f t="shared" si="32"/>
        <v>0</v>
      </c>
      <c r="Z257" s="740" t="b">
        <f t="shared" si="33"/>
        <v>0</v>
      </c>
    </row>
    <row r="258" spans="1:26">
      <c r="A258" s="578">
        <v>161</v>
      </c>
      <c r="B258" s="1183" t="s">
        <v>2101</v>
      </c>
      <c r="C258" s="1176" t="s">
        <v>1958</v>
      </c>
      <c r="D258" s="1177">
        <v>15425</v>
      </c>
      <c r="E258" s="1177">
        <v>15776</v>
      </c>
      <c r="F258" s="1177">
        <v>13121</v>
      </c>
      <c r="G258" s="1177">
        <v>14515</v>
      </c>
      <c r="H258" s="1178">
        <v>3000</v>
      </c>
      <c r="I258" s="1177">
        <v>11515</v>
      </c>
      <c r="J258" s="1179">
        <v>0.74</v>
      </c>
      <c r="K258" s="1179">
        <v>8521.1</v>
      </c>
      <c r="L258" s="1177">
        <v>5757.5</v>
      </c>
      <c r="M258" s="1177"/>
      <c r="N258" s="1177">
        <v>5757.5</v>
      </c>
      <c r="O258" s="1177"/>
      <c r="P258" s="1177">
        <v>11515</v>
      </c>
      <c r="Q258" s="1179">
        <v>8521.1</v>
      </c>
      <c r="R258" s="1178" t="s">
        <v>1051</v>
      </c>
      <c r="S258" s="1175" t="s">
        <v>296</v>
      </c>
      <c r="T258" s="22" t="str">
        <f t="shared" si="27"/>
        <v>OK</v>
      </c>
      <c r="U258" s="739">
        <f t="shared" si="28"/>
        <v>4260.55</v>
      </c>
      <c r="V258" s="739">
        <f t="shared" si="29"/>
        <v>0</v>
      </c>
      <c r="W258" s="739">
        <f t="shared" si="30"/>
        <v>4260.55</v>
      </c>
      <c r="X258" s="739">
        <f t="shared" si="31"/>
        <v>0</v>
      </c>
      <c r="Y258" s="722">
        <f t="shared" si="32"/>
        <v>8521.1</v>
      </c>
      <c r="Z258" s="740" t="str">
        <f t="shared" si="33"/>
        <v>OK</v>
      </c>
    </row>
    <row r="259" spans="1:26" ht="61.2">
      <c r="A259" s="578">
        <v>162</v>
      </c>
      <c r="B259" s="1184" t="s">
        <v>2102</v>
      </c>
      <c r="C259" s="1176" t="s">
        <v>1520</v>
      </c>
      <c r="D259" s="1177">
        <v>1584</v>
      </c>
      <c r="E259" s="1177">
        <v>1268</v>
      </c>
      <c r="F259" s="1177">
        <v>1102</v>
      </c>
      <c r="G259" s="1177">
        <v>1325</v>
      </c>
      <c r="H259" s="1178">
        <v>225</v>
      </c>
      <c r="I259" s="1177">
        <v>1100</v>
      </c>
      <c r="J259" s="1179">
        <v>12.84</v>
      </c>
      <c r="K259" s="1179">
        <v>14124</v>
      </c>
      <c r="L259" s="1177">
        <v>275</v>
      </c>
      <c r="M259" s="1177">
        <v>275</v>
      </c>
      <c r="N259" s="1177">
        <v>275</v>
      </c>
      <c r="O259" s="1177">
        <v>275</v>
      </c>
      <c r="P259" s="1177">
        <v>1100</v>
      </c>
      <c r="Q259" s="1179">
        <v>14124</v>
      </c>
      <c r="R259" s="1178" t="s">
        <v>1051</v>
      </c>
      <c r="S259" s="1175" t="s">
        <v>296</v>
      </c>
      <c r="T259" s="22" t="str">
        <f t="shared" si="27"/>
        <v>OK</v>
      </c>
      <c r="U259" s="739">
        <f t="shared" si="28"/>
        <v>3531</v>
      </c>
      <c r="V259" s="739">
        <f t="shared" si="29"/>
        <v>3531</v>
      </c>
      <c r="W259" s="739">
        <f t="shared" si="30"/>
        <v>3531</v>
      </c>
      <c r="X259" s="739">
        <f t="shared" si="31"/>
        <v>3531</v>
      </c>
      <c r="Y259" s="722">
        <f t="shared" si="32"/>
        <v>14124</v>
      </c>
      <c r="Z259" s="740" t="str">
        <f t="shared" si="33"/>
        <v>OK</v>
      </c>
    </row>
    <row r="260" spans="1:26" ht="40.799999999999997">
      <c r="A260" s="578">
        <v>163</v>
      </c>
      <c r="B260" s="1184" t="s">
        <v>2103</v>
      </c>
      <c r="C260" s="1176" t="s">
        <v>1520</v>
      </c>
      <c r="D260" s="1177">
        <v>5260</v>
      </c>
      <c r="E260" s="1177">
        <v>8194</v>
      </c>
      <c r="F260" s="1177">
        <v>8132.46</v>
      </c>
      <c r="G260" s="1177">
        <v>8003</v>
      </c>
      <c r="H260" s="1178">
        <v>503</v>
      </c>
      <c r="I260" s="1177">
        <v>7500</v>
      </c>
      <c r="J260" s="1179">
        <v>63.2</v>
      </c>
      <c r="K260" s="1179">
        <v>474000</v>
      </c>
      <c r="L260" s="1177">
        <v>1875</v>
      </c>
      <c r="M260" s="1177">
        <v>1875</v>
      </c>
      <c r="N260" s="1177">
        <v>1875</v>
      </c>
      <c r="O260" s="1177">
        <v>1875</v>
      </c>
      <c r="P260" s="1177">
        <v>7500</v>
      </c>
      <c r="Q260" s="1179">
        <v>474000</v>
      </c>
      <c r="R260" s="1178" t="s">
        <v>1051</v>
      </c>
      <c r="S260" s="1175" t="s">
        <v>296</v>
      </c>
      <c r="T260" s="22" t="str">
        <f t="shared" si="27"/>
        <v>OK</v>
      </c>
      <c r="U260" s="739">
        <f t="shared" si="28"/>
        <v>118500</v>
      </c>
      <c r="V260" s="739">
        <f t="shared" si="29"/>
        <v>118500</v>
      </c>
      <c r="W260" s="739">
        <f t="shared" si="30"/>
        <v>118500</v>
      </c>
      <c r="X260" s="739">
        <f t="shared" si="31"/>
        <v>118500</v>
      </c>
      <c r="Y260" s="722">
        <f t="shared" si="32"/>
        <v>474000</v>
      </c>
      <c r="Z260" s="740" t="str">
        <f t="shared" si="33"/>
        <v>OK</v>
      </c>
    </row>
    <row r="261" spans="1:26">
      <c r="A261" s="578">
        <v>164</v>
      </c>
      <c r="B261" s="1183" t="s">
        <v>2104</v>
      </c>
      <c r="C261" s="1176" t="s">
        <v>1520</v>
      </c>
      <c r="D261" s="1177">
        <v>781</v>
      </c>
      <c r="E261" s="1177">
        <v>980</v>
      </c>
      <c r="F261" s="1177">
        <v>1097</v>
      </c>
      <c r="G261" s="1177">
        <v>1132</v>
      </c>
      <c r="H261" s="1178">
        <v>300</v>
      </c>
      <c r="I261" s="1177">
        <v>832</v>
      </c>
      <c r="J261" s="1179">
        <v>64.2</v>
      </c>
      <c r="K261" s="1179">
        <v>53414.400000000001</v>
      </c>
      <c r="L261" s="1177">
        <v>208</v>
      </c>
      <c r="M261" s="1177">
        <v>208</v>
      </c>
      <c r="N261" s="1177">
        <v>208</v>
      </c>
      <c r="O261" s="1177">
        <v>208</v>
      </c>
      <c r="P261" s="1177">
        <v>832</v>
      </c>
      <c r="Q261" s="1179">
        <v>53414.400000000001</v>
      </c>
      <c r="R261" s="1178" t="s">
        <v>1051</v>
      </c>
      <c r="S261" s="1175" t="s">
        <v>296</v>
      </c>
      <c r="T261" s="22" t="str">
        <f t="shared" si="27"/>
        <v>OK</v>
      </c>
      <c r="U261" s="739">
        <f t="shared" si="28"/>
        <v>13353.6</v>
      </c>
      <c r="V261" s="739">
        <f t="shared" si="29"/>
        <v>13353.6</v>
      </c>
      <c r="W261" s="739">
        <f t="shared" si="30"/>
        <v>13353.6</v>
      </c>
      <c r="X261" s="739">
        <f t="shared" si="31"/>
        <v>13353.6</v>
      </c>
      <c r="Y261" s="722">
        <f t="shared" si="32"/>
        <v>53414.400000000001</v>
      </c>
      <c r="Z261" s="740" t="str">
        <f t="shared" si="33"/>
        <v>OK</v>
      </c>
    </row>
    <row r="262" spans="1:26">
      <c r="A262" s="578">
        <v>165</v>
      </c>
      <c r="B262" s="1183" t="s">
        <v>2105</v>
      </c>
      <c r="C262" s="1176" t="s">
        <v>1958</v>
      </c>
      <c r="D262" s="1177">
        <v>614244</v>
      </c>
      <c r="E262" s="1177">
        <v>751230</v>
      </c>
      <c r="F262" s="1177">
        <v>892416</v>
      </c>
      <c r="G262" s="1177">
        <v>917986</v>
      </c>
      <c r="H262" s="1178">
        <v>17986</v>
      </c>
      <c r="I262" s="1177">
        <v>900000</v>
      </c>
      <c r="J262" s="1179">
        <v>0.34799999999999998</v>
      </c>
      <c r="K262" s="1179">
        <v>313200</v>
      </c>
      <c r="L262" s="1177">
        <v>225000</v>
      </c>
      <c r="M262" s="1177">
        <v>225000</v>
      </c>
      <c r="N262" s="1177">
        <v>225000</v>
      </c>
      <c r="O262" s="1177">
        <v>225000</v>
      </c>
      <c r="P262" s="1177">
        <v>900000</v>
      </c>
      <c r="Q262" s="1179">
        <v>313200</v>
      </c>
      <c r="R262" s="1178" t="s">
        <v>1051</v>
      </c>
      <c r="S262" s="1175" t="s">
        <v>296</v>
      </c>
      <c r="T262" s="22" t="str">
        <f t="shared" si="27"/>
        <v>OK</v>
      </c>
      <c r="U262" s="739">
        <f t="shared" si="28"/>
        <v>78300</v>
      </c>
      <c r="V262" s="739">
        <f t="shared" si="29"/>
        <v>78300</v>
      </c>
      <c r="W262" s="739">
        <f t="shared" si="30"/>
        <v>78300</v>
      </c>
      <c r="X262" s="739">
        <f t="shared" si="31"/>
        <v>78300</v>
      </c>
      <c r="Y262" s="722">
        <f t="shared" si="32"/>
        <v>313200</v>
      </c>
      <c r="Z262" s="740" t="str">
        <f t="shared" si="33"/>
        <v>OK</v>
      </c>
    </row>
    <row r="263" spans="1:26" ht="40.799999999999997">
      <c r="A263" s="578">
        <v>166</v>
      </c>
      <c r="B263" s="1184" t="s">
        <v>2106</v>
      </c>
      <c r="C263" s="1176" t="s">
        <v>1961</v>
      </c>
      <c r="D263" s="1177"/>
      <c r="E263" s="1177"/>
      <c r="F263" s="1177"/>
      <c r="G263" s="1177">
        <v>50</v>
      </c>
      <c r="H263" s="1178">
        <v>0</v>
      </c>
      <c r="I263" s="1177">
        <v>50</v>
      </c>
      <c r="J263" s="1179">
        <v>241.82</v>
      </c>
      <c r="K263" s="1179">
        <v>12091</v>
      </c>
      <c r="L263" s="1177">
        <v>12.5</v>
      </c>
      <c r="M263" s="1177">
        <v>12.5</v>
      </c>
      <c r="N263" s="1177">
        <v>12.5</v>
      </c>
      <c r="O263" s="1177">
        <v>12.5</v>
      </c>
      <c r="P263" s="1177">
        <v>50</v>
      </c>
      <c r="Q263" s="1179">
        <v>12091</v>
      </c>
      <c r="R263" s="1178" t="s">
        <v>1051</v>
      </c>
      <c r="S263" s="1175" t="s">
        <v>296</v>
      </c>
      <c r="T263" s="22" t="str">
        <f>+IF(K275=Q275,("OK"))</f>
        <v>OK</v>
      </c>
      <c r="U263" s="739">
        <f t="shared" ref="U263:U326" si="34">+L263*J263</f>
        <v>3022.75</v>
      </c>
      <c r="V263" s="739">
        <f t="shared" ref="V263:V326" si="35">+M263*J263</f>
        <v>3022.75</v>
      </c>
      <c r="W263" s="739">
        <f t="shared" ref="W263:W326" si="36">+N263*J263</f>
        <v>3022.75</v>
      </c>
      <c r="X263" s="739">
        <f t="shared" ref="X263:X326" si="37">+O263*J263</f>
        <v>3022.75</v>
      </c>
      <c r="Y263" s="722">
        <f t="shared" ref="Y263:Y326" si="38">SUM(U263:X263)</f>
        <v>12091</v>
      </c>
      <c r="Z263" s="740" t="str">
        <f t="shared" ref="Z263:Z326" si="39">IF(Q263=Y263,"OK")</f>
        <v>OK</v>
      </c>
    </row>
    <row r="264" spans="1:26" ht="40.799999999999997">
      <c r="A264" s="578">
        <v>167</v>
      </c>
      <c r="B264" s="1184" t="s">
        <v>2107</v>
      </c>
      <c r="C264" s="1176" t="s">
        <v>1958</v>
      </c>
      <c r="D264" s="1177">
        <v>182357</v>
      </c>
      <c r="E264" s="1177">
        <v>149600</v>
      </c>
      <c r="F264" s="1177">
        <v>166579</v>
      </c>
      <c r="G264" s="1177">
        <v>181154</v>
      </c>
      <c r="H264" s="1178">
        <v>25160</v>
      </c>
      <c r="I264" s="1177">
        <v>155994</v>
      </c>
      <c r="J264" s="1179">
        <v>0.17</v>
      </c>
      <c r="K264" s="1179">
        <v>26518.980000000003</v>
      </c>
      <c r="L264" s="1177">
        <v>38998.5</v>
      </c>
      <c r="M264" s="1177">
        <v>38998.5</v>
      </c>
      <c r="N264" s="1177">
        <v>38998.5</v>
      </c>
      <c r="O264" s="1177">
        <v>38998.5</v>
      </c>
      <c r="P264" s="1177">
        <v>155994</v>
      </c>
      <c r="Q264" s="1179">
        <v>26518.980000000003</v>
      </c>
      <c r="R264" s="1178" t="s">
        <v>1962</v>
      </c>
      <c r="S264" s="1175" t="s">
        <v>296</v>
      </c>
      <c r="T264" s="22" t="str">
        <f>+IF(K276=Q276,("OK"))</f>
        <v>OK</v>
      </c>
      <c r="U264" s="739">
        <f t="shared" si="34"/>
        <v>6629.7450000000008</v>
      </c>
      <c r="V264" s="739">
        <f t="shared" si="35"/>
        <v>6629.7450000000008</v>
      </c>
      <c r="W264" s="739">
        <f t="shared" si="36"/>
        <v>6629.7450000000008</v>
      </c>
      <c r="X264" s="739">
        <f t="shared" si="37"/>
        <v>6629.7450000000008</v>
      </c>
      <c r="Y264" s="722">
        <f t="shared" si="38"/>
        <v>26518.980000000003</v>
      </c>
      <c r="Z264" s="740" t="str">
        <f t="shared" si="39"/>
        <v>OK</v>
      </c>
    </row>
    <row r="265" spans="1:26">
      <c r="A265" s="578">
        <v>168</v>
      </c>
      <c r="B265" s="1183" t="s">
        <v>2108</v>
      </c>
      <c r="C265" s="1176" t="s">
        <v>1520</v>
      </c>
      <c r="D265" s="1177">
        <v>492</v>
      </c>
      <c r="E265" s="1177">
        <v>199</v>
      </c>
      <c r="F265" s="1177">
        <v>128</v>
      </c>
      <c r="G265" s="1177">
        <v>500</v>
      </c>
      <c r="H265" s="1178">
        <v>0</v>
      </c>
      <c r="I265" s="1177">
        <v>500</v>
      </c>
      <c r="J265" s="1179">
        <v>48</v>
      </c>
      <c r="K265" s="1179">
        <v>24000</v>
      </c>
      <c r="L265" s="1177">
        <v>125</v>
      </c>
      <c r="M265" s="1177">
        <v>125</v>
      </c>
      <c r="N265" s="1177">
        <v>125</v>
      </c>
      <c r="O265" s="1177">
        <v>125</v>
      </c>
      <c r="P265" s="1177">
        <v>500</v>
      </c>
      <c r="Q265" s="1179">
        <v>24000</v>
      </c>
      <c r="R265" s="1178" t="s">
        <v>1956</v>
      </c>
      <c r="S265" s="1175" t="s">
        <v>296</v>
      </c>
      <c r="T265" s="22" t="str">
        <f>+IF(K277=Q277,("OK"))</f>
        <v>OK</v>
      </c>
      <c r="U265" s="739">
        <f t="shared" si="34"/>
        <v>6000</v>
      </c>
      <c r="V265" s="739">
        <f t="shared" si="35"/>
        <v>6000</v>
      </c>
      <c r="W265" s="739">
        <f t="shared" si="36"/>
        <v>6000</v>
      </c>
      <c r="X265" s="739">
        <f t="shared" si="37"/>
        <v>6000</v>
      </c>
      <c r="Y265" s="722">
        <f t="shared" si="38"/>
        <v>24000</v>
      </c>
      <c r="Z265" s="740" t="str">
        <f t="shared" si="39"/>
        <v>OK</v>
      </c>
    </row>
    <row r="266" spans="1:26" ht="40.799999999999997">
      <c r="A266" s="578">
        <v>169</v>
      </c>
      <c r="B266" s="1184" t="s">
        <v>2109</v>
      </c>
      <c r="C266" s="1176" t="s">
        <v>1520</v>
      </c>
      <c r="D266" s="1177">
        <v>20</v>
      </c>
      <c r="E266" s="1177">
        <v>0</v>
      </c>
      <c r="F266" s="1177">
        <v>0</v>
      </c>
      <c r="G266" s="1177">
        <v>5</v>
      </c>
      <c r="H266" s="1178">
        <v>4</v>
      </c>
      <c r="I266" s="1177">
        <v>1</v>
      </c>
      <c r="J266" s="1179">
        <v>8</v>
      </c>
      <c r="K266" s="1179">
        <v>8</v>
      </c>
      <c r="L266" s="1177"/>
      <c r="M266" s="1177">
        <v>1</v>
      </c>
      <c r="N266" s="1177"/>
      <c r="O266" s="1177"/>
      <c r="P266" s="1177">
        <v>1</v>
      </c>
      <c r="Q266" s="1179">
        <v>8</v>
      </c>
      <c r="R266" s="1178" t="s">
        <v>1962</v>
      </c>
      <c r="S266" s="1175" t="s">
        <v>296</v>
      </c>
      <c r="T266" s="22" t="str">
        <f>+IF(K278=Q278,("OK"))</f>
        <v>OK</v>
      </c>
      <c r="U266" s="739">
        <f t="shared" si="34"/>
        <v>0</v>
      </c>
      <c r="V266" s="739">
        <f t="shared" si="35"/>
        <v>8</v>
      </c>
      <c r="W266" s="739">
        <f t="shared" si="36"/>
        <v>0</v>
      </c>
      <c r="X266" s="739">
        <f t="shared" si="37"/>
        <v>0</v>
      </c>
      <c r="Y266" s="722">
        <f t="shared" si="38"/>
        <v>8</v>
      </c>
      <c r="Z266" s="740" t="str">
        <f t="shared" si="39"/>
        <v>OK</v>
      </c>
    </row>
    <row r="267" spans="1:26" ht="61.2">
      <c r="A267" s="578">
        <v>170</v>
      </c>
      <c r="B267" s="1184" t="s">
        <v>2110</v>
      </c>
      <c r="C267" s="1176" t="s">
        <v>2037</v>
      </c>
      <c r="D267" s="1177">
        <v>16</v>
      </c>
      <c r="E267" s="1177">
        <v>26</v>
      </c>
      <c r="F267" s="1177">
        <v>189</v>
      </c>
      <c r="G267" s="1177">
        <v>202</v>
      </c>
      <c r="H267" s="1178">
        <v>2</v>
      </c>
      <c r="I267" s="1177">
        <v>200</v>
      </c>
      <c r="J267" s="1179">
        <v>70</v>
      </c>
      <c r="K267" s="1179">
        <v>14000</v>
      </c>
      <c r="L267" s="1177">
        <v>50</v>
      </c>
      <c r="M267" s="1177">
        <v>50</v>
      </c>
      <c r="N267" s="1177">
        <v>50</v>
      </c>
      <c r="O267" s="1177">
        <v>50</v>
      </c>
      <c r="P267" s="1177">
        <v>200</v>
      </c>
      <c r="Q267" s="1179">
        <v>14000</v>
      </c>
      <c r="R267" s="1178" t="s">
        <v>1051</v>
      </c>
      <c r="S267" s="1175" t="s">
        <v>296</v>
      </c>
      <c r="T267" s="22" t="str">
        <f>+IF(K279=Q279,("OK"))</f>
        <v>OK</v>
      </c>
      <c r="U267" s="739">
        <f t="shared" si="34"/>
        <v>3500</v>
      </c>
      <c r="V267" s="739">
        <f t="shared" si="35"/>
        <v>3500</v>
      </c>
      <c r="W267" s="739">
        <f t="shared" si="36"/>
        <v>3500</v>
      </c>
      <c r="X267" s="739">
        <f t="shared" si="37"/>
        <v>3500</v>
      </c>
      <c r="Y267" s="722">
        <f t="shared" si="38"/>
        <v>14000</v>
      </c>
      <c r="Z267" s="740" t="str">
        <f t="shared" si="39"/>
        <v>OK</v>
      </c>
    </row>
    <row r="268" spans="1:26" ht="27">
      <c r="A268" s="1060"/>
      <c r="B268" s="604" t="s">
        <v>6</v>
      </c>
      <c r="D268" s="21"/>
      <c r="E268" s="21"/>
      <c r="F268" s="21"/>
      <c r="G268" s="21"/>
      <c r="I268" s="21"/>
      <c r="J268" s="21"/>
      <c r="K268" s="1162">
        <f>SUM(K257:K267)</f>
        <v>4815181.9510171441</v>
      </c>
      <c r="L268" s="1139"/>
      <c r="M268" s="1139"/>
      <c r="N268" s="1139"/>
      <c r="O268" s="1139"/>
      <c r="P268" s="1139"/>
      <c r="Q268" s="1140">
        <f>SUM(Q257:Q267)</f>
        <v>4815181.9510171441</v>
      </c>
      <c r="T268" s="22"/>
      <c r="U268" s="739">
        <f t="shared" si="34"/>
        <v>0</v>
      </c>
      <c r="V268" s="739">
        <f t="shared" si="35"/>
        <v>0</v>
      </c>
      <c r="W268" s="739">
        <f t="shared" si="36"/>
        <v>0</v>
      </c>
      <c r="X268" s="739">
        <f t="shared" si="37"/>
        <v>0</v>
      </c>
      <c r="Y268" s="722">
        <f t="shared" si="38"/>
        <v>0</v>
      </c>
      <c r="Z268" s="740" t="b">
        <f t="shared" si="39"/>
        <v>0</v>
      </c>
    </row>
    <row r="269" spans="1:26" ht="24.6">
      <c r="A269" s="1826" t="s">
        <v>1937</v>
      </c>
      <c r="B269" s="1826"/>
      <c r="C269" s="1826"/>
      <c r="D269" s="1826"/>
      <c r="E269" s="1826"/>
      <c r="F269" s="1826"/>
      <c r="G269" s="1826"/>
      <c r="H269" s="1826"/>
      <c r="I269" s="1826"/>
      <c r="J269" s="1826"/>
      <c r="K269" s="1826"/>
      <c r="L269" s="1826"/>
      <c r="M269" s="1826"/>
      <c r="N269" s="1826"/>
      <c r="O269" s="1826"/>
      <c r="P269" s="1826"/>
      <c r="Q269" s="1826"/>
      <c r="R269" s="1826"/>
      <c r="S269" s="1826"/>
      <c r="T269" s="22"/>
      <c r="U269" s="739">
        <f t="shared" si="34"/>
        <v>0</v>
      </c>
      <c r="V269" s="739">
        <f t="shared" si="35"/>
        <v>0</v>
      </c>
      <c r="W269" s="739">
        <f t="shared" si="36"/>
        <v>0</v>
      </c>
      <c r="X269" s="739">
        <f t="shared" si="37"/>
        <v>0</v>
      </c>
      <c r="Y269" s="722">
        <f t="shared" si="38"/>
        <v>0</v>
      </c>
      <c r="Z269" s="740" t="str">
        <f t="shared" si="39"/>
        <v>OK</v>
      </c>
    </row>
    <row r="270" spans="1:26" ht="24.6">
      <c r="A270" s="1826" t="s">
        <v>1029</v>
      </c>
      <c r="B270" s="1826"/>
      <c r="C270" s="1826"/>
      <c r="D270" s="1826"/>
      <c r="E270" s="1826"/>
      <c r="F270" s="1826"/>
      <c r="G270" s="1826"/>
      <c r="H270" s="1826"/>
      <c r="I270" s="1826"/>
      <c r="J270" s="1826"/>
      <c r="K270" s="1826"/>
      <c r="L270" s="1826"/>
      <c r="M270" s="1826"/>
      <c r="N270" s="1826"/>
      <c r="O270" s="1826"/>
      <c r="P270" s="1826"/>
      <c r="Q270" s="1826"/>
      <c r="R270" s="1826"/>
      <c r="S270" s="1826"/>
      <c r="T270" s="22"/>
      <c r="U270" s="739">
        <f t="shared" si="34"/>
        <v>0</v>
      </c>
      <c r="V270" s="739">
        <f t="shared" si="35"/>
        <v>0</v>
      </c>
      <c r="W270" s="739">
        <f t="shared" si="36"/>
        <v>0</v>
      </c>
      <c r="X270" s="739">
        <f t="shared" si="37"/>
        <v>0</v>
      </c>
      <c r="Y270" s="722">
        <f t="shared" si="38"/>
        <v>0</v>
      </c>
      <c r="Z270" s="740" t="str">
        <f t="shared" si="39"/>
        <v>OK</v>
      </c>
    </row>
    <row r="271" spans="1:26" ht="24.6">
      <c r="A271" s="1827" t="s">
        <v>1030</v>
      </c>
      <c r="B271" s="1827"/>
      <c r="C271" s="1827"/>
      <c r="D271" s="1827"/>
      <c r="E271" s="1827"/>
      <c r="F271" s="1827"/>
      <c r="G271" s="1827"/>
      <c r="H271" s="1827"/>
      <c r="I271" s="1827"/>
      <c r="J271" s="1827"/>
      <c r="K271" s="1827"/>
      <c r="L271" s="1827"/>
      <c r="M271" s="1827"/>
      <c r="N271" s="1827"/>
      <c r="O271" s="1827"/>
      <c r="P271" s="1827"/>
      <c r="Q271" s="1827"/>
      <c r="R271" s="1827"/>
      <c r="S271" s="1827"/>
      <c r="T271" s="22"/>
      <c r="U271" s="739">
        <f t="shared" si="34"/>
        <v>0</v>
      </c>
      <c r="V271" s="739">
        <f t="shared" si="35"/>
        <v>0</v>
      </c>
      <c r="W271" s="739">
        <f t="shared" si="36"/>
        <v>0</v>
      </c>
      <c r="X271" s="739">
        <f t="shared" si="37"/>
        <v>0</v>
      </c>
      <c r="Y271" s="722">
        <f t="shared" si="38"/>
        <v>0</v>
      </c>
      <c r="Z271" s="740" t="str">
        <f t="shared" si="39"/>
        <v>OK</v>
      </c>
    </row>
    <row r="272" spans="1:26">
      <c r="A272" s="1828" t="s">
        <v>789</v>
      </c>
      <c r="B272" s="1829" t="s">
        <v>4</v>
      </c>
      <c r="C272" s="1828" t="s">
        <v>1031</v>
      </c>
      <c r="D272" s="1838" t="s">
        <v>1032</v>
      </c>
      <c r="E272" s="1838"/>
      <c r="F272" s="1838"/>
      <c r="G272" s="1847" t="s">
        <v>1033</v>
      </c>
      <c r="H272" s="1847" t="s">
        <v>1034</v>
      </c>
      <c r="I272" s="1847" t="s">
        <v>1035</v>
      </c>
      <c r="J272" s="1833" t="s">
        <v>1036</v>
      </c>
      <c r="K272" s="1833" t="s">
        <v>1037</v>
      </c>
      <c r="L272" s="1831" t="s">
        <v>1038</v>
      </c>
      <c r="M272" s="1831" t="s">
        <v>1039</v>
      </c>
      <c r="N272" s="1831" t="s">
        <v>1040</v>
      </c>
      <c r="O272" s="1831" t="s">
        <v>1041</v>
      </c>
      <c r="P272" s="1833" t="s">
        <v>1042</v>
      </c>
      <c r="Q272" s="1833"/>
      <c r="R272" s="1828" t="s">
        <v>1043</v>
      </c>
      <c r="S272" s="1883" t="s">
        <v>1146</v>
      </c>
      <c r="T272" s="22" t="str">
        <f>+IF(K276=Q276,("OK"))</f>
        <v>OK</v>
      </c>
      <c r="U272" s="739"/>
      <c r="V272" s="739"/>
      <c r="W272" s="739"/>
      <c r="X272" s="739"/>
      <c r="Z272" s="740" t="str">
        <f t="shared" si="39"/>
        <v>OK</v>
      </c>
    </row>
    <row r="273" spans="1:26" ht="76.95" customHeight="1">
      <c r="A273" s="1828"/>
      <c r="B273" s="1830"/>
      <c r="C273" s="1828"/>
      <c r="D273" s="505" t="s">
        <v>1147</v>
      </c>
      <c r="E273" s="505" t="s">
        <v>1046</v>
      </c>
      <c r="F273" s="505" t="s">
        <v>1926</v>
      </c>
      <c r="G273" s="1847"/>
      <c r="H273" s="1847"/>
      <c r="I273" s="1847"/>
      <c r="J273" s="1833"/>
      <c r="K273" s="1833"/>
      <c r="L273" s="1831"/>
      <c r="M273" s="1831"/>
      <c r="N273" s="1831"/>
      <c r="O273" s="1831"/>
      <c r="P273" s="499" t="s">
        <v>1047</v>
      </c>
      <c r="Q273" s="500" t="s">
        <v>1048</v>
      </c>
      <c r="R273" s="1828"/>
      <c r="S273" s="1883"/>
      <c r="T273" s="22" t="str">
        <f>+IF(K277=Q277,("OK"))</f>
        <v>OK</v>
      </c>
      <c r="U273" s="739">
        <f t="shared" si="34"/>
        <v>0</v>
      </c>
      <c r="V273" s="739">
        <f t="shared" si="35"/>
        <v>0</v>
      </c>
      <c r="W273" s="739">
        <f t="shared" si="36"/>
        <v>0</v>
      </c>
      <c r="X273" s="739">
        <f t="shared" si="37"/>
        <v>0</v>
      </c>
      <c r="Y273" s="722">
        <f t="shared" si="38"/>
        <v>0</v>
      </c>
      <c r="Z273" s="740" t="b">
        <f t="shared" si="39"/>
        <v>0</v>
      </c>
    </row>
    <row r="274" spans="1:26" ht="21.6" customHeight="1">
      <c r="A274" s="849"/>
      <c r="B274" s="849" t="s">
        <v>1087</v>
      </c>
      <c r="C274" s="849"/>
      <c r="D274" s="1147"/>
      <c r="E274" s="1147"/>
      <c r="F274" s="1147"/>
      <c r="G274" s="1148"/>
      <c r="H274" s="1148"/>
      <c r="I274" s="1148"/>
      <c r="J274" s="848"/>
      <c r="K274" s="848">
        <f>+K268</f>
        <v>4815181.9510171441</v>
      </c>
      <c r="L274" s="847"/>
      <c r="M274" s="847"/>
      <c r="N274" s="847"/>
      <c r="O274" s="847"/>
      <c r="P274" s="847"/>
      <c r="Q274" s="848">
        <f>+Q268</f>
        <v>4815181.9510171441</v>
      </c>
      <c r="R274" s="849"/>
      <c r="S274" s="1149"/>
      <c r="T274" s="22"/>
      <c r="U274" s="739">
        <f t="shared" si="34"/>
        <v>0</v>
      </c>
      <c r="V274" s="739">
        <f t="shared" si="35"/>
        <v>0</v>
      </c>
      <c r="W274" s="739">
        <f t="shared" si="36"/>
        <v>0</v>
      </c>
      <c r="X274" s="739">
        <f t="shared" si="37"/>
        <v>0</v>
      </c>
      <c r="Y274" s="722">
        <f t="shared" si="38"/>
        <v>0</v>
      </c>
      <c r="Z274" s="740" t="b">
        <f t="shared" si="39"/>
        <v>0</v>
      </c>
    </row>
    <row r="275" spans="1:26" ht="40.799999999999997">
      <c r="A275" s="578">
        <v>171</v>
      </c>
      <c r="B275" s="1184" t="s">
        <v>2111</v>
      </c>
      <c r="C275" s="1176" t="s">
        <v>1520</v>
      </c>
      <c r="D275" s="1177">
        <v>281</v>
      </c>
      <c r="E275" s="1177">
        <v>239</v>
      </c>
      <c r="F275" s="1177">
        <v>495</v>
      </c>
      <c r="G275" s="1177">
        <v>565</v>
      </c>
      <c r="H275" s="1178">
        <v>0</v>
      </c>
      <c r="I275" s="1177">
        <v>565</v>
      </c>
      <c r="J275" s="1179">
        <v>15</v>
      </c>
      <c r="K275" s="1179">
        <v>8475</v>
      </c>
      <c r="L275" s="1177">
        <v>282.5</v>
      </c>
      <c r="M275" s="1177"/>
      <c r="N275" s="1177">
        <v>282.5</v>
      </c>
      <c r="O275" s="1177"/>
      <c r="P275" s="1177">
        <v>565</v>
      </c>
      <c r="Q275" s="1179">
        <v>8475</v>
      </c>
      <c r="R275" s="1178" t="s">
        <v>1956</v>
      </c>
      <c r="S275" s="1175" t="s">
        <v>296</v>
      </c>
      <c r="T275" s="22" t="str">
        <f t="shared" si="27"/>
        <v>OK</v>
      </c>
      <c r="U275" s="739">
        <f t="shared" si="34"/>
        <v>4237.5</v>
      </c>
      <c r="V275" s="739">
        <f t="shared" si="35"/>
        <v>0</v>
      </c>
      <c r="W275" s="739">
        <f t="shared" si="36"/>
        <v>4237.5</v>
      </c>
      <c r="X275" s="739">
        <f t="shared" si="37"/>
        <v>0</v>
      </c>
      <c r="Y275" s="722">
        <f t="shared" si="38"/>
        <v>8475</v>
      </c>
      <c r="Z275" s="740" t="str">
        <f t="shared" si="39"/>
        <v>OK</v>
      </c>
    </row>
    <row r="276" spans="1:26">
      <c r="A276" s="578">
        <v>172</v>
      </c>
      <c r="B276" s="1183" t="s">
        <v>2112</v>
      </c>
      <c r="C276" s="1176" t="s">
        <v>1958</v>
      </c>
      <c r="D276" s="1177">
        <v>38919</v>
      </c>
      <c r="E276" s="1177">
        <v>29313</v>
      </c>
      <c r="F276" s="1177">
        <v>24818</v>
      </c>
      <c r="G276" s="1177">
        <v>35000</v>
      </c>
      <c r="H276" s="1178">
        <v>0</v>
      </c>
      <c r="I276" s="1177">
        <v>35000</v>
      </c>
      <c r="J276" s="1179">
        <v>0.1391</v>
      </c>
      <c r="K276" s="1179">
        <v>4868.5</v>
      </c>
      <c r="L276" s="1177">
        <v>17500</v>
      </c>
      <c r="M276" s="1177"/>
      <c r="N276" s="1177">
        <v>17500</v>
      </c>
      <c r="O276" s="1177"/>
      <c r="P276" s="1177">
        <v>35000</v>
      </c>
      <c r="Q276" s="1179">
        <v>4868.5</v>
      </c>
      <c r="R276" s="1178" t="s">
        <v>1051</v>
      </c>
      <c r="S276" s="1175" t="s">
        <v>296</v>
      </c>
      <c r="T276" s="22" t="str">
        <f t="shared" si="27"/>
        <v>OK</v>
      </c>
      <c r="U276" s="739">
        <f t="shared" si="34"/>
        <v>2434.25</v>
      </c>
      <c r="V276" s="739">
        <f t="shared" si="35"/>
        <v>0</v>
      </c>
      <c r="W276" s="739">
        <f t="shared" si="36"/>
        <v>2434.25</v>
      </c>
      <c r="X276" s="739">
        <f t="shared" si="37"/>
        <v>0</v>
      </c>
      <c r="Y276" s="722">
        <f t="shared" si="38"/>
        <v>4868.5</v>
      </c>
      <c r="Z276" s="740" t="str">
        <f t="shared" si="39"/>
        <v>OK</v>
      </c>
    </row>
    <row r="277" spans="1:26" ht="40.799999999999997">
      <c r="A277" s="578">
        <v>173</v>
      </c>
      <c r="B277" s="1184" t="s">
        <v>2113</v>
      </c>
      <c r="C277" s="1176" t="s">
        <v>1961</v>
      </c>
      <c r="D277" s="1177">
        <v>608</v>
      </c>
      <c r="E277" s="1177">
        <v>519</v>
      </c>
      <c r="F277" s="1177">
        <v>457</v>
      </c>
      <c r="G277" s="1177">
        <v>656</v>
      </c>
      <c r="H277" s="1178">
        <v>230</v>
      </c>
      <c r="I277" s="1177">
        <v>426</v>
      </c>
      <c r="J277" s="1179">
        <v>10.25</v>
      </c>
      <c r="K277" s="1179">
        <v>4366.5</v>
      </c>
      <c r="L277" s="1177">
        <v>106.5</v>
      </c>
      <c r="M277" s="1177">
        <v>106.5</v>
      </c>
      <c r="N277" s="1177">
        <v>106.5</v>
      </c>
      <c r="O277" s="1177">
        <v>106.5</v>
      </c>
      <c r="P277" s="1177">
        <v>426</v>
      </c>
      <c r="Q277" s="1179">
        <v>4366.5</v>
      </c>
      <c r="R277" s="1178" t="s">
        <v>1962</v>
      </c>
      <c r="S277" s="1175" t="s">
        <v>296</v>
      </c>
      <c r="T277" s="22" t="str">
        <f t="shared" si="27"/>
        <v>OK</v>
      </c>
      <c r="U277" s="739">
        <f t="shared" si="34"/>
        <v>1091.625</v>
      </c>
      <c r="V277" s="739">
        <f t="shared" si="35"/>
        <v>1091.625</v>
      </c>
      <c r="W277" s="739">
        <f t="shared" si="36"/>
        <v>1091.625</v>
      </c>
      <c r="X277" s="739">
        <f t="shared" si="37"/>
        <v>1091.625</v>
      </c>
      <c r="Y277" s="722">
        <f t="shared" si="38"/>
        <v>4366.5</v>
      </c>
      <c r="Z277" s="740" t="str">
        <f t="shared" si="39"/>
        <v>OK</v>
      </c>
    </row>
    <row r="278" spans="1:26">
      <c r="A278" s="578">
        <v>174</v>
      </c>
      <c r="B278" s="1183" t="s">
        <v>2114</v>
      </c>
      <c r="C278" s="1176" t="s">
        <v>1958</v>
      </c>
      <c r="D278" s="1177">
        <v>37299</v>
      </c>
      <c r="E278" s="1177">
        <v>33104</v>
      </c>
      <c r="F278" s="1177">
        <v>27472</v>
      </c>
      <c r="G278" s="1177">
        <v>35909</v>
      </c>
      <c r="H278" s="1178">
        <v>0</v>
      </c>
      <c r="I278" s="1177">
        <v>35909</v>
      </c>
      <c r="J278" s="1179">
        <v>0.95</v>
      </c>
      <c r="K278" s="1179">
        <v>34113.549999999996</v>
      </c>
      <c r="L278" s="1177">
        <v>8977.25</v>
      </c>
      <c r="M278" s="1177">
        <v>8977.25</v>
      </c>
      <c r="N278" s="1177">
        <v>8977.25</v>
      </c>
      <c r="O278" s="1177">
        <v>8977.25</v>
      </c>
      <c r="P278" s="1177">
        <v>35909</v>
      </c>
      <c r="Q278" s="1179">
        <v>34113.549999999996</v>
      </c>
      <c r="R278" s="1178" t="s">
        <v>1956</v>
      </c>
      <c r="S278" s="1175" t="s">
        <v>296</v>
      </c>
      <c r="T278" s="22" t="str">
        <f t="shared" si="27"/>
        <v>OK</v>
      </c>
      <c r="U278" s="739">
        <f t="shared" si="34"/>
        <v>8528.3874999999989</v>
      </c>
      <c r="V278" s="739">
        <f t="shared" si="35"/>
        <v>8528.3874999999989</v>
      </c>
      <c r="W278" s="739">
        <f t="shared" si="36"/>
        <v>8528.3874999999989</v>
      </c>
      <c r="X278" s="739">
        <f t="shared" si="37"/>
        <v>8528.3874999999989</v>
      </c>
      <c r="Y278" s="722">
        <f t="shared" si="38"/>
        <v>34113.549999999996</v>
      </c>
      <c r="Z278" s="740" t="str">
        <f t="shared" si="39"/>
        <v>OK</v>
      </c>
    </row>
    <row r="279" spans="1:26" ht="40.799999999999997">
      <c r="A279" s="578">
        <v>175</v>
      </c>
      <c r="B279" s="1184" t="s">
        <v>2115</v>
      </c>
      <c r="C279" s="1176" t="s">
        <v>1520</v>
      </c>
      <c r="D279" s="1177">
        <v>405</v>
      </c>
      <c r="E279" s="1177">
        <v>236</v>
      </c>
      <c r="F279" s="1177">
        <v>303</v>
      </c>
      <c r="G279" s="1177">
        <v>291</v>
      </c>
      <c r="H279" s="1178">
        <v>116</v>
      </c>
      <c r="I279" s="1177">
        <v>175</v>
      </c>
      <c r="J279" s="1179">
        <v>13</v>
      </c>
      <c r="K279" s="1179">
        <v>2275</v>
      </c>
      <c r="L279" s="1177">
        <v>87.5</v>
      </c>
      <c r="M279" s="1177"/>
      <c r="N279" s="1177">
        <v>87.5</v>
      </c>
      <c r="O279" s="1177"/>
      <c r="P279" s="1177">
        <v>175</v>
      </c>
      <c r="Q279" s="1179">
        <v>2275</v>
      </c>
      <c r="R279" s="1178" t="s">
        <v>1051</v>
      </c>
      <c r="S279" s="1175" t="s">
        <v>296</v>
      </c>
      <c r="T279" s="22" t="str">
        <f t="shared" si="27"/>
        <v>OK</v>
      </c>
      <c r="U279" s="739">
        <f t="shared" si="34"/>
        <v>1137.5</v>
      </c>
      <c r="V279" s="739">
        <f t="shared" si="35"/>
        <v>0</v>
      </c>
      <c r="W279" s="739">
        <f t="shared" si="36"/>
        <v>1137.5</v>
      </c>
      <c r="X279" s="739">
        <f t="shared" si="37"/>
        <v>0</v>
      </c>
      <c r="Y279" s="722">
        <f t="shared" si="38"/>
        <v>2275</v>
      </c>
      <c r="Z279" s="740" t="str">
        <f t="shared" si="39"/>
        <v>OK</v>
      </c>
    </row>
    <row r="280" spans="1:26" ht="40.799999999999997">
      <c r="A280" s="578">
        <v>176</v>
      </c>
      <c r="B280" s="1184" t="s">
        <v>2116</v>
      </c>
      <c r="C280" s="1176" t="s">
        <v>1520</v>
      </c>
      <c r="D280" s="1177">
        <v>306</v>
      </c>
      <c r="E280" s="1177">
        <v>143</v>
      </c>
      <c r="F280" s="1177">
        <v>92</v>
      </c>
      <c r="G280" s="1177">
        <v>173</v>
      </c>
      <c r="H280" s="1178">
        <v>45</v>
      </c>
      <c r="I280" s="1177">
        <v>128</v>
      </c>
      <c r="J280" s="1179">
        <v>13.91</v>
      </c>
      <c r="K280" s="1179">
        <v>1780.48</v>
      </c>
      <c r="L280" s="1177">
        <v>64</v>
      </c>
      <c r="M280" s="1177"/>
      <c r="N280" s="1177">
        <v>64</v>
      </c>
      <c r="O280" s="1177"/>
      <c r="P280" s="1177">
        <v>128</v>
      </c>
      <c r="Q280" s="1179">
        <v>1780.48</v>
      </c>
      <c r="R280" s="1178" t="s">
        <v>1962</v>
      </c>
      <c r="S280" s="1175" t="s">
        <v>296</v>
      </c>
      <c r="T280" s="22" t="str">
        <f>+IF(K294=Q294,("OK"))</f>
        <v>OK</v>
      </c>
      <c r="U280" s="739">
        <f t="shared" si="34"/>
        <v>890.24</v>
      </c>
      <c r="V280" s="739">
        <f t="shared" si="35"/>
        <v>0</v>
      </c>
      <c r="W280" s="739">
        <f t="shared" si="36"/>
        <v>890.24</v>
      </c>
      <c r="X280" s="739">
        <f t="shared" si="37"/>
        <v>0</v>
      </c>
      <c r="Y280" s="722">
        <f t="shared" si="38"/>
        <v>1780.48</v>
      </c>
      <c r="Z280" s="740" t="str">
        <f t="shared" si="39"/>
        <v>OK</v>
      </c>
    </row>
    <row r="281" spans="1:26" ht="40.799999999999997">
      <c r="A281" s="578">
        <v>177</v>
      </c>
      <c r="B281" s="1184" t="s">
        <v>2117</v>
      </c>
      <c r="C281" s="1176" t="s">
        <v>1958</v>
      </c>
      <c r="D281" s="1177">
        <v>22208</v>
      </c>
      <c r="E281" s="1177">
        <v>17017</v>
      </c>
      <c r="F281" s="1177">
        <v>16187</v>
      </c>
      <c r="G281" s="1177">
        <v>19207</v>
      </c>
      <c r="H281" s="1178">
        <v>4200</v>
      </c>
      <c r="I281" s="1177">
        <v>15007</v>
      </c>
      <c r="J281" s="1179">
        <v>0.7</v>
      </c>
      <c r="K281" s="1179">
        <v>10504.9</v>
      </c>
      <c r="L281" s="1177"/>
      <c r="M281" s="1177">
        <v>7503.5</v>
      </c>
      <c r="N281" s="1177"/>
      <c r="O281" s="1177">
        <v>7503.5</v>
      </c>
      <c r="P281" s="1177">
        <v>15007</v>
      </c>
      <c r="Q281" s="1179">
        <v>10504.9</v>
      </c>
      <c r="R281" s="1178" t="s">
        <v>1962</v>
      </c>
      <c r="S281" s="1175" t="s">
        <v>296</v>
      </c>
      <c r="T281" s="22" t="str">
        <f>+IF(K295=Q295,("OK"))</f>
        <v>OK</v>
      </c>
      <c r="U281" s="739">
        <f t="shared" si="34"/>
        <v>0</v>
      </c>
      <c r="V281" s="739">
        <f t="shared" si="35"/>
        <v>5252.45</v>
      </c>
      <c r="W281" s="739">
        <f t="shared" si="36"/>
        <v>0</v>
      </c>
      <c r="X281" s="739">
        <f t="shared" si="37"/>
        <v>5252.45</v>
      </c>
      <c r="Y281" s="722">
        <f t="shared" si="38"/>
        <v>10504.9</v>
      </c>
      <c r="Z281" s="740" t="str">
        <f t="shared" si="39"/>
        <v>OK</v>
      </c>
    </row>
    <row r="282" spans="1:26">
      <c r="A282" s="578">
        <v>178</v>
      </c>
      <c r="B282" s="1183" t="s">
        <v>2118</v>
      </c>
      <c r="C282" s="1176" t="s">
        <v>1958</v>
      </c>
      <c r="D282" s="1177">
        <v>4854</v>
      </c>
      <c r="E282" s="1177">
        <v>5369</v>
      </c>
      <c r="F282" s="1177">
        <v>4698</v>
      </c>
      <c r="G282" s="1177">
        <v>5524</v>
      </c>
      <c r="H282" s="1178">
        <v>984</v>
      </c>
      <c r="I282" s="1177">
        <v>4540</v>
      </c>
      <c r="J282" s="1179">
        <v>0.6099</v>
      </c>
      <c r="K282" s="1179">
        <v>2768.9459999999999</v>
      </c>
      <c r="L282" s="1177"/>
      <c r="M282" s="1177"/>
      <c r="N282" s="1177">
        <v>4540</v>
      </c>
      <c r="O282" s="1177"/>
      <c r="P282" s="1177">
        <v>4540</v>
      </c>
      <c r="Q282" s="1179">
        <v>2768.9459999999999</v>
      </c>
      <c r="R282" s="1178" t="s">
        <v>1051</v>
      </c>
      <c r="S282" s="1175" t="s">
        <v>296</v>
      </c>
      <c r="T282" s="22" t="str">
        <f>+IF(K296=Q296,("OK"))</f>
        <v>OK</v>
      </c>
      <c r="U282" s="739">
        <f t="shared" si="34"/>
        <v>0</v>
      </c>
      <c r="V282" s="739">
        <f t="shared" si="35"/>
        <v>0</v>
      </c>
      <c r="W282" s="739">
        <f t="shared" si="36"/>
        <v>2768.9459999999999</v>
      </c>
      <c r="X282" s="739">
        <f t="shared" si="37"/>
        <v>0</v>
      </c>
      <c r="Y282" s="722">
        <f t="shared" si="38"/>
        <v>2768.9459999999999</v>
      </c>
      <c r="Z282" s="740" t="str">
        <f t="shared" si="39"/>
        <v>OK</v>
      </c>
    </row>
    <row r="283" spans="1:26">
      <c r="A283" s="578">
        <v>179</v>
      </c>
      <c r="B283" s="1183" t="s">
        <v>2119</v>
      </c>
      <c r="C283" s="1176" t="s">
        <v>1958</v>
      </c>
      <c r="D283" s="1177">
        <v>0</v>
      </c>
      <c r="E283" s="1177">
        <v>0</v>
      </c>
      <c r="F283" s="1177">
        <v>8</v>
      </c>
      <c r="G283" s="1177">
        <v>300</v>
      </c>
      <c r="H283" s="1178">
        <v>200</v>
      </c>
      <c r="I283" s="1177">
        <v>100</v>
      </c>
      <c r="J283" s="1179">
        <v>4.601</v>
      </c>
      <c r="K283" s="1179">
        <v>460.1</v>
      </c>
      <c r="L283" s="1177"/>
      <c r="M283" s="1177">
        <v>100</v>
      </c>
      <c r="N283" s="1177"/>
      <c r="O283" s="1177"/>
      <c r="P283" s="1177">
        <v>100</v>
      </c>
      <c r="Q283" s="1179">
        <v>460.1</v>
      </c>
      <c r="R283" s="1178" t="s">
        <v>1962</v>
      </c>
      <c r="S283" s="1175" t="s">
        <v>296</v>
      </c>
      <c r="T283" s="22" t="str">
        <f>+IF(K297=Q297,("OK"))</f>
        <v>OK</v>
      </c>
      <c r="U283" s="739">
        <f t="shared" si="34"/>
        <v>0</v>
      </c>
      <c r="V283" s="739">
        <f t="shared" si="35"/>
        <v>460.1</v>
      </c>
      <c r="W283" s="739">
        <f t="shared" si="36"/>
        <v>0</v>
      </c>
      <c r="X283" s="739">
        <f t="shared" si="37"/>
        <v>0</v>
      </c>
      <c r="Y283" s="722">
        <f t="shared" si="38"/>
        <v>460.1</v>
      </c>
      <c r="Z283" s="740" t="str">
        <f t="shared" si="39"/>
        <v>OK</v>
      </c>
    </row>
    <row r="284" spans="1:26">
      <c r="A284" s="578">
        <v>180</v>
      </c>
      <c r="B284" s="1183" t="s">
        <v>2120</v>
      </c>
      <c r="C284" s="1176" t="s">
        <v>1520</v>
      </c>
      <c r="D284" s="1177">
        <v>275</v>
      </c>
      <c r="E284" s="1177">
        <v>597</v>
      </c>
      <c r="F284" s="1177">
        <v>787</v>
      </c>
      <c r="G284" s="1177">
        <v>937</v>
      </c>
      <c r="H284" s="1178">
        <v>0</v>
      </c>
      <c r="I284" s="1177">
        <v>937</v>
      </c>
      <c r="J284" s="1179">
        <v>40</v>
      </c>
      <c r="K284" s="1179">
        <v>37480</v>
      </c>
      <c r="L284" s="1177">
        <v>234.25</v>
      </c>
      <c r="M284" s="1177">
        <v>234.25</v>
      </c>
      <c r="N284" s="1177">
        <v>234.25</v>
      </c>
      <c r="O284" s="1177">
        <v>234.25</v>
      </c>
      <c r="P284" s="1177">
        <v>937</v>
      </c>
      <c r="Q284" s="1179">
        <v>37480</v>
      </c>
      <c r="R284" s="1178" t="s">
        <v>1956</v>
      </c>
      <c r="S284" s="1175" t="s">
        <v>296</v>
      </c>
      <c r="T284" s="22" t="str">
        <f>+IF(K298=Q298,("OK"))</f>
        <v>OK</v>
      </c>
      <c r="U284" s="739">
        <f t="shared" si="34"/>
        <v>9370</v>
      </c>
      <c r="V284" s="739">
        <f t="shared" si="35"/>
        <v>9370</v>
      </c>
      <c r="W284" s="739">
        <f t="shared" si="36"/>
        <v>9370</v>
      </c>
      <c r="X284" s="739">
        <f t="shared" si="37"/>
        <v>9370</v>
      </c>
      <c r="Y284" s="722">
        <f t="shared" si="38"/>
        <v>37480</v>
      </c>
      <c r="Z284" s="740" t="str">
        <f t="shared" si="39"/>
        <v>OK</v>
      </c>
    </row>
    <row r="285" spans="1:26" ht="27">
      <c r="A285" s="1060"/>
      <c r="B285" s="604" t="s">
        <v>6</v>
      </c>
      <c r="D285" s="21"/>
      <c r="E285" s="21"/>
      <c r="F285" s="21"/>
      <c r="G285" s="21"/>
      <c r="I285" s="21"/>
      <c r="J285" s="21"/>
      <c r="K285" s="1162">
        <f>SUM(K274:K284)</f>
        <v>4922274.9270171449</v>
      </c>
      <c r="L285" s="1139"/>
      <c r="M285" s="1139"/>
      <c r="N285" s="1139"/>
      <c r="O285" s="1139"/>
      <c r="P285" s="1139"/>
      <c r="Q285" s="1140">
        <f>SUM(Q274:Q284)</f>
        <v>4922274.9270171449</v>
      </c>
      <c r="T285" s="22"/>
      <c r="U285" s="739">
        <f t="shared" si="34"/>
        <v>0</v>
      </c>
      <c r="V285" s="739">
        <f t="shared" si="35"/>
        <v>0</v>
      </c>
      <c r="W285" s="739">
        <f t="shared" si="36"/>
        <v>0</v>
      </c>
      <c r="X285" s="739">
        <f t="shared" si="37"/>
        <v>0</v>
      </c>
      <c r="Y285" s="722">
        <f t="shared" si="38"/>
        <v>0</v>
      </c>
      <c r="Z285" s="740" t="b">
        <f t="shared" si="39"/>
        <v>0</v>
      </c>
    </row>
    <row r="286" spans="1:26" ht="27">
      <c r="A286" s="1060"/>
      <c r="B286" s="73"/>
      <c r="D286" s="21"/>
      <c r="E286" s="21"/>
      <c r="F286" s="21"/>
      <c r="G286" s="21"/>
      <c r="I286" s="21"/>
      <c r="J286" s="21"/>
      <c r="K286" s="863"/>
      <c r="L286" s="1139"/>
      <c r="M286" s="1139"/>
      <c r="N286" s="1139"/>
      <c r="O286" s="1139"/>
      <c r="P286" s="1139"/>
      <c r="Q286" s="1191"/>
      <c r="T286" s="22"/>
      <c r="U286" s="739">
        <f t="shared" si="34"/>
        <v>0</v>
      </c>
      <c r="V286" s="739">
        <f t="shared" si="35"/>
        <v>0</v>
      </c>
      <c r="W286" s="739">
        <f t="shared" si="36"/>
        <v>0</v>
      </c>
      <c r="X286" s="739">
        <f t="shared" si="37"/>
        <v>0</v>
      </c>
      <c r="Y286" s="722">
        <f t="shared" si="38"/>
        <v>0</v>
      </c>
      <c r="Z286" s="740" t="str">
        <f t="shared" si="39"/>
        <v>OK</v>
      </c>
    </row>
    <row r="287" spans="1:26" ht="27">
      <c r="A287" s="1060"/>
      <c r="B287" s="73"/>
      <c r="D287" s="21"/>
      <c r="E287" s="21"/>
      <c r="F287" s="21"/>
      <c r="G287" s="21"/>
      <c r="I287" s="21"/>
      <c r="J287" s="21"/>
      <c r="K287" s="863"/>
      <c r="L287" s="1139"/>
      <c r="M287" s="1139"/>
      <c r="N287" s="1139"/>
      <c r="O287" s="1139"/>
      <c r="P287" s="1139"/>
      <c r="Q287" s="1191"/>
      <c r="T287" s="22"/>
      <c r="U287" s="739">
        <f t="shared" si="34"/>
        <v>0</v>
      </c>
      <c r="V287" s="739">
        <f t="shared" si="35"/>
        <v>0</v>
      </c>
      <c r="W287" s="739">
        <f t="shared" si="36"/>
        <v>0</v>
      </c>
      <c r="X287" s="739">
        <f t="shared" si="37"/>
        <v>0</v>
      </c>
      <c r="Y287" s="722">
        <f t="shared" si="38"/>
        <v>0</v>
      </c>
      <c r="Z287" s="740" t="str">
        <f t="shared" si="39"/>
        <v>OK</v>
      </c>
    </row>
    <row r="288" spans="1:26" ht="20.399999999999999" customHeight="1">
      <c r="A288" s="1826" t="s">
        <v>1937</v>
      </c>
      <c r="B288" s="1826"/>
      <c r="C288" s="1826"/>
      <c r="D288" s="1826"/>
      <c r="E288" s="1826"/>
      <c r="F288" s="1826"/>
      <c r="G288" s="1826"/>
      <c r="H288" s="1826"/>
      <c r="I288" s="1826"/>
      <c r="J288" s="1826"/>
      <c r="K288" s="1826"/>
      <c r="L288" s="1826"/>
      <c r="M288" s="1826"/>
      <c r="N288" s="1826"/>
      <c r="O288" s="1826"/>
      <c r="P288" s="1826"/>
      <c r="Q288" s="1826"/>
      <c r="R288" s="1826"/>
      <c r="S288" s="1826"/>
      <c r="T288" s="22"/>
      <c r="U288" s="739">
        <f t="shared" si="34"/>
        <v>0</v>
      </c>
      <c r="V288" s="739">
        <f t="shared" si="35"/>
        <v>0</v>
      </c>
      <c r="W288" s="739">
        <f t="shared" si="36"/>
        <v>0</v>
      </c>
      <c r="X288" s="739">
        <f t="shared" si="37"/>
        <v>0</v>
      </c>
      <c r="Y288" s="722">
        <f t="shared" si="38"/>
        <v>0</v>
      </c>
      <c r="Z288" s="740" t="str">
        <f t="shared" si="39"/>
        <v>OK</v>
      </c>
    </row>
    <row r="289" spans="1:26" ht="24.6">
      <c r="A289" s="1826" t="s">
        <v>1029</v>
      </c>
      <c r="B289" s="1826"/>
      <c r="C289" s="1826"/>
      <c r="D289" s="1826"/>
      <c r="E289" s="1826"/>
      <c r="F289" s="1826"/>
      <c r="G289" s="1826"/>
      <c r="H289" s="1826"/>
      <c r="I289" s="1826"/>
      <c r="J289" s="1826"/>
      <c r="K289" s="1826"/>
      <c r="L289" s="1826"/>
      <c r="M289" s="1826"/>
      <c r="N289" s="1826"/>
      <c r="O289" s="1826"/>
      <c r="P289" s="1826"/>
      <c r="Q289" s="1826"/>
      <c r="R289" s="1826"/>
      <c r="S289" s="1826"/>
      <c r="T289" s="22"/>
      <c r="U289" s="739">
        <f t="shared" si="34"/>
        <v>0</v>
      </c>
      <c r="V289" s="739">
        <f t="shared" si="35"/>
        <v>0</v>
      </c>
      <c r="W289" s="739">
        <f t="shared" si="36"/>
        <v>0</v>
      </c>
      <c r="X289" s="739">
        <f t="shared" si="37"/>
        <v>0</v>
      </c>
      <c r="Y289" s="722">
        <f t="shared" si="38"/>
        <v>0</v>
      </c>
      <c r="Z289" s="740" t="str">
        <f t="shared" si="39"/>
        <v>OK</v>
      </c>
    </row>
    <row r="290" spans="1:26" ht="24.6">
      <c r="A290" s="1827" t="s">
        <v>1030</v>
      </c>
      <c r="B290" s="1827"/>
      <c r="C290" s="1827"/>
      <c r="D290" s="1827"/>
      <c r="E290" s="1827"/>
      <c r="F290" s="1827"/>
      <c r="G290" s="1827"/>
      <c r="H290" s="1827"/>
      <c r="I290" s="1827"/>
      <c r="J290" s="1827"/>
      <c r="K290" s="1827"/>
      <c r="L290" s="1827"/>
      <c r="M290" s="1827"/>
      <c r="N290" s="1827"/>
      <c r="O290" s="1827"/>
      <c r="P290" s="1827"/>
      <c r="Q290" s="1827"/>
      <c r="R290" s="1827"/>
      <c r="S290" s="1827"/>
      <c r="T290" s="22"/>
      <c r="U290" s="739">
        <f t="shared" si="34"/>
        <v>0</v>
      </c>
      <c r="V290" s="739">
        <f t="shared" si="35"/>
        <v>0</v>
      </c>
      <c r="W290" s="739">
        <f t="shared" si="36"/>
        <v>0</v>
      </c>
      <c r="X290" s="739">
        <f t="shared" si="37"/>
        <v>0</v>
      </c>
      <c r="Y290" s="722">
        <f t="shared" si="38"/>
        <v>0</v>
      </c>
      <c r="Z290" s="740" t="str">
        <f t="shared" si="39"/>
        <v>OK</v>
      </c>
    </row>
    <row r="291" spans="1:26">
      <c r="A291" s="1828" t="s">
        <v>789</v>
      </c>
      <c r="B291" s="1829" t="s">
        <v>4</v>
      </c>
      <c r="C291" s="1828" t="s">
        <v>1031</v>
      </c>
      <c r="D291" s="1838" t="s">
        <v>1032</v>
      </c>
      <c r="E291" s="1838"/>
      <c r="F291" s="1838"/>
      <c r="G291" s="1847" t="s">
        <v>1033</v>
      </c>
      <c r="H291" s="1847" t="s">
        <v>1034</v>
      </c>
      <c r="I291" s="1847" t="s">
        <v>1035</v>
      </c>
      <c r="J291" s="1833" t="s">
        <v>1036</v>
      </c>
      <c r="K291" s="1833" t="s">
        <v>1037</v>
      </c>
      <c r="L291" s="1831" t="s">
        <v>1038</v>
      </c>
      <c r="M291" s="1831" t="s">
        <v>1039</v>
      </c>
      <c r="N291" s="1831" t="s">
        <v>1040</v>
      </c>
      <c r="O291" s="1831" t="s">
        <v>1041</v>
      </c>
      <c r="P291" s="1833" t="s">
        <v>1042</v>
      </c>
      <c r="Q291" s="1833"/>
      <c r="R291" s="1828" t="s">
        <v>1043</v>
      </c>
      <c r="S291" s="1883" t="s">
        <v>1146</v>
      </c>
      <c r="T291" s="22" t="str">
        <f>+IF(K295=Q295,("OK"))</f>
        <v>OK</v>
      </c>
      <c r="U291" s="739"/>
      <c r="V291" s="739"/>
      <c r="W291" s="739"/>
      <c r="X291" s="739"/>
      <c r="Z291" s="740" t="str">
        <f t="shared" si="39"/>
        <v>OK</v>
      </c>
    </row>
    <row r="292" spans="1:26" ht="76.95" customHeight="1">
      <c r="A292" s="1828"/>
      <c r="B292" s="1830"/>
      <c r="C292" s="1828"/>
      <c r="D292" s="505" t="s">
        <v>1147</v>
      </c>
      <c r="E292" s="505" t="s">
        <v>1046</v>
      </c>
      <c r="F292" s="505" t="s">
        <v>1926</v>
      </c>
      <c r="G292" s="1847"/>
      <c r="H292" s="1847"/>
      <c r="I292" s="1847"/>
      <c r="J292" s="1833"/>
      <c r="K292" s="1833"/>
      <c r="L292" s="1831"/>
      <c r="M292" s="1831"/>
      <c r="N292" s="1831"/>
      <c r="O292" s="1831"/>
      <c r="P292" s="499" t="s">
        <v>1047</v>
      </c>
      <c r="Q292" s="500" t="s">
        <v>1048</v>
      </c>
      <c r="R292" s="1828"/>
      <c r="S292" s="1883"/>
      <c r="T292" s="22" t="str">
        <f>+IF(K296=Q296,("OK"))</f>
        <v>OK</v>
      </c>
      <c r="U292" s="739">
        <f t="shared" si="34"/>
        <v>0</v>
      </c>
      <c r="V292" s="739">
        <f t="shared" si="35"/>
        <v>0</v>
      </c>
      <c r="W292" s="739">
        <f t="shared" si="36"/>
        <v>0</v>
      </c>
      <c r="X292" s="739">
        <f t="shared" si="37"/>
        <v>0</v>
      </c>
      <c r="Y292" s="722">
        <f t="shared" si="38"/>
        <v>0</v>
      </c>
      <c r="Z292" s="740" t="b">
        <f t="shared" si="39"/>
        <v>0</v>
      </c>
    </row>
    <row r="293" spans="1:26" ht="21.6" customHeight="1">
      <c r="A293" s="849"/>
      <c r="B293" s="849" t="s">
        <v>1087</v>
      </c>
      <c r="C293" s="849"/>
      <c r="D293" s="1147"/>
      <c r="E293" s="1147"/>
      <c r="F293" s="1147"/>
      <c r="G293" s="1148"/>
      <c r="H293" s="1148"/>
      <c r="I293" s="1148"/>
      <c r="J293" s="848"/>
      <c r="K293" s="848">
        <f>+K285</f>
        <v>4922274.9270171449</v>
      </c>
      <c r="L293" s="847"/>
      <c r="M293" s="847"/>
      <c r="N293" s="847"/>
      <c r="O293" s="847"/>
      <c r="P293" s="847"/>
      <c r="Q293" s="848">
        <f>+Q285</f>
        <v>4922274.9270171449</v>
      </c>
      <c r="R293" s="849"/>
      <c r="S293" s="1149"/>
      <c r="T293" s="22"/>
      <c r="U293" s="739">
        <f t="shared" si="34"/>
        <v>0</v>
      </c>
      <c r="V293" s="739">
        <f t="shared" si="35"/>
        <v>0</v>
      </c>
      <c r="W293" s="739">
        <f t="shared" si="36"/>
        <v>0</v>
      </c>
      <c r="X293" s="739">
        <f t="shared" si="37"/>
        <v>0</v>
      </c>
      <c r="Y293" s="722">
        <f t="shared" si="38"/>
        <v>0</v>
      </c>
      <c r="Z293" s="740" t="b">
        <f t="shared" si="39"/>
        <v>0</v>
      </c>
    </row>
    <row r="294" spans="1:26" ht="40.799999999999997">
      <c r="A294" s="578">
        <v>181</v>
      </c>
      <c r="B294" s="1184" t="s">
        <v>2121</v>
      </c>
      <c r="C294" s="1176" t="s">
        <v>1958</v>
      </c>
      <c r="D294" s="1177">
        <v>24057</v>
      </c>
      <c r="E294" s="1177">
        <v>18985</v>
      </c>
      <c r="F294" s="1177">
        <v>22088</v>
      </c>
      <c r="G294" s="1177">
        <v>26183</v>
      </c>
      <c r="H294" s="1178">
        <v>1100</v>
      </c>
      <c r="I294" s="1177">
        <v>25083</v>
      </c>
      <c r="J294" s="1179">
        <v>3.05</v>
      </c>
      <c r="K294" s="1179">
        <v>76503.149999999994</v>
      </c>
      <c r="L294" s="1177">
        <v>6270.75</v>
      </c>
      <c r="M294" s="1177">
        <v>6270.75</v>
      </c>
      <c r="N294" s="1177">
        <v>6270.75</v>
      </c>
      <c r="O294" s="1177">
        <v>6270.75</v>
      </c>
      <c r="P294" s="1177">
        <v>25083</v>
      </c>
      <c r="Q294" s="1179">
        <v>76503.149999999994</v>
      </c>
      <c r="R294" s="1178" t="s">
        <v>1051</v>
      </c>
      <c r="S294" s="1175" t="s">
        <v>296</v>
      </c>
      <c r="T294" s="22" t="str">
        <f>+IF(K299=Q299,("OK"))</f>
        <v>OK</v>
      </c>
      <c r="U294" s="739">
        <f t="shared" si="34"/>
        <v>19125.787499999999</v>
      </c>
      <c r="V294" s="739">
        <f t="shared" si="35"/>
        <v>19125.787499999999</v>
      </c>
      <c r="W294" s="739">
        <f t="shared" si="36"/>
        <v>19125.787499999999</v>
      </c>
      <c r="X294" s="739">
        <f t="shared" si="37"/>
        <v>19125.787499999999</v>
      </c>
      <c r="Y294" s="722">
        <f t="shared" si="38"/>
        <v>76503.149999999994</v>
      </c>
      <c r="Z294" s="740" t="str">
        <f t="shared" si="39"/>
        <v>OK</v>
      </c>
    </row>
    <row r="295" spans="1:26" ht="40.799999999999997">
      <c r="A295" s="578">
        <v>182</v>
      </c>
      <c r="B295" s="1184" t="s">
        <v>2122</v>
      </c>
      <c r="C295" s="1176" t="s">
        <v>1958</v>
      </c>
      <c r="D295" s="1177">
        <v>64652</v>
      </c>
      <c r="E295" s="1177">
        <v>53844</v>
      </c>
      <c r="F295" s="1177">
        <v>54516</v>
      </c>
      <c r="G295" s="1177">
        <v>66439</v>
      </c>
      <c r="H295" s="1178">
        <v>3439</v>
      </c>
      <c r="I295" s="1177">
        <v>63000</v>
      </c>
      <c r="J295" s="1179">
        <v>0.19642857142857142</v>
      </c>
      <c r="K295" s="1179">
        <v>12375</v>
      </c>
      <c r="L295" s="1177">
        <v>15750</v>
      </c>
      <c r="M295" s="1177">
        <v>15750</v>
      </c>
      <c r="N295" s="1177">
        <v>15750</v>
      </c>
      <c r="O295" s="1177">
        <v>15750</v>
      </c>
      <c r="P295" s="1177">
        <v>63000</v>
      </c>
      <c r="Q295" s="1179">
        <v>12375</v>
      </c>
      <c r="R295" s="1178" t="s">
        <v>1051</v>
      </c>
      <c r="S295" s="1175" t="s">
        <v>296</v>
      </c>
      <c r="T295" s="22" t="str">
        <f>+IF(K300=Q300,("OK"))</f>
        <v>OK</v>
      </c>
      <c r="U295" s="739">
        <f t="shared" si="34"/>
        <v>3093.75</v>
      </c>
      <c r="V295" s="739">
        <f t="shared" si="35"/>
        <v>3093.75</v>
      </c>
      <c r="W295" s="739">
        <f t="shared" si="36"/>
        <v>3093.75</v>
      </c>
      <c r="X295" s="739">
        <f t="shared" si="37"/>
        <v>3093.75</v>
      </c>
      <c r="Y295" s="722">
        <f t="shared" si="38"/>
        <v>12375</v>
      </c>
      <c r="Z295" s="740" t="str">
        <f t="shared" si="39"/>
        <v>OK</v>
      </c>
    </row>
    <row r="296" spans="1:26">
      <c r="A296" s="578">
        <v>183</v>
      </c>
      <c r="B296" s="1183" t="s">
        <v>2123</v>
      </c>
      <c r="C296" s="1176" t="s">
        <v>1958</v>
      </c>
      <c r="D296" s="1177">
        <v>0</v>
      </c>
      <c r="E296" s="1177">
        <v>0</v>
      </c>
      <c r="F296" s="1177">
        <v>0</v>
      </c>
      <c r="G296" s="1177">
        <v>30</v>
      </c>
      <c r="H296" s="1178">
        <v>2</v>
      </c>
      <c r="I296" s="1177">
        <v>28</v>
      </c>
      <c r="J296" s="1179">
        <v>8</v>
      </c>
      <c r="K296" s="1179">
        <v>224</v>
      </c>
      <c r="L296" s="1177"/>
      <c r="M296" s="1177">
        <v>28</v>
      </c>
      <c r="N296" s="1177"/>
      <c r="O296" s="1177"/>
      <c r="P296" s="1177">
        <v>28</v>
      </c>
      <c r="Q296" s="1179">
        <v>224</v>
      </c>
      <c r="R296" s="1178" t="s">
        <v>1051</v>
      </c>
      <c r="S296" s="1175" t="s">
        <v>296</v>
      </c>
      <c r="T296" s="22" t="str">
        <f>+IF(K301=Q301,("OK"))</f>
        <v>OK</v>
      </c>
      <c r="U296" s="739">
        <f t="shared" si="34"/>
        <v>0</v>
      </c>
      <c r="V296" s="739">
        <f t="shared" si="35"/>
        <v>224</v>
      </c>
      <c r="W296" s="739">
        <f t="shared" si="36"/>
        <v>0</v>
      </c>
      <c r="X296" s="739">
        <f t="shared" si="37"/>
        <v>0</v>
      </c>
      <c r="Y296" s="722">
        <f t="shared" si="38"/>
        <v>224</v>
      </c>
      <c r="Z296" s="740" t="str">
        <f t="shared" si="39"/>
        <v>OK</v>
      </c>
    </row>
    <row r="297" spans="1:26" ht="40.799999999999997">
      <c r="A297" s="578">
        <v>184</v>
      </c>
      <c r="B297" s="1184" t="s">
        <v>2124</v>
      </c>
      <c r="C297" s="1176" t="s">
        <v>2125</v>
      </c>
      <c r="D297" s="1177">
        <v>84</v>
      </c>
      <c r="E297" s="1177">
        <v>85</v>
      </c>
      <c r="F297" s="1177">
        <v>66</v>
      </c>
      <c r="G297" s="1177">
        <v>96</v>
      </c>
      <c r="H297" s="1178">
        <v>1</v>
      </c>
      <c r="I297" s="1177">
        <v>95</v>
      </c>
      <c r="J297" s="1179">
        <v>1911.02</v>
      </c>
      <c r="K297" s="1179">
        <v>181546.9</v>
      </c>
      <c r="L297" s="1177">
        <v>23.75</v>
      </c>
      <c r="M297" s="1177">
        <v>23.75</v>
      </c>
      <c r="N297" s="1177">
        <v>23.75</v>
      </c>
      <c r="O297" s="1177">
        <v>23.75</v>
      </c>
      <c r="P297" s="1177">
        <v>95</v>
      </c>
      <c r="Q297" s="1179">
        <v>181546.9</v>
      </c>
      <c r="R297" s="1178" t="s">
        <v>1051</v>
      </c>
      <c r="S297" s="1175" t="s">
        <v>296</v>
      </c>
      <c r="T297" s="22" t="str">
        <f>+IF(K302=Q302,("OK"))</f>
        <v>OK</v>
      </c>
      <c r="U297" s="739">
        <f t="shared" si="34"/>
        <v>45386.724999999999</v>
      </c>
      <c r="V297" s="739">
        <f t="shared" si="35"/>
        <v>45386.724999999999</v>
      </c>
      <c r="W297" s="739">
        <f t="shared" si="36"/>
        <v>45386.724999999999</v>
      </c>
      <c r="X297" s="739">
        <f t="shared" si="37"/>
        <v>45386.724999999999</v>
      </c>
      <c r="Y297" s="722">
        <f t="shared" si="38"/>
        <v>181546.9</v>
      </c>
      <c r="Z297" s="740" t="str">
        <f t="shared" si="39"/>
        <v>OK</v>
      </c>
    </row>
    <row r="298" spans="1:26">
      <c r="A298" s="578">
        <v>185</v>
      </c>
      <c r="B298" s="1183" t="s">
        <v>2126</v>
      </c>
      <c r="C298" s="1176" t="s">
        <v>1520</v>
      </c>
      <c r="D298" s="1177">
        <v>320</v>
      </c>
      <c r="E298" s="1177">
        <v>233</v>
      </c>
      <c r="F298" s="1177">
        <v>286.60000000000002</v>
      </c>
      <c r="G298" s="1177">
        <v>231</v>
      </c>
      <c r="H298" s="1178">
        <v>114</v>
      </c>
      <c r="I298" s="1177">
        <v>117</v>
      </c>
      <c r="J298" s="1179">
        <v>34.119999999999997</v>
      </c>
      <c r="K298" s="1179">
        <v>3992.0399999999995</v>
      </c>
      <c r="L298" s="1177"/>
      <c r="M298" s="1177">
        <v>58.5</v>
      </c>
      <c r="N298" s="1177"/>
      <c r="O298" s="1177">
        <v>58.5</v>
      </c>
      <c r="P298" s="1177">
        <v>117</v>
      </c>
      <c r="Q298" s="1179">
        <v>3992.0399999999995</v>
      </c>
      <c r="R298" s="1178" t="s">
        <v>1962</v>
      </c>
      <c r="S298" s="1175" t="s">
        <v>296</v>
      </c>
      <c r="T298" s="22" t="str">
        <f>+IF(K303=Q303,("OK"))</f>
        <v>OK</v>
      </c>
      <c r="U298" s="739">
        <f t="shared" si="34"/>
        <v>0</v>
      </c>
      <c r="V298" s="739">
        <f t="shared" si="35"/>
        <v>1996.0199999999998</v>
      </c>
      <c r="W298" s="739">
        <f t="shared" si="36"/>
        <v>0</v>
      </c>
      <c r="X298" s="739">
        <f t="shared" si="37"/>
        <v>1996.0199999999998</v>
      </c>
      <c r="Y298" s="722">
        <f t="shared" si="38"/>
        <v>3992.0399999999995</v>
      </c>
      <c r="Z298" s="740" t="str">
        <f t="shared" si="39"/>
        <v>OK</v>
      </c>
    </row>
    <row r="299" spans="1:26" ht="40.799999999999997">
      <c r="A299" s="578">
        <v>186</v>
      </c>
      <c r="B299" s="1184" t="s">
        <v>2127</v>
      </c>
      <c r="C299" s="1176" t="s">
        <v>1520</v>
      </c>
      <c r="D299" s="1177">
        <v>12</v>
      </c>
      <c r="E299" s="1177">
        <v>12</v>
      </c>
      <c r="F299" s="1177">
        <v>12</v>
      </c>
      <c r="G299" s="1177">
        <v>12</v>
      </c>
      <c r="H299" s="1178">
        <v>0</v>
      </c>
      <c r="I299" s="1177">
        <v>12</v>
      </c>
      <c r="J299" s="1179">
        <v>62.38</v>
      </c>
      <c r="K299" s="1179">
        <v>748.56000000000006</v>
      </c>
      <c r="L299" s="1177"/>
      <c r="M299" s="1177">
        <v>12</v>
      </c>
      <c r="N299" s="1177"/>
      <c r="O299" s="1177"/>
      <c r="P299" s="1177">
        <v>12</v>
      </c>
      <c r="Q299" s="1179">
        <v>748.56000000000006</v>
      </c>
      <c r="R299" s="1178" t="s">
        <v>1990</v>
      </c>
      <c r="S299" s="1175" t="s">
        <v>296</v>
      </c>
      <c r="T299" s="22" t="str">
        <f>+IF(K314=Q314,("OK"))</f>
        <v>OK</v>
      </c>
      <c r="U299" s="739">
        <f t="shared" si="34"/>
        <v>0</v>
      </c>
      <c r="V299" s="739">
        <f t="shared" si="35"/>
        <v>748.56000000000006</v>
      </c>
      <c r="W299" s="739">
        <f t="shared" si="36"/>
        <v>0</v>
      </c>
      <c r="X299" s="739">
        <f t="shared" si="37"/>
        <v>0</v>
      </c>
      <c r="Y299" s="722">
        <f t="shared" si="38"/>
        <v>748.56000000000006</v>
      </c>
      <c r="Z299" s="740" t="str">
        <f t="shared" si="39"/>
        <v>OK</v>
      </c>
    </row>
    <row r="300" spans="1:26">
      <c r="A300" s="578">
        <v>187</v>
      </c>
      <c r="B300" s="1183" t="s">
        <v>2128</v>
      </c>
      <c r="C300" s="1176" t="s">
        <v>1958</v>
      </c>
      <c r="D300" s="1177">
        <v>135</v>
      </c>
      <c r="E300" s="1177">
        <v>0</v>
      </c>
      <c r="F300" s="1177">
        <v>0</v>
      </c>
      <c r="G300" s="1177">
        <v>100</v>
      </c>
      <c r="H300" s="1178">
        <v>0</v>
      </c>
      <c r="I300" s="1177">
        <v>100</v>
      </c>
      <c r="J300" s="1179">
        <v>1.712</v>
      </c>
      <c r="K300" s="1179">
        <v>171.2</v>
      </c>
      <c r="L300" s="1177"/>
      <c r="M300" s="1177">
        <v>100</v>
      </c>
      <c r="N300" s="1177"/>
      <c r="O300" s="1177"/>
      <c r="P300" s="1177">
        <v>100</v>
      </c>
      <c r="Q300" s="1179">
        <v>171.2</v>
      </c>
      <c r="R300" s="1178" t="s">
        <v>1051</v>
      </c>
      <c r="S300" s="1175" t="s">
        <v>296</v>
      </c>
      <c r="T300" s="22" t="str">
        <f>+IF(K315=Q315,("OK"))</f>
        <v>OK</v>
      </c>
      <c r="U300" s="739">
        <f t="shared" si="34"/>
        <v>0</v>
      </c>
      <c r="V300" s="739">
        <f t="shared" si="35"/>
        <v>171.2</v>
      </c>
      <c r="W300" s="739">
        <f t="shared" si="36"/>
        <v>0</v>
      </c>
      <c r="X300" s="739">
        <f t="shared" si="37"/>
        <v>0</v>
      </c>
      <c r="Y300" s="722">
        <f t="shared" si="38"/>
        <v>171.2</v>
      </c>
      <c r="Z300" s="740" t="str">
        <f t="shared" si="39"/>
        <v>OK</v>
      </c>
    </row>
    <row r="301" spans="1:26">
      <c r="A301" s="578">
        <v>188</v>
      </c>
      <c r="B301" s="1183" t="s">
        <v>2129</v>
      </c>
      <c r="C301" s="1176" t="s">
        <v>1958</v>
      </c>
      <c r="D301" s="1177">
        <v>58955</v>
      </c>
      <c r="E301" s="1177">
        <v>67959</v>
      </c>
      <c r="F301" s="1177">
        <v>71491</v>
      </c>
      <c r="G301" s="1177">
        <v>86651</v>
      </c>
      <c r="H301" s="1178">
        <v>1651</v>
      </c>
      <c r="I301" s="1177">
        <v>85000</v>
      </c>
      <c r="J301" s="1179">
        <v>0.188</v>
      </c>
      <c r="K301" s="1179">
        <v>15980</v>
      </c>
      <c r="L301" s="1177">
        <v>42500</v>
      </c>
      <c r="M301" s="1177"/>
      <c r="N301" s="1177">
        <v>42500</v>
      </c>
      <c r="O301" s="1177"/>
      <c r="P301" s="1177">
        <v>85000</v>
      </c>
      <c r="Q301" s="1179">
        <v>15980</v>
      </c>
      <c r="R301" s="1178" t="s">
        <v>1051</v>
      </c>
      <c r="S301" s="1175" t="s">
        <v>296</v>
      </c>
      <c r="T301" s="22" t="str">
        <f>+IF(K316=Q316,("OK"))</f>
        <v>OK</v>
      </c>
      <c r="U301" s="739">
        <f t="shared" si="34"/>
        <v>7990</v>
      </c>
      <c r="V301" s="739">
        <f t="shared" si="35"/>
        <v>0</v>
      </c>
      <c r="W301" s="739">
        <f t="shared" si="36"/>
        <v>7990</v>
      </c>
      <c r="X301" s="739">
        <f t="shared" si="37"/>
        <v>0</v>
      </c>
      <c r="Y301" s="722">
        <f t="shared" si="38"/>
        <v>15980</v>
      </c>
      <c r="Z301" s="740" t="str">
        <f t="shared" si="39"/>
        <v>OK</v>
      </c>
    </row>
    <row r="302" spans="1:26">
      <c r="A302" s="578">
        <v>189</v>
      </c>
      <c r="B302" s="1183" t="s">
        <v>2130</v>
      </c>
      <c r="C302" s="1176" t="s">
        <v>1958</v>
      </c>
      <c r="D302" s="1177">
        <v>35017</v>
      </c>
      <c r="E302" s="1177">
        <v>37877</v>
      </c>
      <c r="F302" s="1177">
        <v>39203</v>
      </c>
      <c r="G302" s="1177">
        <v>41360</v>
      </c>
      <c r="H302" s="1178">
        <v>1360</v>
      </c>
      <c r="I302" s="1177">
        <v>40000</v>
      </c>
      <c r="J302" s="1179">
        <v>0.85</v>
      </c>
      <c r="K302" s="1179">
        <v>34000</v>
      </c>
      <c r="L302" s="1177">
        <v>10000</v>
      </c>
      <c r="M302" s="1177">
        <v>10000</v>
      </c>
      <c r="N302" s="1177">
        <v>10000</v>
      </c>
      <c r="O302" s="1177">
        <v>10000</v>
      </c>
      <c r="P302" s="1177">
        <v>40000</v>
      </c>
      <c r="Q302" s="1179">
        <v>34000</v>
      </c>
      <c r="R302" s="1178" t="s">
        <v>1051</v>
      </c>
      <c r="S302" s="1175" t="s">
        <v>296</v>
      </c>
      <c r="T302" s="22" t="str">
        <f>+IF(K317=Q317,("OK"))</f>
        <v>OK</v>
      </c>
      <c r="U302" s="739">
        <f t="shared" si="34"/>
        <v>8500</v>
      </c>
      <c r="V302" s="739">
        <f t="shared" si="35"/>
        <v>8500</v>
      </c>
      <c r="W302" s="739">
        <f t="shared" si="36"/>
        <v>8500</v>
      </c>
      <c r="X302" s="739">
        <f t="shared" si="37"/>
        <v>8500</v>
      </c>
      <c r="Y302" s="722">
        <f t="shared" si="38"/>
        <v>34000</v>
      </c>
      <c r="Z302" s="740" t="str">
        <f t="shared" si="39"/>
        <v>OK</v>
      </c>
    </row>
    <row r="303" spans="1:26">
      <c r="A303" s="578">
        <v>190</v>
      </c>
      <c r="B303" s="1183" t="s">
        <v>2131</v>
      </c>
      <c r="C303" s="1176" t="s">
        <v>1958</v>
      </c>
      <c r="D303" s="1177">
        <v>397762</v>
      </c>
      <c r="E303" s="1177">
        <v>453488</v>
      </c>
      <c r="F303" s="1177">
        <v>491451</v>
      </c>
      <c r="G303" s="1177">
        <v>560931</v>
      </c>
      <c r="H303" s="1178">
        <v>40931</v>
      </c>
      <c r="I303" s="1177">
        <v>520000</v>
      </c>
      <c r="J303" s="1179">
        <v>0.7</v>
      </c>
      <c r="K303" s="1179">
        <v>364000</v>
      </c>
      <c r="L303" s="1177">
        <v>130000</v>
      </c>
      <c r="M303" s="1177">
        <v>130000</v>
      </c>
      <c r="N303" s="1177">
        <v>130000</v>
      </c>
      <c r="O303" s="1177">
        <v>130000</v>
      </c>
      <c r="P303" s="1177">
        <v>520000</v>
      </c>
      <c r="Q303" s="1179">
        <v>364000</v>
      </c>
      <c r="R303" s="1178" t="s">
        <v>1051</v>
      </c>
      <c r="S303" s="1175" t="s">
        <v>296</v>
      </c>
      <c r="T303" s="22" t="str">
        <f>+IF(K318=Q318,("OK"))</f>
        <v>OK</v>
      </c>
      <c r="U303" s="739">
        <f t="shared" si="34"/>
        <v>91000</v>
      </c>
      <c r="V303" s="739">
        <f t="shared" si="35"/>
        <v>91000</v>
      </c>
      <c r="W303" s="739">
        <f t="shared" si="36"/>
        <v>91000</v>
      </c>
      <c r="X303" s="739">
        <f t="shared" si="37"/>
        <v>91000</v>
      </c>
      <c r="Y303" s="722">
        <f t="shared" si="38"/>
        <v>364000</v>
      </c>
      <c r="Z303" s="740" t="str">
        <f t="shared" si="39"/>
        <v>OK</v>
      </c>
    </row>
    <row r="304" spans="1:26" ht="27">
      <c r="A304" s="1060"/>
      <c r="B304" s="604" t="s">
        <v>6</v>
      </c>
      <c r="D304" s="21"/>
      <c r="E304" s="21"/>
      <c r="F304" s="21"/>
      <c r="G304" s="21"/>
      <c r="I304" s="21"/>
      <c r="J304" s="21"/>
      <c r="K304" s="1162">
        <f>SUM(K293:K303)</f>
        <v>5611815.7770171454</v>
      </c>
      <c r="L304" s="1139"/>
      <c r="M304" s="1139"/>
      <c r="N304" s="1139"/>
      <c r="O304" s="1139"/>
      <c r="P304" s="1139"/>
      <c r="Q304" s="1162">
        <f>SUM(Q293:Q303)</f>
        <v>5611815.7770171454</v>
      </c>
      <c r="T304" s="22"/>
      <c r="U304" s="739">
        <f t="shared" si="34"/>
        <v>0</v>
      </c>
      <c r="V304" s="739">
        <f t="shared" si="35"/>
        <v>0</v>
      </c>
      <c r="W304" s="739">
        <f t="shared" si="36"/>
        <v>0</v>
      </c>
      <c r="X304" s="739">
        <f t="shared" si="37"/>
        <v>0</v>
      </c>
      <c r="Y304" s="722">
        <f t="shared" si="38"/>
        <v>0</v>
      </c>
      <c r="Z304" s="740" t="b">
        <f t="shared" si="39"/>
        <v>0</v>
      </c>
    </row>
    <row r="305" spans="1:26" ht="27">
      <c r="A305" s="1060"/>
      <c r="B305" s="73"/>
      <c r="D305" s="21"/>
      <c r="E305" s="21"/>
      <c r="F305" s="21"/>
      <c r="G305" s="21"/>
      <c r="I305" s="21"/>
      <c r="J305" s="21"/>
      <c r="K305" s="863"/>
      <c r="L305" s="1139"/>
      <c r="M305" s="1139"/>
      <c r="N305" s="1139"/>
      <c r="O305" s="1139"/>
      <c r="P305" s="1139"/>
      <c r="Q305" s="1191"/>
      <c r="T305" s="22"/>
      <c r="U305" s="739">
        <f t="shared" si="34"/>
        <v>0</v>
      </c>
      <c r="V305" s="739">
        <f t="shared" si="35"/>
        <v>0</v>
      </c>
      <c r="W305" s="739">
        <f t="shared" si="36"/>
        <v>0</v>
      </c>
      <c r="X305" s="739">
        <f t="shared" si="37"/>
        <v>0</v>
      </c>
      <c r="Y305" s="722">
        <f t="shared" si="38"/>
        <v>0</v>
      </c>
      <c r="Z305" s="740" t="str">
        <f t="shared" si="39"/>
        <v>OK</v>
      </c>
    </row>
    <row r="306" spans="1:26" ht="27">
      <c r="A306" s="1060"/>
      <c r="B306" s="73"/>
      <c r="D306" s="21"/>
      <c r="E306" s="21"/>
      <c r="F306" s="21"/>
      <c r="G306" s="21"/>
      <c r="I306" s="21"/>
      <c r="J306" s="21"/>
      <c r="K306" s="863"/>
      <c r="L306" s="1139"/>
      <c r="M306" s="1139"/>
      <c r="N306" s="1139"/>
      <c r="O306" s="1139"/>
      <c r="P306" s="1139"/>
      <c r="Q306" s="1191"/>
      <c r="T306" s="22"/>
      <c r="U306" s="739">
        <f t="shared" si="34"/>
        <v>0</v>
      </c>
      <c r="V306" s="739">
        <f t="shared" si="35"/>
        <v>0</v>
      </c>
      <c r="W306" s="739">
        <f t="shared" si="36"/>
        <v>0</v>
      </c>
      <c r="X306" s="739">
        <f t="shared" si="37"/>
        <v>0</v>
      </c>
      <c r="Y306" s="722">
        <f t="shared" si="38"/>
        <v>0</v>
      </c>
      <c r="Z306" s="740" t="str">
        <f t="shared" si="39"/>
        <v>OK</v>
      </c>
    </row>
    <row r="307" spans="1:26" ht="27">
      <c r="A307" s="1060"/>
      <c r="B307" s="73"/>
      <c r="D307" s="21"/>
      <c r="E307" s="21"/>
      <c r="F307" s="21"/>
      <c r="G307" s="21"/>
      <c r="I307" s="21"/>
      <c r="J307" s="21"/>
      <c r="K307" s="863"/>
      <c r="L307" s="1139"/>
      <c r="M307" s="1139"/>
      <c r="N307" s="1139"/>
      <c r="O307" s="1139"/>
      <c r="P307" s="1139"/>
      <c r="Q307" s="1191"/>
      <c r="T307" s="22"/>
      <c r="U307" s="739">
        <f t="shared" si="34"/>
        <v>0</v>
      </c>
      <c r="V307" s="739">
        <f t="shared" si="35"/>
        <v>0</v>
      </c>
      <c r="W307" s="739">
        <f t="shared" si="36"/>
        <v>0</v>
      </c>
      <c r="X307" s="739">
        <f t="shared" si="37"/>
        <v>0</v>
      </c>
      <c r="Y307" s="722">
        <f t="shared" si="38"/>
        <v>0</v>
      </c>
      <c r="Z307" s="740" t="str">
        <f t="shared" si="39"/>
        <v>OK</v>
      </c>
    </row>
    <row r="308" spans="1:26" ht="24.6">
      <c r="A308" s="1826" t="s">
        <v>1937</v>
      </c>
      <c r="B308" s="1826"/>
      <c r="C308" s="1826"/>
      <c r="D308" s="1826"/>
      <c r="E308" s="1826"/>
      <c r="F308" s="1826"/>
      <c r="G308" s="1826"/>
      <c r="H308" s="1826"/>
      <c r="I308" s="1826"/>
      <c r="J308" s="1826"/>
      <c r="K308" s="1826"/>
      <c r="L308" s="1826"/>
      <c r="M308" s="1826"/>
      <c r="N308" s="1826"/>
      <c r="O308" s="1826"/>
      <c r="P308" s="1826"/>
      <c r="Q308" s="1826"/>
      <c r="R308" s="1826"/>
      <c r="S308" s="1826"/>
      <c r="T308" s="22"/>
      <c r="U308" s="739">
        <f t="shared" si="34"/>
        <v>0</v>
      </c>
      <c r="V308" s="739">
        <f t="shared" si="35"/>
        <v>0</v>
      </c>
      <c r="W308" s="739">
        <f t="shared" si="36"/>
        <v>0</v>
      </c>
      <c r="X308" s="739">
        <f t="shared" si="37"/>
        <v>0</v>
      </c>
      <c r="Y308" s="722">
        <f t="shared" si="38"/>
        <v>0</v>
      </c>
      <c r="Z308" s="740" t="str">
        <f t="shared" si="39"/>
        <v>OK</v>
      </c>
    </row>
    <row r="309" spans="1:26" ht="24.6">
      <c r="A309" s="1826" t="s">
        <v>1029</v>
      </c>
      <c r="B309" s="1826"/>
      <c r="C309" s="1826"/>
      <c r="D309" s="1826"/>
      <c r="E309" s="1826"/>
      <c r="F309" s="1826"/>
      <c r="G309" s="1826"/>
      <c r="H309" s="1826"/>
      <c r="I309" s="1826"/>
      <c r="J309" s="1826"/>
      <c r="K309" s="1826"/>
      <c r="L309" s="1826"/>
      <c r="M309" s="1826"/>
      <c r="N309" s="1826"/>
      <c r="O309" s="1826"/>
      <c r="P309" s="1826"/>
      <c r="Q309" s="1826"/>
      <c r="R309" s="1826"/>
      <c r="S309" s="1826"/>
      <c r="T309" s="22"/>
      <c r="U309" s="739">
        <f t="shared" si="34"/>
        <v>0</v>
      </c>
      <c r="V309" s="739">
        <f t="shared" si="35"/>
        <v>0</v>
      </c>
      <c r="W309" s="739">
        <f t="shared" si="36"/>
        <v>0</v>
      </c>
      <c r="X309" s="739">
        <f t="shared" si="37"/>
        <v>0</v>
      </c>
      <c r="Y309" s="722">
        <f t="shared" si="38"/>
        <v>0</v>
      </c>
      <c r="Z309" s="740" t="str">
        <f t="shared" si="39"/>
        <v>OK</v>
      </c>
    </row>
    <row r="310" spans="1:26" ht="24.6">
      <c r="A310" s="1827" t="s">
        <v>1030</v>
      </c>
      <c r="B310" s="1827"/>
      <c r="C310" s="1827"/>
      <c r="D310" s="1827"/>
      <c r="E310" s="1827"/>
      <c r="F310" s="1827"/>
      <c r="G310" s="1827"/>
      <c r="H310" s="1827"/>
      <c r="I310" s="1827"/>
      <c r="J310" s="1827"/>
      <c r="K310" s="1827"/>
      <c r="L310" s="1827"/>
      <c r="M310" s="1827"/>
      <c r="N310" s="1827"/>
      <c r="O310" s="1827"/>
      <c r="P310" s="1827"/>
      <c r="Q310" s="1827"/>
      <c r="R310" s="1827"/>
      <c r="S310" s="1827"/>
      <c r="T310" s="22"/>
      <c r="U310" s="739">
        <f t="shared" si="34"/>
        <v>0</v>
      </c>
      <c r="V310" s="739">
        <f t="shared" si="35"/>
        <v>0</v>
      </c>
      <c r="W310" s="739">
        <f t="shared" si="36"/>
        <v>0</v>
      </c>
      <c r="X310" s="739">
        <f t="shared" si="37"/>
        <v>0</v>
      </c>
      <c r="Y310" s="722">
        <f t="shared" si="38"/>
        <v>0</v>
      </c>
      <c r="Z310" s="740" t="str">
        <f t="shared" si="39"/>
        <v>OK</v>
      </c>
    </row>
    <row r="311" spans="1:26">
      <c r="A311" s="1828" t="s">
        <v>789</v>
      </c>
      <c r="B311" s="1829" t="s">
        <v>4</v>
      </c>
      <c r="C311" s="1828" t="s">
        <v>1031</v>
      </c>
      <c r="D311" s="1838" t="s">
        <v>1032</v>
      </c>
      <c r="E311" s="1838"/>
      <c r="F311" s="1838"/>
      <c r="G311" s="1847" t="s">
        <v>1033</v>
      </c>
      <c r="H311" s="1847" t="s">
        <v>1034</v>
      </c>
      <c r="I311" s="1847" t="s">
        <v>1035</v>
      </c>
      <c r="J311" s="1833" t="s">
        <v>1036</v>
      </c>
      <c r="K311" s="1833" t="s">
        <v>1037</v>
      </c>
      <c r="L311" s="1831" t="s">
        <v>1038</v>
      </c>
      <c r="M311" s="1831" t="s">
        <v>1039</v>
      </c>
      <c r="N311" s="1831" t="s">
        <v>1040</v>
      </c>
      <c r="O311" s="1831" t="s">
        <v>1041</v>
      </c>
      <c r="P311" s="1833" t="s">
        <v>1042</v>
      </c>
      <c r="Q311" s="1833"/>
      <c r="R311" s="1828" t="s">
        <v>1043</v>
      </c>
      <c r="S311" s="1883" t="s">
        <v>1146</v>
      </c>
      <c r="T311" s="22" t="str">
        <f>+IF(K300=Q300,("OK"))</f>
        <v>OK</v>
      </c>
      <c r="U311" s="739"/>
      <c r="V311" s="739"/>
      <c r="W311" s="739"/>
      <c r="X311" s="739"/>
      <c r="Z311" s="740" t="str">
        <f t="shared" si="39"/>
        <v>OK</v>
      </c>
    </row>
    <row r="312" spans="1:26" ht="76.95" customHeight="1">
      <c r="A312" s="1828"/>
      <c r="B312" s="1830"/>
      <c r="C312" s="1828"/>
      <c r="D312" s="505" t="s">
        <v>1147</v>
      </c>
      <c r="E312" s="505" t="s">
        <v>1046</v>
      </c>
      <c r="F312" s="505" t="s">
        <v>1926</v>
      </c>
      <c r="G312" s="1847"/>
      <c r="H312" s="1847"/>
      <c r="I312" s="1847"/>
      <c r="J312" s="1833"/>
      <c r="K312" s="1833"/>
      <c r="L312" s="1831"/>
      <c r="M312" s="1831"/>
      <c r="N312" s="1831"/>
      <c r="O312" s="1831"/>
      <c r="P312" s="499" t="s">
        <v>1047</v>
      </c>
      <c r="Q312" s="500" t="s">
        <v>1048</v>
      </c>
      <c r="R312" s="1828"/>
      <c r="S312" s="1883"/>
      <c r="T312" s="22" t="str">
        <f>+IF(K301=Q301,("OK"))</f>
        <v>OK</v>
      </c>
      <c r="U312" s="739">
        <f t="shared" si="34"/>
        <v>0</v>
      </c>
      <c r="V312" s="739">
        <f t="shared" si="35"/>
        <v>0</v>
      </c>
      <c r="W312" s="739">
        <f t="shared" si="36"/>
        <v>0</v>
      </c>
      <c r="X312" s="739">
        <f t="shared" si="37"/>
        <v>0</v>
      </c>
      <c r="Y312" s="722">
        <f t="shared" si="38"/>
        <v>0</v>
      </c>
      <c r="Z312" s="740" t="b">
        <f t="shared" si="39"/>
        <v>0</v>
      </c>
    </row>
    <row r="313" spans="1:26" ht="21.6" customHeight="1">
      <c r="A313" s="849"/>
      <c r="B313" s="849" t="s">
        <v>1087</v>
      </c>
      <c r="C313" s="849"/>
      <c r="D313" s="1147"/>
      <c r="E313" s="1147"/>
      <c r="F313" s="1147"/>
      <c r="G313" s="1148"/>
      <c r="H313" s="1148"/>
      <c r="I313" s="1148"/>
      <c r="J313" s="848"/>
      <c r="K313" s="848">
        <f>+K304</f>
        <v>5611815.7770171454</v>
      </c>
      <c r="L313" s="847"/>
      <c r="M313" s="847"/>
      <c r="N313" s="847"/>
      <c r="O313" s="847"/>
      <c r="P313" s="847"/>
      <c r="Q313" s="848">
        <f>+Q304</f>
        <v>5611815.7770171454</v>
      </c>
      <c r="R313" s="849"/>
      <c r="S313" s="1149"/>
      <c r="T313" s="22"/>
      <c r="U313" s="739">
        <f t="shared" si="34"/>
        <v>0</v>
      </c>
      <c r="V313" s="739">
        <f t="shared" si="35"/>
        <v>0</v>
      </c>
      <c r="W313" s="739">
        <f t="shared" si="36"/>
        <v>0</v>
      </c>
      <c r="X313" s="739">
        <f t="shared" si="37"/>
        <v>0</v>
      </c>
      <c r="Y313" s="722">
        <f t="shared" si="38"/>
        <v>0</v>
      </c>
      <c r="Z313" s="740" t="b">
        <f t="shared" si="39"/>
        <v>0</v>
      </c>
    </row>
    <row r="314" spans="1:26">
      <c r="A314" s="578">
        <v>191</v>
      </c>
      <c r="B314" s="1183" t="s">
        <v>2132</v>
      </c>
      <c r="C314" s="1176" t="s">
        <v>1958</v>
      </c>
      <c r="D314" s="1177">
        <v>896</v>
      </c>
      <c r="E314" s="1177">
        <v>590</v>
      </c>
      <c r="F314" s="1177">
        <v>561</v>
      </c>
      <c r="G314" s="1177">
        <v>599</v>
      </c>
      <c r="H314" s="1178">
        <v>112</v>
      </c>
      <c r="I314" s="1177">
        <v>487</v>
      </c>
      <c r="J314" s="1179">
        <v>2.3214285714285716</v>
      </c>
      <c r="K314" s="1179">
        <v>1130.5357142857144</v>
      </c>
      <c r="L314" s="1177"/>
      <c r="M314" s="1177"/>
      <c r="N314" s="1177">
        <v>487</v>
      </c>
      <c r="O314" s="1177"/>
      <c r="P314" s="1177">
        <v>487</v>
      </c>
      <c r="Q314" s="1179">
        <v>1130.5357142857144</v>
      </c>
      <c r="R314" s="1178" t="s">
        <v>1051</v>
      </c>
      <c r="S314" s="1175" t="s">
        <v>296</v>
      </c>
      <c r="T314" s="22" t="str">
        <f t="shared" ref="T314:T406" si="40">+IF(K319=Q319,("OK"))</f>
        <v>OK</v>
      </c>
      <c r="U314" s="739">
        <f t="shared" si="34"/>
        <v>0</v>
      </c>
      <c r="V314" s="739">
        <f t="shared" si="35"/>
        <v>0</v>
      </c>
      <c r="W314" s="739">
        <f t="shared" si="36"/>
        <v>1130.5357142857144</v>
      </c>
      <c r="X314" s="739">
        <f t="shared" si="37"/>
        <v>0</v>
      </c>
      <c r="Y314" s="722">
        <f t="shared" si="38"/>
        <v>1130.5357142857144</v>
      </c>
      <c r="Z314" s="740" t="str">
        <f t="shared" si="39"/>
        <v>OK</v>
      </c>
    </row>
    <row r="315" spans="1:26">
      <c r="A315" s="578">
        <v>192</v>
      </c>
      <c r="B315" s="1183" t="s">
        <v>2133</v>
      </c>
      <c r="C315" s="1176" t="s">
        <v>1520</v>
      </c>
      <c r="D315" s="1177">
        <v>635</v>
      </c>
      <c r="E315" s="1177">
        <v>350</v>
      </c>
      <c r="F315" s="1177">
        <v>341</v>
      </c>
      <c r="G315" s="1177">
        <v>338</v>
      </c>
      <c r="H315" s="1178">
        <v>263</v>
      </c>
      <c r="I315" s="1177">
        <v>75</v>
      </c>
      <c r="J315" s="1179">
        <v>16.05</v>
      </c>
      <c r="K315" s="1179">
        <v>1203.75</v>
      </c>
      <c r="L315" s="1177"/>
      <c r="M315" s="1177">
        <v>75</v>
      </c>
      <c r="N315" s="1177"/>
      <c r="O315" s="1177"/>
      <c r="P315" s="1177">
        <v>75</v>
      </c>
      <c r="Q315" s="1179">
        <v>1203.75</v>
      </c>
      <c r="R315" s="1178" t="s">
        <v>1962</v>
      </c>
      <c r="S315" s="1175" t="s">
        <v>296</v>
      </c>
      <c r="T315" s="22" t="str">
        <f t="shared" si="40"/>
        <v>OK</v>
      </c>
      <c r="U315" s="739">
        <f t="shared" si="34"/>
        <v>0</v>
      </c>
      <c r="V315" s="739">
        <f t="shared" si="35"/>
        <v>1203.75</v>
      </c>
      <c r="W315" s="739">
        <f t="shared" si="36"/>
        <v>0</v>
      </c>
      <c r="X315" s="739">
        <f t="shared" si="37"/>
        <v>0</v>
      </c>
      <c r="Y315" s="722">
        <f t="shared" si="38"/>
        <v>1203.75</v>
      </c>
      <c r="Z315" s="740" t="str">
        <f t="shared" si="39"/>
        <v>OK</v>
      </c>
    </row>
    <row r="316" spans="1:26" ht="40.799999999999997">
      <c r="A316" s="578">
        <v>193</v>
      </c>
      <c r="B316" s="1184" t="s">
        <v>2134</v>
      </c>
      <c r="C316" s="1176" t="s">
        <v>1961</v>
      </c>
      <c r="D316" s="1177">
        <v>58</v>
      </c>
      <c r="E316" s="1177">
        <v>149</v>
      </c>
      <c r="F316" s="1177">
        <v>208</v>
      </c>
      <c r="G316" s="1177">
        <v>231</v>
      </c>
      <c r="H316" s="1178">
        <v>13</v>
      </c>
      <c r="I316" s="1177">
        <v>218</v>
      </c>
      <c r="J316" s="1179">
        <v>10</v>
      </c>
      <c r="K316" s="1179">
        <v>2180</v>
      </c>
      <c r="L316" s="1177"/>
      <c r="M316" s="1177"/>
      <c r="N316" s="1177">
        <v>218</v>
      </c>
      <c r="O316" s="1177"/>
      <c r="P316" s="1177">
        <v>218</v>
      </c>
      <c r="Q316" s="1179">
        <v>2180</v>
      </c>
      <c r="R316" s="1178" t="s">
        <v>1051</v>
      </c>
      <c r="S316" s="1175" t="s">
        <v>296</v>
      </c>
      <c r="T316" s="22" t="str">
        <f t="shared" si="40"/>
        <v>OK</v>
      </c>
      <c r="U316" s="739">
        <f t="shared" si="34"/>
        <v>0</v>
      </c>
      <c r="V316" s="739">
        <f t="shared" si="35"/>
        <v>0</v>
      </c>
      <c r="W316" s="739">
        <f t="shared" si="36"/>
        <v>2180</v>
      </c>
      <c r="X316" s="739">
        <f t="shared" si="37"/>
        <v>0</v>
      </c>
      <c r="Y316" s="722">
        <f t="shared" si="38"/>
        <v>2180</v>
      </c>
      <c r="Z316" s="740" t="str">
        <f t="shared" si="39"/>
        <v>OK</v>
      </c>
    </row>
    <row r="317" spans="1:26" ht="40.799999999999997">
      <c r="A317" s="578">
        <v>194</v>
      </c>
      <c r="B317" s="1184" t="s">
        <v>2135</v>
      </c>
      <c r="C317" s="1176" t="s">
        <v>1520</v>
      </c>
      <c r="D317" s="1177">
        <v>1451</v>
      </c>
      <c r="E317" s="1177">
        <v>332</v>
      </c>
      <c r="F317" s="1177">
        <v>1238</v>
      </c>
      <c r="G317" s="1177">
        <v>1739</v>
      </c>
      <c r="H317" s="1178">
        <v>304</v>
      </c>
      <c r="I317" s="1177">
        <v>1435</v>
      </c>
      <c r="J317" s="1179">
        <v>9</v>
      </c>
      <c r="K317" s="1179">
        <v>12915</v>
      </c>
      <c r="L317" s="1177"/>
      <c r="M317" s="1177">
        <v>717.5</v>
      </c>
      <c r="N317" s="1177"/>
      <c r="O317" s="1177">
        <v>717.5</v>
      </c>
      <c r="P317" s="1177">
        <v>1435</v>
      </c>
      <c r="Q317" s="1179">
        <v>12915</v>
      </c>
      <c r="R317" s="1178" t="s">
        <v>1051</v>
      </c>
      <c r="S317" s="1175" t="s">
        <v>296</v>
      </c>
      <c r="T317" s="22" t="str">
        <f t="shared" si="40"/>
        <v>OK</v>
      </c>
      <c r="U317" s="739">
        <f t="shared" si="34"/>
        <v>0</v>
      </c>
      <c r="V317" s="739">
        <f t="shared" si="35"/>
        <v>6457.5</v>
      </c>
      <c r="W317" s="739">
        <f t="shared" si="36"/>
        <v>0</v>
      </c>
      <c r="X317" s="739">
        <f t="shared" si="37"/>
        <v>6457.5</v>
      </c>
      <c r="Y317" s="722">
        <f t="shared" si="38"/>
        <v>12915</v>
      </c>
      <c r="Z317" s="740" t="str">
        <f t="shared" si="39"/>
        <v>OK</v>
      </c>
    </row>
    <row r="318" spans="1:26">
      <c r="A318" s="578">
        <v>195</v>
      </c>
      <c r="B318" s="1183" t="s">
        <v>2136</v>
      </c>
      <c r="C318" s="1176" t="s">
        <v>1958</v>
      </c>
      <c r="D318" s="1177">
        <v>1863432</v>
      </c>
      <c r="E318" s="1177">
        <v>1960126</v>
      </c>
      <c r="F318" s="1177">
        <v>2048013</v>
      </c>
      <c r="G318" s="1177">
        <v>2352154</v>
      </c>
      <c r="H318" s="1178">
        <v>427154</v>
      </c>
      <c r="I318" s="1177">
        <v>1925000</v>
      </c>
      <c r="J318" s="1179">
        <v>0.25680000000000003</v>
      </c>
      <c r="K318" s="1179">
        <v>494340.00000000006</v>
      </c>
      <c r="L318" s="1177">
        <v>481250</v>
      </c>
      <c r="M318" s="1177">
        <v>481250</v>
      </c>
      <c r="N318" s="1177">
        <v>481250</v>
      </c>
      <c r="O318" s="1177">
        <v>481250</v>
      </c>
      <c r="P318" s="1177">
        <v>1925000</v>
      </c>
      <c r="Q318" s="1179">
        <v>494340.00000000006</v>
      </c>
      <c r="R318" s="1178" t="s">
        <v>1956</v>
      </c>
      <c r="S318" s="1175" t="s">
        <v>296</v>
      </c>
      <c r="T318" s="22" t="str">
        <f t="shared" si="40"/>
        <v>OK</v>
      </c>
      <c r="U318" s="739">
        <f t="shared" si="34"/>
        <v>123585.00000000001</v>
      </c>
      <c r="V318" s="739">
        <f t="shared" si="35"/>
        <v>123585.00000000001</v>
      </c>
      <c r="W318" s="739">
        <f t="shared" si="36"/>
        <v>123585.00000000001</v>
      </c>
      <c r="X318" s="739">
        <f t="shared" si="37"/>
        <v>123585.00000000001</v>
      </c>
      <c r="Y318" s="722">
        <f t="shared" si="38"/>
        <v>494340.00000000006</v>
      </c>
      <c r="Z318" s="740" t="str">
        <f t="shared" si="39"/>
        <v>OK</v>
      </c>
    </row>
    <row r="319" spans="1:26">
      <c r="A319" s="578">
        <v>196</v>
      </c>
      <c r="B319" s="1183" t="s">
        <v>2137</v>
      </c>
      <c r="C319" s="1176" t="s">
        <v>1958</v>
      </c>
      <c r="D319" s="1177">
        <v>41088</v>
      </c>
      <c r="E319" s="1177">
        <v>44305</v>
      </c>
      <c r="F319" s="1177">
        <v>46291</v>
      </c>
      <c r="G319" s="1177">
        <v>55624</v>
      </c>
      <c r="H319" s="1178">
        <v>5000</v>
      </c>
      <c r="I319" s="1177">
        <v>50624</v>
      </c>
      <c r="J319" s="1179">
        <v>0.68</v>
      </c>
      <c r="K319" s="1179">
        <v>34424.32</v>
      </c>
      <c r="L319" s="1177">
        <v>12656</v>
      </c>
      <c r="M319" s="1177">
        <v>12656</v>
      </c>
      <c r="N319" s="1177">
        <v>12656</v>
      </c>
      <c r="O319" s="1177">
        <v>12656</v>
      </c>
      <c r="P319" s="1177">
        <v>50624</v>
      </c>
      <c r="Q319" s="1179">
        <v>34424.32</v>
      </c>
      <c r="R319" s="1178" t="s">
        <v>1956</v>
      </c>
      <c r="S319" s="1175" t="s">
        <v>296</v>
      </c>
      <c r="T319" s="22" t="str">
        <f>+IF(K324=Q324,("OK"))</f>
        <v>OK</v>
      </c>
      <c r="U319" s="739">
        <f t="shared" si="34"/>
        <v>8606.08</v>
      </c>
      <c r="V319" s="739">
        <f t="shared" si="35"/>
        <v>8606.08</v>
      </c>
      <c r="W319" s="739">
        <f t="shared" si="36"/>
        <v>8606.08</v>
      </c>
      <c r="X319" s="739">
        <f t="shared" si="37"/>
        <v>8606.08</v>
      </c>
      <c r="Y319" s="722">
        <f t="shared" si="38"/>
        <v>34424.32</v>
      </c>
      <c r="Z319" s="740" t="str">
        <f t="shared" si="39"/>
        <v>OK</v>
      </c>
    </row>
    <row r="320" spans="1:26" ht="40.799999999999997">
      <c r="A320" s="578">
        <v>197</v>
      </c>
      <c r="B320" s="1184" t="s">
        <v>2138</v>
      </c>
      <c r="C320" s="1176" t="s">
        <v>1961</v>
      </c>
      <c r="D320" s="1177">
        <v>61</v>
      </c>
      <c r="E320" s="1177">
        <v>33</v>
      </c>
      <c r="F320" s="1177">
        <v>44</v>
      </c>
      <c r="G320" s="1177">
        <v>45</v>
      </c>
      <c r="H320" s="1178">
        <v>10</v>
      </c>
      <c r="I320" s="1177">
        <v>35</v>
      </c>
      <c r="J320" s="1179">
        <v>8</v>
      </c>
      <c r="K320" s="1179">
        <v>280</v>
      </c>
      <c r="L320" s="1177"/>
      <c r="M320" s="1177">
        <v>35</v>
      </c>
      <c r="N320" s="1177"/>
      <c r="O320" s="1177"/>
      <c r="P320" s="1177">
        <v>35</v>
      </c>
      <c r="Q320" s="1179">
        <v>280</v>
      </c>
      <c r="R320" s="1178" t="s">
        <v>1051</v>
      </c>
      <c r="S320" s="1175" t="s">
        <v>296</v>
      </c>
      <c r="T320" s="22" t="str">
        <f>+IF(K325=Q325,("OK"))</f>
        <v>OK</v>
      </c>
      <c r="U320" s="739">
        <f t="shared" si="34"/>
        <v>0</v>
      </c>
      <c r="V320" s="739">
        <f t="shared" si="35"/>
        <v>280</v>
      </c>
      <c r="W320" s="739">
        <f t="shared" si="36"/>
        <v>0</v>
      </c>
      <c r="X320" s="739">
        <f t="shared" si="37"/>
        <v>0</v>
      </c>
      <c r="Y320" s="722">
        <f t="shared" si="38"/>
        <v>280</v>
      </c>
      <c r="Z320" s="740" t="str">
        <f t="shared" si="39"/>
        <v>OK</v>
      </c>
    </row>
    <row r="321" spans="1:26">
      <c r="A321" s="578">
        <v>198</v>
      </c>
      <c r="B321" s="1183" t="s">
        <v>2139</v>
      </c>
      <c r="C321" s="1176" t="s">
        <v>1961</v>
      </c>
      <c r="D321" s="1177">
        <v>2244</v>
      </c>
      <c r="E321" s="1177">
        <v>2060</v>
      </c>
      <c r="F321" s="1177">
        <v>2074</v>
      </c>
      <c r="G321" s="1177">
        <v>2070</v>
      </c>
      <c r="H321" s="1178">
        <v>300</v>
      </c>
      <c r="I321" s="1177">
        <v>1770</v>
      </c>
      <c r="J321" s="1179">
        <v>5.35</v>
      </c>
      <c r="K321" s="1179">
        <v>9469.5</v>
      </c>
      <c r="L321" s="1177">
        <v>885</v>
      </c>
      <c r="M321" s="1177"/>
      <c r="N321" s="1177">
        <v>885</v>
      </c>
      <c r="O321" s="1177"/>
      <c r="P321" s="1177">
        <v>1770</v>
      </c>
      <c r="Q321" s="1179">
        <v>9469.5</v>
      </c>
      <c r="R321" s="1178" t="s">
        <v>1962</v>
      </c>
      <c r="S321" s="1175" t="s">
        <v>296</v>
      </c>
      <c r="T321" s="22" t="str">
        <f>+IF(K326=Q326,("OK"))</f>
        <v>OK</v>
      </c>
      <c r="U321" s="739">
        <f t="shared" si="34"/>
        <v>4734.75</v>
      </c>
      <c r="V321" s="739">
        <f t="shared" si="35"/>
        <v>0</v>
      </c>
      <c r="W321" s="739">
        <f t="shared" si="36"/>
        <v>4734.75</v>
      </c>
      <c r="X321" s="739">
        <f t="shared" si="37"/>
        <v>0</v>
      </c>
      <c r="Y321" s="722">
        <f t="shared" si="38"/>
        <v>9469.5</v>
      </c>
      <c r="Z321" s="740" t="str">
        <f t="shared" si="39"/>
        <v>OK</v>
      </c>
    </row>
    <row r="322" spans="1:26">
      <c r="A322" s="578">
        <v>199</v>
      </c>
      <c r="B322" s="1183" t="s">
        <v>2140</v>
      </c>
      <c r="C322" s="1176" t="s">
        <v>1958</v>
      </c>
      <c r="D322" s="1177">
        <v>12275</v>
      </c>
      <c r="E322" s="1177">
        <v>11699</v>
      </c>
      <c r="F322" s="1177">
        <v>13160</v>
      </c>
      <c r="G322" s="1177">
        <v>15075</v>
      </c>
      <c r="H322" s="1178">
        <v>75</v>
      </c>
      <c r="I322" s="1177">
        <v>15000</v>
      </c>
      <c r="J322" s="1179">
        <v>0.42</v>
      </c>
      <c r="K322" s="1179">
        <v>6300</v>
      </c>
      <c r="L322" s="1177">
        <v>7500</v>
      </c>
      <c r="M322" s="1177"/>
      <c r="N322" s="1177">
        <v>7500</v>
      </c>
      <c r="O322" s="1177"/>
      <c r="P322" s="1177">
        <v>15000</v>
      </c>
      <c r="Q322" s="1179">
        <v>6300</v>
      </c>
      <c r="R322" s="1178" t="s">
        <v>1956</v>
      </c>
      <c r="S322" s="1175" t="s">
        <v>296</v>
      </c>
      <c r="T322" s="22" t="str">
        <f>+IF(K327=Q327,("OK"))</f>
        <v>OK</v>
      </c>
      <c r="U322" s="739">
        <f t="shared" si="34"/>
        <v>3150</v>
      </c>
      <c r="V322" s="739">
        <f t="shared" si="35"/>
        <v>0</v>
      </c>
      <c r="W322" s="739">
        <f t="shared" si="36"/>
        <v>3150</v>
      </c>
      <c r="X322" s="739">
        <f t="shared" si="37"/>
        <v>0</v>
      </c>
      <c r="Y322" s="722">
        <f t="shared" si="38"/>
        <v>6300</v>
      </c>
      <c r="Z322" s="740" t="str">
        <f t="shared" si="39"/>
        <v>OK</v>
      </c>
    </row>
    <row r="323" spans="1:26">
      <c r="A323" s="578">
        <v>200</v>
      </c>
      <c r="B323" s="1183" t="s">
        <v>2141</v>
      </c>
      <c r="C323" s="1176" t="s">
        <v>1520</v>
      </c>
      <c r="D323" s="1177">
        <v>1414</v>
      </c>
      <c r="E323" s="1177">
        <v>1170</v>
      </c>
      <c r="F323" s="1177">
        <v>1277</v>
      </c>
      <c r="G323" s="1177">
        <v>1500</v>
      </c>
      <c r="H323" s="1178">
        <v>0</v>
      </c>
      <c r="I323" s="1177">
        <v>1500</v>
      </c>
      <c r="J323" s="1179">
        <v>14</v>
      </c>
      <c r="K323" s="1179">
        <v>21000</v>
      </c>
      <c r="L323" s="1177">
        <v>375</v>
      </c>
      <c r="M323" s="1177">
        <v>375</v>
      </c>
      <c r="N323" s="1177">
        <v>375</v>
      </c>
      <c r="O323" s="1177">
        <v>375</v>
      </c>
      <c r="P323" s="1177">
        <v>1500</v>
      </c>
      <c r="Q323" s="1179">
        <v>21000</v>
      </c>
      <c r="R323" s="1178" t="s">
        <v>1051</v>
      </c>
      <c r="S323" s="1175" t="s">
        <v>296</v>
      </c>
      <c r="T323" s="22" t="str">
        <f>+IF(K328=Q328,("OK"))</f>
        <v>OK</v>
      </c>
      <c r="U323" s="739">
        <f t="shared" si="34"/>
        <v>5250</v>
      </c>
      <c r="V323" s="739">
        <f t="shared" si="35"/>
        <v>5250</v>
      </c>
      <c r="W323" s="739">
        <f t="shared" si="36"/>
        <v>5250</v>
      </c>
      <c r="X323" s="739">
        <f t="shared" si="37"/>
        <v>5250</v>
      </c>
      <c r="Y323" s="722">
        <f t="shared" si="38"/>
        <v>21000</v>
      </c>
      <c r="Z323" s="740" t="str">
        <f t="shared" si="39"/>
        <v>OK</v>
      </c>
    </row>
    <row r="324" spans="1:26">
      <c r="A324" s="578">
        <v>201</v>
      </c>
      <c r="B324" s="1183" t="s">
        <v>2142</v>
      </c>
      <c r="C324" s="1176" t="s">
        <v>1958</v>
      </c>
      <c r="D324" s="1177">
        <v>3614</v>
      </c>
      <c r="E324" s="1177">
        <v>2563</v>
      </c>
      <c r="F324" s="1177">
        <v>1708</v>
      </c>
      <c r="G324" s="1177">
        <v>2527</v>
      </c>
      <c r="H324" s="1178">
        <v>527</v>
      </c>
      <c r="I324" s="1177">
        <v>2000</v>
      </c>
      <c r="J324" s="1179">
        <v>0.29960000000000003</v>
      </c>
      <c r="K324" s="1179">
        <v>599.20000000000005</v>
      </c>
      <c r="L324" s="1177"/>
      <c r="M324" s="1177">
        <v>2000</v>
      </c>
      <c r="N324" s="1177"/>
      <c r="O324" s="1177"/>
      <c r="P324" s="1177">
        <v>2000</v>
      </c>
      <c r="Q324" s="1179">
        <v>599.20000000000005</v>
      </c>
      <c r="R324" s="1178" t="s">
        <v>1051</v>
      </c>
      <c r="S324" s="1175" t="s">
        <v>296</v>
      </c>
      <c r="T324" s="22" t="str">
        <f>+IF(K336=Q336,("OK"))</f>
        <v>OK</v>
      </c>
      <c r="U324" s="739">
        <f t="shared" si="34"/>
        <v>0</v>
      </c>
      <c r="V324" s="739">
        <f t="shared" si="35"/>
        <v>599.20000000000005</v>
      </c>
      <c r="W324" s="739">
        <f t="shared" si="36"/>
        <v>0</v>
      </c>
      <c r="X324" s="739">
        <f t="shared" si="37"/>
        <v>0</v>
      </c>
      <c r="Y324" s="722">
        <f t="shared" si="38"/>
        <v>599.20000000000005</v>
      </c>
      <c r="Z324" s="740" t="str">
        <f t="shared" si="39"/>
        <v>OK</v>
      </c>
    </row>
    <row r="325" spans="1:26">
      <c r="A325" s="578">
        <v>202</v>
      </c>
      <c r="B325" s="1183" t="s">
        <v>2143</v>
      </c>
      <c r="C325" s="1176" t="s">
        <v>1958</v>
      </c>
      <c r="D325" s="1177">
        <v>656</v>
      </c>
      <c r="E325" s="1177">
        <v>570</v>
      </c>
      <c r="F325" s="1177">
        <v>349</v>
      </c>
      <c r="G325" s="1177">
        <v>435</v>
      </c>
      <c r="H325" s="1178">
        <v>105</v>
      </c>
      <c r="I325" s="1177">
        <v>330</v>
      </c>
      <c r="J325" s="1179">
        <v>7.49</v>
      </c>
      <c r="K325" s="1179">
        <v>2471.7000000000003</v>
      </c>
      <c r="L325" s="1177"/>
      <c r="M325" s="1177"/>
      <c r="N325" s="1177">
        <v>330</v>
      </c>
      <c r="O325" s="1177"/>
      <c r="P325" s="1177">
        <v>330</v>
      </c>
      <c r="Q325" s="1179">
        <v>2471.7000000000003</v>
      </c>
      <c r="R325" s="1178" t="s">
        <v>1962</v>
      </c>
      <c r="S325" s="1175" t="s">
        <v>296</v>
      </c>
      <c r="T325" s="22" t="str">
        <f>+IF(K337=Q337,("OK"))</f>
        <v>OK</v>
      </c>
      <c r="U325" s="739">
        <f t="shared" si="34"/>
        <v>0</v>
      </c>
      <c r="V325" s="739">
        <f t="shared" si="35"/>
        <v>0</v>
      </c>
      <c r="W325" s="739">
        <f t="shared" si="36"/>
        <v>2471.7000000000003</v>
      </c>
      <c r="X325" s="739">
        <f t="shared" si="37"/>
        <v>0</v>
      </c>
      <c r="Y325" s="722">
        <f t="shared" si="38"/>
        <v>2471.7000000000003</v>
      </c>
      <c r="Z325" s="740" t="str">
        <f t="shared" si="39"/>
        <v>OK</v>
      </c>
    </row>
    <row r="326" spans="1:26">
      <c r="A326" s="578">
        <v>203</v>
      </c>
      <c r="B326" s="1183" t="s">
        <v>2144</v>
      </c>
      <c r="C326" s="1176" t="s">
        <v>1520</v>
      </c>
      <c r="D326" s="1177"/>
      <c r="E326" s="1177"/>
      <c r="F326" s="1177">
        <v>62</v>
      </c>
      <c r="G326" s="1177">
        <v>200</v>
      </c>
      <c r="H326" s="1178">
        <v>60</v>
      </c>
      <c r="I326" s="1177">
        <v>140</v>
      </c>
      <c r="J326" s="1179">
        <v>64.2</v>
      </c>
      <c r="K326" s="1179">
        <v>8988</v>
      </c>
      <c r="L326" s="1177">
        <v>70</v>
      </c>
      <c r="M326" s="1177"/>
      <c r="N326" s="1177">
        <v>70</v>
      </c>
      <c r="O326" s="1177"/>
      <c r="P326" s="1177">
        <v>140</v>
      </c>
      <c r="Q326" s="1179">
        <v>8988</v>
      </c>
      <c r="R326" s="1178" t="s">
        <v>1956</v>
      </c>
      <c r="S326" s="1175" t="s">
        <v>296</v>
      </c>
      <c r="T326" s="22" t="str">
        <f>+IF(K338=Q338,("OK"))</f>
        <v>OK</v>
      </c>
      <c r="U326" s="739">
        <f t="shared" si="34"/>
        <v>4494</v>
      </c>
      <c r="V326" s="739">
        <f t="shared" si="35"/>
        <v>0</v>
      </c>
      <c r="W326" s="739">
        <f t="shared" si="36"/>
        <v>4494</v>
      </c>
      <c r="X326" s="739">
        <f t="shared" si="37"/>
        <v>0</v>
      </c>
      <c r="Y326" s="722">
        <f t="shared" si="38"/>
        <v>8988</v>
      </c>
      <c r="Z326" s="740" t="str">
        <f t="shared" si="39"/>
        <v>OK</v>
      </c>
    </row>
    <row r="327" spans="1:26">
      <c r="A327" s="578">
        <v>204</v>
      </c>
      <c r="B327" s="1183" t="s">
        <v>2145</v>
      </c>
      <c r="C327" s="1176" t="s">
        <v>1520</v>
      </c>
      <c r="D327" s="1177">
        <v>114</v>
      </c>
      <c r="E327" s="1177">
        <v>53</v>
      </c>
      <c r="F327" s="1177">
        <v>100</v>
      </c>
      <c r="G327" s="1177">
        <v>100</v>
      </c>
      <c r="H327" s="1178">
        <v>47</v>
      </c>
      <c r="I327" s="1177">
        <v>53</v>
      </c>
      <c r="J327" s="1179">
        <v>12.84</v>
      </c>
      <c r="K327" s="1179">
        <v>680.52</v>
      </c>
      <c r="L327" s="1177"/>
      <c r="M327" s="1177">
        <v>53</v>
      </c>
      <c r="N327" s="1177"/>
      <c r="O327" s="1177"/>
      <c r="P327" s="1177">
        <v>53</v>
      </c>
      <c r="Q327" s="1179">
        <v>680.52</v>
      </c>
      <c r="R327" s="1178" t="s">
        <v>1051</v>
      </c>
      <c r="S327" s="1175" t="s">
        <v>296</v>
      </c>
      <c r="T327" s="22" t="str">
        <f>+IF(K339=Q339,("OK"))</f>
        <v>OK</v>
      </c>
      <c r="U327" s="739">
        <f t="shared" ref="U327:U390" si="41">+L327*J327</f>
        <v>0</v>
      </c>
      <c r="V327" s="739">
        <f t="shared" ref="V327:V390" si="42">+M327*J327</f>
        <v>680.52</v>
      </c>
      <c r="W327" s="739">
        <f t="shared" ref="W327:W390" si="43">+N327*J327</f>
        <v>0</v>
      </c>
      <c r="X327" s="739">
        <f t="shared" ref="X327:X390" si="44">+O327*J327</f>
        <v>0</v>
      </c>
      <c r="Y327" s="722">
        <f t="shared" ref="Y327:Y390" si="45">SUM(U327:X327)</f>
        <v>680.52</v>
      </c>
      <c r="Z327" s="740" t="str">
        <f t="shared" ref="Z327:Z390" si="46">IF(Q327=Y327,"OK")</f>
        <v>OK</v>
      </c>
    </row>
    <row r="328" spans="1:26">
      <c r="A328" s="578">
        <v>205</v>
      </c>
      <c r="B328" s="1183" t="s">
        <v>2146</v>
      </c>
      <c r="C328" s="1176" t="s">
        <v>1520</v>
      </c>
      <c r="D328" s="1177">
        <v>57</v>
      </c>
      <c r="E328" s="1177">
        <v>38</v>
      </c>
      <c r="F328" s="1177">
        <v>33</v>
      </c>
      <c r="G328" s="1177">
        <v>200</v>
      </c>
      <c r="H328" s="1178">
        <v>0</v>
      </c>
      <c r="I328" s="1177">
        <v>200</v>
      </c>
      <c r="J328" s="1179">
        <v>3.5</v>
      </c>
      <c r="K328" s="1179">
        <v>700</v>
      </c>
      <c r="L328" s="1177"/>
      <c r="M328" s="1177">
        <v>200</v>
      </c>
      <c r="N328" s="1177"/>
      <c r="O328" s="1177"/>
      <c r="P328" s="1177">
        <v>200</v>
      </c>
      <c r="Q328" s="1179">
        <v>700</v>
      </c>
      <c r="R328" s="1178" t="s">
        <v>1956</v>
      </c>
      <c r="S328" s="1175" t="s">
        <v>296</v>
      </c>
      <c r="T328" s="22" t="str">
        <f>+IF(K340=Q340,("OK"))</f>
        <v>OK</v>
      </c>
      <c r="U328" s="739">
        <f t="shared" si="41"/>
        <v>0</v>
      </c>
      <c r="V328" s="739">
        <f t="shared" si="42"/>
        <v>700</v>
      </c>
      <c r="W328" s="739">
        <f t="shared" si="43"/>
        <v>0</v>
      </c>
      <c r="X328" s="739">
        <f t="shared" si="44"/>
        <v>0</v>
      </c>
      <c r="Y328" s="722">
        <f t="shared" si="45"/>
        <v>700</v>
      </c>
      <c r="Z328" s="740" t="str">
        <f t="shared" si="46"/>
        <v>OK</v>
      </c>
    </row>
    <row r="329" spans="1:26" ht="27">
      <c r="A329" s="1060"/>
      <c r="B329" s="604" t="s">
        <v>6</v>
      </c>
      <c r="D329" s="21"/>
      <c r="E329" s="21"/>
      <c r="F329" s="21"/>
      <c r="G329" s="21"/>
      <c r="I329" s="21"/>
      <c r="J329" s="21"/>
      <c r="K329" s="1162">
        <f>SUM(K313:K328)</f>
        <v>6208498.3027314311</v>
      </c>
      <c r="L329" s="1139"/>
      <c r="M329" s="1139"/>
      <c r="N329" s="1139"/>
      <c r="O329" s="1139"/>
      <c r="P329" s="1139"/>
      <c r="Q329" s="1162">
        <f>SUM(Q313:Q328)</f>
        <v>6208498.3027314311</v>
      </c>
      <c r="T329" s="22"/>
      <c r="U329" s="739">
        <f t="shared" si="41"/>
        <v>0</v>
      </c>
      <c r="V329" s="739">
        <f t="shared" si="42"/>
        <v>0</v>
      </c>
      <c r="W329" s="739">
        <f t="shared" si="43"/>
        <v>0</v>
      </c>
      <c r="X329" s="739">
        <f t="shared" si="44"/>
        <v>0</v>
      </c>
      <c r="Y329" s="722">
        <f t="shared" si="45"/>
        <v>0</v>
      </c>
      <c r="Z329" s="740" t="b">
        <f t="shared" si="46"/>
        <v>0</v>
      </c>
    </row>
    <row r="330" spans="1:26" ht="24.6">
      <c r="A330" s="1826" t="s">
        <v>1937</v>
      </c>
      <c r="B330" s="1826"/>
      <c r="C330" s="1826"/>
      <c r="D330" s="1826"/>
      <c r="E330" s="1826"/>
      <c r="F330" s="1826"/>
      <c r="G330" s="1826"/>
      <c r="H330" s="1826"/>
      <c r="I330" s="1826"/>
      <c r="J330" s="1826"/>
      <c r="K330" s="1826"/>
      <c r="L330" s="1826"/>
      <c r="M330" s="1826"/>
      <c r="N330" s="1826"/>
      <c r="O330" s="1826"/>
      <c r="P330" s="1826"/>
      <c r="Q330" s="1826"/>
      <c r="R330" s="1826"/>
      <c r="S330" s="1826"/>
      <c r="T330" s="22"/>
      <c r="U330" s="739">
        <f t="shared" si="41"/>
        <v>0</v>
      </c>
      <c r="V330" s="739">
        <f t="shared" si="42"/>
        <v>0</v>
      </c>
      <c r="W330" s="739">
        <f t="shared" si="43"/>
        <v>0</v>
      </c>
      <c r="X330" s="739">
        <f t="shared" si="44"/>
        <v>0</v>
      </c>
      <c r="Y330" s="722">
        <f t="shared" si="45"/>
        <v>0</v>
      </c>
      <c r="Z330" s="740" t="str">
        <f t="shared" si="46"/>
        <v>OK</v>
      </c>
    </row>
    <row r="331" spans="1:26" ht="24.6">
      <c r="A331" s="1826" t="s">
        <v>1029</v>
      </c>
      <c r="B331" s="1826"/>
      <c r="C331" s="1826"/>
      <c r="D331" s="1826"/>
      <c r="E331" s="1826"/>
      <c r="F331" s="1826"/>
      <c r="G331" s="1826"/>
      <c r="H331" s="1826"/>
      <c r="I331" s="1826"/>
      <c r="J331" s="1826"/>
      <c r="K331" s="1826"/>
      <c r="L331" s="1826"/>
      <c r="M331" s="1826"/>
      <c r="N331" s="1826"/>
      <c r="O331" s="1826"/>
      <c r="P331" s="1826"/>
      <c r="Q331" s="1826"/>
      <c r="R331" s="1826"/>
      <c r="S331" s="1826"/>
      <c r="T331" s="22"/>
      <c r="U331" s="739">
        <f t="shared" si="41"/>
        <v>0</v>
      </c>
      <c r="V331" s="739">
        <f t="shared" si="42"/>
        <v>0</v>
      </c>
      <c r="W331" s="739">
        <f t="shared" si="43"/>
        <v>0</v>
      </c>
      <c r="X331" s="739">
        <f t="shared" si="44"/>
        <v>0</v>
      </c>
      <c r="Y331" s="722">
        <f t="shared" si="45"/>
        <v>0</v>
      </c>
      <c r="Z331" s="740" t="str">
        <f t="shared" si="46"/>
        <v>OK</v>
      </c>
    </row>
    <row r="332" spans="1:26" ht="24.6">
      <c r="A332" s="1827" t="s">
        <v>1030</v>
      </c>
      <c r="B332" s="1827"/>
      <c r="C332" s="1827"/>
      <c r="D332" s="1827"/>
      <c r="E332" s="1827"/>
      <c r="F332" s="1827"/>
      <c r="G332" s="1827"/>
      <c r="H332" s="1827"/>
      <c r="I332" s="1827"/>
      <c r="J332" s="1827"/>
      <c r="K332" s="1827"/>
      <c r="L332" s="1827"/>
      <c r="M332" s="1827"/>
      <c r="N332" s="1827"/>
      <c r="O332" s="1827"/>
      <c r="P332" s="1827"/>
      <c r="Q332" s="1827"/>
      <c r="R332" s="1827"/>
      <c r="S332" s="1827"/>
      <c r="T332" s="22"/>
      <c r="U332" s="739">
        <f t="shared" si="41"/>
        <v>0</v>
      </c>
      <c r="V332" s="739">
        <f t="shared" si="42"/>
        <v>0</v>
      </c>
      <c r="W332" s="739">
        <f t="shared" si="43"/>
        <v>0</v>
      </c>
      <c r="X332" s="739">
        <f t="shared" si="44"/>
        <v>0</v>
      </c>
      <c r="Y332" s="722">
        <f t="shared" si="45"/>
        <v>0</v>
      </c>
      <c r="Z332" s="740" t="str">
        <f t="shared" si="46"/>
        <v>OK</v>
      </c>
    </row>
    <row r="333" spans="1:26">
      <c r="A333" s="1828" t="s">
        <v>789</v>
      </c>
      <c r="B333" s="1829" t="s">
        <v>4</v>
      </c>
      <c r="C333" s="1828" t="s">
        <v>1031</v>
      </c>
      <c r="D333" s="1838" t="s">
        <v>1032</v>
      </c>
      <c r="E333" s="1838"/>
      <c r="F333" s="1838"/>
      <c r="G333" s="1847" t="s">
        <v>1033</v>
      </c>
      <c r="H333" s="1847" t="s">
        <v>1034</v>
      </c>
      <c r="I333" s="1847" t="s">
        <v>1035</v>
      </c>
      <c r="J333" s="1833" t="s">
        <v>1036</v>
      </c>
      <c r="K333" s="1833" t="s">
        <v>1037</v>
      </c>
      <c r="L333" s="1831" t="s">
        <v>1038</v>
      </c>
      <c r="M333" s="1831" t="s">
        <v>1039</v>
      </c>
      <c r="N333" s="1831" t="s">
        <v>1040</v>
      </c>
      <c r="O333" s="1831" t="s">
        <v>1041</v>
      </c>
      <c r="P333" s="1833" t="s">
        <v>1042</v>
      </c>
      <c r="Q333" s="1833"/>
      <c r="R333" s="1828" t="s">
        <v>1043</v>
      </c>
      <c r="S333" s="1883" t="s">
        <v>1146</v>
      </c>
      <c r="T333" s="22" t="str">
        <f>+IF(K325=Q325,("OK"))</f>
        <v>OK</v>
      </c>
      <c r="U333" s="739"/>
      <c r="V333" s="739"/>
      <c r="W333" s="739"/>
      <c r="X333" s="739"/>
      <c r="Z333" s="740" t="str">
        <f t="shared" si="46"/>
        <v>OK</v>
      </c>
    </row>
    <row r="334" spans="1:26" ht="76.95" customHeight="1">
      <c r="A334" s="1828"/>
      <c r="B334" s="1830"/>
      <c r="C334" s="1828"/>
      <c r="D334" s="505" t="s">
        <v>1147</v>
      </c>
      <c r="E334" s="505" t="s">
        <v>1046</v>
      </c>
      <c r="F334" s="505" t="s">
        <v>1926</v>
      </c>
      <c r="G334" s="1847"/>
      <c r="H334" s="1847"/>
      <c r="I334" s="1847"/>
      <c r="J334" s="1833"/>
      <c r="K334" s="1833"/>
      <c r="L334" s="1831"/>
      <c r="M334" s="1831"/>
      <c r="N334" s="1831"/>
      <c r="O334" s="1831"/>
      <c r="P334" s="499" t="s">
        <v>1047</v>
      </c>
      <c r="Q334" s="500" t="s">
        <v>1048</v>
      </c>
      <c r="R334" s="1828"/>
      <c r="S334" s="1883"/>
      <c r="T334" s="22" t="str">
        <f>+IF(K326=Q326,("OK"))</f>
        <v>OK</v>
      </c>
      <c r="U334" s="739">
        <f t="shared" si="41"/>
        <v>0</v>
      </c>
      <c r="V334" s="739">
        <f t="shared" si="42"/>
        <v>0</v>
      </c>
      <c r="W334" s="739">
        <f t="shared" si="43"/>
        <v>0</v>
      </c>
      <c r="X334" s="739">
        <f t="shared" si="44"/>
        <v>0</v>
      </c>
      <c r="Y334" s="722">
        <f t="shared" si="45"/>
        <v>0</v>
      </c>
      <c r="Z334" s="740" t="b">
        <f t="shared" si="46"/>
        <v>0</v>
      </c>
    </row>
    <row r="335" spans="1:26" ht="21.6" customHeight="1">
      <c r="A335" s="849"/>
      <c r="B335" s="849" t="s">
        <v>1087</v>
      </c>
      <c r="C335" s="849"/>
      <c r="D335" s="1147"/>
      <c r="E335" s="1147"/>
      <c r="F335" s="1147"/>
      <c r="G335" s="1148"/>
      <c r="H335" s="1148"/>
      <c r="I335" s="1148"/>
      <c r="J335" s="848"/>
      <c r="K335" s="848">
        <f>+K329</f>
        <v>6208498.3027314311</v>
      </c>
      <c r="L335" s="847"/>
      <c r="M335" s="847"/>
      <c r="N335" s="847"/>
      <c r="O335" s="847"/>
      <c r="P335" s="847"/>
      <c r="Q335" s="848">
        <f>+Q329</f>
        <v>6208498.3027314311</v>
      </c>
      <c r="R335" s="849"/>
      <c r="S335" s="1149"/>
      <c r="T335" s="22"/>
      <c r="U335" s="739">
        <f t="shared" si="41"/>
        <v>0</v>
      </c>
      <c r="V335" s="739">
        <f t="shared" si="42"/>
        <v>0</v>
      </c>
      <c r="W335" s="739">
        <f t="shared" si="43"/>
        <v>0</v>
      </c>
      <c r="X335" s="739">
        <f t="shared" si="44"/>
        <v>0</v>
      </c>
      <c r="Y335" s="722">
        <f t="shared" si="45"/>
        <v>0</v>
      </c>
      <c r="Z335" s="740" t="b">
        <f t="shared" si="46"/>
        <v>0</v>
      </c>
    </row>
    <row r="336" spans="1:26">
      <c r="A336" s="578">
        <v>206</v>
      </c>
      <c r="B336" s="1183" t="s">
        <v>2147</v>
      </c>
      <c r="C336" s="1176" t="s">
        <v>1520</v>
      </c>
      <c r="D336" s="1177">
        <v>14070</v>
      </c>
      <c r="E336" s="1177">
        <v>14387</v>
      </c>
      <c r="F336" s="1177">
        <v>14595</v>
      </c>
      <c r="G336" s="1177">
        <v>15323</v>
      </c>
      <c r="H336" s="1178">
        <v>3323</v>
      </c>
      <c r="I336" s="1177">
        <v>12000</v>
      </c>
      <c r="J336" s="1179">
        <v>9.5</v>
      </c>
      <c r="K336" s="1179">
        <v>114000</v>
      </c>
      <c r="L336" s="1177">
        <v>3000</v>
      </c>
      <c r="M336" s="1177">
        <v>3000</v>
      </c>
      <c r="N336" s="1177">
        <v>3000</v>
      </c>
      <c r="O336" s="1177">
        <v>3000</v>
      </c>
      <c r="P336" s="1177">
        <v>12000</v>
      </c>
      <c r="Q336" s="1179">
        <v>114000</v>
      </c>
      <c r="R336" s="1178" t="s">
        <v>1051</v>
      </c>
      <c r="S336" s="1175" t="s">
        <v>296</v>
      </c>
      <c r="T336" s="22" t="str">
        <f t="shared" si="40"/>
        <v>OK</v>
      </c>
      <c r="U336" s="739">
        <f t="shared" si="41"/>
        <v>28500</v>
      </c>
      <c r="V336" s="739">
        <f t="shared" si="42"/>
        <v>28500</v>
      </c>
      <c r="W336" s="739">
        <f t="shared" si="43"/>
        <v>28500</v>
      </c>
      <c r="X336" s="739">
        <f t="shared" si="44"/>
        <v>28500</v>
      </c>
      <c r="Y336" s="722">
        <f t="shared" si="45"/>
        <v>114000</v>
      </c>
      <c r="Z336" s="740" t="str">
        <f t="shared" si="46"/>
        <v>OK</v>
      </c>
    </row>
    <row r="337" spans="1:26">
      <c r="A337" s="578">
        <v>207</v>
      </c>
      <c r="B337" s="1183" t="s">
        <v>2148</v>
      </c>
      <c r="C337" s="1176" t="s">
        <v>1520</v>
      </c>
      <c r="D337" s="1177">
        <v>9167</v>
      </c>
      <c r="E337" s="1177">
        <v>10916</v>
      </c>
      <c r="F337" s="1177">
        <v>10337</v>
      </c>
      <c r="G337" s="1177">
        <v>11384</v>
      </c>
      <c r="H337" s="1178">
        <v>10384</v>
      </c>
      <c r="I337" s="1177">
        <v>1000</v>
      </c>
      <c r="J337" s="1179">
        <v>20.9</v>
      </c>
      <c r="K337" s="1179">
        <v>20900</v>
      </c>
      <c r="L337" s="1177">
        <v>250</v>
      </c>
      <c r="M337" s="1177">
        <v>250</v>
      </c>
      <c r="N337" s="1177">
        <v>250</v>
      </c>
      <c r="O337" s="1177">
        <v>250</v>
      </c>
      <c r="P337" s="1177">
        <v>1000</v>
      </c>
      <c r="Q337" s="1179">
        <v>20900</v>
      </c>
      <c r="R337" s="1178" t="s">
        <v>1051</v>
      </c>
      <c r="S337" s="1175" t="s">
        <v>296</v>
      </c>
      <c r="T337" s="22" t="str">
        <f t="shared" si="40"/>
        <v>OK</v>
      </c>
      <c r="U337" s="739">
        <f t="shared" si="41"/>
        <v>5225</v>
      </c>
      <c r="V337" s="739">
        <f t="shared" si="42"/>
        <v>5225</v>
      </c>
      <c r="W337" s="739">
        <f t="shared" si="43"/>
        <v>5225</v>
      </c>
      <c r="X337" s="739">
        <f t="shared" si="44"/>
        <v>5225</v>
      </c>
      <c r="Y337" s="722">
        <f t="shared" si="45"/>
        <v>20900</v>
      </c>
      <c r="Z337" s="740" t="str">
        <f t="shared" si="46"/>
        <v>OK</v>
      </c>
    </row>
    <row r="338" spans="1:26">
      <c r="A338" s="578">
        <v>208</v>
      </c>
      <c r="B338" s="1183" t="s">
        <v>2149</v>
      </c>
      <c r="C338" s="1176" t="s">
        <v>1520</v>
      </c>
      <c r="D338" s="1177">
        <v>11606</v>
      </c>
      <c r="E338" s="1177">
        <v>11759</v>
      </c>
      <c r="F338" s="1177">
        <v>6907</v>
      </c>
      <c r="G338" s="1177">
        <v>10037</v>
      </c>
      <c r="H338" s="1178">
        <v>2037</v>
      </c>
      <c r="I338" s="1177">
        <v>8000</v>
      </c>
      <c r="J338" s="1179">
        <v>20.9</v>
      </c>
      <c r="K338" s="1179">
        <v>167200</v>
      </c>
      <c r="L338" s="1177">
        <v>2000</v>
      </c>
      <c r="M338" s="1177">
        <v>2000</v>
      </c>
      <c r="N338" s="1177">
        <v>2000</v>
      </c>
      <c r="O338" s="1177">
        <v>2000</v>
      </c>
      <c r="P338" s="1177">
        <v>8000</v>
      </c>
      <c r="Q338" s="1179">
        <v>167200</v>
      </c>
      <c r="R338" s="1178" t="s">
        <v>1051</v>
      </c>
      <c r="S338" s="1175" t="s">
        <v>296</v>
      </c>
      <c r="T338" s="22" t="str">
        <f t="shared" si="40"/>
        <v>OK</v>
      </c>
      <c r="U338" s="739">
        <f t="shared" si="41"/>
        <v>41800</v>
      </c>
      <c r="V338" s="739">
        <f t="shared" si="42"/>
        <v>41800</v>
      </c>
      <c r="W338" s="739">
        <f t="shared" si="43"/>
        <v>41800</v>
      </c>
      <c r="X338" s="739">
        <f t="shared" si="44"/>
        <v>41800</v>
      </c>
      <c r="Y338" s="722">
        <f t="shared" si="45"/>
        <v>167200</v>
      </c>
      <c r="Z338" s="740" t="str">
        <f t="shared" si="46"/>
        <v>OK</v>
      </c>
    </row>
    <row r="339" spans="1:26">
      <c r="A339" s="578">
        <v>209</v>
      </c>
      <c r="B339" s="1183" t="s">
        <v>2150</v>
      </c>
      <c r="C339" s="1176" t="s">
        <v>1961</v>
      </c>
      <c r="D339" s="1177">
        <v>0</v>
      </c>
      <c r="E339" s="1177">
        <v>0</v>
      </c>
      <c r="F339" s="1177">
        <v>0</v>
      </c>
      <c r="G339" s="1177">
        <v>10</v>
      </c>
      <c r="H339" s="1178">
        <v>0</v>
      </c>
      <c r="I339" s="1177">
        <v>10</v>
      </c>
      <c r="J339" s="1179">
        <v>203</v>
      </c>
      <c r="K339" s="1179">
        <v>2030</v>
      </c>
      <c r="L339" s="1177"/>
      <c r="M339" s="1177"/>
      <c r="N339" s="1177">
        <v>10</v>
      </c>
      <c r="O339" s="1177"/>
      <c r="P339" s="1177">
        <v>10</v>
      </c>
      <c r="Q339" s="1179">
        <v>2030</v>
      </c>
      <c r="R339" s="1178" t="s">
        <v>1051</v>
      </c>
      <c r="S339" s="1175" t="s">
        <v>296</v>
      </c>
      <c r="T339" s="22" t="str">
        <f t="shared" si="40"/>
        <v>OK</v>
      </c>
      <c r="U339" s="739">
        <f t="shared" si="41"/>
        <v>0</v>
      </c>
      <c r="V339" s="739">
        <f t="shared" si="42"/>
        <v>0</v>
      </c>
      <c r="W339" s="739">
        <f t="shared" si="43"/>
        <v>2030</v>
      </c>
      <c r="X339" s="739">
        <f t="shared" si="44"/>
        <v>0</v>
      </c>
      <c r="Y339" s="722">
        <f t="shared" si="45"/>
        <v>2030</v>
      </c>
      <c r="Z339" s="740" t="str">
        <f t="shared" si="46"/>
        <v>OK</v>
      </c>
    </row>
    <row r="340" spans="1:26">
      <c r="A340" s="578">
        <v>210</v>
      </c>
      <c r="B340" s="1183" t="s">
        <v>2151</v>
      </c>
      <c r="C340" s="1176" t="s">
        <v>1958</v>
      </c>
      <c r="D340" s="1177">
        <v>98077</v>
      </c>
      <c r="E340" s="1177">
        <v>93315</v>
      </c>
      <c r="F340" s="1177">
        <v>88271</v>
      </c>
      <c r="G340" s="1177">
        <v>92054</v>
      </c>
      <c r="H340" s="1178">
        <v>16260</v>
      </c>
      <c r="I340" s="1177">
        <v>75794</v>
      </c>
      <c r="J340" s="1179">
        <v>0.9</v>
      </c>
      <c r="K340" s="1179">
        <v>68214.600000000006</v>
      </c>
      <c r="L340" s="1177">
        <v>18948.5</v>
      </c>
      <c r="M340" s="1177">
        <v>18948.5</v>
      </c>
      <c r="N340" s="1177">
        <v>18948.5</v>
      </c>
      <c r="O340" s="1177">
        <v>18948.5</v>
      </c>
      <c r="P340" s="1177">
        <v>75794</v>
      </c>
      <c r="Q340" s="1179">
        <v>68214.600000000006</v>
      </c>
      <c r="R340" s="1178" t="s">
        <v>1956</v>
      </c>
      <c r="S340" s="1175" t="s">
        <v>296</v>
      </c>
      <c r="T340" s="22" t="str">
        <f t="shared" si="40"/>
        <v>OK</v>
      </c>
      <c r="U340" s="739">
        <f t="shared" si="41"/>
        <v>17053.650000000001</v>
      </c>
      <c r="V340" s="739">
        <f t="shared" si="42"/>
        <v>17053.650000000001</v>
      </c>
      <c r="W340" s="739">
        <f t="shared" si="43"/>
        <v>17053.650000000001</v>
      </c>
      <c r="X340" s="739">
        <f t="shared" si="44"/>
        <v>17053.650000000001</v>
      </c>
      <c r="Y340" s="722">
        <f t="shared" si="45"/>
        <v>68214.600000000006</v>
      </c>
      <c r="Z340" s="740" t="str">
        <f t="shared" si="46"/>
        <v>OK</v>
      </c>
    </row>
    <row r="341" spans="1:26" ht="40.799999999999997">
      <c r="A341" s="509">
        <v>211</v>
      </c>
      <c r="B341" s="1186" t="s">
        <v>2152</v>
      </c>
      <c r="C341" s="1187" t="s">
        <v>1961</v>
      </c>
      <c r="D341" s="1188">
        <v>90</v>
      </c>
      <c r="E341" s="1188">
        <v>0</v>
      </c>
      <c r="F341" s="1188">
        <v>85</v>
      </c>
      <c r="G341" s="1188">
        <v>150</v>
      </c>
      <c r="H341" s="1189">
        <v>0</v>
      </c>
      <c r="I341" s="1188">
        <v>150</v>
      </c>
      <c r="J341" s="1190">
        <v>48.4</v>
      </c>
      <c r="K341" s="1190">
        <v>7260</v>
      </c>
      <c r="L341" s="1188">
        <v>37.5</v>
      </c>
      <c r="M341" s="1188">
        <v>37.5</v>
      </c>
      <c r="N341" s="1188">
        <v>37.5</v>
      </c>
      <c r="O341" s="1188">
        <v>37.5</v>
      </c>
      <c r="P341" s="1188">
        <v>150</v>
      </c>
      <c r="Q341" s="1190">
        <v>7260</v>
      </c>
      <c r="R341" s="1189" t="s">
        <v>1956</v>
      </c>
      <c r="S341" s="1175" t="s">
        <v>296</v>
      </c>
      <c r="T341" s="22" t="str">
        <f>+IF(K346=Q346,("OK"))</f>
        <v>OK</v>
      </c>
      <c r="U341" s="739">
        <f t="shared" si="41"/>
        <v>1815</v>
      </c>
      <c r="V341" s="739">
        <f t="shared" si="42"/>
        <v>1815</v>
      </c>
      <c r="W341" s="739">
        <f t="shared" si="43"/>
        <v>1815</v>
      </c>
      <c r="X341" s="739">
        <f t="shared" si="44"/>
        <v>1815</v>
      </c>
      <c r="Y341" s="722">
        <f t="shared" si="45"/>
        <v>7260</v>
      </c>
      <c r="Z341" s="740" t="str">
        <f t="shared" si="46"/>
        <v>OK</v>
      </c>
    </row>
    <row r="342" spans="1:26">
      <c r="A342" s="578">
        <v>212</v>
      </c>
      <c r="B342" s="1183" t="s">
        <v>2153</v>
      </c>
      <c r="C342" s="1176" t="s">
        <v>1958</v>
      </c>
      <c r="D342" s="1177">
        <v>3829</v>
      </c>
      <c r="E342" s="1177">
        <v>3918</v>
      </c>
      <c r="F342" s="1177">
        <v>4758</v>
      </c>
      <c r="G342" s="1177">
        <v>4927</v>
      </c>
      <c r="H342" s="1178">
        <v>2000</v>
      </c>
      <c r="I342" s="1177">
        <v>2927</v>
      </c>
      <c r="J342" s="1179">
        <v>1.2</v>
      </c>
      <c r="K342" s="1179">
        <v>3512.4</v>
      </c>
      <c r="L342" s="1177"/>
      <c r="M342" s="1177">
        <v>1463.5</v>
      </c>
      <c r="N342" s="1177"/>
      <c r="O342" s="1177">
        <v>1463.5</v>
      </c>
      <c r="P342" s="1177">
        <v>2927</v>
      </c>
      <c r="Q342" s="1179">
        <v>3512.4</v>
      </c>
      <c r="R342" s="1178" t="s">
        <v>1051</v>
      </c>
      <c r="S342" s="1175" t="s">
        <v>296</v>
      </c>
      <c r="T342" s="22" t="str">
        <f>+IF(K347=Q347,("OK"))</f>
        <v>OK</v>
      </c>
      <c r="U342" s="739">
        <f t="shared" si="41"/>
        <v>0</v>
      </c>
      <c r="V342" s="739">
        <f t="shared" si="42"/>
        <v>1756.2</v>
      </c>
      <c r="W342" s="739">
        <f t="shared" si="43"/>
        <v>0</v>
      </c>
      <c r="X342" s="739">
        <f t="shared" si="44"/>
        <v>1756.2</v>
      </c>
      <c r="Y342" s="722">
        <f t="shared" si="45"/>
        <v>3512.4</v>
      </c>
      <c r="Z342" s="740" t="str">
        <f t="shared" si="46"/>
        <v>OK</v>
      </c>
    </row>
    <row r="343" spans="1:26">
      <c r="A343" s="578">
        <v>213</v>
      </c>
      <c r="B343" s="1183" t="s">
        <v>2154</v>
      </c>
      <c r="C343" s="1176" t="s">
        <v>1958</v>
      </c>
      <c r="D343" s="1177">
        <v>1140</v>
      </c>
      <c r="E343" s="1177">
        <v>803</v>
      </c>
      <c r="F343" s="1177">
        <v>758</v>
      </c>
      <c r="G343" s="1177">
        <v>874</v>
      </c>
      <c r="H343" s="1178">
        <v>274</v>
      </c>
      <c r="I343" s="1177">
        <v>600</v>
      </c>
      <c r="J343" s="1179">
        <v>2.4</v>
      </c>
      <c r="K343" s="1179">
        <v>1440</v>
      </c>
      <c r="L343" s="1177"/>
      <c r="M343" s="1177">
        <v>600</v>
      </c>
      <c r="N343" s="1177"/>
      <c r="O343" s="1177"/>
      <c r="P343" s="1177">
        <v>600</v>
      </c>
      <c r="Q343" s="1179">
        <v>1440</v>
      </c>
      <c r="R343" s="1178" t="s">
        <v>1051</v>
      </c>
      <c r="S343" s="1175" t="s">
        <v>296</v>
      </c>
      <c r="T343" s="22" t="str">
        <f>+IF(K348=Q348,("OK"))</f>
        <v>OK</v>
      </c>
      <c r="U343" s="739">
        <f t="shared" si="41"/>
        <v>0</v>
      </c>
      <c r="V343" s="739">
        <f t="shared" si="42"/>
        <v>1440</v>
      </c>
      <c r="W343" s="739">
        <f t="shared" si="43"/>
        <v>0</v>
      </c>
      <c r="X343" s="739">
        <f t="shared" si="44"/>
        <v>0</v>
      </c>
      <c r="Y343" s="722">
        <f t="shared" si="45"/>
        <v>1440</v>
      </c>
      <c r="Z343" s="740" t="str">
        <f t="shared" si="46"/>
        <v>OK</v>
      </c>
    </row>
    <row r="344" spans="1:26">
      <c r="A344" s="578">
        <v>214</v>
      </c>
      <c r="B344" s="1183" t="s">
        <v>2155</v>
      </c>
      <c r="C344" s="1176" t="s">
        <v>1958</v>
      </c>
      <c r="D344" s="1177">
        <v>3533</v>
      </c>
      <c r="E344" s="1177">
        <v>2206</v>
      </c>
      <c r="F344" s="1177">
        <v>2452</v>
      </c>
      <c r="G344" s="1177">
        <v>2500</v>
      </c>
      <c r="H344" s="1178">
        <v>382</v>
      </c>
      <c r="I344" s="1177">
        <v>2118</v>
      </c>
      <c r="J344" s="1179">
        <v>0.8</v>
      </c>
      <c r="K344" s="1179">
        <v>1694.4</v>
      </c>
      <c r="L344" s="1177"/>
      <c r="M344" s="1177"/>
      <c r="N344" s="1177">
        <v>2118</v>
      </c>
      <c r="O344" s="1177"/>
      <c r="P344" s="1177">
        <v>2118</v>
      </c>
      <c r="Q344" s="1179">
        <v>1694.4</v>
      </c>
      <c r="R344" s="1178" t="s">
        <v>1051</v>
      </c>
      <c r="S344" s="1175" t="s">
        <v>296</v>
      </c>
      <c r="T344" s="22" t="str">
        <f>+IF(K349=Q349,("OK"))</f>
        <v>OK</v>
      </c>
      <c r="U344" s="739">
        <f t="shared" si="41"/>
        <v>0</v>
      </c>
      <c r="V344" s="739">
        <f t="shared" si="42"/>
        <v>0</v>
      </c>
      <c r="W344" s="739">
        <f t="shared" si="43"/>
        <v>1694.4</v>
      </c>
      <c r="X344" s="739">
        <f t="shared" si="44"/>
        <v>0</v>
      </c>
      <c r="Y344" s="722">
        <f t="shared" si="45"/>
        <v>1694.4</v>
      </c>
      <c r="Z344" s="740" t="str">
        <f t="shared" si="46"/>
        <v>OK</v>
      </c>
    </row>
    <row r="345" spans="1:26">
      <c r="A345" s="578">
        <v>215</v>
      </c>
      <c r="B345" s="1183" t="s">
        <v>2156</v>
      </c>
      <c r="C345" s="1176" t="s">
        <v>1958</v>
      </c>
      <c r="D345" s="1177">
        <v>8830</v>
      </c>
      <c r="E345" s="1177">
        <v>7646</v>
      </c>
      <c r="F345" s="1177">
        <v>5115</v>
      </c>
      <c r="G345" s="1177">
        <v>10187</v>
      </c>
      <c r="H345" s="1178">
        <v>3610</v>
      </c>
      <c r="I345" s="1177">
        <v>6577</v>
      </c>
      <c r="J345" s="1179">
        <v>0.95</v>
      </c>
      <c r="K345" s="1179">
        <v>6248.15</v>
      </c>
      <c r="L345" s="1177">
        <v>3288.5</v>
      </c>
      <c r="M345" s="1177"/>
      <c r="N345" s="1177">
        <v>3288.5</v>
      </c>
      <c r="O345" s="1177"/>
      <c r="P345" s="1177">
        <v>6577</v>
      </c>
      <c r="Q345" s="1179">
        <v>6248.15</v>
      </c>
      <c r="R345" s="1178" t="s">
        <v>1051</v>
      </c>
      <c r="S345" s="1175" t="s">
        <v>296</v>
      </c>
      <c r="T345" s="22" t="str">
        <f>+IF(K350=Q350,("OK"))</f>
        <v>OK</v>
      </c>
      <c r="U345" s="739">
        <f t="shared" si="41"/>
        <v>3124.0749999999998</v>
      </c>
      <c r="V345" s="739">
        <f t="shared" si="42"/>
        <v>0</v>
      </c>
      <c r="W345" s="739">
        <f t="shared" si="43"/>
        <v>3124.0749999999998</v>
      </c>
      <c r="X345" s="739">
        <f t="shared" si="44"/>
        <v>0</v>
      </c>
      <c r="Y345" s="722">
        <f t="shared" si="45"/>
        <v>6248.15</v>
      </c>
      <c r="Z345" s="740" t="str">
        <f t="shared" si="46"/>
        <v>OK</v>
      </c>
    </row>
    <row r="346" spans="1:26">
      <c r="A346" s="578">
        <v>216</v>
      </c>
      <c r="B346" s="1183" t="s">
        <v>2157</v>
      </c>
      <c r="C346" s="1176" t="s">
        <v>2008</v>
      </c>
      <c r="D346" s="1177">
        <v>60691</v>
      </c>
      <c r="E346" s="1177">
        <v>36992</v>
      </c>
      <c r="F346" s="1177">
        <v>26946</v>
      </c>
      <c r="G346" s="1177">
        <v>37607</v>
      </c>
      <c r="H346" s="1178">
        <v>18075</v>
      </c>
      <c r="I346" s="1177">
        <v>19532</v>
      </c>
      <c r="J346" s="1179">
        <v>1.284</v>
      </c>
      <c r="K346" s="1179">
        <v>25079.088</v>
      </c>
      <c r="L346" s="1177">
        <v>4883</v>
      </c>
      <c r="M346" s="1177">
        <v>4883</v>
      </c>
      <c r="N346" s="1177">
        <v>4883</v>
      </c>
      <c r="O346" s="1177">
        <v>4883</v>
      </c>
      <c r="P346" s="1177">
        <v>19532</v>
      </c>
      <c r="Q346" s="1179">
        <v>25079.088</v>
      </c>
      <c r="R346" s="1178" t="s">
        <v>1051</v>
      </c>
      <c r="S346" s="1175" t="s">
        <v>296</v>
      </c>
      <c r="T346" s="22" t="str">
        <f>+IF(K359=Q359,("OK"))</f>
        <v>OK</v>
      </c>
      <c r="U346" s="739">
        <f t="shared" si="41"/>
        <v>6269.7719999999999</v>
      </c>
      <c r="V346" s="739">
        <f t="shared" si="42"/>
        <v>6269.7719999999999</v>
      </c>
      <c r="W346" s="739">
        <f t="shared" si="43"/>
        <v>6269.7719999999999</v>
      </c>
      <c r="X346" s="739">
        <f t="shared" si="44"/>
        <v>6269.7719999999999</v>
      </c>
      <c r="Y346" s="722">
        <f t="shared" si="45"/>
        <v>25079.088</v>
      </c>
      <c r="Z346" s="740" t="str">
        <f t="shared" si="46"/>
        <v>OK</v>
      </c>
    </row>
    <row r="347" spans="1:26">
      <c r="A347" s="578">
        <v>217</v>
      </c>
      <c r="B347" s="1183" t="s">
        <v>2158</v>
      </c>
      <c r="C347" s="1176" t="s">
        <v>1958</v>
      </c>
      <c r="D347" s="1177">
        <v>4057</v>
      </c>
      <c r="E347" s="1177">
        <v>6354</v>
      </c>
      <c r="F347" s="1177">
        <v>4251</v>
      </c>
      <c r="G347" s="1177">
        <v>4860</v>
      </c>
      <c r="H347" s="1178">
        <v>860</v>
      </c>
      <c r="I347" s="1177">
        <v>4000</v>
      </c>
      <c r="J347" s="1179">
        <v>0.79</v>
      </c>
      <c r="K347" s="1179">
        <v>3160</v>
      </c>
      <c r="L347" s="1177">
        <v>2000</v>
      </c>
      <c r="M347" s="1177"/>
      <c r="N347" s="1177">
        <v>2000</v>
      </c>
      <c r="O347" s="1177"/>
      <c r="P347" s="1177">
        <v>4000</v>
      </c>
      <c r="Q347" s="1179">
        <v>3160</v>
      </c>
      <c r="R347" s="1178" t="s">
        <v>1051</v>
      </c>
      <c r="S347" s="1175" t="s">
        <v>296</v>
      </c>
      <c r="T347" s="22" t="str">
        <f>+IF(K360=Q360,("OK"))</f>
        <v>OK</v>
      </c>
      <c r="U347" s="739">
        <f t="shared" si="41"/>
        <v>1580</v>
      </c>
      <c r="V347" s="739">
        <f t="shared" si="42"/>
        <v>0</v>
      </c>
      <c r="W347" s="739">
        <f t="shared" si="43"/>
        <v>1580</v>
      </c>
      <c r="X347" s="739">
        <f t="shared" si="44"/>
        <v>0</v>
      </c>
      <c r="Y347" s="722">
        <f t="shared" si="45"/>
        <v>3160</v>
      </c>
      <c r="Z347" s="740" t="str">
        <f t="shared" si="46"/>
        <v>OK</v>
      </c>
    </row>
    <row r="348" spans="1:26">
      <c r="A348" s="578">
        <v>218</v>
      </c>
      <c r="B348" s="1183" t="s">
        <v>2159</v>
      </c>
      <c r="C348" s="1176" t="s">
        <v>1520</v>
      </c>
      <c r="D348" s="1177">
        <v>15</v>
      </c>
      <c r="E348" s="1177">
        <v>10</v>
      </c>
      <c r="F348" s="1177">
        <v>10</v>
      </c>
      <c r="G348" s="1177">
        <v>15</v>
      </c>
      <c r="H348" s="1178">
        <v>10</v>
      </c>
      <c r="I348" s="1177">
        <v>5</v>
      </c>
      <c r="J348" s="1179">
        <v>128.4</v>
      </c>
      <c r="K348" s="1179">
        <v>642</v>
      </c>
      <c r="L348" s="1177"/>
      <c r="M348" s="1177">
        <v>5</v>
      </c>
      <c r="N348" s="1177"/>
      <c r="O348" s="1177"/>
      <c r="P348" s="1177">
        <v>5</v>
      </c>
      <c r="Q348" s="1179">
        <v>642</v>
      </c>
      <c r="R348" s="1178" t="s">
        <v>1051</v>
      </c>
      <c r="S348" s="1175" t="s">
        <v>296</v>
      </c>
      <c r="T348" s="22" t="str">
        <f>+IF(K361=Q361,("OK"))</f>
        <v>OK</v>
      </c>
      <c r="U348" s="739">
        <f t="shared" si="41"/>
        <v>0</v>
      </c>
      <c r="V348" s="739">
        <f t="shared" si="42"/>
        <v>642</v>
      </c>
      <c r="W348" s="739">
        <f t="shared" si="43"/>
        <v>0</v>
      </c>
      <c r="X348" s="739">
        <f t="shared" si="44"/>
        <v>0</v>
      </c>
      <c r="Y348" s="722">
        <f t="shared" si="45"/>
        <v>642</v>
      </c>
      <c r="Z348" s="740" t="str">
        <f t="shared" si="46"/>
        <v>OK</v>
      </c>
    </row>
    <row r="349" spans="1:26">
      <c r="A349" s="578">
        <v>219</v>
      </c>
      <c r="B349" s="1183" t="s">
        <v>2160</v>
      </c>
      <c r="C349" s="1176" t="s">
        <v>1958</v>
      </c>
      <c r="D349" s="1177">
        <v>132842</v>
      </c>
      <c r="E349" s="1177">
        <v>125671</v>
      </c>
      <c r="F349" s="1177">
        <v>135510</v>
      </c>
      <c r="G349" s="1177">
        <v>150917</v>
      </c>
      <c r="H349" s="1178">
        <v>16030</v>
      </c>
      <c r="I349" s="1177">
        <v>134887</v>
      </c>
      <c r="J349" s="1179">
        <v>0.55000000000000004</v>
      </c>
      <c r="K349" s="1179">
        <v>74187.850000000006</v>
      </c>
      <c r="L349" s="1177">
        <v>33721.75</v>
      </c>
      <c r="M349" s="1177">
        <v>33721.75</v>
      </c>
      <c r="N349" s="1177">
        <v>33721.75</v>
      </c>
      <c r="O349" s="1177">
        <v>33721.75</v>
      </c>
      <c r="P349" s="1177">
        <v>134887</v>
      </c>
      <c r="Q349" s="1179">
        <v>74187.850000000006</v>
      </c>
      <c r="R349" s="1178" t="s">
        <v>1962</v>
      </c>
      <c r="S349" s="1175" t="s">
        <v>296</v>
      </c>
      <c r="T349" s="22" t="str">
        <f>+IF(K362=Q362,("OK"))</f>
        <v>OK</v>
      </c>
      <c r="U349" s="739">
        <f t="shared" si="41"/>
        <v>18546.962500000001</v>
      </c>
      <c r="V349" s="739">
        <f t="shared" si="42"/>
        <v>18546.962500000001</v>
      </c>
      <c r="W349" s="739">
        <f t="shared" si="43"/>
        <v>18546.962500000001</v>
      </c>
      <c r="X349" s="739">
        <f t="shared" si="44"/>
        <v>18546.962500000001</v>
      </c>
      <c r="Y349" s="722">
        <f t="shared" si="45"/>
        <v>74187.850000000006</v>
      </c>
      <c r="Z349" s="740" t="str">
        <f t="shared" si="46"/>
        <v>OK</v>
      </c>
    </row>
    <row r="350" spans="1:26">
      <c r="A350" s="578">
        <v>220</v>
      </c>
      <c r="B350" s="1183" t="s">
        <v>2161</v>
      </c>
      <c r="C350" s="1176" t="s">
        <v>1520</v>
      </c>
      <c r="D350" s="1177">
        <v>1972</v>
      </c>
      <c r="E350" s="1177">
        <v>2611</v>
      </c>
      <c r="F350" s="1177">
        <v>2774</v>
      </c>
      <c r="G350" s="1177">
        <v>3508</v>
      </c>
      <c r="H350" s="1178">
        <v>8</v>
      </c>
      <c r="I350" s="1177">
        <v>3500</v>
      </c>
      <c r="J350" s="1179">
        <v>12.4</v>
      </c>
      <c r="K350" s="1179">
        <v>43400</v>
      </c>
      <c r="L350" s="1177">
        <v>875</v>
      </c>
      <c r="M350" s="1177">
        <v>875</v>
      </c>
      <c r="N350" s="1177">
        <v>875</v>
      </c>
      <c r="O350" s="1177">
        <v>875</v>
      </c>
      <c r="P350" s="1177">
        <v>3500</v>
      </c>
      <c r="Q350" s="1179">
        <v>43400</v>
      </c>
      <c r="R350" s="1178" t="s">
        <v>1956</v>
      </c>
      <c r="S350" s="1175" t="s">
        <v>296</v>
      </c>
      <c r="T350" s="22" t="str">
        <f>+IF(K363=Q363,("OK"))</f>
        <v>OK</v>
      </c>
      <c r="U350" s="739">
        <f t="shared" si="41"/>
        <v>10850</v>
      </c>
      <c r="V350" s="739">
        <f t="shared" si="42"/>
        <v>10850</v>
      </c>
      <c r="W350" s="739">
        <f t="shared" si="43"/>
        <v>10850</v>
      </c>
      <c r="X350" s="739">
        <f t="shared" si="44"/>
        <v>10850</v>
      </c>
      <c r="Y350" s="722">
        <f t="shared" si="45"/>
        <v>43400</v>
      </c>
      <c r="Z350" s="740" t="str">
        <f t="shared" si="46"/>
        <v>OK</v>
      </c>
    </row>
    <row r="351" spans="1:26" ht="27">
      <c r="A351" s="1060"/>
      <c r="B351" s="604" t="s">
        <v>6</v>
      </c>
      <c r="D351" s="21"/>
      <c r="E351" s="21"/>
      <c r="F351" s="21"/>
      <c r="G351" s="21"/>
      <c r="I351" s="21"/>
      <c r="J351" s="21"/>
      <c r="K351" s="1162">
        <f>SUM(K335:K350)</f>
        <v>6747466.7907314319</v>
      </c>
      <c r="L351" s="1139"/>
      <c r="M351" s="1139"/>
      <c r="N351" s="1139"/>
      <c r="O351" s="1139"/>
      <c r="P351" s="1139"/>
      <c r="Q351" s="1140">
        <f>SUM(Q335:Q350)</f>
        <v>6747466.7907314319</v>
      </c>
      <c r="T351" s="22"/>
      <c r="U351" s="739">
        <f t="shared" si="41"/>
        <v>0</v>
      </c>
      <c r="V351" s="739">
        <f t="shared" si="42"/>
        <v>0</v>
      </c>
      <c r="W351" s="739">
        <f t="shared" si="43"/>
        <v>0</v>
      </c>
      <c r="X351" s="739">
        <f t="shared" si="44"/>
        <v>0</v>
      </c>
      <c r="Y351" s="722">
        <f t="shared" si="45"/>
        <v>0</v>
      </c>
      <c r="Z351" s="740" t="b">
        <f t="shared" si="46"/>
        <v>0</v>
      </c>
    </row>
    <row r="352" spans="1:26" ht="27">
      <c r="A352" s="1060"/>
      <c r="B352" s="73"/>
      <c r="D352" s="21"/>
      <c r="E352" s="21"/>
      <c r="F352" s="21"/>
      <c r="G352" s="21"/>
      <c r="I352" s="21"/>
      <c r="J352" s="21"/>
      <c r="K352" s="863"/>
      <c r="L352" s="1139"/>
      <c r="M352" s="1139"/>
      <c r="N352" s="1139"/>
      <c r="O352" s="1139"/>
      <c r="P352" s="1139"/>
      <c r="Q352" s="1191"/>
      <c r="T352" s="22"/>
      <c r="U352" s="739">
        <f t="shared" si="41"/>
        <v>0</v>
      </c>
      <c r="V352" s="739">
        <f t="shared" si="42"/>
        <v>0</v>
      </c>
      <c r="W352" s="739">
        <f t="shared" si="43"/>
        <v>0</v>
      </c>
      <c r="X352" s="739">
        <f t="shared" si="44"/>
        <v>0</v>
      </c>
      <c r="Y352" s="722">
        <f t="shared" si="45"/>
        <v>0</v>
      </c>
      <c r="Z352" s="740" t="str">
        <f t="shared" si="46"/>
        <v>OK</v>
      </c>
    </row>
    <row r="353" spans="1:26" ht="24.6">
      <c r="A353" s="1826" t="s">
        <v>1937</v>
      </c>
      <c r="B353" s="1826"/>
      <c r="C353" s="1826"/>
      <c r="D353" s="1826"/>
      <c r="E353" s="1826"/>
      <c r="F353" s="1826"/>
      <c r="G353" s="1826"/>
      <c r="H353" s="1826"/>
      <c r="I353" s="1826"/>
      <c r="J353" s="1826"/>
      <c r="K353" s="1826"/>
      <c r="L353" s="1826"/>
      <c r="M353" s="1826"/>
      <c r="N353" s="1826"/>
      <c r="O353" s="1826"/>
      <c r="P353" s="1826"/>
      <c r="Q353" s="1826"/>
      <c r="R353" s="1826"/>
      <c r="S353" s="1826"/>
      <c r="T353" s="22"/>
      <c r="U353" s="739">
        <f t="shared" si="41"/>
        <v>0</v>
      </c>
      <c r="V353" s="739">
        <f t="shared" si="42"/>
        <v>0</v>
      </c>
      <c r="W353" s="739">
        <f t="shared" si="43"/>
        <v>0</v>
      </c>
      <c r="X353" s="739">
        <f t="shared" si="44"/>
        <v>0</v>
      </c>
      <c r="Y353" s="722">
        <f t="shared" si="45"/>
        <v>0</v>
      </c>
      <c r="Z353" s="740" t="str">
        <f t="shared" si="46"/>
        <v>OK</v>
      </c>
    </row>
    <row r="354" spans="1:26" ht="24.6">
      <c r="A354" s="1826" t="s">
        <v>1029</v>
      </c>
      <c r="B354" s="1826"/>
      <c r="C354" s="1826"/>
      <c r="D354" s="1826"/>
      <c r="E354" s="1826"/>
      <c r="F354" s="1826"/>
      <c r="G354" s="1826"/>
      <c r="H354" s="1826"/>
      <c r="I354" s="1826"/>
      <c r="J354" s="1826"/>
      <c r="K354" s="1826"/>
      <c r="L354" s="1826"/>
      <c r="M354" s="1826"/>
      <c r="N354" s="1826"/>
      <c r="O354" s="1826"/>
      <c r="P354" s="1826"/>
      <c r="Q354" s="1826"/>
      <c r="R354" s="1826"/>
      <c r="S354" s="1826"/>
      <c r="T354" s="22"/>
      <c r="U354" s="739">
        <f t="shared" si="41"/>
        <v>0</v>
      </c>
      <c r="V354" s="739">
        <f t="shared" si="42"/>
        <v>0</v>
      </c>
      <c r="W354" s="739">
        <f t="shared" si="43"/>
        <v>0</v>
      </c>
      <c r="X354" s="739">
        <f t="shared" si="44"/>
        <v>0</v>
      </c>
      <c r="Y354" s="722">
        <f t="shared" si="45"/>
        <v>0</v>
      </c>
      <c r="Z354" s="740" t="str">
        <f t="shared" si="46"/>
        <v>OK</v>
      </c>
    </row>
    <row r="355" spans="1:26" ht="24.6">
      <c r="A355" s="1827" t="s">
        <v>1030</v>
      </c>
      <c r="B355" s="1827"/>
      <c r="C355" s="1827"/>
      <c r="D355" s="1827"/>
      <c r="E355" s="1827"/>
      <c r="F355" s="1827"/>
      <c r="G355" s="1827"/>
      <c r="H355" s="1827"/>
      <c r="I355" s="1827"/>
      <c r="J355" s="1827"/>
      <c r="K355" s="1827"/>
      <c r="L355" s="1827"/>
      <c r="M355" s="1827"/>
      <c r="N355" s="1827"/>
      <c r="O355" s="1827"/>
      <c r="P355" s="1827"/>
      <c r="Q355" s="1827"/>
      <c r="R355" s="1827"/>
      <c r="S355" s="1827"/>
      <c r="T355" s="22"/>
      <c r="U355" s="739">
        <f t="shared" si="41"/>
        <v>0</v>
      </c>
      <c r="V355" s="739">
        <f t="shared" si="42"/>
        <v>0</v>
      </c>
      <c r="W355" s="739">
        <f t="shared" si="43"/>
        <v>0</v>
      </c>
      <c r="X355" s="739">
        <f t="shared" si="44"/>
        <v>0</v>
      </c>
      <c r="Y355" s="722">
        <f t="shared" si="45"/>
        <v>0</v>
      </c>
      <c r="Z355" s="740" t="str">
        <f t="shared" si="46"/>
        <v>OK</v>
      </c>
    </row>
    <row r="356" spans="1:26">
      <c r="A356" s="1828" t="s">
        <v>789</v>
      </c>
      <c r="B356" s="1829" t="s">
        <v>4</v>
      </c>
      <c r="C356" s="1828" t="s">
        <v>1031</v>
      </c>
      <c r="D356" s="1838" t="s">
        <v>1032</v>
      </c>
      <c r="E356" s="1838"/>
      <c r="F356" s="1838"/>
      <c r="G356" s="1847" t="s">
        <v>1033</v>
      </c>
      <c r="H356" s="1847" t="s">
        <v>1034</v>
      </c>
      <c r="I356" s="1847" t="s">
        <v>1035</v>
      </c>
      <c r="J356" s="1833" t="s">
        <v>1036</v>
      </c>
      <c r="K356" s="1833" t="s">
        <v>1037</v>
      </c>
      <c r="L356" s="1831" t="s">
        <v>1038</v>
      </c>
      <c r="M356" s="1831" t="s">
        <v>1039</v>
      </c>
      <c r="N356" s="1831" t="s">
        <v>1040</v>
      </c>
      <c r="O356" s="1831" t="s">
        <v>1041</v>
      </c>
      <c r="P356" s="1833" t="s">
        <v>1042</v>
      </c>
      <c r="Q356" s="1833"/>
      <c r="R356" s="1828" t="s">
        <v>1043</v>
      </c>
      <c r="S356" s="1883" t="s">
        <v>1146</v>
      </c>
      <c r="T356" s="22" t="str">
        <f>+IF(K347=Q347,("OK"))</f>
        <v>OK</v>
      </c>
      <c r="U356" s="739"/>
      <c r="V356" s="739"/>
      <c r="W356" s="739"/>
      <c r="X356" s="739"/>
      <c r="Z356" s="740" t="str">
        <f t="shared" si="46"/>
        <v>OK</v>
      </c>
    </row>
    <row r="357" spans="1:26" ht="76.95" customHeight="1">
      <c r="A357" s="1828"/>
      <c r="B357" s="1830"/>
      <c r="C357" s="1828"/>
      <c r="D357" s="505" t="s">
        <v>1147</v>
      </c>
      <c r="E357" s="505" t="s">
        <v>1046</v>
      </c>
      <c r="F357" s="505" t="s">
        <v>1926</v>
      </c>
      <c r="G357" s="1847"/>
      <c r="H357" s="1847"/>
      <c r="I357" s="1847"/>
      <c r="J357" s="1833"/>
      <c r="K357" s="1833"/>
      <c r="L357" s="1831"/>
      <c r="M357" s="1831"/>
      <c r="N357" s="1831"/>
      <c r="O357" s="1831"/>
      <c r="P357" s="499" t="s">
        <v>1047</v>
      </c>
      <c r="Q357" s="500" t="s">
        <v>1048</v>
      </c>
      <c r="R357" s="1828"/>
      <c r="S357" s="1883"/>
      <c r="T357" s="22" t="str">
        <f>+IF(K348=Q348,("OK"))</f>
        <v>OK</v>
      </c>
      <c r="U357" s="739">
        <f t="shared" si="41"/>
        <v>0</v>
      </c>
      <c r="V357" s="739">
        <f t="shared" si="42"/>
        <v>0</v>
      </c>
      <c r="W357" s="739">
        <f t="shared" si="43"/>
        <v>0</v>
      </c>
      <c r="X357" s="739">
        <f t="shared" si="44"/>
        <v>0</v>
      </c>
      <c r="Y357" s="722">
        <f t="shared" si="45"/>
        <v>0</v>
      </c>
      <c r="Z357" s="740" t="b">
        <f t="shared" si="46"/>
        <v>0</v>
      </c>
    </row>
    <row r="358" spans="1:26" ht="21.6" customHeight="1">
      <c r="A358" s="849"/>
      <c r="B358" s="849" t="s">
        <v>1087</v>
      </c>
      <c r="C358" s="849"/>
      <c r="D358" s="1147"/>
      <c r="E358" s="1147"/>
      <c r="F358" s="1147"/>
      <c r="G358" s="1148"/>
      <c r="H358" s="1148"/>
      <c r="I358" s="1148"/>
      <c r="J358" s="848"/>
      <c r="K358" s="848">
        <f>+K351</f>
        <v>6747466.7907314319</v>
      </c>
      <c r="L358" s="847"/>
      <c r="M358" s="847"/>
      <c r="N358" s="847"/>
      <c r="O358" s="847"/>
      <c r="P358" s="847"/>
      <c r="Q358" s="848">
        <f>+Q351</f>
        <v>6747466.7907314319</v>
      </c>
      <c r="R358" s="849"/>
      <c r="S358" s="1149"/>
      <c r="T358" s="22"/>
      <c r="U358" s="739">
        <f t="shared" si="41"/>
        <v>0</v>
      </c>
      <c r="V358" s="739">
        <f t="shared" si="42"/>
        <v>0</v>
      </c>
      <c r="W358" s="739">
        <f t="shared" si="43"/>
        <v>0</v>
      </c>
      <c r="X358" s="739">
        <f t="shared" si="44"/>
        <v>0</v>
      </c>
      <c r="Y358" s="722">
        <f t="shared" si="45"/>
        <v>0</v>
      </c>
      <c r="Z358" s="740" t="b">
        <f t="shared" si="46"/>
        <v>0</v>
      </c>
    </row>
    <row r="359" spans="1:26">
      <c r="A359" s="578">
        <v>221</v>
      </c>
      <c r="B359" s="1183" t="s">
        <v>2162</v>
      </c>
      <c r="C359" s="1176" t="s">
        <v>1958</v>
      </c>
      <c r="D359" s="1177">
        <v>2274</v>
      </c>
      <c r="E359" s="1177">
        <v>1643</v>
      </c>
      <c r="F359" s="1177">
        <v>170</v>
      </c>
      <c r="G359" s="1177">
        <v>1567</v>
      </c>
      <c r="H359" s="1178">
        <v>440</v>
      </c>
      <c r="I359" s="1177">
        <v>1127</v>
      </c>
      <c r="J359" s="1179">
        <v>12</v>
      </c>
      <c r="K359" s="1179">
        <v>13524</v>
      </c>
      <c r="L359" s="1177">
        <v>281.75</v>
      </c>
      <c r="M359" s="1177">
        <v>281.75</v>
      </c>
      <c r="N359" s="1177">
        <v>281.75</v>
      </c>
      <c r="O359" s="1177">
        <v>281.75</v>
      </c>
      <c r="P359" s="1177">
        <v>1127</v>
      </c>
      <c r="Q359" s="1179">
        <v>13524</v>
      </c>
      <c r="R359" s="1178" t="s">
        <v>1962</v>
      </c>
      <c r="S359" s="1175" t="s">
        <v>296</v>
      </c>
      <c r="T359" s="22" t="str">
        <f t="shared" si="40"/>
        <v>OK</v>
      </c>
      <c r="U359" s="739">
        <f t="shared" si="41"/>
        <v>3381</v>
      </c>
      <c r="V359" s="739">
        <f t="shared" si="42"/>
        <v>3381</v>
      </c>
      <c r="W359" s="739">
        <f t="shared" si="43"/>
        <v>3381</v>
      </c>
      <c r="X359" s="739">
        <f t="shared" si="44"/>
        <v>3381</v>
      </c>
      <c r="Y359" s="722">
        <f t="shared" si="45"/>
        <v>13524</v>
      </c>
      <c r="Z359" s="740" t="str">
        <f t="shared" si="46"/>
        <v>OK</v>
      </c>
    </row>
    <row r="360" spans="1:26">
      <c r="A360" s="578">
        <v>222</v>
      </c>
      <c r="B360" s="1183" t="s">
        <v>2163</v>
      </c>
      <c r="C360" s="1176" t="s">
        <v>1958</v>
      </c>
      <c r="D360" s="1177">
        <v>979</v>
      </c>
      <c r="E360" s="1177">
        <v>609</v>
      </c>
      <c r="F360" s="1177">
        <v>42</v>
      </c>
      <c r="G360" s="1177">
        <v>646</v>
      </c>
      <c r="H360" s="1178">
        <v>220</v>
      </c>
      <c r="I360" s="1177">
        <v>426</v>
      </c>
      <c r="J360" s="1179">
        <v>15</v>
      </c>
      <c r="K360" s="1179">
        <v>6390</v>
      </c>
      <c r="L360" s="1177">
        <v>213</v>
      </c>
      <c r="M360" s="1177"/>
      <c r="N360" s="1177">
        <v>213</v>
      </c>
      <c r="O360" s="1177"/>
      <c r="P360" s="1177">
        <v>426</v>
      </c>
      <c r="Q360" s="1179">
        <v>6390</v>
      </c>
      <c r="R360" s="1178" t="s">
        <v>1962</v>
      </c>
      <c r="S360" s="1175" t="s">
        <v>296</v>
      </c>
      <c r="T360" s="22" t="str">
        <f t="shared" si="40"/>
        <v>OK</v>
      </c>
      <c r="U360" s="739">
        <f t="shared" si="41"/>
        <v>3195</v>
      </c>
      <c r="V360" s="739">
        <f t="shared" si="42"/>
        <v>0</v>
      </c>
      <c r="W360" s="739">
        <f t="shared" si="43"/>
        <v>3195</v>
      </c>
      <c r="X360" s="739">
        <f t="shared" si="44"/>
        <v>0</v>
      </c>
      <c r="Y360" s="722">
        <f t="shared" si="45"/>
        <v>6390</v>
      </c>
      <c r="Z360" s="740" t="str">
        <f t="shared" si="46"/>
        <v>OK</v>
      </c>
    </row>
    <row r="361" spans="1:26">
      <c r="A361" s="578">
        <v>223</v>
      </c>
      <c r="B361" s="1183" t="s">
        <v>2164</v>
      </c>
      <c r="C361" s="1176" t="s">
        <v>1958</v>
      </c>
      <c r="D361" s="1177">
        <v>3727</v>
      </c>
      <c r="E361" s="1177">
        <v>2616</v>
      </c>
      <c r="F361" s="1177">
        <v>297</v>
      </c>
      <c r="G361" s="1177">
        <v>2582</v>
      </c>
      <c r="H361" s="1178">
        <v>1170</v>
      </c>
      <c r="I361" s="1177">
        <v>1412</v>
      </c>
      <c r="J361" s="1179">
        <v>25</v>
      </c>
      <c r="K361" s="1179">
        <v>35300</v>
      </c>
      <c r="L361" s="1177">
        <v>353</v>
      </c>
      <c r="M361" s="1177">
        <v>353</v>
      </c>
      <c r="N361" s="1177">
        <v>353</v>
      </c>
      <c r="O361" s="1177">
        <v>353</v>
      </c>
      <c r="P361" s="1177">
        <v>1412</v>
      </c>
      <c r="Q361" s="1179">
        <v>35300</v>
      </c>
      <c r="R361" s="1178" t="s">
        <v>1962</v>
      </c>
      <c r="S361" s="1175" t="s">
        <v>296</v>
      </c>
      <c r="T361" s="22" t="str">
        <f t="shared" si="40"/>
        <v>OK</v>
      </c>
      <c r="U361" s="739">
        <f t="shared" si="41"/>
        <v>8825</v>
      </c>
      <c r="V361" s="739">
        <f t="shared" si="42"/>
        <v>8825</v>
      </c>
      <c r="W361" s="739">
        <f t="shared" si="43"/>
        <v>8825</v>
      </c>
      <c r="X361" s="739">
        <f t="shared" si="44"/>
        <v>8825</v>
      </c>
      <c r="Y361" s="722">
        <f t="shared" si="45"/>
        <v>35300</v>
      </c>
      <c r="Z361" s="740" t="str">
        <f t="shared" si="46"/>
        <v>OK</v>
      </c>
    </row>
    <row r="362" spans="1:26">
      <c r="A362" s="578">
        <v>224</v>
      </c>
      <c r="B362" s="1183" t="s">
        <v>2165</v>
      </c>
      <c r="C362" s="1176" t="s">
        <v>1961</v>
      </c>
      <c r="D362" s="1177">
        <v>872</v>
      </c>
      <c r="E362" s="1177">
        <v>798</v>
      </c>
      <c r="F362" s="1177">
        <v>639</v>
      </c>
      <c r="G362" s="1177">
        <v>703</v>
      </c>
      <c r="H362" s="1178">
        <v>50</v>
      </c>
      <c r="I362" s="1177">
        <v>653</v>
      </c>
      <c r="J362" s="1179">
        <v>11.6</v>
      </c>
      <c r="K362" s="1179">
        <v>7574.8</v>
      </c>
      <c r="L362" s="1177">
        <v>163.25</v>
      </c>
      <c r="M362" s="1177">
        <v>163.25</v>
      </c>
      <c r="N362" s="1177">
        <v>163.25</v>
      </c>
      <c r="O362" s="1177">
        <v>163.25</v>
      </c>
      <c r="P362" s="1177">
        <v>653</v>
      </c>
      <c r="Q362" s="1179">
        <v>7574.8</v>
      </c>
      <c r="R362" s="1178" t="s">
        <v>1051</v>
      </c>
      <c r="S362" s="1175" t="s">
        <v>296</v>
      </c>
      <c r="T362" s="22" t="str">
        <f t="shared" si="40"/>
        <v>OK</v>
      </c>
      <c r="U362" s="739">
        <f t="shared" si="41"/>
        <v>1893.7</v>
      </c>
      <c r="V362" s="739">
        <f t="shared" si="42"/>
        <v>1893.7</v>
      </c>
      <c r="W362" s="739">
        <f t="shared" si="43"/>
        <v>1893.7</v>
      </c>
      <c r="X362" s="739">
        <f t="shared" si="44"/>
        <v>1893.7</v>
      </c>
      <c r="Y362" s="722">
        <f t="shared" si="45"/>
        <v>7574.8</v>
      </c>
      <c r="Z362" s="740" t="str">
        <f t="shared" si="46"/>
        <v>OK</v>
      </c>
    </row>
    <row r="363" spans="1:26">
      <c r="A363" s="578">
        <v>225</v>
      </c>
      <c r="B363" s="1184" t="s">
        <v>2166</v>
      </c>
      <c r="C363" s="1176" t="s">
        <v>1520</v>
      </c>
      <c r="D363" s="1177">
        <v>9658</v>
      </c>
      <c r="E363" s="1177">
        <v>5900</v>
      </c>
      <c r="F363" s="1177">
        <v>4962</v>
      </c>
      <c r="G363" s="1177">
        <v>6431</v>
      </c>
      <c r="H363" s="1178">
        <v>646</v>
      </c>
      <c r="I363" s="1177">
        <v>5785</v>
      </c>
      <c r="J363" s="1179">
        <v>7.49</v>
      </c>
      <c r="K363" s="1179">
        <v>43329.65</v>
      </c>
      <c r="L363" s="1177">
        <v>1446.25</v>
      </c>
      <c r="M363" s="1177">
        <v>1446.25</v>
      </c>
      <c r="N363" s="1177">
        <v>1446.25</v>
      </c>
      <c r="O363" s="1177">
        <v>1446.25</v>
      </c>
      <c r="P363" s="1177">
        <v>5785</v>
      </c>
      <c r="Q363" s="1179">
        <v>43329.65</v>
      </c>
      <c r="R363" s="1178" t="s">
        <v>1962</v>
      </c>
      <c r="S363" s="1175" t="s">
        <v>296</v>
      </c>
      <c r="T363" s="22" t="str">
        <f t="shared" si="40"/>
        <v>OK</v>
      </c>
      <c r="U363" s="739">
        <f t="shared" si="41"/>
        <v>10832.4125</v>
      </c>
      <c r="V363" s="739">
        <f t="shared" si="42"/>
        <v>10832.4125</v>
      </c>
      <c r="W363" s="739">
        <f t="shared" si="43"/>
        <v>10832.4125</v>
      </c>
      <c r="X363" s="739">
        <f t="shared" si="44"/>
        <v>10832.4125</v>
      </c>
      <c r="Y363" s="722">
        <f t="shared" si="45"/>
        <v>43329.65</v>
      </c>
      <c r="Z363" s="740" t="str">
        <f t="shared" si="46"/>
        <v>OK</v>
      </c>
    </row>
    <row r="364" spans="1:26">
      <c r="A364" s="578">
        <v>226</v>
      </c>
      <c r="B364" s="1183" t="s">
        <v>2167</v>
      </c>
      <c r="C364" s="1176" t="s">
        <v>1958</v>
      </c>
      <c r="D364" s="1177">
        <v>24125</v>
      </c>
      <c r="E364" s="1177">
        <v>12171</v>
      </c>
      <c r="F364" s="1177">
        <v>11186</v>
      </c>
      <c r="G364" s="1177">
        <v>11976</v>
      </c>
      <c r="H364" s="1178">
        <v>9450</v>
      </c>
      <c r="I364" s="1177">
        <v>2526</v>
      </c>
      <c r="J364" s="1179">
        <v>0.24</v>
      </c>
      <c r="K364" s="1179">
        <v>606.24</v>
      </c>
      <c r="L364" s="1177"/>
      <c r="M364" s="1177">
        <v>2526</v>
      </c>
      <c r="N364" s="1177"/>
      <c r="O364" s="1177"/>
      <c r="P364" s="1177">
        <v>2526</v>
      </c>
      <c r="Q364" s="1179">
        <v>606.24</v>
      </c>
      <c r="R364" s="1178" t="s">
        <v>1956</v>
      </c>
      <c r="S364" s="1175" t="s">
        <v>296</v>
      </c>
      <c r="T364" s="22" t="str">
        <f>+IF(K369=Q369,("OK"))</f>
        <v>OK</v>
      </c>
      <c r="U364" s="739">
        <f t="shared" si="41"/>
        <v>0</v>
      </c>
      <c r="V364" s="739">
        <f t="shared" si="42"/>
        <v>606.24</v>
      </c>
      <c r="W364" s="739">
        <f t="shared" si="43"/>
        <v>0</v>
      </c>
      <c r="X364" s="739">
        <f t="shared" si="44"/>
        <v>0</v>
      </c>
      <c r="Y364" s="722">
        <f t="shared" si="45"/>
        <v>606.24</v>
      </c>
      <c r="Z364" s="740" t="str">
        <f t="shared" si="46"/>
        <v>OK</v>
      </c>
    </row>
    <row r="365" spans="1:26">
      <c r="A365" s="578">
        <v>227</v>
      </c>
      <c r="B365" s="1183" t="s">
        <v>2168</v>
      </c>
      <c r="C365" s="1176" t="s">
        <v>1958</v>
      </c>
      <c r="D365" s="1177">
        <v>234793</v>
      </c>
      <c r="E365" s="1177">
        <v>192640</v>
      </c>
      <c r="F365" s="1177">
        <v>236891</v>
      </c>
      <c r="G365" s="1177">
        <v>336153</v>
      </c>
      <c r="H365" s="1178">
        <v>11153</v>
      </c>
      <c r="I365" s="1177">
        <v>325000</v>
      </c>
      <c r="J365" s="1179">
        <v>0.4</v>
      </c>
      <c r="K365" s="1179">
        <v>130000</v>
      </c>
      <c r="L365" s="1177">
        <v>81250</v>
      </c>
      <c r="M365" s="1177">
        <v>81250</v>
      </c>
      <c r="N365" s="1177">
        <v>81250</v>
      </c>
      <c r="O365" s="1177">
        <v>81250</v>
      </c>
      <c r="P365" s="1177">
        <v>325000</v>
      </c>
      <c r="Q365" s="1179">
        <v>130000</v>
      </c>
      <c r="R365" s="1178" t="s">
        <v>1956</v>
      </c>
      <c r="S365" s="1175" t="s">
        <v>296</v>
      </c>
      <c r="T365" s="22" t="str">
        <f>+IF(K370=Q370,("OK"))</f>
        <v>OK</v>
      </c>
      <c r="U365" s="739">
        <f t="shared" si="41"/>
        <v>32500</v>
      </c>
      <c r="V365" s="739">
        <f t="shared" si="42"/>
        <v>32500</v>
      </c>
      <c r="W365" s="739">
        <f t="shared" si="43"/>
        <v>32500</v>
      </c>
      <c r="X365" s="739">
        <f t="shared" si="44"/>
        <v>32500</v>
      </c>
      <c r="Y365" s="722">
        <f t="shared" si="45"/>
        <v>130000</v>
      </c>
      <c r="Z365" s="740" t="str">
        <f t="shared" si="46"/>
        <v>OK</v>
      </c>
    </row>
    <row r="366" spans="1:26">
      <c r="A366" s="578">
        <v>228</v>
      </c>
      <c r="B366" s="1183" t="s">
        <v>2169</v>
      </c>
      <c r="C366" s="1176" t="s">
        <v>1958</v>
      </c>
      <c r="D366" s="1177">
        <v>1040</v>
      </c>
      <c r="E366" s="1177">
        <v>860</v>
      </c>
      <c r="F366" s="1177">
        <v>980</v>
      </c>
      <c r="G366" s="1177">
        <v>2000</v>
      </c>
      <c r="H366" s="1178">
        <v>0</v>
      </c>
      <c r="I366" s="1177">
        <v>2000</v>
      </c>
      <c r="J366" s="1179">
        <v>0.64949000000000001</v>
      </c>
      <c r="K366" s="1179">
        <v>1298.98</v>
      </c>
      <c r="L366" s="1177"/>
      <c r="M366" s="1177">
        <v>2000</v>
      </c>
      <c r="N366" s="1177"/>
      <c r="O366" s="1177"/>
      <c r="P366" s="1177">
        <v>2000</v>
      </c>
      <c r="Q366" s="1179">
        <v>1298.98</v>
      </c>
      <c r="R366" s="1178" t="s">
        <v>1051</v>
      </c>
      <c r="S366" s="1175" t="s">
        <v>296</v>
      </c>
      <c r="T366" s="22" t="str">
        <f>+IF(K371=Q371,("OK"))</f>
        <v>OK</v>
      </c>
      <c r="U366" s="739">
        <f t="shared" si="41"/>
        <v>0</v>
      </c>
      <c r="V366" s="739">
        <f t="shared" si="42"/>
        <v>1298.98</v>
      </c>
      <c r="W366" s="739">
        <f t="shared" si="43"/>
        <v>0</v>
      </c>
      <c r="X366" s="739">
        <f t="shared" si="44"/>
        <v>0</v>
      </c>
      <c r="Y366" s="722">
        <f t="shared" si="45"/>
        <v>1298.98</v>
      </c>
      <c r="Z366" s="740" t="str">
        <f t="shared" si="46"/>
        <v>OK</v>
      </c>
    </row>
    <row r="367" spans="1:26">
      <c r="A367" s="578">
        <v>229</v>
      </c>
      <c r="B367" s="1183" t="s">
        <v>2170</v>
      </c>
      <c r="C367" s="1176" t="s">
        <v>1958</v>
      </c>
      <c r="D367" s="1177">
        <v>4975</v>
      </c>
      <c r="E367" s="1177">
        <v>4899</v>
      </c>
      <c r="F367" s="1177">
        <v>4205</v>
      </c>
      <c r="G367" s="1177">
        <v>4590</v>
      </c>
      <c r="H367" s="1178">
        <v>3000</v>
      </c>
      <c r="I367" s="1177">
        <v>1590</v>
      </c>
      <c r="J367" s="1179">
        <v>0.29099999999999998</v>
      </c>
      <c r="K367" s="1179">
        <v>462.69</v>
      </c>
      <c r="L367" s="1177"/>
      <c r="M367" s="1177">
        <v>1590</v>
      </c>
      <c r="N367" s="1177"/>
      <c r="O367" s="1177"/>
      <c r="P367" s="1177">
        <v>1590</v>
      </c>
      <c r="Q367" s="1179">
        <v>462.69</v>
      </c>
      <c r="R367" s="1178" t="s">
        <v>1051</v>
      </c>
      <c r="S367" s="1175" t="s">
        <v>296</v>
      </c>
      <c r="T367" s="22" t="str">
        <f>+IF(K372=Q372,("OK"))</f>
        <v>OK</v>
      </c>
      <c r="U367" s="739">
        <f t="shared" si="41"/>
        <v>0</v>
      </c>
      <c r="V367" s="739">
        <f t="shared" si="42"/>
        <v>462.69</v>
      </c>
      <c r="W367" s="739">
        <f t="shared" si="43"/>
        <v>0</v>
      </c>
      <c r="X367" s="739">
        <f t="shared" si="44"/>
        <v>0</v>
      </c>
      <c r="Y367" s="722">
        <f t="shared" si="45"/>
        <v>462.69</v>
      </c>
      <c r="Z367" s="740" t="str">
        <f t="shared" si="46"/>
        <v>OK</v>
      </c>
    </row>
    <row r="368" spans="1:26">
      <c r="A368" s="578">
        <v>230</v>
      </c>
      <c r="B368" s="1183" t="s">
        <v>2171</v>
      </c>
      <c r="C368" s="1176" t="s">
        <v>1958</v>
      </c>
      <c r="D368" s="1177">
        <v>55770</v>
      </c>
      <c r="E368" s="1177">
        <v>46612</v>
      </c>
      <c r="F368" s="1177">
        <v>46748</v>
      </c>
      <c r="G368" s="1177">
        <v>55926</v>
      </c>
      <c r="H368" s="1178">
        <v>12000</v>
      </c>
      <c r="I368" s="1177">
        <v>43926</v>
      </c>
      <c r="J368" s="1179">
        <v>0.48599999999999999</v>
      </c>
      <c r="K368" s="1179">
        <v>21348.036</v>
      </c>
      <c r="L368" s="1177">
        <v>10981.5</v>
      </c>
      <c r="M368" s="1177">
        <v>10981.5</v>
      </c>
      <c r="N368" s="1177">
        <v>10981.5</v>
      </c>
      <c r="O368" s="1177">
        <v>10981.5</v>
      </c>
      <c r="P368" s="1177">
        <v>43926</v>
      </c>
      <c r="Q368" s="1179">
        <v>21348.036</v>
      </c>
      <c r="R368" s="1178" t="s">
        <v>1051</v>
      </c>
      <c r="S368" s="1175" t="s">
        <v>296</v>
      </c>
      <c r="T368" s="22" t="str">
        <f>+IF(K373=Q373,("OK"))</f>
        <v>OK</v>
      </c>
      <c r="U368" s="739">
        <f t="shared" si="41"/>
        <v>5337.009</v>
      </c>
      <c r="V368" s="739">
        <f t="shared" si="42"/>
        <v>5337.009</v>
      </c>
      <c r="W368" s="739">
        <f t="shared" si="43"/>
        <v>5337.009</v>
      </c>
      <c r="X368" s="739">
        <f t="shared" si="44"/>
        <v>5337.009</v>
      </c>
      <c r="Y368" s="722">
        <f t="shared" si="45"/>
        <v>21348.036</v>
      </c>
      <c r="Z368" s="740" t="str">
        <f t="shared" si="46"/>
        <v>OK</v>
      </c>
    </row>
    <row r="369" spans="1:26" ht="40.799999999999997">
      <c r="A369" s="578">
        <v>231</v>
      </c>
      <c r="B369" s="1184" t="s">
        <v>2172</v>
      </c>
      <c r="C369" s="1176" t="s">
        <v>1961</v>
      </c>
      <c r="D369" s="1177"/>
      <c r="E369" s="1177"/>
      <c r="F369" s="1177">
        <v>8</v>
      </c>
      <c r="G369" s="1177">
        <v>50</v>
      </c>
      <c r="H369" s="1178">
        <v>20</v>
      </c>
      <c r="I369" s="1177">
        <v>30</v>
      </c>
      <c r="J369" s="1179">
        <v>110</v>
      </c>
      <c r="K369" s="1179">
        <v>3300</v>
      </c>
      <c r="L369" s="1177"/>
      <c r="M369" s="1177">
        <v>15</v>
      </c>
      <c r="N369" s="1177"/>
      <c r="O369" s="1177">
        <v>15</v>
      </c>
      <c r="P369" s="1177">
        <v>30</v>
      </c>
      <c r="Q369" s="1179">
        <v>3300</v>
      </c>
      <c r="R369" s="1178" t="s">
        <v>1051</v>
      </c>
      <c r="S369" s="1175" t="s">
        <v>296</v>
      </c>
      <c r="T369" s="22" t="str">
        <f>+IF(K382=Q382,("OK"))</f>
        <v>OK</v>
      </c>
      <c r="U369" s="739">
        <f t="shared" si="41"/>
        <v>0</v>
      </c>
      <c r="V369" s="739">
        <f t="shared" si="42"/>
        <v>1650</v>
      </c>
      <c r="W369" s="739">
        <f t="shared" si="43"/>
        <v>0</v>
      </c>
      <c r="X369" s="739">
        <f t="shared" si="44"/>
        <v>1650</v>
      </c>
      <c r="Y369" s="722">
        <f t="shared" si="45"/>
        <v>3300</v>
      </c>
      <c r="Z369" s="740" t="str">
        <f t="shared" si="46"/>
        <v>OK</v>
      </c>
    </row>
    <row r="370" spans="1:26">
      <c r="A370" s="578">
        <v>232</v>
      </c>
      <c r="B370" s="1183" t="s">
        <v>2173</v>
      </c>
      <c r="C370" s="1176" t="s">
        <v>1958</v>
      </c>
      <c r="D370" s="1177">
        <v>2911</v>
      </c>
      <c r="E370" s="1177">
        <v>3025</v>
      </c>
      <c r="F370" s="1177">
        <v>4228</v>
      </c>
      <c r="G370" s="1177">
        <v>5933</v>
      </c>
      <c r="H370" s="1178">
        <v>1000</v>
      </c>
      <c r="I370" s="1177">
        <v>4933</v>
      </c>
      <c r="J370" s="1179">
        <v>0.12840000000000001</v>
      </c>
      <c r="K370" s="1179">
        <v>633.39720000000011</v>
      </c>
      <c r="L370" s="1177"/>
      <c r="M370" s="1177">
        <v>4933</v>
      </c>
      <c r="N370" s="1177"/>
      <c r="O370" s="1177"/>
      <c r="P370" s="1177">
        <v>4933</v>
      </c>
      <c r="Q370" s="1179">
        <v>633.39720000000011</v>
      </c>
      <c r="R370" s="1178" t="s">
        <v>1962</v>
      </c>
      <c r="S370" s="1175" t="s">
        <v>296</v>
      </c>
      <c r="T370" s="22" t="str">
        <f>+IF(K383=Q383,("OK"))</f>
        <v>OK</v>
      </c>
      <c r="U370" s="739">
        <f t="shared" si="41"/>
        <v>0</v>
      </c>
      <c r="V370" s="739">
        <f t="shared" si="42"/>
        <v>633.39720000000011</v>
      </c>
      <c r="W370" s="739">
        <f t="shared" si="43"/>
        <v>0</v>
      </c>
      <c r="X370" s="739">
        <f t="shared" si="44"/>
        <v>0</v>
      </c>
      <c r="Y370" s="722">
        <f t="shared" si="45"/>
        <v>633.39720000000011</v>
      </c>
      <c r="Z370" s="740" t="str">
        <f t="shared" si="46"/>
        <v>OK</v>
      </c>
    </row>
    <row r="371" spans="1:26">
      <c r="A371" s="578">
        <v>233</v>
      </c>
      <c r="B371" s="1183" t="s">
        <v>2174</v>
      </c>
      <c r="C371" s="1176" t="s">
        <v>1958</v>
      </c>
      <c r="D371" s="1177">
        <v>24508</v>
      </c>
      <c r="E371" s="1177">
        <v>23509</v>
      </c>
      <c r="F371" s="1177">
        <v>26306</v>
      </c>
      <c r="G371" s="1177">
        <v>34223</v>
      </c>
      <c r="H371" s="1178">
        <v>2120</v>
      </c>
      <c r="I371" s="1177">
        <v>32103</v>
      </c>
      <c r="J371" s="1179">
        <v>0.24609999999999999</v>
      </c>
      <c r="K371" s="1179">
        <v>7900.5482999999995</v>
      </c>
      <c r="L371" s="1177"/>
      <c r="M371" s="1177">
        <v>16051.5</v>
      </c>
      <c r="N371" s="1177"/>
      <c r="O371" s="1177">
        <v>16051.5</v>
      </c>
      <c r="P371" s="1177">
        <v>32103</v>
      </c>
      <c r="Q371" s="1179">
        <v>7900.5482999999995</v>
      </c>
      <c r="R371" s="1178" t="s">
        <v>1962</v>
      </c>
      <c r="S371" s="1175" t="s">
        <v>296</v>
      </c>
      <c r="T371" s="22" t="str">
        <f>+IF(K384=Q384,("OK"))</f>
        <v>OK</v>
      </c>
      <c r="U371" s="739">
        <f t="shared" si="41"/>
        <v>0</v>
      </c>
      <c r="V371" s="739">
        <f t="shared" si="42"/>
        <v>3950.2741499999997</v>
      </c>
      <c r="W371" s="739">
        <f t="shared" si="43"/>
        <v>0</v>
      </c>
      <c r="X371" s="739">
        <f t="shared" si="44"/>
        <v>3950.2741499999997</v>
      </c>
      <c r="Y371" s="722">
        <f t="shared" si="45"/>
        <v>7900.5482999999995</v>
      </c>
      <c r="Z371" s="740" t="str">
        <f t="shared" si="46"/>
        <v>OK</v>
      </c>
    </row>
    <row r="372" spans="1:26">
      <c r="A372" s="578">
        <v>234</v>
      </c>
      <c r="B372" s="1183" t="s">
        <v>2175</v>
      </c>
      <c r="C372" s="1176" t="s">
        <v>1958</v>
      </c>
      <c r="D372" s="1177"/>
      <c r="E372" s="1177"/>
      <c r="F372" s="1177">
        <v>391</v>
      </c>
      <c r="G372" s="1177">
        <v>1500</v>
      </c>
      <c r="H372" s="1178">
        <v>750</v>
      </c>
      <c r="I372" s="1177">
        <v>750</v>
      </c>
      <c r="J372" s="1179">
        <v>2.5893999999999999</v>
      </c>
      <c r="K372" s="1179">
        <v>1942.05</v>
      </c>
      <c r="L372" s="1177"/>
      <c r="M372" s="1177"/>
      <c r="N372" s="1177">
        <v>750</v>
      </c>
      <c r="O372" s="1177"/>
      <c r="P372" s="1177">
        <v>750</v>
      </c>
      <c r="Q372" s="1179">
        <v>1942.05</v>
      </c>
      <c r="R372" s="1178" t="s">
        <v>1051</v>
      </c>
      <c r="S372" s="1175" t="s">
        <v>296</v>
      </c>
      <c r="T372" s="22" t="str">
        <f>+IF(K385=Q385,("OK"))</f>
        <v>OK</v>
      </c>
      <c r="U372" s="739">
        <f t="shared" si="41"/>
        <v>0</v>
      </c>
      <c r="V372" s="739">
        <f t="shared" si="42"/>
        <v>0</v>
      </c>
      <c r="W372" s="739">
        <f t="shared" si="43"/>
        <v>1942.05</v>
      </c>
      <c r="X372" s="739">
        <f t="shared" si="44"/>
        <v>0</v>
      </c>
      <c r="Y372" s="722">
        <f t="shared" si="45"/>
        <v>1942.05</v>
      </c>
      <c r="Z372" s="740" t="str">
        <f t="shared" si="46"/>
        <v>OK</v>
      </c>
    </row>
    <row r="373" spans="1:26">
      <c r="A373" s="578">
        <v>235</v>
      </c>
      <c r="B373" s="1183" t="s">
        <v>2176</v>
      </c>
      <c r="C373" s="1176" t="s">
        <v>1958</v>
      </c>
      <c r="D373" s="1177">
        <v>64175</v>
      </c>
      <c r="E373" s="1177">
        <v>72584</v>
      </c>
      <c r="F373" s="1177">
        <v>70384</v>
      </c>
      <c r="G373" s="1177">
        <v>77389</v>
      </c>
      <c r="H373" s="1178">
        <v>13746</v>
      </c>
      <c r="I373" s="1177">
        <v>63643</v>
      </c>
      <c r="J373" s="1179">
        <v>0.48599999999999999</v>
      </c>
      <c r="K373" s="1179">
        <v>30930.498</v>
      </c>
      <c r="L373" s="1177">
        <v>15910.75</v>
      </c>
      <c r="M373" s="1177">
        <v>15910.75</v>
      </c>
      <c r="N373" s="1177">
        <v>15910.75</v>
      </c>
      <c r="O373" s="1177">
        <v>15910.75</v>
      </c>
      <c r="P373" s="1177">
        <v>63643</v>
      </c>
      <c r="Q373" s="1179">
        <v>30930.498</v>
      </c>
      <c r="R373" s="1178" t="s">
        <v>1051</v>
      </c>
      <c r="S373" s="1175" t="s">
        <v>296</v>
      </c>
      <c r="T373" s="22" t="str">
        <f>+IF(K386=Q386,("OK"))</f>
        <v>OK</v>
      </c>
      <c r="U373" s="739">
        <f t="shared" si="41"/>
        <v>7732.6244999999999</v>
      </c>
      <c r="V373" s="739">
        <f t="shared" si="42"/>
        <v>7732.6244999999999</v>
      </c>
      <c r="W373" s="739">
        <f t="shared" si="43"/>
        <v>7732.6244999999999</v>
      </c>
      <c r="X373" s="739">
        <f t="shared" si="44"/>
        <v>7732.6244999999999</v>
      </c>
      <c r="Y373" s="722">
        <f t="shared" si="45"/>
        <v>30930.498</v>
      </c>
      <c r="Z373" s="740" t="str">
        <f t="shared" si="46"/>
        <v>OK</v>
      </c>
    </row>
    <row r="374" spans="1:26" ht="27">
      <c r="A374" s="1060"/>
      <c r="B374" s="604" t="s">
        <v>6</v>
      </c>
      <c r="D374" s="21"/>
      <c r="E374" s="21"/>
      <c r="F374" s="21"/>
      <c r="G374" s="21"/>
      <c r="I374" s="21"/>
      <c r="J374" s="21"/>
      <c r="K374" s="1162">
        <f>SUM(K358:K373)</f>
        <v>7052007.6802314324</v>
      </c>
      <c r="L374" s="1139"/>
      <c r="M374" s="1139"/>
      <c r="N374" s="1139"/>
      <c r="O374" s="1139"/>
      <c r="P374" s="1139"/>
      <c r="Q374" s="1162">
        <f>SUM(Q358:Q373)</f>
        <v>7052007.6802314324</v>
      </c>
      <c r="T374" s="22"/>
      <c r="U374" s="739">
        <f t="shared" si="41"/>
        <v>0</v>
      </c>
      <c r="V374" s="739">
        <f t="shared" si="42"/>
        <v>0</v>
      </c>
      <c r="W374" s="739">
        <f t="shared" si="43"/>
        <v>0</v>
      </c>
      <c r="X374" s="739">
        <f t="shared" si="44"/>
        <v>0</v>
      </c>
      <c r="Y374" s="722">
        <f t="shared" si="45"/>
        <v>0</v>
      </c>
      <c r="Z374" s="740" t="b">
        <f t="shared" si="46"/>
        <v>0</v>
      </c>
    </row>
    <row r="375" spans="1:26" ht="27">
      <c r="A375" s="1060"/>
      <c r="B375" s="73"/>
      <c r="D375" s="21"/>
      <c r="E375" s="21"/>
      <c r="F375" s="21"/>
      <c r="G375" s="21"/>
      <c r="I375" s="21"/>
      <c r="J375" s="21"/>
      <c r="K375" s="863"/>
      <c r="L375" s="1139"/>
      <c r="M375" s="1139"/>
      <c r="N375" s="1139"/>
      <c r="O375" s="1139"/>
      <c r="P375" s="1139"/>
      <c r="Q375" s="1191"/>
      <c r="T375" s="22"/>
      <c r="U375" s="739">
        <f t="shared" si="41"/>
        <v>0</v>
      </c>
      <c r="V375" s="739">
        <f t="shared" si="42"/>
        <v>0</v>
      </c>
      <c r="W375" s="739">
        <f t="shared" si="43"/>
        <v>0</v>
      </c>
      <c r="X375" s="739">
        <f t="shared" si="44"/>
        <v>0</v>
      </c>
      <c r="Y375" s="722">
        <f t="shared" si="45"/>
        <v>0</v>
      </c>
      <c r="Z375" s="740" t="str">
        <f t="shared" si="46"/>
        <v>OK</v>
      </c>
    </row>
    <row r="376" spans="1:26" ht="24.6">
      <c r="A376" s="1826" t="s">
        <v>1937</v>
      </c>
      <c r="B376" s="1826"/>
      <c r="C376" s="1826"/>
      <c r="D376" s="1826"/>
      <c r="E376" s="1826"/>
      <c r="F376" s="1826"/>
      <c r="G376" s="1826"/>
      <c r="H376" s="1826"/>
      <c r="I376" s="1826"/>
      <c r="J376" s="1826"/>
      <c r="K376" s="1826"/>
      <c r="L376" s="1826"/>
      <c r="M376" s="1826"/>
      <c r="N376" s="1826"/>
      <c r="O376" s="1826"/>
      <c r="P376" s="1826"/>
      <c r="Q376" s="1826"/>
      <c r="R376" s="1826"/>
      <c r="S376" s="1826"/>
      <c r="T376" s="22"/>
      <c r="U376" s="739">
        <f t="shared" si="41"/>
        <v>0</v>
      </c>
      <c r="V376" s="739">
        <f t="shared" si="42"/>
        <v>0</v>
      </c>
      <c r="W376" s="739">
        <f t="shared" si="43"/>
        <v>0</v>
      </c>
      <c r="X376" s="739">
        <f t="shared" si="44"/>
        <v>0</v>
      </c>
      <c r="Y376" s="722">
        <f t="shared" si="45"/>
        <v>0</v>
      </c>
      <c r="Z376" s="740" t="str">
        <f t="shared" si="46"/>
        <v>OK</v>
      </c>
    </row>
    <row r="377" spans="1:26" ht="24.6">
      <c r="A377" s="1826" t="s">
        <v>1029</v>
      </c>
      <c r="B377" s="1826"/>
      <c r="C377" s="1826"/>
      <c r="D377" s="1826"/>
      <c r="E377" s="1826"/>
      <c r="F377" s="1826"/>
      <c r="G377" s="1826"/>
      <c r="H377" s="1826"/>
      <c r="I377" s="1826"/>
      <c r="J377" s="1826"/>
      <c r="K377" s="1826"/>
      <c r="L377" s="1826"/>
      <c r="M377" s="1826"/>
      <c r="N377" s="1826"/>
      <c r="O377" s="1826"/>
      <c r="P377" s="1826"/>
      <c r="Q377" s="1826"/>
      <c r="R377" s="1826"/>
      <c r="S377" s="1826"/>
      <c r="T377" s="22"/>
      <c r="U377" s="739">
        <f t="shared" si="41"/>
        <v>0</v>
      </c>
      <c r="V377" s="739">
        <f t="shared" si="42"/>
        <v>0</v>
      </c>
      <c r="W377" s="739">
        <f t="shared" si="43"/>
        <v>0</v>
      </c>
      <c r="X377" s="739">
        <f t="shared" si="44"/>
        <v>0</v>
      </c>
      <c r="Y377" s="722">
        <f t="shared" si="45"/>
        <v>0</v>
      </c>
      <c r="Z377" s="740" t="str">
        <f t="shared" si="46"/>
        <v>OK</v>
      </c>
    </row>
    <row r="378" spans="1:26" ht="24.6">
      <c r="A378" s="1827" t="s">
        <v>1030</v>
      </c>
      <c r="B378" s="1827"/>
      <c r="C378" s="1827"/>
      <c r="D378" s="1827"/>
      <c r="E378" s="1827"/>
      <c r="F378" s="1827"/>
      <c r="G378" s="1827"/>
      <c r="H378" s="1827"/>
      <c r="I378" s="1827"/>
      <c r="J378" s="1827"/>
      <c r="K378" s="1827"/>
      <c r="L378" s="1827"/>
      <c r="M378" s="1827"/>
      <c r="N378" s="1827"/>
      <c r="O378" s="1827"/>
      <c r="P378" s="1827"/>
      <c r="Q378" s="1827"/>
      <c r="R378" s="1827"/>
      <c r="S378" s="1827"/>
      <c r="T378" s="22"/>
      <c r="U378" s="739">
        <f t="shared" si="41"/>
        <v>0</v>
      </c>
      <c r="V378" s="739">
        <f t="shared" si="42"/>
        <v>0</v>
      </c>
      <c r="W378" s="739">
        <f t="shared" si="43"/>
        <v>0</v>
      </c>
      <c r="X378" s="739">
        <f t="shared" si="44"/>
        <v>0</v>
      </c>
      <c r="Y378" s="722">
        <f t="shared" si="45"/>
        <v>0</v>
      </c>
      <c r="Z378" s="740" t="str">
        <f t="shared" si="46"/>
        <v>OK</v>
      </c>
    </row>
    <row r="379" spans="1:26">
      <c r="A379" s="1828" t="s">
        <v>789</v>
      </c>
      <c r="B379" s="1829" t="s">
        <v>4</v>
      </c>
      <c r="C379" s="1828" t="s">
        <v>1031</v>
      </c>
      <c r="D379" s="1838" t="s">
        <v>1032</v>
      </c>
      <c r="E379" s="1838"/>
      <c r="F379" s="1838"/>
      <c r="G379" s="1847" t="s">
        <v>1033</v>
      </c>
      <c r="H379" s="1847" t="s">
        <v>1034</v>
      </c>
      <c r="I379" s="1847" t="s">
        <v>1035</v>
      </c>
      <c r="J379" s="1833" t="s">
        <v>1036</v>
      </c>
      <c r="K379" s="1833" t="s">
        <v>1037</v>
      </c>
      <c r="L379" s="1831" t="s">
        <v>1038</v>
      </c>
      <c r="M379" s="1831" t="s">
        <v>1039</v>
      </c>
      <c r="N379" s="1831" t="s">
        <v>1040</v>
      </c>
      <c r="O379" s="1831" t="s">
        <v>1041</v>
      </c>
      <c r="P379" s="1833" t="s">
        <v>1042</v>
      </c>
      <c r="Q379" s="1833"/>
      <c r="R379" s="1828" t="s">
        <v>1043</v>
      </c>
      <c r="S379" s="1883" t="s">
        <v>1146</v>
      </c>
      <c r="T379" s="22" t="str">
        <f>+IF(K370=Q370,("OK"))</f>
        <v>OK</v>
      </c>
      <c r="U379" s="739"/>
      <c r="V379" s="739"/>
      <c r="W379" s="739"/>
      <c r="X379" s="739"/>
      <c r="Z379" s="740" t="str">
        <f t="shared" si="46"/>
        <v>OK</v>
      </c>
    </row>
    <row r="380" spans="1:26" ht="76.95" customHeight="1">
      <c r="A380" s="1828"/>
      <c r="B380" s="1830"/>
      <c r="C380" s="1828"/>
      <c r="D380" s="505" t="s">
        <v>1147</v>
      </c>
      <c r="E380" s="505" t="s">
        <v>1046</v>
      </c>
      <c r="F380" s="505" t="s">
        <v>1926</v>
      </c>
      <c r="G380" s="1847"/>
      <c r="H380" s="1847"/>
      <c r="I380" s="1847"/>
      <c r="J380" s="1833"/>
      <c r="K380" s="1833"/>
      <c r="L380" s="1831"/>
      <c r="M380" s="1831"/>
      <c r="N380" s="1831"/>
      <c r="O380" s="1831"/>
      <c r="P380" s="499" t="s">
        <v>1047</v>
      </c>
      <c r="Q380" s="500" t="s">
        <v>1048</v>
      </c>
      <c r="R380" s="1828"/>
      <c r="S380" s="1883"/>
      <c r="T380" s="22" t="str">
        <f>+IF(K371=Q371,("OK"))</f>
        <v>OK</v>
      </c>
      <c r="U380" s="739">
        <f t="shared" si="41"/>
        <v>0</v>
      </c>
      <c r="V380" s="739">
        <f t="shared" si="42"/>
        <v>0</v>
      </c>
      <c r="W380" s="739">
        <f t="shared" si="43"/>
        <v>0</v>
      </c>
      <c r="X380" s="739">
        <f t="shared" si="44"/>
        <v>0</v>
      </c>
      <c r="Y380" s="722">
        <f t="shared" si="45"/>
        <v>0</v>
      </c>
      <c r="Z380" s="740" t="b">
        <f t="shared" si="46"/>
        <v>0</v>
      </c>
    </row>
    <row r="381" spans="1:26" ht="21.6" customHeight="1">
      <c r="A381" s="849"/>
      <c r="B381" s="849" t="s">
        <v>1087</v>
      </c>
      <c r="C381" s="849"/>
      <c r="D381" s="1147"/>
      <c r="E381" s="1147"/>
      <c r="F381" s="1147"/>
      <c r="G381" s="1148"/>
      <c r="H381" s="1148"/>
      <c r="I381" s="1148"/>
      <c r="J381" s="848"/>
      <c r="K381" s="848">
        <f>+K374</f>
        <v>7052007.6802314324</v>
      </c>
      <c r="L381" s="847"/>
      <c r="M381" s="847"/>
      <c r="N381" s="847"/>
      <c r="O381" s="847"/>
      <c r="P381" s="847"/>
      <c r="Q381" s="848">
        <f>+Q374</f>
        <v>7052007.6802314324</v>
      </c>
      <c r="R381" s="849"/>
      <c r="S381" s="1149"/>
      <c r="T381" s="22"/>
      <c r="U381" s="739">
        <f t="shared" si="41"/>
        <v>0</v>
      </c>
      <c r="V381" s="739">
        <f t="shared" si="42"/>
        <v>0</v>
      </c>
      <c r="W381" s="739">
        <f t="shared" si="43"/>
        <v>0</v>
      </c>
      <c r="X381" s="739">
        <f t="shared" si="44"/>
        <v>0</v>
      </c>
      <c r="Y381" s="722">
        <f t="shared" si="45"/>
        <v>0</v>
      </c>
      <c r="Z381" s="740" t="b">
        <f t="shared" si="46"/>
        <v>0</v>
      </c>
    </row>
    <row r="382" spans="1:26" ht="40.799999999999997">
      <c r="A382" s="578">
        <v>236</v>
      </c>
      <c r="B382" s="1184" t="s">
        <v>2177</v>
      </c>
      <c r="C382" s="1176" t="s">
        <v>1520</v>
      </c>
      <c r="D382" s="1177">
        <v>69</v>
      </c>
      <c r="E382" s="1177">
        <v>173</v>
      </c>
      <c r="F382" s="1177">
        <v>96</v>
      </c>
      <c r="G382" s="1177">
        <v>150</v>
      </c>
      <c r="H382" s="1178">
        <v>0</v>
      </c>
      <c r="I382" s="1177">
        <v>150</v>
      </c>
      <c r="J382" s="1179">
        <v>93.44</v>
      </c>
      <c r="K382" s="1179">
        <v>14016</v>
      </c>
      <c r="L382" s="1177">
        <v>37.5</v>
      </c>
      <c r="M382" s="1177">
        <v>37.5</v>
      </c>
      <c r="N382" s="1177">
        <v>37.5</v>
      </c>
      <c r="O382" s="1177">
        <v>37.5</v>
      </c>
      <c r="P382" s="1177">
        <v>150</v>
      </c>
      <c r="Q382" s="1179">
        <v>14016</v>
      </c>
      <c r="R382" s="1178" t="s">
        <v>1956</v>
      </c>
      <c r="S382" s="1175" t="s">
        <v>296</v>
      </c>
      <c r="T382" s="22" t="str">
        <f t="shared" si="40"/>
        <v>OK</v>
      </c>
      <c r="U382" s="739">
        <f t="shared" si="41"/>
        <v>3504</v>
      </c>
      <c r="V382" s="739">
        <f t="shared" si="42"/>
        <v>3504</v>
      </c>
      <c r="W382" s="739">
        <f t="shared" si="43"/>
        <v>3504</v>
      </c>
      <c r="X382" s="739">
        <f t="shared" si="44"/>
        <v>3504</v>
      </c>
      <c r="Y382" s="722">
        <f t="shared" si="45"/>
        <v>14016</v>
      </c>
      <c r="Z382" s="740" t="str">
        <f t="shared" si="46"/>
        <v>OK</v>
      </c>
    </row>
    <row r="383" spans="1:26">
      <c r="A383" s="578">
        <v>237</v>
      </c>
      <c r="B383" s="1183" t="s">
        <v>2178</v>
      </c>
      <c r="C383" s="1176" t="s">
        <v>1958</v>
      </c>
      <c r="D383" s="1177"/>
      <c r="E383" s="1177"/>
      <c r="F383" s="1177">
        <v>16272</v>
      </c>
      <c r="G383" s="1177">
        <v>324000</v>
      </c>
      <c r="H383" s="1178">
        <v>5000</v>
      </c>
      <c r="I383" s="1177">
        <v>319000</v>
      </c>
      <c r="J383" s="1179">
        <v>0.57999999999999996</v>
      </c>
      <c r="K383" s="1179">
        <v>185020</v>
      </c>
      <c r="L383" s="1177">
        <v>79750</v>
      </c>
      <c r="M383" s="1177">
        <v>79750</v>
      </c>
      <c r="N383" s="1177">
        <v>79750</v>
      </c>
      <c r="O383" s="1177">
        <v>79750</v>
      </c>
      <c r="P383" s="1177">
        <v>319000</v>
      </c>
      <c r="Q383" s="1179">
        <v>185020</v>
      </c>
      <c r="R383" s="1178" t="s">
        <v>1956</v>
      </c>
      <c r="S383" s="1175" t="s">
        <v>296</v>
      </c>
      <c r="T383" s="22" t="str">
        <f t="shared" si="40"/>
        <v>OK</v>
      </c>
      <c r="U383" s="739">
        <f t="shared" si="41"/>
        <v>46255</v>
      </c>
      <c r="V383" s="739">
        <f t="shared" si="42"/>
        <v>46255</v>
      </c>
      <c r="W383" s="739">
        <f t="shared" si="43"/>
        <v>46255</v>
      </c>
      <c r="X383" s="739">
        <f t="shared" si="44"/>
        <v>46255</v>
      </c>
      <c r="Y383" s="722">
        <f t="shared" si="45"/>
        <v>185020</v>
      </c>
      <c r="Z383" s="740" t="str">
        <f t="shared" si="46"/>
        <v>OK</v>
      </c>
    </row>
    <row r="384" spans="1:26" ht="61.2">
      <c r="A384" s="578">
        <v>238</v>
      </c>
      <c r="B384" s="1184" t="s">
        <v>2179</v>
      </c>
      <c r="C384" s="1176" t="s">
        <v>1520</v>
      </c>
      <c r="D384" s="1177">
        <v>387</v>
      </c>
      <c r="E384" s="1177">
        <v>359</v>
      </c>
      <c r="F384" s="1177">
        <v>415</v>
      </c>
      <c r="G384" s="1177">
        <v>556</v>
      </c>
      <c r="H384" s="1178">
        <v>298</v>
      </c>
      <c r="I384" s="1177">
        <v>258</v>
      </c>
      <c r="J384" s="1179">
        <v>13.25</v>
      </c>
      <c r="K384" s="1179">
        <v>3418.5</v>
      </c>
      <c r="L384" s="1177"/>
      <c r="M384" s="1177">
        <v>129</v>
      </c>
      <c r="N384" s="1177"/>
      <c r="O384" s="1177">
        <v>129</v>
      </c>
      <c r="P384" s="1177">
        <v>258</v>
      </c>
      <c r="Q384" s="1179">
        <v>3418.5</v>
      </c>
      <c r="R384" s="1178" t="s">
        <v>1051</v>
      </c>
      <c r="S384" s="1175" t="s">
        <v>296</v>
      </c>
      <c r="T384" s="22" t="str">
        <f t="shared" si="40"/>
        <v>OK</v>
      </c>
      <c r="U384" s="739">
        <f t="shared" si="41"/>
        <v>0</v>
      </c>
      <c r="V384" s="739">
        <f t="shared" si="42"/>
        <v>1709.25</v>
      </c>
      <c r="W384" s="739">
        <f t="shared" si="43"/>
        <v>0</v>
      </c>
      <c r="X384" s="739">
        <f t="shared" si="44"/>
        <v>1709.25</v>
      </c>
      <c r="Y384" s="722">
        <f t="shared" si="45"/>
        <v>3418.5</v>
      </c>
      <c r="Z384" s="740" t="str">
        <f t="shared" si="46"/>
        <v>OK</v>
      </c>
    </row>
    <row r="385" spans="1:26" ht="40.799999999999997">
      <c r="A385" s="578">
        <v>239</v>
      </c>
      <c r="B385" s="1184" t="s">
        <v>2180</v>
      </c>
      <c r="C385" s="1176" t="s">
        <v>1520</v>
      </c>
      <c r="D385" s="1177">
        <v>440.5</v>
      </c>
      <c r="E385" s="1177">
        <v>433.875</v>
      </c>
      <c r="F385" s="1177">
        <v>394.6875</v>
      </c>
      <c r="G385" s="1177">
        <v>500</v>
      </c>
      <c r="H385" s="1178">
        <v>0</v>
      </c>
      <c r="I385" s="1177">
        <v>500</v>
      </c>
      <c r="J385" s="1179">
        <v>56.71</v>
      </c>
      <c r="K385" s="1179">
        <v>28355</v>
      </c>
      <c r="L385" s="1177">
        <v>125</v>
      </c>
      <c r="M385" s="1177">
        <v>125</v>
      </c>
      <c r="N385" s="1177">
        <v>125</v>
      </c>
      <c r="O385" s="1177">
        <v>125</v>
      </c>
      <c r="P385" s="1177">
        <v>500</v>
      </c>
      <c r="Q385" s="1179">
        <v>28355</v>
      </c>
      <c r="R385" s="1178" t="s">
        <v>1051</v>
      </c>
      <c r="S385" s="1175" t="s">
        <v>296</v>
      </c>
      <c r="T385" s="22" t="str">
        <f t="shared" si="40"/>
        <v>OK</v>
      </c>
      <c r="U385" s="739">
        <f t="shared" si="41"/>
        <v>7088.75</v>
      </c>
      <c r="V385" s="739">
        <f t="shared" si="42"/>
        <v>7088.75</v>
      </c>
      <c r="W385" s="739">
        <f t="shared" si="43"/>
        <v>7088.75</v>
      </c>
      <c r="X385" s="739">
        <f t="shared" si="44"/>
        <v>7088.75</v>
      </c>
      <c r="Y385" s="722">
        <f t="shared" si="45"/>
        <v>28355</v>
      </c>
      <c r="Z385" s="740" t="str">
        <f t="shared" si="46"/>
        <v>OK</v>
      </c>
    </row>
    <row r="386" spans="1:26">
      <c r="A386" s="578">
        <v>240</v>
      </c>
      <c r="B386" s="1183" t="s">
        <v>2181</v>
      </c>
      <c r="C386" s="1176" t="s">
        <v>1961</v>
      </c>
      <c r="D386" s="1177">
        <v>170</v>
      </c>
      <c r="E386" s="1177">
        <v>188</v>
      </c>
      <c r="F386" s="1177">
        <v>338</v>
      </c>
      <c r="G386" s="1177">
        <v>414</v>
      </c>
      <c r="H386" s="1178">
        <v>14</v>
      </c>
      <c r="I386" s="1177">
        <v>400</v>
      </c>
      <c r="J386" s="1179">
        <v>6.5</v>
      </c>
      <c r="K386" s="1179">
        <v>2600</v>
      </c>
      <c r="L386" s="1177"/>
      <c r="M386" s="1177"/>
      <c r="N386" s="1177">
        <v>400</v>
      </c>
      <c r="O386" s="1177"/>
      <c r="P386" s="1177">
        <v>400</v>
      </c>
      <c r="Q386" s="1179">
        <v>2600</v>
      </c>
      <c r="R386" s="1178" t="s">
        <v>1051</v>
      </c>
      <c r="S386" s="1175" t="s">
        <v>296</v>
      </c>
      <c r="T386" s="22" t="str">
        <f t="shared" si="40"/>
        <v>OK</v>
      </c>
      <c r="U386" s="739">
        <f t="shared" si="41"/>
        <v>0</v>
      </c>
      <c r="V386" s="739">
        <f t="shared" si="42"/>
        <v>0</v>
      </c>
      <c r="W386" s="739">
        <f t="shared" si="43"/>
        <v>2600</v>
      </c>
      <c r="X386" s="739">
        <f t="shared" si="44"/>
        <v>0</v>
      </c>
      <c r="Y386" s="722">
        <f t="shared" si="45"/>
        <v>2600</v>
      </c>
      <c r="Z386" s="740" t="str">
        <f t="shared" si="46"/>
        <v>OK</v>
      </c>
    </row>
    <row r="387" spans="1:26" ht="40.799999999999997">
      <c r="A387" s="578">
        <v>241</v>
      </c>
      <c r="B387" s="1184" t="s">
        <v>2182</v>
      </c>
      <c r="C387" s="1176" t="s">
        <v>1520</v>
      </c>
      <c r="D387" s="1177">
        <v>181</v>
      </c>
      <c r="E387" s="1177">
        <v>116</v>
      </c>
      <c r="F387" s="1177">
        <v>119</v>
      </c>
      <c r="G387" s="1177">
        <v>250</v>
      </c>
      <c r="H387" s="1178">
        <v>50</v>
      </c>
      <c r="I387" s="1177">
        <v>200</v>
      </c>
      <c r="J387" s="1179">
        <v>96.3</v>
      </c>
      <c r="K387" s="1179">
        <v>19260</v>
      </c>
      <c r="L387" s="1177">
        <v>50</v>
      </c>
      <c r="M387" s="1177">
        <v>50</v>
      </c>
      <c r="N387" s="1177">
        <v>50</v>
      </c>
      <c r="O387" s="1177">
        <v>50</v>
      </c>
      <c r="P387" s="1177">
        <v>200</v>
      </c>
      <c r="Q387" s="1179">
        <v>19260</v>
      </c>
      <c r="R387" s="1178" t="s">
        <v>1051</v>
      </c>
      <c r="S387" s="1175" t="s">
        <v>296</v>
      </c>
      <c r="T387" s="22" t="str">
        <f>+IF(K400=Q400,("OK"))</f>
        <v>OK</v>
      </c>
      <c r="U387" s="739">
        <f t="shared" si="41"/>
        <v>4815</v>
      </c>
      <c r="V387" s="739">
        <f t="shared" si="42"/>
        <v>4815</v>
      </c>
      <c r="W387" s="739">
        <f t="shared" si="43"/>
        <v>4815</v>
      </c>
      <c r="X387" s="739">
        <f t="shared" si="44"/>
        <v>4815</v>
      </c>
      <c r="Y387" s="722">
        <f t="shared" si="45"/>
        <v>19260</v>
      </c>
      <c r="Z387" s="740" t="str">
        <f t="shared" si="46"/>
        <v>OK</v>
      </c>
    </row>
    <row r="388" spans="1:26" ht="40.799999999999997">
      <c r="A388" s="578">
        <v>242</v>
      </c>
      <c r="B388" s="1184" t="s">
        <v>2183</v>
      </c>
      <c r="C388" s="1176" t="s">
        <v>1520</v>
      </c>
      <c r="D388" s="1177">
        <v>348</v>
      </c>
      <c r="E388" s="1177">
        <v>324</v>
      </c>
      <c r="F388" s="1177">
        <v>314</v>
      </c>
      <c r="G388" s="1177">
        <v>411</v>
      </c>
      <c r="H388" s="1178">
        <v>72</v>
      </c>
      <c r="I388" s="1177">
        <v>339</v>
      </c>
      <c r="J388" s="1179">
        <v>15</v>
      </c>
      <c r="K388" s="1179">
        <v>5085</v>
      </c>
      <c r="L388" s="1177">
        <v>84.75</v>
      </c>
      <c r="M388" s="1177">
        <v>84.75</v>
      </c>
      <c r="N388" s="1177">
        <v>84.75</v>
      </c>
      <c r="O388" s="1177">
        <v>84.75</v>
      </c>
      <c r="P388" s="1177">
        <v>339</v>
      </c>
      <c r="Q388" s="1179">
        <v>5085</v>
      </c>
      <c r="R388" s="1178" t="s">
        <v>1962</v>
      </c>
      <c r="S388" s="1175" t="s">
        <v>296</v>
      </c>
      <c r="T388" s="22" t="str">
        <f>+IF(K401=Q401,("OK"))</f>
        <v>OK</v>
      </c>
      <c r="U388" s="739">
        <f t="shared" si="41"/>
        <v>1271.25</v>
      </c>
      <c r="V388" s="739">
        <f t="shared" si="42"/>
        <v>1271.25</v>
      </c>
      <c r="W388" s="739">
        <f t="shared" si="43"/>
        <v>1271.25</v>
      </c>
      <c r="X388" s="739">
        <f t="shared" si="44"/>
        <v>1271.25</v>
      </c>
      <c r="Y388" s="722">
        <f t="shared" si="45"/>
        <v>5085</v>
      </c>
      <c r="Z388" s="740" t="str">
        <f t="shared" si="46"/>
        <v>OK</v>
      </c>
    </row>
    <row r="389" spans="1:26" ht="40.799999999999997">
      <c r="A389" s="578">
        <v>243</v>
      </c>
      <c r="B389" s="1184" t="s">
        <v>2184</v>
      </c>
      <c r="C389" s="1176" t="s">
        <v>1520</v>
      </c>
      <c r="D389" s="1177">
        <v>245</v>
      </c>
      <c r="E389" s="1177">
        <v>252</v>
      </c>
      <c r="F389" s="1177">
        <v>262</v>
      </c>
      <c r="G389" s="1177">
        <v>285</v>
      </c>
      <c r="H389" s="1178">
        <v>82</v>
      </c>
      <c r="I389" s="1177">
        <v>203</v>
      </c>
      <c r="J389" s="1179">
        <v>82</v>
      </c>
      <c r="K389" s="1179">
        <v>16646</v>
      </c>
      <c r="L389" s="1177">
        <v>50.75</v>
      </c>
      <c r="M389" s="1177">
        <v>50.75</v>
      </c>
      <c r="N389" s="1177">
        <v>50.75</v>
      </c>
      <c r="O389" s="1177">
        <v>50.75</v>
      </c>
      <c r="P389" s="1177">
        <v>203</v>
      </c>
      <c r="Q389" s="1179">
        <v>16646</v>
      </c>
      <c r="R389" s="1178" t="s">
        <v>1962</v>
      </c>
      <c r="S389" s="1175" t="s">
        <v>296</v>
      </c>
      <c r="T389" s="22" t="str">
        <f>+IF(K402=Q402,("OK"))</f>
        <v>OK</v>
      </c>
      <c r="U389" s="739">
        <f t="shared" si="41"/>
        <v>4161.5</v>
      </c>
      <c r="V389" s="739">
        <f t="shared" si="42"/>
        <v>4161.5</v>
      </c>
      <c r="W389" s="739">
        <f t="shared" si="43"/>
        <v>4161.5</v>
      </c>
      <c r="X389" s="739">
        <f t="shared" si="44"/>
        <v>4161.5</v>
      </c>
      <c r="Y389" s="722">
        <f t="shared" si="45"/>
        <v>16646</v>
      </c>
      <c r="Z389" s="740" t="str">
        <f t="shared" si="46"/>
        <v>OK</v>
      </c>
    </row>
    <row r="390" spans="1:26">
      <c r="A390" s="578">
        <v>244</v>
      </c>
      <c r="B390" s="1183" t="s">
        <v>2185</v>
      </c>
      <c r="C390" s="1176" t="s">
        <v>1958</v>
      </c>
      <c r="D390" s="1177">
        <v>25236</v>
      </c>
      <c r="E390" s="1177">
        <v>25554</v>
      </c>
      <c r="F390" s="1177">
        <v>20859</v>
      </c>
      <c r="G390" s="1177">
        <v>25406</v>
      </c>
      <c r="H390" s="1178">
        <v>5406</v>
      </c>
      <c r="I390" s="1177">
        <v>20000</v>
      </c>
      <c r="J390" s="1179">
        <v>0.32100000000000001</v>
      </c>
      <c r="K390" s="1179">
        <v>6420</v>
      </c>
      <c r="L390" s="1177">
        <v>5000</v>
      </c>
      <c r="M390" s="1177">
        <v>5000</v>
      </c>
      <c r="N390" s="1177">
        <v>5000</v>
      </c>
      <c r="O390" s="1177">
        <v>5000</v>
      </c>
      <c r="P390" s="1177">
        <v>20000</v>
      </c>
      <c r="Q390" s="1179">
        <v>6420</v>
      </c>
      <c r="R390" s="1178" t="s">
        <v>1956</v>
      </c>
      <c r="S390" s="1175" t="s">
        <v>296</v>
      </c>
      <c r="T390" s="22" t="str">
        <f>+IF(K403=Q403,("OK"))</f>
        <v>OK</v>
      </c>
      <c r="U390" s="739">
        <f t="shared" si="41"/>
        <v>1605</v>
      </c>
      <c r="V390" s="739">
        <f t="shared" si="42"/>
        <v>1605</v>
      </c>
      <c r="W390" s="739">
        <f t="shared" si="43"/>
        <v>1605</v>
      </c>
      <c r="X390" s="739">
        <f t="shared" si="44"/>
        <v>1605</v>
      </c>
      <c r="Y390" s="722">
        <f t="shared" si="45"/>
        <v>6420</v>
      </c>
      <c r="Z390" s="740" t="str">
        <f t="shared" si="46"/>
        <v>OK</v>
      </c>
    </row>
    <row r="391" spans="1:26">
      <c r="A391" s="578">
        <v>245</v>
      </c>
      <c r="B391" s="1183" t="s">
        <v>2186</v>
      </c>
      <c r="C391" s="1176" t="s">
        <v>1958</v>
      </c>
      <c r="D391" s="1177">
        <v>0</v>
      </c>
      <c r="E391" s="1177">
        <v>0</v>
      </c>
      <c r="F391" s="1177">
        <v>14</v>
      </c>
      <c r="G391" s="1177">
        <v>50</v>
      </c>
      <c r="H391" s="1178">
        <v>5</v>
      </c>
      <c r="I391" s="1177">
        <v>45</v>
      </c>
      <c r="J391" s="1179">
        <v>0.7</v>
      </c>
      <c r="K391" s="1179">
        <v>31.499999999999996</v>
      </c>
      <c r="L391" s="1177"/>
      <c r="M391" s="1177">
        <v>45</v>
      </c>
      <c r="N391" s="1177"/>
      <c r="O391" s="1177"/>
      <c r="P391" s="1177">
        <v>45</v>
      </c>
      <c r="Q391" s="1179">
        <v>31.499999999999996</v>
      </c>
      <c r="R391" s="1178" t="s">
        <v>1962</v>
      </c>
      <c r="S391" s="1175" t="s">
        <v>296</v>
      </c>
      <c r="T391" s="22" t="str">
        <f>+IF(K404=Q404,("OK"))</f>
        <v>OK</v>
      </c>
      <c r="U391" s="739">
        <f t="shared" ref="U391:U454" si="47">+L391*J391</f>
        <v>0</v>
      </c>
      <c r="V391" s="739">
        <f t="shared" ref="V391:V454" si="48">+M391*J391</f>
        <v>31.499999999999996</v>
      </c>
      <c r="W391" s="739">
        <f t="shared" ref="W391:W454" si="49">+N391*J391</f>
        <v>0</v>
      </c>
      <c r="X391" s="739">
        <f t="shared" ref="X391:X454" si="50">+O391*J391</f>
        <v>0</v>
      </c>
      <c r="Y391" s="722">
        <f t="shared" ref="Y391:Y454" si="51">SUM(U391:X391)</f>
        <v>31.499999999999996</v>
      </c>
      <c r="Z391" s="740" t="str">
        <f t="shared" ref="Z391:Z454" si="52">IF(Q391=Y391,"OK")</f>
        <v>OK</v>
      </c>
    </row>
    <row r="392" spans="1:26" ht="27">
      <c r="A392" s="1060"/>
      <c r="B392" s="604" t="s">
        <v>6</v>
      </c>
      <c r="D392" s="21"/>
      <c r="E392" s="21"/>
      <c r="F392" s="21"/>
      <c r="G392" s="21"/>
      <c r="I392" s="21"/>
      <c r="J392" s="21"/>
      <c r="K392" s="1162">
        <f>SUM(K381:K391)</f>
        <v>7332859.6802314324</v>
      </c>
      <c r="L392" s="1139"/>
      <c r="M392" s="1139"/>
      <c r="N392" s="1139"/>
      <c r="O392" s="1139"/>
      <c r="P392" s="1139"/>
      <c r="Q392" s="1140">
        <f>SUM(Q381:Q391)</f>
        <v>7332859.6802314324</v>
      </c>
      <c r="T392" s="22"/>
      <c r="U392" s="739">
        <f t="shared" si="47"/>
        <v>0</v>
      </c>
      <c r="V392" s="739">
        <f t="shared" si="48"/>
        <v>0</v>
      </c>
      <c r="W392" s="739">
        <f t="shared" si="49"/>
        <v>0</v>
      </c>
      <c r="X392" s="739">
        <f t="shared" si="50"/>
        <v>0</v>
      </c>
      <c r="Y392" s="722">
        <f t="shared" si="51"/>
        <v>0</v>
      </c>
      <c r="Z392" s="740" t="b">
        <f t="shared" si="52"/>
        <v>0</v>
      </c>
    </row>
    <row r="393" spans="1:26" ht="27">
      <c r="A393" s="1060"/>
      <c r="B393" s="73"/>
      <c r="D393" s="21"/>
      <c r="E393" s="21"/>
      <c r="F393" s="21"/>
      <c r="G393" s="21"/>
      <c r="I393" s="21"/>
      <c r="J393" s="21"/>
      <c r="K393" s="863"/>
      <c r="L393" s="1139"/>
      <c r="M393" s="1139"/>
      <c r="N393" s="1139"/>
      <c r="O393" s="1139"/>
      <c r="P393" s="1139"/>
      <c r="Q393" s="1191"/>
      <c r="T393" s="22"/>
      <c r="U393" s="739">
        <f t="shared" si="47"/>
        <v>0</v>
      </c>
      <c r="V393" s="739">
        <f t="shared" si="48"/>
        <v>0</v>
      </c>
      <c r="W393" s="739">
        <f t="shared" si="49"/>
        <v>0</v>
      </c>
      <c r="X393" s="739">
        <f t="shared" si="50"/>
        <v>0</v>
      </c>
      <c r="Y393" s="722">
        <f t="shared" si="51"/>
        <v>0</v>
      </c>
      <c r="Z393" s="740" t="str">
        <f t="shared" si="52"/>
        <v>OK</v>
      </c>
    </row>
    <row r="394" spans="1:26" ht="24.6">
      <c r="A394" s="1826" t="s">
        <v>1937</v>
      </c>
      <c r="B394" s="1826"/>
      <c r="C394" s="1826"/>
      <c r="D394" s="1826"/>
      <c r="E394" s="1826"/>
      <c r="F394" s="1826"/>
      <c r="G394" s="1826"/>
      <c r="H394" s="1826"/>
      <c r="I394" s="1826"/>
      <c r="J394" s="1826"/>
      <c r="K394" s="1826"/>
      <c r="L394" s="1826"/>
      <c r="M394" s="1826"/>
      <c r="N394" s="1826"/>
      <c r="O394" s="1826"/>
      <c r="P394" s="1826"/>
      <c r="Q394" s="1826"/>
      <c r="R394" s="1826"/>
      <c r="S394" s="1826"/>
      <c r="T394" s="22"/>
      <c r="U394" s="739">
        <f t="shared" si="47"/>
        <v>0</v>
      </c>
      <c r="V394" s="739">
        <f t="shared" si="48"/>
        <v>0</v>
      </c>
      <c r="W394" s="739">
        <f t="shared" si="49"/>
        <v>0</v>
      </c>
      <c r="X394" s="739">
        <f t="shared" si="50"/>
        <v>0</v>
      </c>
      <c r="Y394" s="722">
        <f t="shared" si="51"/>
        <v>0</v>
      </c>
      <c r="Z394" s="740" t="str">
        <f t="shared" si="52"/>
        <v>OK</v>
      </c>
    </row>
    <row r="395" spans="1:26" ht="24.6">
      <c r="A395" s="1826" t="s">
        <v>1029</v>
      </c>
      <c r="B395" s="1826"/>
      <c r="C395" s="1826"/>
      <c r="D395" s="1826"/>
      <c r="E395" s="1826"/>
      <c r="F395" s="1826"/>
      <c r="G395" s="1826"/>
      <c r="H395" s="1826"/>
      <c r="I395" s="1826"/>
      <c r="J395" s="1826"/>
      <c r="K395" s="1826"/>
      <c r="L395" s="1826"/>
      <c r="M395" s="1826"/>
      <c r="N395" s="1826"/>
      <c r="O395" s="1826"/>
      <c r="P395" s="1826"/>
      <c r="Q395" s="1826"/>
      <c r="R395" s="1826"/>
      <c r="S395" s="1826"/>
      <c r="T395" s="22"/>
      <c r="U395" s="739">
        <f t="shared" si="47"/>
        <v>0</v>
      </c>
      <c r="V395" s="739">
        <f t="shared" si="48"/>
        <v>0</v>
      </c>
      <c r="W395" s="739">
        <f t="shared" si="49"/>
        <v>0</v>
      </c>
      <c r="X395" s="739">
        <f t="shared" si="50"/>
        <v>0</v>
      </c>
      <c r="Y395" s="722">
        <f t="shared" si="51"/>
        <v>0</v>
      </c>
      <c r="Z395" s="740" t="str">
        <f t="shared" si="52"/>
        <v>OK</v>
      </c>
    </row>
    <row r="396" spans="1:26" ht="24.6">
      <c r="A396" s="1827" t="s">
        <v>1030</v>
      </c>
      <c r="B396" s="1827"/>
      <c r="C396" s="1827"/>
      <c r="D396" s="1827"/>
      <c r="E396" s="1827"/>
      <c r="F396" s="1827"/>
      <c r="G396" s="1827"/>
      <c r="H396" s="1827"/>
      <c r="I396" s="1827"/>
      <c r="J396" s="1827"/>
      <c r="K396" s="1827"/>
      <c r="L396" s="1827"/>
      <c r="M396" s="1827"/>
      <c r="N396" s="1827"/>
      <c r="O396" s="1827"/>
      <c r="P396" s="1827"/>
      <c r="Q396" s="1827"/>
      <c r="R396" s="1827"/>
      <c r="S396" s="1827"/>
      <c r="T396" s="22"/>
      <c r="U396" s="739">
        <f t="shared" si="47"/>
        <v>0</v>
      </c>
      <c r="V396" s="739">
        <f t="shared" si="48"/>
        <v>0</v>
      </c>
      <c r="W396" s="739">
        <f t="shared" si="49"/>
        <v>0</v>
      </c>
      <c r="X396" s="739">
        <f t="shared" si="50"/>
        <v>0</v>
      </c>
      <c r="Y396" s="722">
        <f t="shared" si="51"/>
        <v>0</v>
      </c>
      <c r="Z396" s="740" t="str">
        <f t="shared" si="52"/>
        <v>OK</v>
      </c>
    </row>
    <row r="397" spans="1:26">
      <c r="A397" s="1828" t="s">
        <v>789</v>
      </c>
      <c r="B397" s="1829" t="s">
        <v>4</v>
      </c>
      <c r="C397" s="1828" t="s">
        <v>1031</v>
      </c>
      <c r="D397" s="1838" t="s">
        <v>1032</v>
      </c>
      <c r="E397" s="1838"/>
      <c r="F397" s="1838"/>
      <c r="G397" s="1847" t="s">
        <v>1033</v>
      </c>
      <c r="H397" s="1847" t="s">
        <v>1034</v>
      </c>
      <c r="I397" s="1847" t="s">
        <v>1035</v>
      </c>
      <c r="J397" s="1833" t="s">
        <v>1036</v>
      </c>
      <c r="K397" s="1833" t="s">
        <v>1037</v>
      </c>
      <c r="L397" s="1831" t="s">
        <v>1038</v>
      </c>
      <c r="M397" s="1831" t="s">
        <v>1039</v>
      </c>
      <c r="N397" s="1831" t="s">
        <v>1040</v>
      </c>
      <c r="O397" s="1831" t="s">
        <v>1041</v>
      </c>
      <c r="P397" s="1833" t="s">
        <v>1042</v>
      </c>
      <c r="Q397" s="1833"/>
      <c r="R397" s="1828" t="s">
        <v>1043</v>
      </c>
      <c r="S397" s="1883" t="s">
        <v>1146</v>
      </c>
      <c r="T397" s="22" t="str">
        <f>+IF(K401=Q401,("OK"))</f>
        <v>OK</v>
      </c>
      <c r="U397" s="739"/>
      <c r="V397" s="739"/>
      <c r="W397" s="739"/>
      <c r="X397" s="739"/>
      <c r="Z397" s="740" t="str">
        <f t="shared" si="52"/>
        <v>OK</v>
      </c>
    </row>
    <row r="398" spans="1:26" ht="76.95" customHeight="1">
      <c r="A398" s="1828"/>
      <c r="B398" s="1830"/>
      <c r="C398" s="1828"/>
      <c r="D398" s="505" t="s">
        <v>1147</v>
      </c>
      <c r="E398" s="505" t="s">
        <v>1046</v>
      </c>
      <c r="F398" s="505" t="s">
        <v>1926</v>
      </c>
      <c r="G398" s="1847"/>
      <c r="H398" s="1847"/>
      <c r="I398" s="1847"/>
      <c r="J398" s="1833"/>
      <c r="K398" s="1833"/>
      <c r="L398" s="1831"/>
      <c r="M398" s="1831"/>
      <c r="N398" s="1831"/>
      <c r="O398" s="1831"/>
      <c r="P398" s="499" t="s">
        <v>1047</v>
      </c>
      <c r="Q398" s="500" t="s">
        <v>1048</v>
      </c>
      <c r="R398" s="1828"/>
      <c r="S398" s="1883"/>
      <c r="T398" s="22" t="str">
        <f>+IF(K402=Q402,("OK"))</f>
        <v>OK</v>
      </c>
      <c r="U398" s="739">
        <f t="shared" si="47"/>
        <v>0</v>
      </c>
      <c r="V398" s="739">
        <f t="shared" si="48"/>
        <v>0</v>
      </c>
      <c r="W398" s="739">
        <f t="shared" si="49"/>
        <v>0</v>
      </c>
      <c r="X398" s="739">
        <f t="shared" si="50"/>
        <v>0</v>
      </c>
      <c r="Y398" s="722">
        <f t="shared" si="51"/>
        <v>0</v>
      </c>
      <c r="Z398" s="740" t="b">
        <f t="shared" si="52"/>
        <v>0</v>
      </c>
    </row>
    <row r="399" spans="1:26" ht="21.6" customHeight="1">
      <c r="A399" s="849"/>
      <c r="B399" s="849" t="s">
        <v>1087</v>
      </c>
      <c r="C399" s="849"/>
      <c r="D399" s="1147"/>
      <c r="E399" s="1147"/>
      <c r="F399" s="1147"/>
      <c r="G399" s="1148"/>
      <c r="H399" s="1148"/>
      <c r="I399" s="1148"/>
      <c r="J399" s="848"/>
      <c r="K399" s="848">
        <f>+K392</f>
        <v>7332859.6802314324</v>
      </c>
      <c r="L399" s="847"/>
      <c r="M399" s="847"/>
      <c r="N399" s="847"/>
      <c r="O399" s="847"/>
      <c r="P399" s="847"/>
      <c r="Q399" s="848">
        <f>+Q392</f>
        <v>7332859.6802314324</v>
      </c>
      <c r="R399" s="849"/>
      <c r="S399" s="1149"/>
      <c r="T399" s="22"/>
      <c r="U399" s="739">
        <f t="shared" si="47"/>
        <v>0</v>
      </c>
      <c r="V399" s="739">
        <f t="shared" si="48"/>
        <v>0</v>
      </c>
      <c r="W399" s="739">
        <f t="shared" si="49"/>
        <v>0</v>
      </c>
      <c r="X399" s="739">
        <f t="shared" si="50"/>
        <v>0</v>
      </c>
      <c r="Y399" s="722">
        <f t="shared" si="51"/>
        <v>0</v>
      </c>
      <c r="Z399" s="740" t="b">
        <f t="shared" si="52"/>
        <v>0</v>
      </c>
    </row>
    <row r="400" spans="1:26">
      <c r="A400" s="578">
        <v>246</v>
      </c>
      <c r="B400" s="1183" t="s">
        <v>2187</v>
      </c>
      <c r="C400" s="1176" t="s">
        <v>1958</v>
      </c>
      <c r="D400" s="1177">
        <v>355</v>
      </c>
      <c r="E400" s="1177">
        <v>301</v>
      </c>
      <c r="F400" s="1177">
        <v>400</v>
      </c>
      <c r="G400" s="1177">
        <v>400</v>
      </c>
      <c r="H400" s="1178">
        <v>100</v>
      </c>
      <c r="I400" s="1177">
        <v>300</v>
      </c>
      <c r="J400" s="1179">
        <v>5.5</v>
      </c>
      <c r="K400" s="1179">
        <v>1650</v>
      </c>
      <c r="L400" s="1177"/>
      <c r="M400" s="1177"/>
      <c r="N400" s="1177">
        <v>300</v>
      </c>
      <c r="O400" s="1177"/>
      <c r="P400" s="1177">
        <v>300</v>
      </c>
      <c r="Q400" s="1179">
        <v>1650</v>
      </c>
      <c r="R400" s="1178" t="s">
        <v>1051</v>
      </c>
      <c r="S400" s="1175" t="s">
        <v>296</v>
      </c>
      <c r="T400" s="22" t="str">
        <f t="shared" si="40"/>
        <v>OK</v>
      </c>
      <c r="U400" s="739">
        <f t="shared" si="47"/>
        <v>0</v>
      </c>
      <c r="V400" s="739">
        <f t="shared" si="48"/>
        <v>0</v>
      </c>
      <c r="W400" s="739">
        <f t="shared" si="49"/>
        <v>1650</v>
      </c>
      <c r="X400" s="739">
        <f t="shared" si="50"/>
        <v>0</v>
      </c>
      <c r="Y400" s="722">
        <f t="shared" si="51"/>
        <v>1650</v>
      </c>
      <c r="Z400" s="740" t="str">
        <f t="shared" si="52"/>
        <v>OK</v>
      </c>
    </row>
    <row r="401" spans="1:26">
      <c r="A401" s="578">
        <v>247</v>
      </c>
      <c r="B401" s="1183" t="s">
        <v>2188</v>
      </c>
      <c r="C401" s="1176" t="s">
        <v>1958</v>
      </c>
      <c r="D401" s="1177">
        <v>74509</v>
      </c>
      <c r="E401" s="1177">
        <v>75024</v>
      </c>
      <c r="F401" s="1177">
        <v>84085</v>
      </c>
      <c r="G401" s="1177">
        <v>91538</v>
      </c>
      <c r="H401" s="1178">
        <v>19670</v>
      </c>
      <c r="I401" s="1177">
        <v>71868</v>
      </c>
      <c r="J401" s="1179">
        <v>0.246</v>
      </c>
      <c r="K401" s="1179">
        <v>17679.527999999998</v>
      </c>
      <c r="L401" s="1177">
        <v>17967</v>
      </c>
      <c r="M401" s="1177">
        <v>17967</v>
      </c>
      <c r="N401" s="1177">
        <v>17967</v>
      </c>
      <c r="O401" s="1177">
        <v>17967</v>
      </c>
      <c r="P401" s="1177">
        <v>71868</v>
      </c>
      <c r="Q401" s="1179">
        <v>17679.527999999998</v>
      </c>
      <c r="R401" s="1178" t="s">
        <v>1962</v>
      </c>
      <c r="S401" s="1175" t="s">
        <v>296</v>
      </c>
      <c r="T401" s="22" t="str">
        <f t="shared" si="40"/>
        <v>OK</v>
      </c>
      <c r="U401" s="739">
        <f t="shared" si="47"/>
        <v>4419.8819999999996</v>
      </c>
      <c r="V401" s="739">
        <f t="shared" si="48"/>
        <v>4419.8819999999996</v>
      </c>
      <c r="W401" s="739">
        <f t="shared" si="49"/>
        <v>4419.8819999999996</v>
      </c>
      <c r="X401" s="739">
        <f t="shared" si="50"/>
        <v>4419.8819999999996</v>
      </c>
      <c r="Y401" s="722">
        <f t="shared" si="51"/>
        <v>17679.527999999998</v>
      </c>
      <c r="Z401" s="740" t="str">
        <f t="shared" si="52"/>
        <v>OK</v>
      </c>
    </row>
    <row r="402" spans="1:26">
      <c r="A402" s="578">
        <v>248</v>
      </c>
      <c r="B402" s="1183" t="s">
        <v>2189</v>
      </c>
      <c r="C402" s="1176" t="s">
        <v>1958</v>
      </c>
      <c r="D402" s="1177">
        <v>14361</v>
      </c>
      <c r="E402" s="1177">
        <v>5961</v>
      </c>
      <c r="F402" s="1177">
        <v>5361</v>
      </c>
      <c r="G402" s="1177">
        <v>5500</v>
      </c>
      <c r="H402" s="1178">
        <v>353</v>
      </c>
      <c r="I402" s="1177">
        <v>5147</v>
      </c>
      <c r="J402" s="1179">
        <v>0.46</v>
      </c>
      <c r="K402" s="1179">
        <v>2367.62</v>
      </c>
      <c r="L402" s="1177">
        <v>2573.5</v>
      </c>
      <c r="M402" s="1177"/>
      <c r="N402" s="1177">
        <v>2573.5</v>
      </c>
      <c r="O402" s="1177"/>
      <c r="P402" s="1177">
        <v>5147</v>
      </c>
      <c r="Q402" s="1179">
        <v>2367.62</v>
      </c>
      <c r="R402" s="1178" t="s">
        <v>1051</v>
      </c>
      <c r="S402" s="1175" t="s">
        <v>296</v>
      </c>
      <c r="T402" s="22" t="str">
        <f t="shared" si="40"/>
        <v>OK</v>
      </c>
      <c r="U402" s="739">
        <f t="shared" si="47"/>
        <v>1183.81</v>
      </c>
      <c r="V402" s="739">
        <f t="shared" si="48"/>
        <v>0</v>
      </c>
      <c r="W402" s="739">
        <f t="shared" si="49"/>
        <v>1183.81</v>
      </c>
      <c r="X402" s="739">
        <f t="shared" si="50"/>
        <v>0</v>
      </c>
      <c r="Y402" s="722">
        <f t="shared" si="51"/>
        <v>2367.62</v>
      </c>
      <c r="Z402" s="740" t="str">
        <f t="shared" si="52"/>
        <v>OK</v>
      </c>
    </row>
    <row r="403" spans="1:26">
      <c r="A403" s="578">
        <v>249</v>
      </c>
      <c r="B403" s="1183" t="s">
        <v>2190</v>
      </c>
      <c r="C403" s="1176" t="s">
        <v>1958</v>
      </c>
      <c r="D403" s="1177">
        <v>0</v>
      </c>
      <c r="E403" s="1177">
        <v>0</v>
      </c>
      <c r="F403" s="1177">
        <v>0</v>
      </c>
      <c r="G403" s="1177">
        <v>200</v>
      </c>
      <c r="H403" s="1178">
        <v>0</v>
      </c>
      <c r="I403" s="1177">
        <v>200</v>
      </c>
      <c r="J403" s="1179">
        <v>2.0223</v>
      </c>
      <c r="K403" s="1179">
        <v>404.46</v>
      </c>
      <c r="L403" s="1177"/>
      <c r="M403" s="1177">
        <v>200</v>
      </c>
      <c r="N403" s="1177"/>
      <c r="O403" s="1177"/>
      <c r="P403" s="1177">
        <v>200</v>
      </c>
      <c r="Q403" s="1179">
        <v>404.46</v>
      </c>
      <c r="R403" s="1178" t="s">
        <v>1962</v>
      </c>
      <c r="S403" s="1175" t="s">
        <v>296</v>
      </c>
      <c r="T403" s="22" t="str">
        <f t="shared" si="40"/>
        <v>OK</v>
      </c>
      <c r="U403" s="739">
        <f t="shared" si="47"/>
        <v>0</v>
      </c>
      <c r="V403" s="739">
        <f t="shared" si="48"/>
        <v>404.46</v>
      </c>
      <c r="W403" s="739">
        <f t="shared" si="49"/>
        <v>0</v>
      </c>
      <c r="X403" s="739">
        <f t="shared" si="50"/>
        <v>0</v>
      </c>
      <c r="Y403" s="722">
        <f t="shared" si="51"/>
        <v>404.46</v>
      </c>
      <c r="Z403" s="740" t="str">
        <f t="shared" si="52"/>
        <v>OK</v>
      </c>
    </row>
    <row r="404" spans="1:26">
      <c r="A404" s="578">
        <v>250</v>
      </c>
      <c r="B404" s="1184" t="s">
        <v>2191</v>
      </c>
      <c r="C404" s="1176" t="s">
        <v>1520</v>
      </c>
      <c r="D404" s="1177">
        <v>75.92</v>
      </c>
      <c r="E404" s="1177">
        <v>105</v>
      </c>
      <c r="F404" s="1177">
        <v>109</v>
      </c>
      <c r="G404" s="1177">
        <v>120</v>
      </c>
      <c r="H404" s="1178">
        <v>0</v>
      </c>
      <c r="I404" s="1177">
        <v>120</v>
      </c>
      <c r="J404" s="1179">
        <v>64</v>
      </c>
      <c r="K404" s="1179">
        <v>7680</v>
      </c>
      <c r="L404" s="1177">
        <v>60</v>
      </c>
      <c r="M404" s="1177"/>
      <c r="N404" s="1177">
        <v>60</v>
      </c>
      <c r="O404" s="1177"/>
      <c r="P404" s="1177">
        <v>120</v>
      </c>
      <c r="Q404" s="1179">
        <v>7680</v>
      </c>
      <c r="R404" s="1178" t="s">
        <v>1051</v>
      </c>
      <c r="S404" s="1175" t="s">
        <v>296</v>
      </c>
      <c r="T404" s="22" t="str">
        <f t="shared" si="40"/>
        <v>OK</v>
      </c>
      <c r="U404" s="739">
        <f t="shared" si="47"/>
        <v>3840</v>
      </c>
      <c r="V404" s="739">
        <f t="shared" si="48"/>
        <v>0</v>
      </c>
      <c r="W404" s="739">
        <f t="shared" si="49"/>
        <v>3840</v>
      </c>
      <c r="X404" s="739">
        <f t="shared" si="50"/>
        <v>0</v>
      </c>
      <c r="Y404" s="722">
        <f t="shared" si="51"/>
        <v>7680</v>
      </c>
      <c r="Z404" s="740" t="str">
        <f t="shared" si="52"/>
        <v>OK</v>
      </c>
    </row>
    <row r="405" spans="1:26" ht="40.799999999999997">
      <c r="A405" s="578">
        <v>251</v>
      </c>
      <c r="B405" s="1184" t="s">
        <v>2192</v>
      </c>
      <c r="C405" s="1176" t="s">
        <v>1520</v>
      </c>
      <c r="D405" s="1177">
        <v>116</v>
      </c>
      <c r="E405" s="1177">
        <v>84</v>
      </c>
      <c r="F405" s="1177">
        <v>103</v>
      </c>
      <c r="G405" s="1177">
        <v>200</v>
      </c>
      <c r="H405" s="1178">
        <v>0</v>
      </c>
      <c r="I405" s="1177">
        <v>200</v>
      </c>
      <c r="J405" s="1179">
        <v>36</v>
      </c>
      <c r="K405" s="1179">
        <v>7200</v>
      </c>
      <c r="L405" s="1177"/>
      <c r="M405" s="1177">
        <v>100</v>
      </c>
      <c r="N405" s="1177"/>
      <c r="O405" s="1177">
        <v>100</v>
      </c>
      <c r="P405" s="1177">
        <v>200</v>
      </c>
      <c r="Q405" s="1179">
        <v>7200</v>
      </c>
      <c r="R405" s="1178" t="s">
        <v>1956</v>
      </c>
      <c r="S405" s="1175" t="s">
        <v>296</v>
      </c>
      <c r="T405" s="22" t="str">
        <f t="shared" si="40"/>
        <v>OK</v>
      </c>
      <c r="U405" s="739">
        <f t="shared" si="47"/>
        <v>0</v>
      </c>
      <c r="V405" s="739">
        <f t="shared" si="48"/>
        <v>3600</v>
      </c>
      <c r="W405" s="739">
        <f t="shared" si="49"/>
        <v>0</v>
      </c>
      <c r="X405" s="739">
        <f t="shared" si="50"/>
        <v>3600</v>
      </c>
      <c r="Y405" s="722">
        <f t="shared" si="51"/>
        <v>7200</v>
      </c>
      <c r="Z405" s="740" t="str">
        <f t="shared" si="52"/>
        <v>OK</v>
      </c>
    </row>
    <row r="406" spans="1:26">
      <c r="A406" s="578">
        <v>252</v>
      </c>
      <c r="B406" s="1183" t="s">
        <v>2193</v>
      </c>
      <c r="C406" s="1176" t="s">
        <v>1958</v>
      </c>
      <c r="D406" s="1177">
        <v>14593</v>
      </c>
      <c r="E406" s="1177">
        <v>14890</v>
      </c>
      <c r="F406" s="1177">
        <v>13185</v>
      </c>
      <c r="G406" s="1177">
        <v>16762</v>
      </c>
      <c r="H406" s="1178">
        <v>1500</v>
      </c>
      <c r="I406" s="1177">
        <v>15262</v>
      </c>
      <c r="J406" s="1179">
        <v>1.6</v>
      </c>
      <c r="K406" s="1179">
        <v>24419.200000000001</v>
      </c>
      <c r="L406" s="1177">
        <v>3815.5</v>
      </c>
      <c r="M406" s="1177">
        <v>3815.5</v>
      </c>
      <c r="N406" s="1177">
        <v>3815.5</v>
      </c>
      <c r="O406" s="1177">
        <v>3815.5</v>
      </c>
      <c r="P406" s="1177">
        <v>15262</v>
      </c>
      <c r="Q406" s="1179">
        <v>24419.200000000001</v>
      </c>
      <c r="R406" s="1178" t="s">
        <v>1990</v>
      </c>
      <c r="S406" s="1175" t="s">
        <v>296</v>
      </c>
      <c r="T406" s="22" t="str">
        <f t="shared" si="40"/>
        <v>OK</v>
      </c>
      <c r="U406" s="739">
        <f t="shared" si="47"/>
        <v>6104.8</v>
      </c>
      <c r="V406" s="739">
        <f t="shared" si="48"/>
        <v>6104.8</v>
      </c>
      <c r="W406" s="739">
        <f t="shared" si="49"/>
        <v>6104.8</v>
      </c>
      <c r="X406" s="739">
        <f t="shared" si="50"/>
        <v>6104.8</v>
      </c>
      <c r="Y406" s="722">
        <f t="shared" si="51"/>
        <v>24419.200000000001</v>
      </c>
      <c r="Z406" s="740" t="str">
        <f t="shared" si="52"/>
        <v>OK</v>
      </c>
    </row>
    <row r="407" spans="1:26">
      <c r="A407" s="578">
        <v>253</v>
      </c>
      <c r="B407" s="1183" t="s">
        <v>2194</v>
      </c>
      <c r="C407" s="1176" t="s">
        <v>1958</v>
      </c>
      <c r="D407" s="1177">
        <v>73230</v>
      </c>
      <c r="E407" s="1177">
        <v>72342</v>
      </c>
      <c r="F407" s="1177">
        <v>65982</v>
      </c>
      <c r="G407" s="1177">
        <v>82088</v>
      </c>
      <c r="H407" s="1178">
        <v>7500</v>
      </c>
      <c r="I407" s="1177">
        <v>74588</v>
      </c>
      <c r="J407" s="1179">
        <v>2.6599999999999997</v>
      </c>
      <c r="K407" s="1179">
        <v>198404.08</v>
      </c>
      <c r="L407" s="1177">
        <v>18647</v>
      </c>
      <c r="M407" s="1177">
        <v>18647</v>
      </c>
      <c r="N407" s="1177">
        <v>18647</v>
      </c>
      <c r="O407" s="1177">
        <v>18647</v>
      </c>
      <c r="P407" s="1177">
        <v>74588</v>
      </c>
      <c r="Q407" s="1179">
        <v>198404.08</v>
      </c>
      <c r="R407" s="1178" t="s">
        <v>1051</v>
      </c>
      <c r="S407" s="1175" t="s">
        <v>296</v>
      </c>
      <c r="T407" s="22" t="str">
        <f t="shared" ref="T407:T496" si="53">+IF(K412=Q412,("OK"))</f>
        <v>OK</v>
      </c>
      <c r="U407" s="739">
        <f t="shared" si="47"/>
        <v>49601.02</v>
      </c>
      <c r="V407" s="739">
        <f t="shared" si="48"/>
        <v>49601.02</v>
      </c>
      <c r="W407" s="739">
        <f t="shared" si="49"/>
        <v>49601.02</v>
      </c>
      <c r="X407" s="739">
        <f t="shared" si="50"/>
        <v>49601.02</v>
      </c>
      <c r="Y407" s="722">
        <f t="shared" si="51"/>
        <v>198404.08</v>
      </c>
      <c r="Z407" s="740" t="str">
        <f t="shared" si="52"/>
        <v>OK</v>
      </c>
    </row>
    <row r="408" spans="1:26">
      <c r="A408" s="578">
        <v>254</v>
      </c>
      <c r="B408" s="1183" t="s">
        <v>2195</v>
      </c>
      <c r="C408" s="1176" t="s">
        <v>1958</v>
      </c>
      <c r="D408" s="1177">
        <v>4886</v>
      </c>
      <c r="E408" s="1177">
        <v>3778</v>
      </c>
      <c r="F408" s="1177">
        <v>3414</v>
      </c>
      <c r="G408" s="1177">
        <v>4360</v>
      </c>
      <c r="H408" s="1178">
        <v>360</v>
      </c>
      <c r="I408" s="1177">
        <v>4000</v>
      </c>
      <c r="J408" s="1179">
        <v>0.79</v>
      </c>
      <c r="K408" s="1179">
        <v>3160</v>
      </c>
      <c r="L408" s="1177">
        <v>2000</v>
      </c>
      <c r="M408" s="1177"/>
      <c r="N408" s="1177">
        <v>2000</v>
      </c>
      <c r="O408" s="1177"/>
      <c r="P408" s="1177">
        <v>4000</v>
      </c>
      <c r="Q408" s="1179">
        <v>3160</v>
      </c>
      <c r="R408" s="1178" t="s">
        <v>1051</v>
      </c>
      <c r="S408" s="1175" t="s">
        <v>296</v>
      </c>
      <c r="T408" s="22" t="str">
        <f t="shared" si="53"/>
        <v>OK</v>
      </c>
      <c r="U408" s="739">
        <f t="shared" si="47"/>
        <v>1580</v>
      </c>
      <c r="V408" s="739">
        <f t="shared" si="48"/>
        <v>0</v>
      </c>
      <c r="W408" s="739">
        <f t="shared" si="49"/>
        <v>1580</v>
      </c>
      <c r="X408" s="739">
        <f t="shared" si="50"/>
        <v>0</v>
      </c>
      <c r="Y408" s="722">
        <f t="shared" si="51"/>
        <v>3160</v>
      </c>
      <c r="Z408" s="740" t="str">
        <f t="shared" si="52"/>
        <v>OK</v>
      </c>
    </row>
    <row r="409" spans="1:26" ht="40.799999999999997">
      <c r="A409" s="578">
        <v>255</v>
      </c>
      <c r="B409" s="1184" t="s">
        <v>2196</v>
      </c>
      <c r="C409" s="1176" t="s">
        <v>1520</v>
      </c>
      <c r="D409" s="1177">
        <v>570</v>
      </c>
      <c r="E409" s="1177">
        <v>515</v>
      </c>
      <c r="F409" s="1177">
        <v>407</v>
      </c>
      <c r="G409" s="1177">
        <v>517</v>
      </c>
      <c r="H409" s="1178">
        <v>76</v>
      </c>
      <c r="I409" s="1177">
        <v>441</v>
      </c>
      <c r="J409" s="1179">
        <v>31.35</v>
      </c>
      <c r="K409" s="1179">
        <v>13825.35</v>
      </c>
      <c r="L409" s="1177">
        <v>110.25</v>
      </c>
      <c r="M409" s="1177">
        <v>110.25</v>
      </c>
      <c r="N409" s="1177">
        <v>110.25</v>
      </c>
      <c r="O409" s="1177">
        <v>110.25</v>
      </c>
      <c r="P409" s="1177">
        <v>441</v>
      </c>
      <c r="Q409" s="1179">
        <v>13825.35</v>
      </c>
      <c r="R409" s="1178" t="s">
        <v>1956</v>
      </c>
      <c r="S409" s="1175" t="s">
        <v>296</v>
      </c>
      <c r="T409" s="22" t="str">
        <f t="shared" si="53"/>
        <v>OK</v>
      </c>
      <c r="U409" s="739">
        <f t="shared" si="47"/>
        <v>3456.3375000000001</v>
      </c>
      <c r="V409" s="739">
        <f t="shared" si="48"/>
        <v>3456.3375000000001</v>
      </c>
      <c r="W409" s="739">
        <f t="shared" si="49"/>
        <v>3456.3375000000001</v>
      </c>
      <c r="X409" s="739">
        <f t="shared" si="50"/>
        <v>3456.3375000000001</v>
      </c>
      <c r="Y409" s="722">
        <f t="shared" si="51"/>
        <v>13825.35</v>
      </c>
      <c r="Z409" s="740" t="str">
        <f t="shared" si="52"/>
        <v>OK</v>
      </c>
    </row>
    <row r="410" spans="1:26">
      <c r="A410" s="578">
        <v>256</v>
      </c>
      <c r="B410" s="1193" t="s">
        <v>2197</v>
      </c>
      <c r="C410" s="1176" t="s">
        <v>1520</v>
      </c>
      <c r="D410" s="1177">
        <v>6032</v>
      </c>
      <c r="E410" s="1177">
        <v>558</v>
      </c>
      <c r="F410" s="1177">
        <v>1550</v>
      </c>
      <c r="G410" s="1177">
        <v>2841</v>
      </c>
      <c r="H410" s="1178">
        <v>241</v>
      </c>
      <c r="I410" s="1177">
        <v>2600</v>
      </c>
      <c r="J410" s="1179">
        <v>3.3</v>
      </c>
      <c r="K410" s="1179">
        <v>8580</v>
      </c>
      <c r="L410" s="1177">
        <v>1300</v>
      </c>
      <c r="M410" s="1177"/>
      <c r="N410" s="1177">
        <v>1300</v>
      </c>
      <c r="O410" s="1177"/>
      <c r="P410" s="1177">
        <v>2600</v>
      </c>
      <c r="Q410" s="1179">
        <v>8580</v>
      </c>
      <c r="R410" s="1178" t="s">
        <v>1051</v>
      </c>
      <c r="S410" s="1175" t="s">
        <v>296</v>
      </c>
      <c r="T410" s="22" t="str">
        <f>+IF(K422=Q422,("OK"))</f>
        <v>OK</v>
      </c>
      <c r="U410" s="739">
        <f t="shared" si="47"/>
        <v>4290</v>
      </c>
      <c r="V410" s="739">
        <f t="shared" si="48"/>
        <v>0</v>
      </c>
      <c r="W410" s="739">
        <f t="shared" si="49"/>
        <v>4290</v>
      </c>
      <c r="X410" s="739">
        <f t="shared" si="50"/>
        <v>0</v>
      </c>
      <c r="Y410" s="722">
        <f t="shared" si="51"/>
        <v>8580</v>
      </c>
      <c r="Z410" s="740" t="str">
        <f t="shared" si="52"/>
        <v>OK</v>
      </c>
    </row>
    <row r="411" spans="1:26">
      <c r="A411" s="578">
        <v>257</v>
      </c>
      <c r="B411" s="1194" t="s">
        <v>2198</v>
      </c>
      <c r="C411" s="1176" t="s">
        <v>1520</v>
      </c>
      <c r="D411" s="1177">
        <v>540</v>
      </c>
      <c r="E411" s="1177">
        <v>261</v>
      </c>
      <c r="F411" s="1177">
        <v>74</v>
      </c>
      <c r="G411" s="1177">
        <v>250</v>
      </c>
      <c r="H411" s="1178">
        <v>99</v>
      </c>
      <c r="I411" s="1177">
        <v>151</v>
      </c>
      <c r="J411" s="1179">
        <v>8</v>
      </c>
      <c r="K411" s="1179">
        <v>1208</v>
      </c>
      <c r="L411" s="1177"/>
      <c r="M411" s="1177"/>
      <c r="N411" s="1177">
        <v>151</v>
      </c>
      <c r="O411" s="1177"/>
      <c r="P411" s="1177">
        <v>151</v>
      </c>
      <c r="Q411" s="1179">
        <v>1208</v>
      </c>
      <c r="R411" s="1178" t="s">
        <v>1962</v>
      </c>
      <c r="S411" s="1175" t="s">
        <v>296</v>
      </c>
      <c r="T411" s="22" t="str">
        <f>+IF(K423=Q423,("OK"))</f>
        <v>OK</v>
      </c>
      <c r="U411" s="739">
        <f t="shared" si="47"/>
        <v>0</v>
      </c>
      <c r="V411" s="739">
        <f t="shared" si="48"/>
        <v>0</v>
      </c>
      <c r="W411" s="739">
        <f t="shared" si="49"/>
        <v>1208</v>
      </c>
      <c r="X411" s="739">
        <f t="shared" si="50"/>
        <v>0</v>
      </c>
      <c r="Y411" s="722">
        <f t="shared" si="51"/>
        <v>1208</v>
      </c>
      <c r="Z411" s="740" t="str">
        <f t="shared" si="52"/>
        <v>OK</v>
      </c>
    </row>
    <row r="412" spans="1:26">
      <c r="A412" s="578">
        <v>258</v>
      </c>
      <c r="B412" s="1183" t="s">
        <v>2199</v>
      </c>
      <c r="C412" s="1176" t="s">
        <v>1958</v>
      </c>
      <c r="D412" s="1177">
        <v>38763</v>
      </c>
      <c r="E412" s="1177">
        <v>10927</v>
      </c>
      <c r="F412" s="1177">
        <v>30455</v>
      </c>
      <c r="G412" s="1177">
        <v>35000</v>
      </c>
      <c r="H412" s="1178">
        <v>5000</v>
      </c>
      <c r="I412" s="1177">
        <v>30000</v>
      </c>
      <c r="J412" s="1179">
        <v>0.11984</v>
      </c>
      <c r="K412" s="1179">
        <v>3595.2000000000003</v>
      </c>
      <c r="L412" s="1177"/>
      <c r="M412" s="1177">
        <v>15000</v>
      </c>
      <c r="N412" s="1177"/>
      <c r="O412" s="1177">
        <v>15000</v>
      </c>
      <c r="P412" s="1177">
        <v>30000</v>
      </c>
      <c r="Q412" s="1179">
        <v>3595.2000000000003</v>
      </c>
      <c r="R412" s="1178" t="s">
        <v>1051</v>
      </c>
      <c r="S412" s="1175" t="s">
        <v>296</v>
      </c>
      <c r="T412" s="22" t="str">
        <f>+IF(K424=Q424,("OK"))</f>
        <v>OK</v>
      </c>
      <c r="U412" s="739">
        <f t="shared" si="47"/>
        <v>0</v>
      </c>
      <c r="V412" s="739">
        <f t="shared" si="48"/>
        <v>1797.6000000000001</v>
      </c>
      <c r="W412" s="739">
        <f t="shared" si="49"/>
        <v>0</v>
      </c>
      <c r="X412" s="739">
        <f t="shared" si="50"/>
        <v>1797.6000000000001</v>
      </c>
      <c r="Y412" s="722">
        <f t="shared" si="51"/>
        <v>3595.2000000000003</v>
      </c>
      <c r="Z412" s="740" t="str">
        <f t="shared" si="52"/>
        <v>OK</v>
      </c>
    </row>
    <row r="413" spans="1:26" ht="19.2" customHeight="1">
      <c r="A413" s="578">
        <v>259</v>
      </c>
      <c r="B413" s="1184" t="s">
        <v>2200</v>
      </c>
      <c r="C413" s="1176" t="s">
        <v>1520</v>
      </c>
      <c r="D413" s="1177">
        <v>22</v>
      </c>
      <c r="E413" s="1177">
        <v>18</v>
      </c>
      <c r="F413" s="1177">
        <v>26</v>
      </c>
      <c r="G413" s="1177">
        <v>40</v>
      </c>
      <c r="H413" s="1178">
        <v>21</v>
      </c>
      <c r="I413" s="1177">
        <v>19</v>
      </c>
      <c r="J413" s="1179">
        <v>48.15</v>
      </c>
      <c r="K413" s="1179">
        <v>914.85</v>
      </c>
      <c r="L413" s="1177"/>
      <c r="M413" s="1177">
        <v>19</v>
      </c>
      <c r="N413" s="1177"/>
      <c r="O413" s="1177"/>
      <c r="P413" s="1177">
        <v>19</v>
      </c>
      <c r="Q413" s="1179">
        <v>914.85</v>
      </c>
      <c r="R413" s="1178" t="s">
        <v>1051</v>
      </c>
      <c r="S413" s="1175" t="s">
        <v>296</v>
      </c>
      <c r="T413" s="22" t="str">
        <f>+IF(K425=Q425,("OK"))</f>
        <v>OK</v>
      </c>
      <c r="U413" s="739">
        <f t="shared" si="47"/>
        <v>0</v>
      </c>
      <c r="V413" s="739">
        <f t="shared" si="48"/>
        <v>914.85</v>
      </c>
      <c r="W413" s="739">
        <f t="shared" si="49"/>
        <v>0</v>
      </c>
      <c r="X413" s="739">
        <f t="shared" si="50"/>
        <v>0</v>
      </c>
      <c r="Y413" s="722">
        <f t="shared" si="51"/>
        <v>914.85</v>
      </c>
      <c r="Z413" s="740" t="str">
        <f t="shared" si="52"/>
        <v>OK</v>
      </c>
    </row>
    <row r="414" spans="1:26" ht="40.799999999999997">
      <c r="A414" s="578">
        <v>260</v>
      </c>
      <c r="B414" s="1184" t="s">
        <v>2201</v>
      </c>
      <c r="C414" s="1176" t="s">
        <v>1520</v>
      </c>
      <c r="D414" s="1177">
        <v>1870</v>
      </c>
      <c r="E414" s="1177">
        <v>2012</v>
      </c>
      <c r="F414" s="1177">
        <v>2092</v>
      </c>
      <c r="G414" s="1177">
        <v>2557</v>
      </c>
      <c r="H414" s="1178">
        <v>100</v>
      </c>
      <c r="I414" s="1177">
        <v>2457</v>
      </c>
      <c r="J414" s="1179">
        <v>118.77</v>
      </c>
      <c r="K414" s="1179">
        <v>291817.89</v>
      </c>
      <c r="L414" s="1177">
        <v>614.25</v>
      </c>
      <c r="M414" s="1177">
        <v>614.25</v>
      </c>
      <c r="N414" s="1177">
        <v>614.25</v>
      </c>
      <c r="O414" s="1177">
        <v>614.25</v>
      </c>
      <c r="P414" s="1177">
        <v>2457</v>
      </c>
      <c r="Q414" s="1179">
        <v>291817.89</v>
      </c>
      <c r="R414" s="1178" t="s">
        <v>1956</v>
      </c>
      <c r="S414" s="1175" t="s">
        <v>296</v>
      </c>
      <c r="T414" s="22" t="str">
        <f>+IF(K426=Q426,("OK"))</f>
        <v>OK</v>
      </c>
      <c r="U414" s="739">
        <f t="shared" si="47"/>
        <v>72954.472500000003</v>
      </c>
      <c r="V414" s="739">
        <f t="shared" si="48"/>
        <v>72954.472500000003</v>
      </c>
      <c r="W414" s="739">
        <f t="shared" si="49"/>
        <v>72954.472500000003</v>
      </c>
      <c r="X414" s="739">
        <f t="shared" si="50"/>
        <v>72954.472500000003</v>
      </c>
      <c r="Y414" s="722">
        <f t="shared" si="51"/>
        <v>291817.89</v>
      </c>
      <c r="Z414" s="740" t="str">
        <f t="shared" si="52"/>
        <v>OK</v>
      </c>
    </row>
    <row r="415" spans="1:26" ht="27">
      <c r="A415" s="1060"/>
      <c r="B415" s="604" t="s">
        <v>6</v>
      </c>
      <c r="D415" s="21"/>
      <c r="E415" s="21"/>
      <c r="F415" s="21"/>
      <c r="G415" s="21"/>
      <c r="I415" s="21"/>
      <c r="J415" s="21"/>
      <c r="K415" s="1162">
        <f>SUM(K399:K414)</f>
        <v>7915765.8582314318</v>
      </c>
      <c r="L415" s="1139"/>
      <c r="M415" s="1139"/>
      <c r="N415" s="1139"/>
      <c r="O415" s="1139"/>
      <c r="P415" s="1139"/>
      <c r="Q415" s="1140">
        <f>SUM(Q399:Q414)</f>
        <v>7915765.8582314318</v>
      </c>
      <c r="T415" s="22"/>
      <c r="U415" s="739">
        <f t="shared" si="47"/>
        <v>0</v>
      </c>
      <c r="V415" s="739">
        <f t="shared" si="48"/>
        <v>0</v>
      </c>
      <c r="W415" s="739">
        <f t="shared" si="49"/>
        <v>0</v>
      </c>
      <c r="X415" s="739">
        <f t="shared" si="50"/>
        <v>0</v>
      </c>
      <c r="Y415" s="722">
        <f t="shared" si="51"/>
        <v>0</v>
      </c>
      <c r="Z415" s="740" t="b">
        <f t="shared" si="52"/>
        <v>0</v>
      </c>
    </row>
    <row r="416" spans="1:26" ht="24.6">
      <c r="A416" s="1826" t="s">
        <v>1937</v>
      </c>
      <c r="B416" s="1826"/>
      <c r="C416" s="1826"/>
      <c r="D416" s="1826"/>
      <c r="E416" s="1826"/>
      <c r="F416" s="1826"/>
      <c r="G416" s="1826"/>
      <c r="H416" s="1826"/>
      <c r="I416" s="1826"/>
      <c r="J416" s="1826"/>
      <c r="K416" s="1826"/>
      <c r="L416" s="1826"/>
      <c r="M416" s="1826"/>
      <c r="N416" s="1826"/>
      <c r="O416" s="1826"/>
      <c r="P416" s="1826"/>
      <c r="Q416" s="1826"/>
      <c r="R416" s="1826"/>
      <c r="S416" s="1826"/>
      <c r="T416" s="22"/>
      <c r="U416" s="739">
        <f t="shared" si="47"/>
        <v>0</v>
      </c>
      <c r="V416" s="739">
        <f t="shared" si="48"/>
        <v>0</v>
      </c>
      <c r="W416" s="739">
        <f t="shared" si="49"/>
        <v>0</v>
      </c>
      <c r="X416" s="739">
        <f t="shared" si="50"/>
        <v>0</v>
      </c>
      <c r="Y416" s="722">
        <f t="shared" si="51"/>
        <v>0</v>
      </c>
      <c r="Z416" s="740" t="str">
        <f t="shared" si="52"/>
        <v>OK</v>
      </c>
    </row>
    <row r="417" spans="1:26" ht="24.6">
      <c r="A417" s="1826" t="s">
        <v>1029</v>
      </c>
      <c r="B417" s="1826"/>
      <c r="C417" s="1826"/>
      <c r="D417" s="1826"/>
      <c r="E417" s="1826"/>
      <c r="F417" s="1826"/>
      <c r="G417" s="1826"/>
      <c r="H417" s="1826"/>
      <c r="I417" s="1826"/>
      <c r="J417" s="1826"/>
      <c r="K417" s="1826"/>
      <c r="L417" s="1826"/>
      <c r="M417" s="1826"/>
      <c r="N417" s="1826"/>
      <c r="O417" s="1826"/>
      <c r="P417" s="1826"/>
      <c r="Q417" s="1826"/>
      <c r="R417" s="1826"/>
      <c r="S417" s="1826"/>
      <c r="T417" s="22"/>
      <c r="U417" s="739">
        <f t="shared" si="47"/>
        <v>0</v>
      </c>
      <c r="V417" s="739">
        <f t="shared" si="48"/>
        <v>0</v>
      </c>
      <c r="W417" s="739">
        <f t="shared" si="49"/>
        <v>0</v>
      </c>
      <c r="X417" s="739">
        <f t="shared" si="50"/>
        <v>0</v>
      </c>
      <c r="Y417" s="722">
        <f t="shared" si="51"/>
        <v>0</v>
      </c>
      <c r="Z417" s="740" t="str">
        <f t="shared" si="52"/>
        <v>OK</v>
      </c>
    </row>
    <row r="418" spans="1:26" ht="24.6">
      <c r="A418" s="1827" t="s">
        <v>1030</v>
      </c>
      <c r="B418" s="1827"/>
      <c r="C418" s="1827"/>
      <c r="D418" s="1827"/>
      <c r="E418" s="1827"/>
      <c r="F418" s="1827"/>
      <c r="G418" s="1827"/>
      <c r="H418" s="1827"/>
      <c r="I418" s="1827"/>
      <c r="J418" s="1827"/>
      <c r="K418" s="1827"/>
      <c r="L418" s="1827"/>
      <c r="M418" s="1827"/>
      <c r="N418" s="1827"/>
      <c r="O418" s="1827"/>
      <c r="P418" s="1827"/>
      <c r="Q418" s="1827"/>
      <c r="R418" s="1827"/>
      <c r="S418" s="1827"/>
      <c r="T418" s="22"/>
      <c r="U418" s="739">
        <f t="shared" si="47"/>
        <v>0</v>
      </c>
      <c r="V418" s="739">
        <f t="shared" si="48"/>
        <v>0</v>
      </c>
      <c r="W418" s="739">
        <f t="shared" si="49"/>
        <v>0</v>
      </c>
      <c r="X418" s="739">
        <f t="shared" si="50"/>
        <v>0</v>
      </c>
      <c r="Y418" s="722">
        <f t="shared" si="51"/>
        <v>0</v>
      </c>
      <c r="Z418" s="740" t="str">
        <f t="shared" si="52"/>
        <v>OK</v>
      </c>
    </row>
    <row r="419" spans="1:26">
      <c r="A419" s="1828" t="s">
        <v>789</v>
      </c>
      <c r="B419" s="1829" t="s">
        <v>4</v>
      </c>
      <c r="C419" s="1828" t="s">
        <v>1031</v>
      </c>
      <c r="D419" s="1838" t="s">
        <v>1032</v>
      </c>
      <c r="E419" s="1838"/>
      <c r="F419" s="1838"/>
      <c r="G419" s="1847" t="s">
        <v>1033</v>
      </c>
      <c r="H419" s="1847" t="s">
        <v>1034</v>
      </c>
      <c r="I419" s="1847" t="s">
        <v>1035</v>
      </c>
      <c r="J419" s="1833" t="s">
        <v>1036</v>
      </c>
      <c r="K419" s="1833" t="s">
        <v>1037</v>
      </c>
      <c r="L419" s="1831" t="s">
        <v>1038</v>
      </c>
      <c r="M419" s="1831" t="s">
        <v>1039</v>
      </c>
      <c r="N419" s="1831" t="s">
        <v>1040</v>
      </c>
      <c r="O419" s="1831" t="s">
        <v>1041</v>
      </c>
      <c r="P419" s="1833" t="s">
        <v>1042</v>
      </c>
      <c r="Q419" s="1833"/>
      <c r="R419" s="1828" t="s">
        <v>1043</v>
      </c>
      <c r="S419" s="1883" t="s">
        <v>1146</v>
      </c>
      <c r="T419" s="22" t="str">
        <f>+IF(K423=Q423,("OK"))</f>
        <v>OK</v>
      </c>
      <c r="U419" s="739"/>
      <c r="V419" s="739"/>
      <c r="W419" s="739"/>
      <c r="X419" s="739"/>
      <c r="Z419" s="740" t="str">
        <f t="shared" si="52"/>
        <v>OK</v>
      </c>
    </row>
    <row r="420" spans="1:26" ht="76.95" customHeight="1">
      <c r="A420" s="1828"/>
      <c r="B420" s="1830"/>
      <c r="C420" s="1828"/>
      <c r="D420" s="505" t="s">
        <v>1147</v>
      </c>
      <c r="E420" s="505" t="s">
        <v>1046</v>
      </c>
      <c r="F420" s="505" t="s">
        <v>1926</v>
      </c>
      <c r="G420" s="1847"/>
      <c r="H420" s="1847"/>
      <c r="I420" s="1847"/>
      <c r="J420" s="1833"/>
      <c r="K420" s="1833"/>
      <c r="L420" s="1831"/>
      <c r="M420" s="1831"/>
      <c r="N420" s="1831"/>
      <c r="O420" s="1831"/>
      <c r="P420" s="499" t="s">
        <v>1047</v>
      </c>
      <c r="Q420" s="500" t="s">
        <v>1048</v>
      </c>
      <c r="R420" s="1828"/>
      <c r="S420" s="1883"/>
      <c r="T420" s="22" t="str">
        <f>+IF(K424=Q424,("OK"))</f>
        <v>OK</v>
      </c>
      <c r="U420" s="739">
        <f t="shared" si="47"/>
        <v>0</v>
      </c>
      <c r="V420" s="739">
        <f t="shared" si="48"/>
        <v>0</v>
      </c>
      <c r="W420" s="739">
        <f t="shared" si="49"/>
        <v>0</v>
      </c>
      <c r="X420" s="739">
        <f t="shared" si="50"/>
        <v>0</v>
      </c>
      <c r="Y420" s="722">
        <f t="shared" si="51"/>
        <v>0</v>
      </c>
      <c r="Z420" s="740" t="b">
        <f t="shared" si="52"/>
        <v>0</v>
      </c>
    </row>
    <row r="421" spans="1:26" ht="21.6" customHeight="1">
      <c r="A421" s="849"/>
      <c r="B421" s="849" t="s">
        <v>1087</v>
      </c>
      <c r="C421" s="849"/>
      <c r="D421" s="1147"/>
      <c r="E421" s="1147"/>
      <c r="F421" s="1147"/>
      <c r="G421" s="1148"/>
      <c r="H421" s="1148"/>
      <c r="I421" s="1148"/>
      <c r="J421" s="848"/>
      <c r="K421" s="848">
        <f>+K415</f>
        <v>7915765.8582314318</v>
      </c>
      <c r="L421" s="847"/>
      <c r="M421" s="847"/>
      <c r="N421" s="847"/>
      <c r="O421" s="847"/>
      <c r="P421" s="847"/>
      <c r="Q421" s="848">
        <f>+Q415</f>
        <v>7915765.8582314318</v>
      </c>
      <c r="R421" s="849"/>
      <c r="S421" s="1149"/>
      <c r="T421" s="22"/>
      <c r="U421" s="739">
        <f t="shared" si="47"/>
        <v>0</v>
      </c>
      <c r="V421" s="739">
        <f t="shared" si="48"/>
        <v>0</v>
      </c>
      <c r="W421" s="739">
        <f t="shared" si="49"/>
        <v>0</v>
      </c>
      <c r="X421" s="739">
        <f t="shared" si="50"/>
        <v>0</v>
      </c>
      <c r="Y421" s="722">
        <f t="shared" si="51"/>
        <v>0</v>
      </c>
      <c r="Z421" s="740" t="b">
        <f t="shared" si="52"/>
        <v>0</v>
      </c>
    </row>
    <row r="422" spans="1:26">
      <c r="A422" s="578">
        <v>261</v>
      </c>
      <c r="B422" s="1183" t="s">
        <v>2202</v>
      </c>
      <c r="C422" s="1176" t="s">
        <v>1958</v>
      </c>
      <c r="D422" s="1177">
        <v>37503</v>
      </c>
      <c r="E422" s="1177">
        <v>38998</v>
      </c>
      <c r="F422" s="1177">
        <v>36163</v>
      </c>
      <c r="G422" s="1177">
        <v>44670</v>
      </c>
      <c r="H422" s="1178">
        <v>0</v>
      </c>
      <c r="I422" s="1177">
        <v>44670</v>
      </c>
      <c r="J422" s="1179">
        <v>1.6763333333333332</v>
      </c>
      <c r="K422" s="1179">
        <v>74881.81</v>
      </c>
      <c r="L422" s="1177">
        <v>11167.5</v>
      </c>
      <c r="M422" s="1177">
        <v>11167.5</v>
      </c>
      <c r="N422" s="1177">
        <v>11167.5</v>
      </c>
      <c r="O422" s="1177">
        <v>11167.5</v>
      </c>
      <c r="P422" s="1177">
        <v>44670</v>
      </c>
      <c r="Q422" s="1179">
        <v>74881.81</v>
      </c>
      <c r="R422" s="1178" t="s">
        <v>1990</v>
      </c>
      <c r="S422" s="1175" t="s">
        <v>296</v>
      </c>
      <c r="T422" s="22" t="str">
        <f t="shared" si="53"/>
        <v>OK</v>
      </c>
      <c r="U422" s="739">
        <f t="shared" si="47"/>
        <v>18720.452499999999</v>
      </c>
      <c r="V422" s="739">
        <f t="shared" si="48"/>
        <v>18720.452499999999</v>
      </c>
      <c r="W422" s="739">
        <f t="shared" si="49"/>
        <v>18720.452499999999</v>
      </c>
      <c r="X422" s="739">
        <f t="shared" si="50"/>
        <v>18720.452499999999</v>
      </c>
      <c r="Y422" s="722">
        <f t="shared" si="51"/>
        <v>74881.81</v>
      </c>
      <c r="Z422" s="740" t="str">
        <f t="shared" si="52"/>
        <v>OK</v>
      </c>
    </row>
    <row r="423" spans="1:26">
      <c r="A423" s="578">
        <v>262</v>
      </c>
      <c r="B423" s="1194" t="s">
        <v>2203</v>
      </c>
      <c r="C423" s="1176" t="s">
        <v>2000</v>
      </c>
      <c r="D423" s="1177">
        <v>197</v>
      </c>
      <c r="E423" s="1177">
        <v>228</v>
      </c>
      <c r="F423" s="1177">
        <v>179</v>
      </c>
      <c r="G423" s="1177">
        <v>245</v>
      </c>
      <c r="H423" s="1178">
        <v>45</v>
      </c>
      <c r="I423" s="1177">
        <v>200</v>
      </c>
      <c r="J423" s="1179">
        <v>24</v>
      </c>
      <c r="K423" s="1179">
        <v>4800</v>
      </c>
      <c r="L423" s="1177"/>
      <c r="M423" s="1177">
        <v>100</v>
      </c>
      <c r="N423" s="1177"/>
      <c r="O423" s="1177">
        <v>100</v>
      </c>
      <c r="P423" s="1177">
        <v>200</v>
      </c>
      <c r="Q423" s="1179">
        <v>4800</v>
      </c>
      <c r="R423" s="1178" t="s">
        <v>1051</v>
      </c>
      <c r="S423" s="1175" t="s">
        <v>296</v>
      </c>
      <c r="T423" s="22" t="str">
        <f t="shared" si="53"/>
        <v>OK</v>
      </c>
      <c r="U423" s="739">
        <f t="shared" si="47"/>
        <v>0</v>
      </c>
      <c r="V423" s="739">
        <f t="shared" si="48"/>
        <v>2400</v>
      </c>
      <c r="W423" s="739">
        <f t="shared" si="49"/>
        <v>0</v>
      </c>
      <c r="X423" s="739">
        <f t="shared" si="50"/>
        <v>2400</v>
      </c>
      <c r="Y423" s="722">
        <f t="shared" si="51"/>
        <v>4800</v>
      </c>
      <c r="Z423" s="740" t="str">
        <f t="shared" si="52"/>
        <v>OK</v>
      </c>
    </row>
    <row r="424" spans="1:26" ht="40.799999999999997">
      <c r="A424" s="578">
        <v>263</v>
      </c>
      <c r="B424" s="1184" t="s">
        <v>2204</v>
      </c>
      <c r="C424" s="1176" t="s">
        <v>1520</v>
      </c>
      <c r="D424" s="1177">
        <v>117</v>
      </c>
      <c r="E424" s="1177">
        <v>115</v>
      </c>
      <c r="F424" s="1177">
        <v>78</v>
      </c>
      <c r="G424" s="1177">
        <v>100</v>
      </c>
      <c r="H424" s="1178">
        <v>49</v>
      </c>
      <c r="I424" s="1177">
        <v>51</v>
      </c>
      <c r="J424" s="1179">
        <v>12</v>
      </c>
      <c r="K424" s="1179">
        <v>612</v>
      </c>
      <c r="L424" s="1177"/>
      <c r="M424" s="1177">
        <v>51</v>
      </c>
      <c r="N424" s="1177"/>
      <c r="O424" s="1177"/>
      <c r="P424" s="1177">
        <v>51</v>
      </c>
      <c r="Q424" s="1179">
        <v>612</v>
      </c>
      <c r="R424" s="1178" t="s">
        <v>1051</v>
      </c>
      <c r="S424" s="1175" t="s">
        <v>296</v>
      </c>
      <c r="T424" s="22" t="str">
        <f t="shared" si="53"/>
        <v>OK</v>
      </c>
      <c r="U424" s="739">
        <f t="shared" si="47"/>
        <v>0</v>
      </c>
      <c r="V424" s="739">
        <f t="shared" si="48"/>
        <v>612</v>
      </c>
      <c r="W424" s="739">
        <f t="shared" si="49"/>
        <v>0</v>
      </c>
      <c r="X424" s="739">
        <f t="shared" si="50"/>
        <v>0</v>
      </c>
      <c r="Y424" s="722">
        <f t="shared" si="51"/>
        <v>612</v>
      </c>
      <c r="Z424" s="740" t="str">
        <f t="shared" si="52"/>
        <v>OK</v>
      </c>
    </row>
    <row r="425" spans="1:26">
      <c r="A425" s="578">
        <v>264</v>
      </c>
      <c r="B425" s="1183" t="s">
        <v>2205</v>
      </c>
      <c r="C425" s="1176" t="s">
        <v>1958</v>
      </c>
      <c r="D425" s="1177">
        <v>50419</v>
      </c>
      <c r="E425" s="1177">
        <v>47688</v>
      </c>
      <c r="F425" s="1177">
        <v>47382</v>
      </c>
      <c r="G425" s="1177">
        <v>51042</v>
      </c>
      <c r="H425" s="1178">
        <v>4960</v>
      </c>
      <c r="I425" s="1177">
        <v>46082</v>
      </c>
      <c r="J425" s="1179">
        <v>0.5</v>
      </c>
      <c r="K425" s="1179">
        <v>23041</v>
      </c>
      <c r="L425" s="1177">
        <v>11520.5</v>
      </c>
      <c r="M425" s="1177">
        <v>11520.5</v>
      </c>
      <c r="N425" s="1177">
        <v>11520.5</v>
      </c>
      <c r="O425" s="1177">
        <v>11520.5</v>
      </c>
      <c r="P425" s="1177">
        <v>46082</v>
      </c>
      <c r="Q425" s="1179">
        <v>23041</v>
      </c>
      <c r="R425" s="1178" t="s">
        <v>1956</v>
      </c>
      <c r="S425" s="1175" t="s">
        <v>296</v>
      </c>
      <c r="T425" s="22" t="str">
        <f t="shared" si="53"/>
        <v>OK</v>
      </c>
      <c r="U425" s="739">
        <f t="shared" si="47"/>
        <v>5760.25</v>
      </c>
      <c r="V425" s="739">
        <f t="shared" si="48"/>
        <v>5760.25</v>
      </c>
      <c r="W425" s="739">
        <f t="shared" si="49"/>
        <v>5760.25</v>
      </c>
      <c r="X425" s="739">
        <f t="shared" si="50"/>
        <v>5760.25</v>
      </c>
      <c r="Y425" s="722">
        <f t="shared" si="51"/>
        <v>23041</v>
      </c>
      <c r="Z425" s="740" t="str">
        <f t="shared" si="52"/>
        <v>OK</v>
      </c>
    </row>
    <row r="426" spans="1:26">
      <c r="A426" s="578">
        <v>265</v>
      </c>
      <c r="B426" s="1183" t="s">
        <v>2206</v>
      </c>
      <c r="C426" s="1176" t="s">
        <v>1958</v>
      </c>
      <c r="D426" s="1177">
        <v>1093384</v>
      </c>
      <c r="E426" s="1177">
        <v>1111415</v>
      </c>
      <c r="F426" s="1177">
        <v>1282604</v>
      </c>
      <c r="G426" s="1177">
        <v>1260067</v>
      </c>
      <c r="H426" s="1178">
        <v>110067</v>
      </c>
      <c r="I426" s="1177">
        <v>1150000</v>
      </c>
      <c r="J426" s="1179">
        <v>0.434</v>
      </c>
      <c r="K426" s="1179">
        <v>499100</v>
      </c>
      <c r="L426" s="1177">
        <v>287500</v>
      </c>
      <c r="M426" s="1177">
        <v>287500</v>
      </c>
      <c r="N426" s="1177">
        <v>287500</v>
      </c>
      <c r="O426" s="1177">
        <v>287500</v>
      </c>
      <c r="P426" s="1177">
        <v>1150000</v>
      </c>
      <c r="Q426" s="1179">
        <v>499100</v>
      </c>
      <c r="R426" s="1178" t="s">
        <v>1051</v>
      </c>
      <c r="S426" s="1175" t="s">
        <v>296</v>
      </c>
      <c r="T426" s="22" t="str">
        <f t="shared" si="53"/>
        <v>OK</v>
      </c>
      <c r="U426" s="739">
        <f t="shared" si="47"/>
        <v>124775</v>
      </c>
      <c r="V426" s="739">
        <f t="shared" si="48"/>
        <v>124775</v>
      </c>
      <c r="W426" s="739">
        <f t="shared" si="49"/>
        <v>124775</v>
      </c>
      <c r="X426" s="739">
        <f t="shared" si="50"/>
        <v>124775</v>
      </c>
      <c r="Y426" s="722">
        <f t="shared" si="51"/>
        <v>499100</v>
      </c>
      <c r="Z426" s="740" t="str">
        <f t="shared" si="52"/>
        <v>OK</v>
      </c>
    </row>
    <row r="427" spans="1:26" ht="40.799999999999997">
      <c r="A427" s="578">
        <v>266</v>
      </c>
      <c r="B427" s="1184" t="s">
        <v>2207</v>
      </c>
      <c r="C427" s="1176" t="s">
        <v>1958</v>
      </c>
      <c r="D427" s="1177">
        <v>169159</v>
      </c>
      <c r="E427" s="1177">
        <v>138406</v>
      </c>
      <c r="F427" s="1177">
        <v>135872</v>
      </c>
      <c r="G427" s="1177">
        <v>145876</v>
      </c>
      <c r="H427" s="1178">
        <v>19650</v>
      </c>
      <c r="I427" s="1177">
        <v>126226</v>
      </c>
      <c r="J427" s="1179">
        <v>0.09</v>
      </c>
      <c r="K427" s="1179">
        <v>11360.34</v>
      </c>
      <c r="L427" s="1177">
        <v>31556.5</v>
      </c>
      <c r="M427" s="1177">
        <v>31556.5</v>
      </c>
      <c r="N427" s="1177">
        <v>31556.5</v>
      </c>
      <c r="O427" s="1177">
        <v>31556.5</v>
      </c>
      <c r="P427" s="1177">
        <v>126226</v>
      </c>
      <c r="Q427" s="1179">
        <v>11360.34</v>
      </c>
      <c r="R427" s="1178" t="s">
        <v>1051</v>
      </c>
      <c r="S427" s="1175" t="s">
        <v>296</v>
      </c>
      <c r="T427" s="22" t="str">
        <f t="shared" si="53"/>
        <v>OK</v>
      </c>
      <c r="U427" s="739">
        <f t="shared" si="47"/>
        <v>2840.085</v>
      </c>
      <c r="V427" s="739">
        <f t="shared" si="48"/>
        <v>2840.085</v>
      </c>
      <c r="W427" s="739">
        <f t="shared" si="49"/>
        <v>2840.085</v>
      </c>
      <c r="X427" s="739">
        <f t="shared" si="50"/>
        <v>2840.085</v>
      </c>
      <c r="Y427" s="722">
        <f t="shared" si="51"/>
        <v>11360.34</v>
      </c>
      <c r="Z427" s="740" t="str">
        <f t="shared" si="52"/>
        <v>OK</v>
      </c>
    </row>
    <row r="428" spans="1:26">
      <c r="A428" s="578">
        <v>267</v>
      </c>
      <c r="B428" s="1183" t="s">
        <v>2208</v>
      </c>
      <c r="C428" s="1176" t="s">
        <v>1961</v>
      </c>
      <c r="D428" s="1177">
        <v>131</v>
      </c>
      <c r="E428" s="1177">
        <v>83</v>
      </c>
      <c r="F428" s="1177">
        <v>136</v>
      </c>
      <c r="G428" s="1177">
        <v>300</v>
      </c>
      <c r="H428" s="1178">
        <v>150</v>
      </c>
      <c r="I428" s="1177">
        <v>150</v>
      </c>
      <c r="J428" s="1179">
        <v>30</v>
      </c>
      <c r="K428" s="1179">
        <v>4500</v>
      </c>
      <c r="L428" s="1177">
        <v>37.5</v>
      </c>
      <c r="M428" s="1177">
        <v>37.5</v>
      </c>
      <c r="N428" s="1177">
        <v>37.5</v>
      </c>
      <c r="O428" s="1177">
        <v>37.5</v>
      </c>
      <c r="P428" s="1177">
        <v>150</v>
      </c>
      <c r="Q428" s="1179">
        <v>4500</v>
      </c>
      <c r="R428" s="1178" t="s">
        <v>1051</v>
      </c>
      <c r="S428" s="1175" t="s">
        <v>296</v>
      </c>
      <c r="T428" s="22" t="str">
        <f t="shared" si="53"/>
        <v>OK</v>
      </c>
      <c r="U428" s="739">
        <f t="shared" si="47"/>
        <v>1125</v>
      </c>
      <c r="V428" s="739">
        <f t="shared" si="48"/>
        <v>1125</v>
      </c>
      <c r="W428" s="739">
        <f t="shared" si="49"/>
        <v>1125</v>
      </c>
      <c r="X428" s="739">
        <f t="shared" si="50"/>
        <v>1125</v>
      </c>
      <c r="Y428" s="722">
        <f t="shared" si="51"/>
        <v>4500</v>
      </c>
      <c r="Z428" s="740" t="str">
        <f t="shared" si="52"/>
        <v>OK</v>
      </c>
    </row>
    <row r="429" spans="1:26">
      <c r="A429" s="578">
        <v>268</v>
      </c>
      <c r="B429" s="1183" t="s">
        <v>2209</v>
      </c>
      <c r="C429" s="1176" t="s">
        <v>1520</v>
      </c>
      <c r="D429" s="1177">
        <v>95</v>
      </c>
      <c r="E429" s="1177">
        <v>83</v>
      </c>
      <c r="F429" s="1177">
        <v>183</v>
      </c>
      <c r="G429" s="1177">
        <v>200</v>
      </c>
      <c r="H429" s="1178">
        <v>0</v>
      </c>
      <c r="I429" s="1177">
        <v>200</v>
      </c>
      <c r="J429" s="1179">
        <v>32</v>
      </c>
      <c r="K429" s="1179">
        <v>6400</v>
      </c>
      <c r="L429" s="1177">
        <v>100</v>
      </c>
      <c r="M429" s="1177"/>
      <c r="N429" s="1177">
        <v>100</v>
      </c>
      <c r="O429" s="1177"/>
      <c r="P429" s="1177">
        <v>200</v>
      </c>
      <c r="Q429" s="1179">
        <v>6400</v>
      </c>
      <c r="R429" s="1178" t="s">
        <v>1051</v>
      </c>
      <c r="S429" s="1175" t="s">
        <v>296</v>
      </c>
      <c r="T429" s="22" t="str">
        <f t="shared" si="53"/>
        <v>OK</v>
      </c>
      <c r="U429" s="739">
        <f t="shared" si="47"/>
        <v>3200</v>
      </c>
      <c r="V429" s="739">
        <f t="shared" si="48"/>
        <v>0</v>
      </c>
      <c r="W429" s="739">
        <f t="shared" si="49"/>
        <v>3200</v>
      </c>
      <c r="X429" s="739">
        <f t="shared" si="50"/>
        <v>0</v>
      </c>
      <c r="Y429" s="722">
        <f t="shared" si="51"/>
        <v>6400</v>
      </c>
      <c r="Z429" s="740" t="str">
        <f t="shared" si="52"/>
        <v>OK</v>
      </c>
    </row>
    <row r="430" spans="1:26">
      <c r="A430" s="578">
        <v>269</v>
      </c>
      <c r="B430" s="1183" t="s">
        <v>2210</v>
      </c>
      <c r="C430" s="1176" t="s">
        <v>1958</v>
      </c>
      <c r="D430" s="1177">
        <v>29556</v>
      </c>
      <c r="E430" s="1177">
        <v>30398</v>
      </c>
      <c r="F430" s="1177">
        <v>31295</v>
      </c>
      <c r="G430" s="1177">
        <v>40000</v>
      </c>
      <c r="H430" s="1178">
        <v>0</v>
      </c>
      <c r="I430" s="1177">
        <v>40000</v>
      </c>
      <c r="J430" s="1179">
        <v>2.9960000000000004</v>
      </c>
      <c r="K430" s="1179">
        <v>119840.00000000001</v>
      </c>
      <c r="L430" s="1177">
        <v>10000</v>
      </c>
      <c r="M430" s="1177">
        <v>10000</v>
      </c>
      <c r="N430" s="1177">
        <v>10000</v>
      </c>
      <c r="O430" s="1177">
        <v>10000</v>
      </c>
      <c r="P430" s="1177">
        <v>40000</v>
      </c>
      <c r="Q430" s="1179">
        <v>119840.00000000001</v>
      </c>
      <c r="R430" s="1178" t="s">
        <v>1956</v>
      </c>
      <c r="S430" s="1175" t="s">
        <v>296</v>
      </c>
      <c r="T430" s="22" t="str">
        <f t="shared" si="53"/>
        <v>OK</v>
      </c>
      <c r="U430" s="739">
        <f t="shared" si="47"/>
        <v>29960.000000000004</v>
      </c>
      <c r="V430" s="739">
        <f t="shared" si="48"/>
        <v>29960.000000000004</v>
      </c>
      <c r="W430" s="739">
        <f t="shared" si="49"/>
        <v>29960.000000000004</v>
      </c>
      <c r="X430" s="739">
        <f t="shared" si="50"/>
        <v>29960.000000000004</v>
      </c>
      <c r="Y430" s="722">
        <f t="shared" si="51"/>
        <v>119840.00000000001</v>
      </c>
      <c r="Z430" s="740" t="str">
        <f t="shared" si="52"/>
        <v>OK</v>
      </c>
    </row>
    <row r="431" spans="1:26">
      <c r="A431" s="578">
        <v>270</v>
      </c>
      <c r="B431" s="1183" t="s">
        <v>2211</v>
      </c>
      <c r="C431" s="1176" t="s">
        <v>1958</v>
      </c>
      <c r="D431" s="1177">
        <v>7761</v>
      </c>
      <c r="E431" s="1177">
        <v>8500</v>
      </c>
      <c r="F431" s="1177">
        <v>9067</v>
      </c>
      <c r="G431" s="1177">
        <v>12120</v>
      </c>
      <c r="H431" s="1178">
        <v>3005</v>
      </c>
      <c r="I431" s="1177">
        <v>9115</v>
      </c>
      <c r="J431" s="1179">
        <v>8.8333333333333339</v>
      </c>
      <c r="K431" s="1179">
        <v>80515.833333333343</v>
      </c>
      <c r="L431" s="1177">
        <v>2278.75</v>
      </c>
      <c r="M431" s="1177">
        <v>2278.75</v>
      </c>
      <c r="N431" s="1177">
        <v>2278.75</v>
      </c>
      <c r="O431" s="1177">
        <v>2278.75</v>
      </c>
      <c r="P431" s="1177">
        <v>9115</v>
      </c>
      <c r="Q431" s="1179">
        <v>80515.833333333343</v>
      </c>
      <c r="R431" s="1178" t="s">
        <v>1051</v>
      </c>
      <c r="S431" s="1175" t="s">
        <v>296</v>
      </c>
      <c r="T431" s="22" t="str">
        <f t="shared" si="53"/>
        <v>OK</v>
      </c>
      <c r="U431" s="739">
        <f t="shared" si="47"/>
        <v>20128.958333333336</v>
      </c>
      <c r="V431" s="739">
        <f t="shared" si="48"/>
        <v>20128.958333333336</v>
      </c>
      <c r="W431" s="739">
        <f t="shared" si="49"/>
        <v>20128.958333333336</v>
      </c>
      <c r="X431" s="739">
        <f t="shared" si="50"/>
        <v>20128.958333333336</v>
      </c>
      <c r="Y431" s="722">
        <f t="shared" si="51"/>
        <v>80515.833333333343</v>
      </c>
      <c r="Z431" s="740" t="str">
        <f t="shared" si="52"/>
        <v>OK</v>
      </c>
    </row>
    <row r="432" spans="1:26">
      <c r="A432" s="578">
        <v>271</v>
      </c>
      <c r="B432" s="1183" t="s">
        <v>2212</v>
      </c>
      <c r="C432" s="1176" t="s">
        <v>1958</v>
      </c>
      <c r="D432" s="1177">
        <v>21646</v>
      </c>
      <c r="E432" s="1177">
        <v>26176</v>
      </c>
      <c r="F432" s="1177">
        <v>24401</v>
      </c>
      <c r="G432" s="1177">
        <v>25413</v>
      </c>
      <c r="H432" s="1178">
        <v>413</v>
      </c>
      <c r="I432" s="1177">
        <v>25000</v>
      </c>
      <c r="J432" s="1179">
        <v>0.63</v>
      </c>
      <c r="K432" s="1179">
        <v>15750</v>
      </c>
      <c r="L432" s="1177">
        <v>6250</v>
      </c>
      <c r="M432" s="1177">
        <v>6250</v>
      </c>
      <c r="N432" s="1177">
        <v>6250</v>
      </c>
      <c r="O432" s="1177">
        <v>6250</v>
      </c>
      <c r="P432" s="1177">
        <v>25000</v>
      </c>
      <c r="Q432" s="1179">
        <v>15750</v>
      </c>
      <c r="R432" s="1178" t="s">
        <v>1956</v>
      </c>
      <c r="S432" s="1175" t="s">
        <v>296</v>
      </c>
      <c r="T432" s="22" t="str">
        <f>+IF(K444=Q444,("OK"))</f>
        <v>OK</v>
      </c>
      <c r="U432" s="739">
        <f t="shared" si="47"/>
        <v>3937.5</v>
      </c>
      <c r="V432" s="739">
        <f t="shared" si="48"/>
        <v>3937.5</v>
      </c>
      <c r="W432" s="739">
        <f t="shared" si="49"/>
        <v>3937.5</v>
      </c>
      <c r="X432" s="739">
        <f t="shared" si="50"/>
        <v>3937.5</v>
      </c>
      <c r="Y432" s="722">
        <f t="shared" si="51"/>
        <v>15750</v>
      </c>
      <c r="Z432" s="740" t="str">
        <f t="shared" si="52"/>
        <v>OK</v>
      </c>
    </row>
    <row r="433" spans="1:26">
      <c r="A433" s="578">
        <v>272</v>
      </c>
      <c r="B433" s="1184" t="s">
        <v>2213</v>
      </c>
      <c r="C433" s="1176" t="s">
        <v>1520</v>
      </c>
      <c r="D433" s="1177">
        <v>46</v>
      </c>
      <c r="E433" s="1177">
        <v>50</v>
      </c>
      <c r="F433" s="1177">
        <v>104</v>
      </c>
      <c r="G433" s="1177">
        <v>200</v>
      </c>
      <c r="H433" s="1178">
        <v>0</v>
      </c>
      <c r="I433" s="1177">
        <v>200</v>
      </c>
      <c r="J433" s="1179">
        <v>1.68</v>
      </c>
      <c r="K433" s="1179">
        <v>336</v>
      </c>
      <c r="L433" s="1177"/>
      <c r="M433" s="1177">
        <v>200</v>
      </c>
      <c r="N433" s="1177"/>
      <c r="O433" s="1177"/>
      <c r="P433" s="1177">
        <v>200</v>
      </c>
      <c r="Q433" s="1179">
        <v>336</v>
      </c>
      <c r="R433" s="1178" t="s">
        <v>1956</v>
      </c>
      <c r="S433" s="1175" t="s">
        <v>296</v>
      </c>
      <c r="T433" s="22" t="str">
        <f>+IF(K445=Q445,("OK"))</f>
        <v>OK</v>
      </c>
      <c r="U433" s="739">
        <f t="shared" si="47"/>
        <v>0</v>
      </c>
      <c r="V433" s="739">
        <f t="shared" si="48"/>
        <v>336</v>
      </c>
      <c r="W433" s="739">
        <f t="shared" si="49"/>
        <v>0</v>
      </c>
      <c r="X433" s="739">
        <f t="shared" si="50"/>
        <v>0</v>
      </c>
      <c r="Y433" s="722">
        <f t="shared" si="51"/>
        <v>336</v>
      </c>
      <c r="Z433" s="740" t="str">
        <f t="shared" si="52"/>
        <v>OK</v>
      </c>
    </row>
    <row r="434" spans="1:26">
      <c r="A434" s="578">
        <v>273</v>
      </c>
      <c r="B434" s="1194" t="s">
        <v>2214</v>
      </c>
      <c r="C434" s="1176" t="s">
        <v>1520</v>
      </c>
      <c r="D434" s="1177">
        <v>3289</v>
      </c>
      <c r="E434" s="1177">
        <v>3427</v>
      </c>
      <c r="F434" s="1177">
        <v>5216</v>
      </c>
      <c r="G434" s="1177">
        <v>5134</v>
      </c>
      <c r="H434" s="1178">
        <v>134</v>
      </c>
      <c r="I434" s="1177">
        <v>5000</v>
      </c>
      <c r="J434" s="1179">
        <v>12</v>
      </c>
      <c r="K434" s="1179">
        <v>60000</v>
      </c>
      <c r="L434" s="1177">
        <v>1250</v>
      </c>
      <c r="M434" s="1177">
        <v>1250</v>
      </c>
      <c r="N434" s="1177">
        <v>1250</v>
      </c>
      <c r="O434" s="1177">
        <v>1250</v>
      </c>
      <c r="P434" s="1177">
        <v>5000</v>
      </c>
      <c r="Q434" s="1179">
        <v>60000</v>
      </c>
      <c r="R434" s="1178" t="s">
        <v>1956</v>
      </c>
      <c r="S434" s="1175" t="s">
        <v>296</v>
      </c>
      <c r="T434" s="22" t="str">
        <f>+IF(K446=Q446,("OK"))</f>
        <v>OK</v>
      </c>
      <c r="U434" s="739">
        <f t="shared" si="47"/>
        <v>15000</v>
      </c>
      <c r="V434" s="739">
        <f t="shared" si="48"/>
        <v>15000</v>
      </c>
      <c r="W434" s="739">
        <f t="shared" si="49"/>
        <v>15000</v>
      </c>
      <c r="X434" s="739">
        <f t="shared" si="50"/>
        <v>15000</v>
      </c>
      <c r="Y434" s="722">
        <f t="shared" si="51"/>
        <v>60000</v>
      </c>
      <c r="Z434" s="740" t="str">
        <f t="shared" si="52"/>
        <v>OK</v>
      </c>
    </row>
    <row r="435" spans="1:26">
      <c r="A435" s="578">
        <v>274</v>
      </c>
      <c r="B435" s="1194" t="s">
        <v>2215</v>
      </c>
      <c r="C435" s="1176" t="s">
        <v>1520</v>
      </c>
      <c r="D435" s="1177"/>
      <c r="E435" s="1177"/>
      <c r="F435" s="1177">
        <v>54</v>
      </c>
      <c r="G435" s="1177">
        <v>200</v>
      </c>
      <c r="H435" s="1178">
        <v>0</v>
      </c>
      <c r="I435" s="1177">
        <v>200</v>
      </c>
      <c r="J435" s="1179">
        <v>26</v>
      </c>
      <c r="K435" s="1179">
        <v>5200</v>
      </c>
      <c r="L435" s="1177"/>
      <c r="M435" s="1177">
        <v>100</v>
      </c>
      <c r="N435" s="1177"/>
      <c r="O435" s="1177">
        <v>100</v>
      </c>
      <c r="P435" s="1177">
        <v>200</v>
      </c>
      <c r="Q435" s="1179">
        <v>5200</v>
      </c>
      <c r="R435" s="1178" t="s">
        <v>1956</v>
      </c>
      <c r="S435" s="1175" t="s">
        <v>296</v>
      </c>
      <c r="T435" s="22" t="str">
        <f>+IF(K447=Q447,("OK"))</f>
        <v>OK</v>
      </c>
      <c r="U435" s="739">
        <f t="shared" si="47"/>
        <v>0</v>
      </c>
      <c r="V435" s="739">
        <f t="shared" si="48"/>
        <v>2600</v>
      </c>
      <c r="W435" s="739">
        <f t="shared" si="49"/>
        <v>0</v>
      </c>
      <c r="X435" s="739">
        <f t="shared" si="50"/>
        <v>2600</v>
      </c>
      <c r="Y435" s="722">
        <f t="shared" si="51"/>
        <v>5200</v>
      </c>
      <c r="Z435" s="740" t="str">
        <f t="shared" si="52"/>
        <v>OK</v>
      </c>
    </row>
    <row r="436" spans="1:26">
      <c r="A436" s="578">
        <v>275</v>
      </c>
      <c r="B436" s="1194" t="s">
        <v>2216</v>
      </c>
      <c r="C436" s="1176" t="s">
        <v>1520</v>
      </c>
      <c r="D436" s="1177">
        <v>826</v>
      </c>
      <c r="E436" s="1177">
        <v>842</v>
      </c>
      <c r="F436" s="1177">
        <v>1041</v>
      </c>
      <c r="G436" s="1177">
        <v>1096</v>
      </c>
      <c r="H436" s="1178">
        <v>196</v>
      </c>
      <c r="I436" s="1177">
        <v>900</v>
      </c>
      <c r="J436" s="1179">
        <v>25</v>
      </c>
      <c r="K436" s="1179">
        <v>22500</v>
      </c>
      <c r="L436" s="1177">
        <v>225</v>
      </c>
      <c r="M436" s="1177">
        <v>225</v>
      </c>
      <c r="N436" s="1177">
        <v>225</v>
      </c>
      <c r="O436" s="1177">
        <v>225</v>
      </c>
      <c r="P436" s="1177">
        <v>900</v>
      </c>
      <c r="Q436" s="1179">
        <v>22500</v>
      </c>
      <c r="R436" s="1178" t="s">
        <v>1956</v>
      </c>
      <c r="S436" s="1175" t="s">
        <v>296</v>
      </c>
      <c r="T436" s="22" t="str">
        <f>+IF(K448=Q448,("OK"))</f>
        <v>OK</v>
      </c>
      <c r="U436" s="739">
        <f t="shared" si="47"/>
        <v>5625</v>
      </c>
      <c r="V436" s="739">
        <f t="shared" si="48"/>
        <v>5625</v>
      </c>
      <c r="W436" s="739">
        <f t="shared" si="49"/>
        <v>5625</v>
      </c>
      <c r="X436" s="739">
        <f t="shared" si="50"/>
        <v>5625</v>
      </c>
      <c r="Y436" s="722">
        <f t="shared" si="51"/>
        <v>22500</v>
      </c>
      <c r="Z436" s="740" t="str">
        <f t="shared" si="52"/>
        <v>OK</v>
      </c>
    </row>
    <row r="437" spans="1:26" ht="27">
      <c r="A437" s="1060"/>
      <c r="B437" s="604" t="s">
        <v>6</v>
      </c>
      <c r="D437" s="21"/>
      <c r="E437" s="21"/>
      <c r="F437" s="21"/>
      <c r="G437" s="21"/>
      <c r="I437" s="21"/>
      <c r="J437" s="21"/>
      <c r="K437" s="1162">
        <f>SUM(K421:K436)</f>
        <v>8844602.8415647652</v>
      </c>
      <c r="L437" s="1139"/>
      <c r="M437" s="1139"/>
      <c r="N437" s="1139"/>
      <c r="O437" s="1139"/>
      <c r="P437" s="1139"/>
      <c r="Q437" s="1140">
        <f>SUM(Q421:Q436)</f>
        <v>8844602.8415647652</v>
      </c>
      <c r="T437" s="22"/>
      <c r="U437" s="739">
        <f t="shared" si="47"/>
        <v>0</v>
      </c>
      <c r="V437" s="739">
        <f t="shared" si="48"/>
        <v>0</v>
      </c>
      <c r="W437" s="739">
        <f t="shared" si="49"/>
        <v>0</v>
      </c>
      <c r="X437" s="739">
        <f t="shared" si="50"/>
        <v>0</v>
      </c>
      <c r="Y437" s="722">
        <f t="shared" si="51"/>
        <v>0</v>
      </c>
      <c r="Z437" s="740" t="b">
        <f t="shared" si="52"/>
        <v>0</v>
      </c>
    </row>
    <row r="438" spans="1:26" ht="24" customHeight="1">
      <c r="A438" s="1826" t="s">
        <v>1937</v>
      </c>
      <c r="B438" s="1826"/>
      <c r="C438" s="1826"/>
      <c r="D438" s="1826"/>
      <c r="E438" s="1826"/>
      <c r="F438" s="1826"/>
      <c r="G438" s="1826"/>
      <c r="H438" s="1826"/>
      <c r="I438" s="1826"/>
      <c r="J438" s="1826"/>
      <c r="K438" s="1826"/>
      <c r="L438" s="1826"/>
      <c r="M438" s="1826"/>
      <c r="N438" s="1826"/>
      <c r="O438" s="1826"/>
      <c r="P438" s="1826"/>
      <c r="Q438" s="1826"/>
      <c r="R438" s="1826"/>
      <c r="S438" s="1826"/>
      <c r="T438" s="22"/>
      <c r="U438" s="739">
        <f t="shared" si="47"/>
        <v>0</v>
      </c>
      <c r="V438" s="739">
        <f t="shared" si="48"/>
        <v>0</v>
      </c>
      <c r="W438" s="739">
        <f t="shared" si="49"/>
        <v>0</v>
      </c>
      <c r="X438" s="739">
        <f t="shared" si="50"/>
        <v>0</v>
      </c>
      <c r="Y438" s="722">
        <f t="shared" si="51"/>
        <v>0</v>
      </c>
      <c r="Z438" s="740" t="str">
        <f t="shared" si="52"/>
        <v>OK</v>
      </c>
    </row>
    <row r="439" spans="1:26" ht="24.6">
      <c r="A439" s="1826" t="s">
        <v>1029</v>
      </c>
      <c r="B439" s="1826"/>
      <c r="C439" s="1826"/>
      <c r="D439" s="1826"/>
      <c r="E439" s="1826"/>
      <c r="F439" s="1826"/>
      <c r="G439" s="1826"/>
      <c r="H439" s="1826"/>
      <c r="I439" s="1826"/>
      <c r="J439" s="1826"/>
      <c r="K439" s="1826"/>
      <c r="L439" s="1826"/>
      <c r="M439" s="1826"/>
      <c r="N439" s="1826"/>
      <c r="O439" s="1826"/>
      <c r="P439" s="1826"/>
      <c r="Q439" s="1826"/>
      <c r="R439" s="1826"/>
      <c r="S439" s="1826"/>
      <c r="T439" s="22"/>
      <c r="U439" s="739">
        <f t="shared" si="47"/>
        <v>0</v>
      </c>
      <c r="V439" s="739">
        <f t="shared" si="48"/>
        <v>0</v>
      </c>
      <c r="W439" s="739">
        <f t="shared" si="49"/>
        <v>0</v>
      </c>
      <c r="X439" s="739">
        <f t="shared" si="50"/>
        <v>0</v>
      </c>
      <c r="Y439" s="722">
        <f t="shared" si="51"/>
        <v>0</v>
      </c>
      <c r="Z439" s="740" t="str">
        <f t="shared" si="52"/>
        <v>OK</v>
      </c>
    </row>
    <row r="440" spans="1:26" ht="24.6">
      <c r="A440" s="1827" t="s">
        <v>1030</v>
      </c>
      <c r="B440" s="1827"/>
      <c r="C440" s="1827"/>
      <c r="D440" s="1827"/>
      <c r="E440" s="1827"/>
      <c r="F440" s="1827"/>
      <c r="G440" s="1827"/>
      <c r="H440" s="1827"/>
      <c r="I440" s="1827"/>
      <c r="J440" s="1827"/>
      <c r="K440" s="1827"/>
      <c r="L440" s="1827"/>
      <c r="M440" s="1827"/>
      <c r="N440" s="1827"/>
      <c r="O440" s="1827"/>
      <c r="P440" s="1827"/>
      <c r="Q440" s="1827"/>
      <c r="R440" s="1827"/>
      <c r="S440" s="1827"/>
      <c r="T440" s="22"/>
      <c r="U440" s="739">
        <f t="shared" si="47"/>
        <v>0</v>
      </c>
      <c r="V440" s="739">
        <f t="shared" si="48"/>
        <v>0</v>
      </c>
      <c r="W440" s="739">
        <f t="shared" si="49"/>
        <v>0</v>
      </c>
      <c r="X440" s="739">
        <f t="shared" si="50"/>
        <v>0</v>
      </c>
      <c r="Y440" s="722">
        <f t="shared" si="51"/>
        <v>0</v>
      </c>
      <c r="Z440" s="740" t="str">
        <f t="shared" si="52"/>
        <v>OK</v>
      </c>
    </row>
    <row r="441" spans="1:26">
      <c r="A441" s="1828" t="s">
        <v>789</v>
      </c>
      <c r="B441" s="1829" t="s">
        <v>4</v>
      </c>
      <c r="C441" s="1828" t="s">
        <v>1031</v>
      </c>
      <c r="D441" s="1838" t="s">
        <v>1032</v>
      </c>
      <c r="E441" s="1838"/>
      <c r="F441" s="1838"/>
      <c r="G441" s="1847" t="s">
        <v>1033</v>
      </c>
      <c r="H441" s="1847" t="s">
        <v>1034</v>
      </c>
      <c r="I441" s="1847" t="s">
        <v>1035</v>
      </c>
      <c r="J441" s="1833" t="s">
        <v>1036</v>
      </c>
      <c r="K441" s="1833" t="s">
        <v>1037</v>
      </c>
      <c r="L441" s="1831" t="s">
        <v>1038</v>
      </c>
      <c r="M441" s="1831" t="s">
        <v>1039</v>
      </c>
      <c r="N441" s="1831" t="s">
        <v>1040</v>
      </c>
      <c r="O441" s="1831" t="s">
        <v>1041</v>
      </c>
      <c r="P441" s="1833" t="s">
        <v>1042</v>
      </c>
      <c r="Q441" s="1833"/>
      <c r="R441" s="1828" t="s">
        <v>1043</v>
      </c>
      <c r="S441" s="1883" t="s">
        <v>1146</v>
      </c>
      <c r="T441" s="22" t="str">
        <f>+IF(K445=Q445,("OK"))</f>
        <v>OK</v>
      </c>
      <c r="U441" s="739"/>
      <c r="V441" s="739"/>
      <c r="W441" s="739"/>
      <c r="X441" s="739"/>
      <c r="Z441" s="740" t="str">
        <f t="shared" si="52"/>
        <v>OK</v>
      </c>
    </row>
    <row r="442" spans="1:26" ht="69" customHeight="1">
      <c r="A442" s="1828"/>
      <c r="B442" s="1830"/>
      <c r="C442" s="1828"/>
      <c r="D442" s="505" t="s">
        <v>1147</v>
      </c>
      <c r="E442" s="505" t="s">
        <v>1046</v>
      </c>
      <c r="F442" s="505" t="s">
        <v>1926</v>
      </c>
      <c r="G442" s="1847"/>
      <c r="H442" s="1847"/>
      <c r="I442" s="1847"/>
      <c r="J442" s="1833"/>
      <c r="K442" s="1833"/>
      <c r="L442" s="1831"/>
      <c r="M442" s="1831"/>
      <c r="N442" s="1831"/>
      <c r="O442" s="1831"/>
      <c r="P442" s="499" t="s">
        <v>1047</v>
      </c>
      <c r="Q442" s="500" t="s">
        <v>1048</v>
      </c>
      <c r="R442" s="1828"/>
      <c r="S442" s="1883"/>
      <c r="T442" s="22" t="str">
        <f>+IF(K446=Q446,("OK"))</f>
        <v>OK</v>
      </c>
      <c r="U442" s="739">
        <f t="shared" si="47"/>
        <v>0</v>
      </c>
      <c r="V442" s="739">
        <f t="shared" si="48"/>
        <v>0</v>
      </c>
      <c r="W442" s="739">
        <f t="shared" si="49"/>
        <v>0</v>
      </c>
      <c r="X442" s="739">
        <f t="shared" si="50"/>
        <v>0</v>
      </c>
      <c r="Y442" s="722">
        <f t="shared" si="51"/>
        <v>0</v>
      </c>
      <c r="Z442" s="740" t="b">
        <f t="shared" si="52"/>
        <v>0</v>
      </c>
    </row>
    <row r="443" spans="1:26" ht="21.6" customHeight="1">
      <c r="A443" s="849"/>
      <c r="B443" s="849" t="s">
        <v>1087</v>
      </c>
      <c r="C443" s="849"/>
      <c r="D443" s="1147"/>
      <c r="E443" s="1147"/>
      <c r="F443" s="1147"/>
      <c r="G443" s="1148"/>
      <c r="H443" s="1148"/>
      <c r="I443" s="1148"/>
      <c r="J443" s="848"/>
      <c r="K443" s="848">
        <f>+K437</f>
        <v>8844602.8415647652</v>
      </c>
      <c r="L443" s="847"/>
      <c r="M443" s="847"/>
      <c r="N443" s="847"/>
      <c r="O443" s="847"/>
      <c r="P443" s="847"/>
      <c r="Q443" s="848">
        <f>+Q437</f>
        <v>8844602.8415647652</v>
      </c>
      <c r="R443" s="849"/>
      <c r="S443" s="1149"/>
      <c r="T443" s="22"/>
      <c r="U443" s="739">
        <f t="shared" si="47"/>
        <v>0</v>
      </c>
      <c r="V443" s="739">
        <f t="shared" si="48"/>
        <v>0</v>
      </c>
      <c r="W443" s="739">
        <f t="shared" si="49"/>
        <v>0</v>
      </c>
      <c r="X443" s="739">
        <f t="shared" si="50"/>
        <v>0</v>
      </c>
      <c r="Y443" s="722">
        <f t="shared" si="51"/>
        <v>0</v>
      </c>
      <c r="Z443" s="740" t="b">
        <f t="shared" si="52"/>
        <v>0</v>
      </c>
    </row>
    <row r="444" spans="1:26">
      <c r="A444" s="578">
        <v>276</v>
      </c>
      <c r="B444" s="1183" t="s">
        <v>2217</v>
      </c>
      <c r="C444" s="1176" t="s">
        <v>1520</v>
      </c>
      <c r="D444" s="1177">
        <v>10</v>
      </c>
      <c r="E444" s="1177">
        <v>10</v>
      </c>
      <c r="F444" s="1177">
        <v>6</v>
      </c>
      <c r="G444" s="1177">
        <v>12</v>
      </c>
      <c r="H444" s="1178">
        <v>1</v>
      </c>
      <c r="I444" s="1177">
        <v>11</v>
      </c>
      <c r="J444" s="1179">
        <v>5400</v>
      </c>
      <c r="K444" s="1179">
        <v>59400</v>
      </c>
      <c r="L444" s="1177">
        <v>2.75</v>
      </c>
      <c r="M444" s="1177">
        <v>2.75</v>
      </c>
      <c r="N444" s="1177">
        <v>2.75</v>
      </c>
      <c r="O444" s="1177">
        <v>2.75</v>
      </c>
      <c r="P444" s="1177">
        <v>11</v>
      </c>
      <c r="Q444" s="1179">
        <v>59400</v>
      </c>
      <c r="R444" s="1178" t="s">
        <v>1051</v>
      </c>
      <c r="S444" s="1175" t="s">
        <v>296</v>
      </c>
      <c r="T444" s="22" t="str">
        <f t="shared" si="53"/>
        <v>OK</v>
      </c>
      <c r="U444" s="739">
        <f t="shared" si="47"/>
        <v>14850</v>
      </c>
      <c r="V444" s="739">
        <f t="shared" si="48"/>
        <v>14850</v>
      </c>
      <c r="W444" s="739">
        <f t="shared" si="49"/>
        <v>14850</v>
      </c>
      <c r="X444" s="739">
        <f t="shared" si="50"/>
        <v>14850</v>
      </c>
      <c r="Y444" s="722">
        <f t="shared" si="51"/>
        <v>59400</v>
      </c>
      <c r="Z444" s="740" t="str">
        <f t="shared" si="52"/>
        <v>OK</v>
      </c>
    </row>
    <row r="445" spans="1:26">
      <c r="A445" s="578">
        <v>277</v>
      </c>
      <c r="B445" s="1183" t="s">
        <v>2218</v>
      </c>
      <c r="C445" s="1176" t="s">
        <v>1520</v>
      </c>
      <c r="D445" s="1177">
        <v>38</v>
      </c>
      <c r="E445" s="1177">
        <v>2</v>
      </c>
      <c r="F445" s="1177">
        <v>0</v>
      </c>
      <c r="G445" s="1177">
        <v>50</v>
      </c>
      <c r="H445" s="1178">
        <v>0</v>
      </c>
      <c r="I445" s="1177">
        <v>50</v>
      </c>
      <c r="J445" s="1179">
        <v>14.25</v>
      </c>
      <c r="K445" s="1179">
        <v>712.5</v>
      </c>
      <c r="L445" s="1177"/>
      <c r="M445" s="1177">
        <v>50</v>
      </c>
      <c r="N445" s="1177"/>
      <c r="O445" s="1177"/>
      <c r="P445" s="1177">
        <v>50</v>
      </c>
      <c r="Q445" s="1179">
        <v>712.5</v>
      </c>
      <c r="R445" s="1178" t="s">
        <v>1051</v>
      </c>
      <c r="S445" s="1175" t="s">
        <v>296</v>
      </c>
      <c r="T445" s="22" t="str">
        <f t="shared" si="53"/>
        <v>OK</v>
      </c>
      <c r="U445" s="739">
        <f t="shared" si="47"/>
        <v>0</v>
      </c>
      <c r="V445" s="739">
        <f t="shared" si="48"/>
        <v>712.5</v>
      </c>
      <c r="W445" s="739">
        <f t="shared" si="49"/>
        <v>0</v>
      </c>
      <c r="X445" s="739">
        <f t="shared" si="50"/>
        <v>0</v>
      </c>
      <c r="Y445" s="722">
        <f t="shared" si="51"/>
        <v>712.5</v>
      </c>
      <c r="Z445" s="740" t="str">
        <f t="shared" si="52"/>
        <v>OK</v>
      </c>
    </row>
    <row r="446" spans="1:26">
      <c r="A446" s="578">
        <v>278</v>
      </c>
      <c r="B446" s="1183" t="s">
        <v>2219</v>
      </c>
      <c r="C446" s="1176" t="s">
        <v>1961</v>
      </c>
      <c r="D446" s="1177">
        <v>150</v>
      </c>
      <c r="E446" s="1177">
        <v>300</v>
      </c>
      <c r="F446" s="1177">
        <v>315</v>
      </c>
      <c r="G446" s="1177">
        <v>421</v>
      </c>
      <c r="H446" s="1178">
        <v>50</v>
      </c>
      <c r="I446" s="1177">
        <v>371</v>
      </c>
      <c r="J446" s="1179">
        <v>8.56</v>
      </c>
      <c r="K446" s="1179">
        <v>3175.76</v>
      </c>
      <c r="L446" s="1177">
        <v>185.5</v>
      </c>
      <c r="M446" s="1177"/>
      <c r="N446" s="1177">
        <v>185.5</v>
      </c>
      <c r="O446" s="1177"/>
      <c r="P446" s="1177">
        <v>371</v>
      </c>
      <c r="Q446" s="1179">
        <v>3175.76</v>
      </c>
      <c r="R446" s="1178" t="s">
        <v>1962</v>
      </c>
      <c r="S446" s="1175" t="s">
        <v>296</v>
      </c>
      <c r="T446" s="22" t="str">
        <f t="shared" si="53"/>
        <v>OK</v>
      </c>
      <c r="U446" s="739">
        <f t="shared" si="47"/>
        <v>1587.88</v>
      </c>
      <c r="V446" s="739">
        <f t="shared" si="48"/>
        <v>0</v>
      </c>
      <c r="W446" s="739">
        <f t="shared" si="49"/>
        <v>1587.88</v>
      </c>
      <c r="X446" s="739">
        <f t="shared" si="50"/>
        <v>0</v>
      </c>
      <c r="Y446" s="722">
        <f t="shared" si="51"/>
        <v>3175.76</v>
      </c>
      <c r="Z446" s="740" t="str">
        <f t="shared" si="52"/>
        <v>OK</v>
      </c>
    </row>
    <row r="447" spans="1:26">
      <c r="A447" s="578">
        <v>279</v>
      </c>
      <c r="B447" s="1183" t="s">
        <v>2220</v>
      </c>
      <c r="C447" s="1176" t="s">
        <v>1520</v>
      </c>
      <c r="D447" s="1177">
        <v>15</v>
      </c>
      <c r="E447" s="1177">
        <v>15</v>
      </c>
      <c r="F447" s="1177">
        <v>14.6</v>
      </c>
      <c r="G447" s="1177">
        <v>15</v>
      </c>
      <c r="H447" s="1178">
        <v>1</v>
      </c>
      <c r="I447" s="1177">
        <v>14</v>
      </c>
      <c r="J447" s="1179">
        <v>92.02</v>
      </c>
      <c r="K447" s="1179">
        <v>1288.28</v>
      </c>
      <c r="L447" s="1177"/>
      <c r="M447" s="1177"/>
      <c r="N447" s="1177">
        <v>14</v>
      </c>
      <c r="O447" s="1177"/>
      <c r="P447" s="1177">
        <v>14</v>
      </c>
      <c r="Q447" s="1179">
        <v>1288.28</v>
      </c>
      <c r="R447" s="1178" t="s">
        <v>1051</v>
      </c>
      <c r="S447" s="1175" t="s">
        <v>296</v>
      </c>
      <c r="T447" s="22" t="str">
        <f t="shared" si="53"/>
        <v>OK</v>
      </c>
      <c r="U447" s="739">
        <f t="shared" si="47"/>
        <v>0</v>
      </c>
      <c r="V447" s="739">
        <f t="shared" si="48"/>
        <v>0</v>
      </c>
      <c r="W447" s="739">
        <f t="shared" si="49"/>
        <v>1288.28</v>
      </c>
      <c r="X447" s="739">
        <f t="shared" si="50"/>
        <v>0</v>
      </c>
      <c r="Y447" s="722">
        <f t="shared" si="51"/>
        <v>1288.28</v>
      </c>
      <c r="Z447" s="740" t="str">
        <f t="shared" si="52"/>
        <v>OK</v>
      </c>
    </row>
    <row r="448" spans="1:26">
      <c r="A448" s="578">
        <v>280</v>
      </c>
      <c r="B448" s="1183" t="s">
        <v>2221</v>
      </c>
      <c r="C448" s="1176" t="s">
        <v>1958</v>
      </c>
      <c r="D448" s="1177">
        <v>97679</v>
      </c>
      <c r="E448" s="1177">
        <v>88246</v>
      </c>
      <c r="F448" s="1177">
        <v>82198</v>
      </c>
      <c r="G448" s="1177">
        <v>90139</v>
      </c>
      <c r="H448" s="1178">
        <v>12550</v>
      </c>
      <c r="I448" s="1177">
        <v>77589</v>
      </c>
      <c r="J448" s="1179">
        <v>1.8</v>
      </c>
      <c r="K448" s="1179">
        <v>139660.20000000001</v>
      </c>
      <c r="L448" s="1177">
        <v>19397.25</v>
      </c>
      <c r="M448" s="1177">
        <v>19397.25</v>
      </c>
      <c r="N448" s="1177">
        <v>19397.25</v>
      </c>
      <c r="O448" s="1177">
        <v>19397.25</v>
      </c>
      <c r="P448" s="1177">
        <v>77589</v>
      </c>
      <c r="Q448" s="1179">
        <v>139660.20000000001</v>
      </c>
      <c r="R448" s="1178" t="s">
        <v>1956</v>
      </c>
      <c r="S448" s="1175" t="s">
        <v>296</v>
      </c>
      <c r="T448" s="22" t="str">
        <f t="shared" si="53"/>
        <v>OK</v>
      </c>
      <c r="U448" s="739">
        <f t="shared" si="47"/>
        <v>34915.050000000003</v>
      </c>
      <c r="V448" s="739">
        <f t="shared" si="48"/>
        <v>34915.050000000003</v>
      </c>
      <c r="W448" s="739">
        <f t="shared" si="49"/>
        <v>34915.050000000003</v>
      </c>
      <c r="X448" s="739">
        <f t="shared" si="50"/>
        <v>34915.050000000003</v>
      </c>
      <c r="Y448" s="722">
        <f t="shared" si="51"/>
        <v>139660.20000000001</v>
      </c>
      <c r="Z448" s="740" t="str">
        <f t="shared" si="52"/>
        <v>OK</v>
      </c>
    </row>
    <row r="449" spans="1:26">
      <c r="A449" s="578">
        <v>281</v>
      </c>
      <c r="B449" s="1183" t="s">
        <v>2222</v>
      </c>
      <c r="C449" s="1176" t="s">
        <v>1958</v>
      </c>
      <c r="D449" s="1177">
        <v>29956</v>
      </c>
      <c r="E449" s="1177">
        <v>28462</v>
      </c>
      <c r="F449" s="1177">
        <v>31611</v>
      </c>
      <c r="G449" s="1177">
        <v>31526</v>
      </c>
      <c r="H449" s="1178">
        <v>4890</v>
      </c>
      <c r="I449" s="1177">
        <v>26636</v>
      </c>
      <c r="J449" s="1179">
        <v>0.35</v>
      </c>
      <c r="K449" s="1179">
        <v>9322.5999999999985</v>
      </c>
      <c r="L449" s="1177">
        <v>13318</v>
      </c>
      <c r="M449" s="1177"/>
      <c r="N449" s="1177">
        <v>13318</v>
      </c>
      <c r="O449" s="1177"/>
      <c r="P449" s="1177">
        <v>26636</v>
      </c>
      <c r="Q449" s="1179">
        <v>9322.5999999999985</v>
      </c>
      <c r="R449" s="1178" t="s">
        <v>1051</v>
      </c>
      <c r="S449" s="1175" t="s">
        <v>296</v>
      </c>
      <c r="T449" s="22" t="str">
        <f t="shared" si="53"/>
        <v>OK</v>
      </c>
      <c r="U449" s="739">
        <f t="shared" si="47"/>
        <v>4661.2999999999993</v>
      </c>
      <c r="V449" s="739">
        <f t="shared" si="48"/>
        <v>0</v>
      </c>
      <c r="W449" s="739">
        <f t="shared" si="49"/>
        <v>4661.2999999999993</v>
      </c>
      <c r="X449" s="739">
        <f t="shared" si="50"/>
        <v>0</v>
      </c>
      <c r="Y449" s="722">
        <f t="shared" si="51"/>
        <v>9322.5999999999985</v>
      </c>
      <c r="Z449" s="740" t="str">
        <f t="shared" si="52"/>
        <v>OK</v>
      </c>
    </row>
    <row r="450" spans="1:26">
      <c r="A450" s="578">
        <v>282</v>
      </c>
      <c r="B450" s="1183" t="s">
        <v>2223</v>
      </c>
      <c r="C450" s="1176" t="s">
        <v>1958</v>
      </c>
      <c r="D450" s="1177">
        <v>47002</v>
      </c>
      <c r="E450" s="1177">
        <v>48814</v>
      </c>
      <c r="F450" s="1177">
        <v>40325</v>
      </c>
      <c r="G450" s="1177">
        <v>42500</v>
      </c>
      <c r="H450" s="1178">
        <v>0</v>
      </c>
      <c r="I450" s="1177">
        <v>42500</v>
      </c>
      <c r="J450" s="1179">
        <v>0.2782</v>
      </c>
      <c r="K450" s="1179">
        <v>11823.5</v>
      </c>
      <c r="L450" s="1177">
        <v>10625</v>
      </c>
      <c r="M450" s="1177">
        <v>10625</v>
      </c>
      <c r="N450" s="1177">
        <v>10625</v>
      </c>
      <c r="O450" s="1177">
        <v>10625</v>
      </c>
      <c r="P450" s="1177">
        <v>42500</v>
      </c>
      <c r="Q450" s="1179">
        <v>11823.5</v>
      </c>
      <c r="R450" s="1178" t="s">
        <v>1956</v>
      </c>
      <c r="S450" s="1175" t="s">
        <v>296</v>
      </c>
      <c r="T450" s="22" t="str">
        <f t="shared" si="53"/>
        <v>OK</v>
      </c>
      <c r="U450" s="739">
        <f t="shared" si="47"/>
        <v>2955.875</v>
      </c>
      <c r="V450" s="739">
        <f t="shared" si="48"/>
        <v>2955.875</v>
      </c>
      <c r="W450" s="739">
        <f t="shared" si="49"/>
        <v>2955.875</v>
      </c>
      <c r="X450" s="739">
        <f t="shared" si="50"/>
        <v>2955.875</v>
      </c>
      <c r="Y450" s="722">
        <f t="shared" si="51"/>
        <v>11823.5</v>
      </c>
      <c r="Z450" s="740" t="str">
        <f t="shared" si="52"/>
        <v>OK</v>
      </c>
    </row>
    <row r="451" spans="1:26">
      <c r="A451" s="578">
        <v>283</v>
      </c>
      <c r="B451" s="1185" t="s">
        <v>2224</v>
      </c>
      <c r="C451" s="1176" t="s">
        <v>1961</v>
      </c>
      <c r="D451" s="1177">
        <v>1369</v>
      </c>
      <c r="E451" s="1177">
        <v>2172</v>
      </c>
      <c r="F451" s="1177">
        <v>1774</v>
      </c>
      <c r="G451" s="1177">
        <v>1773</v>
      </c>
      <c r="H451" s="1178">
        <v>470</v>
      </c>
      <c r="I451" s="1177">
        <v>1303</v>
      </c>
      <c r="J451" s="1179">
        <v>4</v>
      </c>
      <c r="K451" s="1179">
        <v>5212</v>
      </c>
      <c r="L451" s="1177">
        <v>651.5</v>
      </c>
      <c r="M451" s="1177"/>
      <c r="N451" s="1177">
        <v>651.5</v>
      </c>
      <c r="O451" s="1177"/>
      <c r="P451" s="1177">
        <v>1303</v>
      </c>
      <c r="Q451" s="1179">
        <v>5212</v>
      </c>
      <c r="R451" s="1178" t="s">
        <v>1051</v>
      </c>
      <c r="S451" s="1175" t="s">
        <v>296</v>
      </c>
      <c r="T451" s="22" t="str">
        <f t="shared" si="53"/>
        <v>OK</v>
      </c>
      <c r="U451" s="739">
        <f t="shared" si="47"/>
        <v>2606</v>
      </c>
      <c r="V451" s="739">
        <f t="shared" si="48"/>
        <v>0</v>
      </c>
      <c r="W451" s="739">
        <f t="shared" si="49"/>
        <v>2606</v>
      </c>
      <c r="X451" s="739">
        <f t="shared" si="50"/>
        <v>0</v>
      </c>
      <c r="Y451" s="722">
        <f t="shared" si="51"/>
        <v>5212</v>
      </c>
      <c r="Z451" s="740" t="str">
        <f t="shared" si="52"/>
        <v>OK</v>
      </c>
    </row>
    <row r="452" spans="1:26">
      <c r="A452" s="578">
        <v>284</v>
      </c>
      <c r="B452" s="1183" t="s">
        <v>2225</v>
      </c>
      <c r="C452" s="1176" t="s">
        <v>1961</v>
      </c>
      <c r="D452" s="1177">
        <v>580</v>
      </c>
      <c r="E452" s="1177">
        <v>854</v>
      </c>
      <c r="F452" s="1177">
        <v>1239</v>
      </c>
      <c r="G452" s="1177">
        <v>900</v>
      </c>
      <c r="H452" s="1178">
        <v>0</v>
      </c>
      <c r="I452" s="1177">
        <v>900</v>
      </c>
      <c r="J452" s="1179">
        <v>18.5</v>
      </c>
      <c r="K452" s="1179">
        <v>16650</v>
      </c>
      <c r="L452" s="1177">
        <v>225</v>
      </c>
      <c r="M452" s="1177">
        <v>225</v>
      </c>
      <c r="N452" s="1177">
        <v>225</v>
      </c>
      <c r="O452" s="1177">
        <v>225</v>
      </c>
      <c r="P452" s="1177">
        <v>900</v>
      </c>
      <c r="Q452" s="1179">
        <v>16650</v>
      </c>
      <c r="R452" s="1178" t="s">
        <v>1051</v>
      </c>
      <c r="S452" s="1175" t="s">
        <v>296</v>
      </c>
      <c r="T452" s="22" t="str">
        <f t="shared" si="53"/>
        <v>OK</v>
      </c>
      <c r="U452" s="739">
        <f t="shared" si="47"/>
        <v>4162.5</v>
      </c>
      <c r="V452" s="739">
        <f t="shared" si="48"/>
        <v>4162.5</v>
      </c>
      <c r="W452" s="739">
        <f t="shared" si="49"/>
        <v>4162.5</v>
      </c>
      <c r="X452" s="739">
        <f t="shared" si="50"/>
        <v>4162.5</v>
      </c>
      <c r="Y452" s="722">
        <f t="shared" si="51"/>
        <v>16650</v>
      </c>
      <c r="Z452" s="740" t="str">
        <f t="shared" si="52"/>
        <v>OK</v>
      </c>
    </row>
    <row r="453" spans="1:26">
      <c r="A453" s="578">
        <v>285</v>
      </c>
      <c r="B453" s="1183" t="s">
        <v>2226</v>
      </c>
      <c r="C453" s="1176" t="s">
        <v>1958</v>
      </c>
      <c r="D453" s="1177">
        <v>63408</v>
      </c>
      <c r="E453" s="1177">
        <v>63325</v>
      </c>
      <c r="F453" s="1177">
        <v>54338</v>
      </c>
      <c r="G453" s="1177">
        <v>69684</v>
      </c>
      <c r="H453" s="1178">
        <v>10500</v>
      </c>
      <c r="I453" s="1177">
        <v>59184</v>
      </c>
      <c r="J453" s="1179">
        <v>1.4</v>
      </c>
      <c r="K453" s="1179">
        <v>82857.599999999991</v>
      </c>
      <c r="L453" s="1177">
        <v>14796</v>
      </c>
      <c r="M453" s="1177">
        <v>14796</v>
      </c>
      <c r="N453" s="1177">
        <v>14796</v>
      </c>
      <c r="O453" s="1177">
        <v>14796</v>
      </c>
      <c r="P453" s="1177">
        <v>59184</v>
      </c>
      <c r="Q453" s="1179">
        <v>82857.599999999991</v>
      </c>
      <c r="R453" s="1178" t="s">
        <v>1956</v>
      </c>
      <c r="S453" s="1175" t="s">
        <v>296</v>
      </c>
      <c r="T453" s="22" t="str">
        <f t="shared" si="53"/>
        <v>OK</v>
      </c>
      <c r="U453" s="739">
        <f t="shared" si="47"/>
        <v>20714.399999999998</v>
      </c>
      <c r="V453" s="739">
        <f t="shared" si="48"/>
        <v>20714.399999999998</v>
      </c>
      <c r="W453" s="739">
        <f t="shared" si="49"/>
        <v>20714.399999999998</v>
      </c>
      <c r="X453" s="739">
        <f t="shared" si="50"/>
        <v>20714.399999999998</v>
      </c>
      <c r="Y453" s="722">
        <f t="shared" si="51"/>
        <v>82857.599999999991</v>
      </c>
      <c r="Z453" s="740" t="str">
        <f t="shared" si="52"/>
        <v>OK</v>
      </c>
    </row>
    <row r="454" spans="1:26">
      <c r="A454" s="578">
        <v>286</v>
      </c>
      <c r="B454" s="1185" t="s">
        <v>2227</v>
      </c>
      <c r="C454" s="1176" t="s">
        <v>2000</v>
      </c>
      <c r="D454" s="1177">
        <v>524</v>
      </c>
      <c r="E454" s="1177">
        <v>459</v>
      </c>
      <c r="F454" s="1177">
        <v>334</v>
      </c>
      <c r="G454" s="1177">
        <v>458</v>
      </c>
      <c r="H454" s="1178">
        <v>89</v>
      </c>
      <c r="I454" s="1177">
        <v>369</v>
      </c>
      <c r="J454" s="1179">
        <v>6.42</v>
      </c>
      <c r="K454" s="1179">
        <v>2368.98</v>
      </c>
      <c r="L454" s="1177">
        <v>184.5</v>
      </c>
      <c r="M454" s="1177"/>
      <c r="N454" s="1177">
        <v>184.5</v>
      </c>
      <c r="O454" s="1177"/>
      <c r="P454" s="1177">
        <v>369</v>
      </c>
      <c r="Q454" s="1179">
        <v>2368.98</v>
      </c>
      <c r="R454" s="1178" t="s">
        <v>1051</v>
      </c>
      <c r="S454" s="1175" t="s">
        <v>296</v>
      </c>
      <c r="T454" s="22" t="str">
        <f>+IF(K459=Q459,("OK"))</f>
        <v>OK</v>
      </c>
      <c r="U454" s="739">
        <f t="shared" si="47"/>
        <v>1184.49</v>
      </c>
      <c r="V454" s="739">
        <f t="shared" si="48"/>
        <v>0</v>
      </c>
      <c r="W454" s="739">
        <f t="shared" si="49"/>
        <v>1184.49</v>
      </c>
      <c r="X454" s="739">
        <f t="shared" si="50"/>
        <v>0</v>
      </c>
      <c r="Y454" s="722">
        <f t="shared" si="51"/>
        <v>2368.98</v>
      </c>
      <c r="Z454" s="740" t="str">
        <f t="shared" si="52"/>
        <v>OK</v>
      </c>
    </row>
    <row r="455" spans="1:26">
      <c r="A455" s="578">
        <v>287</v>
      </c>
      <c r="B455" s="1185" t="s">
        <v>2228</v>
      </c>
      <c r="C455" s="1176" t="s">
        <v>2000</v>
      </c>
      <c r="D455" s="1177">
        <v>721</v>
      </c>
      <c r="E455" s="1177">
        <v>646</v>
      </c>
      <c r="F455" s="1177">
        <v>540</v>
      </c>
      <c r="G455" s="1177">
        <v>410</v>
      </c>
      <c r="H455" s="1178">
        <v>106</v>
      </c>
      <c r="I455" s="1177">
        <v>304</v>
      </c>
      <c r="J455" s="1179">
        <v>6.42</v>
      </c>
      <c r="K455" s="1179">
        <v>1951.68</v>
      </c>
      <c r="L455" s="1177"/>
      <c r="M455" s="1177"/>
      <c r="N455" s="1177">
        <v>304</v>
      </c>
      <c r="O455" s="1177"/>
      <c r="P455" s="1177">
        <v>304</v>
      </c>
      <c r="Q455" s="1179">
        <v>1951.68</v>
      </c>
      <c r="R455" s="1178" t="s">
        <v>1051</v>
      </c>
      <c r="S455" s="1175" t="s">
        <v>296</v>
      </c>
      <c r="T455" s="22" t="str">
        <f>+IF(K467=Q467,("OK"))</f>
        <v>OK</v>
      </c>
      <c r="U455" s="739">
        <f t="shared" ref="U455:U518" si="54">+L455*J455</f>
        <v>0</v>
      </c>
      <c r="V455" s="739">
        <f t="shared" ref="V455:V518" si="55">+M455*J455</f>
        <v>0</v>
      </c>
      <c r="W455" s="739">
        <f t="shared" ref="W455:W518" si="56">+N455*J455</f>
        <v>1951.68</v>
      </c>
      <c r="X455" s="739">
        <f t="shared" ref="X455:X518" si="57">+O455*J455</f>
        <v>0</v>
      </c>
      <c r="Y455" s="722">
        <f t="shared" ref="Y455:Y518" si="58">SUM(U455:X455)</f>
        <v>1951.68</v>
      </c>
      <c r="Z455" s="740" t="str">
        <f t="shared" ref="Z455:Z518" si="59">IF(Q455=Y455,"OK")</f>
        <v>OK</v>
      </c>
    </row>
    <row r="456" spans="1:26">
      <c r="A456" s="578">
        <v>288</v>
      </c>
      <c r="B456" s="1192" t="s">
        <v>2229</v>
      </c>
      <c r="C456" s="1176" t="s">
        <v>1520</v>
      </c>
      <c r="D456" s="1177">
        <v>7</v>
      </c>
      <c r="E456" s="1177">
        <v>56</v>
      </c>
      <c r="F456" s="1177">
        <v>56</v>
      </c>
      <c r="G456" s="1177">
        <v>100</v>
      </c>
      <c r="H456" s="1178">
        <v>5</v>
      </c>
      <c r="I456" s="1177">
        <v>95</v>
      </c>
      <c r="J456" s="1179">
        <v>12</v>
      </c>
      <c r="K456" s="1179">
        <v>1140</v>
      </c>
      <c r="L456" s="1177"/>
      <c r="M456" s="1177">
        <v>95</v>
      </c>
      <c r="N456" s="1177"/>
      <c r="O456" s="1177"/>
      <c r="P456" s="1177">
        <v>95</v>
      </c>
      <c r="Q456" s="1179">
        <v>1140</v>
      </c>
      <c r="R456" s="1178" t="s">
        <v>1051</v>
      </c>
      <c r="S456" s="1175" t="s">
        <v>296</v>
      </c>
      <c r="T456" s="22" t="str">
        <f>+IF(K468=Q468,("OK"))</f>
        <v>OK</v>
      </c>
      <c r="U456" s="739">
        <f t="shared" si="54"/>
        <v>0</v>
      </c>
      <c r="V456" s="739">
        <f t="shared" si="55"/>
        <v>1140</v>
      </c>
      <c r="W456" s="739">
        <f t="shared" si="56"/>
        <v>0</v>
      </c>
      <c r="X456" s="739">
        <f t="shared" si="57"/>
        <v>0</v>
      </c>
      <c r="Y456" s="722">
        <f t="shared" si="58"/>
        <v>1140</v>
      </c>
      <c r="Z456" s="740" t="str">
        <f t="shared" si="59"/>
        <v>OK</v>
      </c>
    </row>
    <row r="457" spans="1:26">
      <c r="A457" s="578">
        <v>289</v>
      </c>
      <c r="B457" s="1185" t="s">
        <v>2230</v>
      </c>
      <c r="C457" s="1176" t="s">
        <v>1520</v>
      </c>
      <c r="D457" s="1177">
        <v>1065</v>
      </c>
      <c r="E457" s="1177">
        <v>891</v>
      </c>
      <c r="F457" s="1177">
        <v>893</v>
      </c>
      <c r="G457" s="1177">
        <v>914</v>
      </c>
      <c r="H457" s="1178">
        <v>114</v>
      </c>
      <c r="I457" s="1177">
        <v>800</v>
      </c>
      <c r="J457" s="1179">
        <v>12.84</v>
      </c>
      <c r="K457" s="1179">
        <v>10272</v>
      </c>
      <c r="L457" s="1177">
        <v>400</v>
      </c>
      <c r="M457" s="1177"/>
      <c r="N457" s="1177">
        <v>400</v>
      </c>
      <c r="O457" s="1177"/>
      <c r="P457" s="1177">
        <v>800</v>
      </c>
      <c r="Q457" s="1179">
        <v>10272</v>
      </c>
      <c r="R457" s="1178" t="s">
        <v>1051</v>
      </c>
      <c r="S457" s="1175" t="s">
        <v>296</v>
      </c>
      <c r="T457" s="22" t="str">
        <f>+IF(K469=Q469,("OK"))</f>
        <v>OK</v>
      </c>
      <c r="U457" s="739">
        <f t="shared" si="54"/>
        <v>5136</v>
      </c>
      <c r="V457" s="739">
        <f t="shared" si="55"/>
        <v>0</v>
      </c>
      <c r="W457" s="739">
        <f t="shared" si="56"/>
        <v>5136</v>
      </c>
      <c r="X457" s="739">
        <f t="shared" si="57"/>
        <v>0</v>
      </c>
      <c r="Y457" s="722">
        <f t="shared" si="58"/>
        <v>10272</v>
      </c>
      <c r="Z457" s="740" t="str">
        <f t="shared" si="59"/>
        <v>OK</v>
      </c>
    </row>
    <row r="458" spans="1:26">
      <c r="A458" s="578">
        <v>290</v>
      </c>
      <c r="B458" s="1183" t="s">
        <v>2231</v>
      </c>
      <c r="C458" s="1176" t="s">
        <v>2008</v>
      </c>
      <c r="D458" s="1177">
        <v>738</v>
      </c>
      <c r="E458" s="1177">
        <v>698</v>
      </c>
      <c r="F458" s="1177">
        <v>494</v>
      </c>
      <c r="G458" s="1177">
        <v>607</v>
      </c>
      <c r="H458" s="1178">
        <v>323</v>
      </c>
      <c r="I458" s="1177">
        <v>284</v>
      </c>
      <c r="J458" s="1179">
        <v>3</v>
      </c>
      <c r="K458" s="1179">
        <v>852</v>
      </c>
      <c r="L458" s="1177"/>
      <c r="M458" s="1177">
        <v>284</v>
      </c>
      <c r="N458" s="1177"/>
      <c r="O458" s="1177"/>
      <c r="P458" s="1177">
        <v>284</v>
      </c>
      <c r="Q458" s="1179">
        <v>852</v>
      </c>
      <c r="R458" s="1178" t="s">
        <v>1051</v>
      </c>
      <c r="S458" s="1175" t="s">
        <v>296</v>
      </c>
      <c r="T458" s="22" t="str">
        <f>+IF(K470=Q470,("OK"))</f>
        <v>OK</v>
      </c>
      <c r="U458" s="739">
        <f t="shared" si="54"/>
        <v>0</v>
      </c>
      <c r="V458" s="739">
        <f t="shared" si="55"/>
        <v>852</v>
      </c>
      <c r="W458" s="739">
        <f t="shared" si="56"/>
        <v>0</v>
      </c>
      <c r="X458" s="739">
        <f t="shared" si="57"/>
        <v>0</v>
      </c>
      <c r="Y458" s="722">
        <f t="shared" si="58"/>
        <v>852</v>
      </c>
      <c r="Z458" s="740" t="str">
        <f t="shared" si="59"/>
        <v>OK</v>
      </c>
    </row>
    <row r="459" spans="1:26" ht="50.4">
      <c r="A459" s="509">
        <v>291</v>
      </c>
      <c r="B459" s="1195" t="s">
        <v>2232</v>
      </c>
      <c r="C459" s="1187" t="s">
        <v>1958</v>
      </c>
      <c r="D459" s="1188">
        <v>86556</v>
      </c>
      <c r="E459" s="1188">
        <v>83453</v>
      </c>
      <c r="F459" s="1188">
        <v>71431</v>
      </c>
      <c r="G459" s="1188">
        <v>90753</v>
      </c>
      <c r="H459" s="1189">
        <v>7710</v>
      </c>
      <c r="I459" s="1188">
        <v>83043</v>
      </c>
      <c r="J459" s="1190">
        <v>0.83333333333333337</v>
      </c>
      <c r="K459" s="1190">
        <v>69202.5</v>
      </c>
      <c r="L459" s="1188">
        <v>20760.75</v>
      </c>
      <c r="M459" s="1188">
        <v>20760.75</v>
      </c>
      <c r="N459" s="1188">
        <v>20760.75</v>
      </c>
      <c r="O459" s="1188">
        <v>20760.75</v>
      </c>
      <c r="P459" s="1188">
        <v>83043</v>
      </c>
      <c r="Q459" s="1190">
        <v>69202.5</v>
      </c>
      <c r="R459" s="1189" t="s">
        <v>1962</v>
      </c>
      <c r="S459" s="1175" t="s">
        <v>296</v>
      </c>
      <c r="T459" s="22" t="str">
        <f>+IF(K471=Q471,("OK"))</f>
        <v>OK</v>
      </c>
      <c r="U459" s="739">
        <f t="shared" si="54"/>
        <v>17300.625</v>
      </c>
      <c r="V459" s="739">
        <f t="shared" si="55"/>
        <v>17300.625</v>
      </c>
      <c r="W459" s="739">
        <f t="shared" si="56"/>
        <v>17300.625</v>
      </c>
      <c r="X459" s="739">
        <f t="shared" si="57"/>
        <v>17300.625</v>
      </c>
      <c r="Y459" s="722">
        <f t="shared" si="58"/>
        <v>69202.5</v>
      </c>
      <c r="Z459" s="740" t="str">
        <f t="shared" si="59"/>
        <v>OK</v>
      </c>
    </row>
    <row r="460" spans="1:26" ht="27">
      <c r="A460" s="1060"/>
      <c r="B460" s="604" t="s">
        <v>6</v>
      </c>
      <c r="D460" s="21"/>
      <c r="E460" s="21"/>
      <c r="F460" s="21"/>
      <c r="G460" s="21"/>
      <c r="I460" s="21"/>
      <c r="J460" s="21"/>
      <c r="K460" s="1162">
        <f>SUM(K443:K459)</f>
        <v>9260492.441564763</v>
      </c>
      <c r="L460" s="1139"/>
      <c r="M460" s="1139"/>
      <c r="N460" s="1139"/>
      <c r="O460" s="1139"/>
      <c r="P460" s="1139"/>
      <c r="Q460" s="1162">
        <f>SUM(Q443:Q459)</f>
        <v>9260492.441564763</v>
      </c>
      <c r="T460" s="22"/>
      <c r="U460" s="739">
        <f t="shared" si="54"/>
        <v>0</v>
      </c>
      <c r="V460" s="739">
        <f t="shared" si="55"/>
        <v>0</v>
      </c>
      <c r="W460" s="739">
        <f t="shared" si="56"/>
        <v>0</v>
      </c>
      <c r="X460" s="739">
        <f t="shared" si="57"/>
        <v>0</v>
      </c>
      <c r="Y460" s="722">
        <f t="shared" si="58"/>
        <v>0</v>
      </c>
      <c r="Z460" s="740" t="b">
        <f t="shared" si="59"/>
        <v>0</v>
      </c>
    </row>
    <row r="461" spans="1:26" ht="24.6">
      <c r="A461" s="1826" t="s">
        <v>1937</v>
      </c>
      <c r="B461" s="1826"/>
      <c r="C461" s="1826"/>
      <c r="D461" s="1826"/>
      <c r="E461" s="1826"/>
      <c r="F461" s="1826"/>
      <c r="G461" s="1826"/>
      <c r="H461" s="1826"/>
      <c r="I461" s="1826"/>
      <c r="J461" s="1826"/>
      <c r="K461" s="1826"/>
      <c r="L461" s="1826"/>
      <c r="M461" s="1826"/>
      <c r="N461" s="1826"/>
      <c r="O461" s="1826"/>
      <c r="P461" s="1826"/>
      <c r="Q461" s="1826"/>
      <c r="R461" s="1826"/>
      <c r="S461" s="1826"/>
      <c r="T461" s="22"/>
      <c r="U461" s="739">
        <f t="shared" si="54"/>
        <v>0</v>
      </c>
      <c r="V461" s="739">
        <f t="shared" si="55"/>
        <v>0</v>
      </c>
      <c r="W461" s="739">
        <f t="shared" si="56"/>
        <v>0</v>
      </c>
      <c r="X461" s="739">
        <f t="shared" si="57"/>
        <v>0</v>
      </c>
      <c r="Y461" s="722">
        <f t="shared" si="58"/>
        <v>0</v>
      </c>
      <c r="Z461" s="740" t="str">
        <f t="shared" si="59"/>
        <v>OK</v>
      </c>
    </row>
    <row r="462" spans="1:26" ht="24.6">
      <c r="A462" s="1826" t="s">
        <v>1029</v>
      </c>
      <c r="B462" s="1826"/>
      <c r="C462" s="1826"/>
      <c r="D462" s="1826"/>
      <c r="E462" s="1826"/>
      <c r="F462" s="1826"/>
      <c r="G462" s="1826"/>
      <c r="H462" s="1826"/>
      <c r="I462" s="1826"/>
      <c r="J462" s="1826"/>
      <c r="K462" s="1826"/>
      <c r="L462" s="1826"/>
      <c r="M462" s="1826"/>
      <c r="N462" s="1826"/>
      <c r="O462" s="1826"/>
      <c r="P462" s="1826"/>
      <c r="Q462" s="1826"/>
      <c r="R462" s="1826"/>
      <c r="S462" s="1826"/>
      <c r="T462" s="22"/>
      <c r="U462" s="739">
        <f t="shared" si="54"/>
        <v>0</v>
      </c>
      <c r="V462" s="739">
        <f t="shared" si="55"/>
        <v>0</v>
      </c>
      <c r="W462" s="739">
        <f t="shared" si="56"/>
        <v>0</v>
      </c>
      <c r="X462" s="739">
        <f t="shared" si="57"/>
        <v>0</v>
      </c>
      <c r="Y462" s="722">
        <f t="shared" si="58"/>
        <v>0</v>
      </c>
      <c r="Z462" s="740" t="str">
        <f t="shared" si="59"/>
        <v>OK</v>
      </c>
    </row>
    <row r="463" spans="1:26" ht="24.6">
      <c r="A463" s="1827" t="s">
        <v>1030</v>
      </c>
      <c r="B463" s="1827"/>
      <c r="C463" s="1827"/>
      <c r="D463" s="1827"/>
      <c r="E463" s="1827"/>
      <c r="F463" s="1827"/>
      <c r="G463" s="1827"/>
      <c r="H463" s="1827"/>
      <c r="I463" s="1827"/>
      <c r="J463" s="1827"/>
      <c r="K463" s="1827"/>
      <c r="L463" s="1827"/>
      <c r="M463" s="1827"/>
      <c r="N463" s="1827"/>
      <c r="O463" s="1827"/>
      <c r="P463" s="1827"/>
      <c r="Q463" s="1827"/>
      <c r="R463" s="1827"/>
      <c r="S463" s="1827"/>
      <c r="T463" s="22"/>
      <c r="U463" s="739">
        <f t="shared" si="54"/>
        <v>0</v>
      </c>
      <c r="V463" s="739">
        <f t="shared" si="55"/>
        <v>0</v>
      </c>
      <c r="W463" s="739">
        <f t="shared" si="56"/>
        <v>0</v>
      </c>
      <c r="X463" s="739">
        <f t="shared" si="57"/>
        <v>0</v>
      </c>
      <c r="Y463" s="722">
        <f t="shared" si="58"/>
        <v>0</v>
      </c>
      <c r="Z463" s="740" t="str">
        <f t="shared" si="59"/>
        <v>OK</v>
      </c>
    </row>
    <row r="464" spans="1:26">
      <c r="A464" s="1828" t="s">
        <v>789</v>
      </c>
      <c r="B464" s="1829" t="s">
        <v>4</v>
      </c>
      <c r="C464" s="1828" t="s">
        <v>1031</v>
      </c>
      <c r="D464" s="1838" t="s">
        <v>1032</v>
      </c>
      <c r="E464" s="1838"/>
      <c r="F464" s="1838"/>
      <c r="G464" s="1847" t="s">
        <v>1033</v>
      </c>
      <c r="H464" s="1847" t="s">
        <v>1034</v>
      </c>
      <c r="I464" s="1847" t="s">
        <v>1035</v>
      </c>
      <c r="J464" s="1833" t="s">
        <v>1036</v>
      </c>
      <c r="K464" s="1833" t="s">
        <v>1037</v>
      </c>
      <c r="L464" s="1831" t="s">
        <v>1038</v>
      </c>
      <c r="M464" s="1831" t="s">
        <v>1039</v>
      </c>
      <c r="N464" s="1831" t="s">
        <v>1040</v>
      </c>
      <c r="O464" s="1831" t="s">
        <v>1041</v>
      </c>
      <c r="P464" s="1833" t="s">
        <v>1042</v>
      </c>
      <c r="Q464" s="1833"/>
      <c r="R464" s="1828" t="s">
        <v>1043</v>
      </c>
      <c r="S464" s="1883" t="s">
        <v>1146</v>
      </c>
      <c r="T464" s="22" t="str">
        <f>+IF(K467=Q467,("OK"))</f>
        <v>OK</v>
      </c>
      <c r="U464" s="739"/>
      <c r="V464" s="739"/>
      <c r="W464" s="739"/>
      <c r="X464" s="739"/>
      <c r="Z464" s="740" t="str">
        <f t="shared" si="59"/>
        <v>OK</v>
      </c>
    </row>
    <row r="465" spans="1:26" ht="76.95" customHeight="1">
      <c r="A465" s="1828"/>
      <c r="B465" s="1830"/>
      <c r="C465" s="1828"/>
      <c r="D465" s="505" t="s">
        <v>1147</v>
      </c>
      <c r="E465" s="505" t="s">
        <v>1046</v>
      </c>
      <c r="F465" s="505" t="s">
        <v>1926</v>
      </c>
      <c r="G465" s="1847"/>
      <c r="H465" s="1847"/>
      <c r="I465" s="1847"/>
      <c r="J465" s="1833"/>
      <c r="K465" s="1833"/>
      <c r="L465" s="1831"/>
      <c r="M465" s="1831"/>
      <c r="N465" s="1831"/>
      <c r="O465" s="1831"/>
      <c r="P465" s="499" t="s">
        <v>1047</v>
      </c>
      <c r="Q465" s="500" t="s">
        <v>1048</v>
      </c>
      <c r="R465" s="1828"/>
      <c r="S465" s="1883"/>
      <c r="T465" s="22" t="str">
        <f>+IF(K468=Q468,("OK"))</f>
        <v>OK</v>
      </c>
      <c r="U465" s="739">
        <f t="shared" si="54"/>
        <v>0</v>
      </c>
      <c r="V465" s="739">
        <f t="shared" si="55"/>
        <v>0</v>
      </c>
      <c r="W465" s="739">
        <f t="shared" si="56"/>
        <v>0</v>
      </c>
      <c r="X465" s="739">
        <f t="shared" si="57"/>
        <v>0</v>
      </c>
      <c r="Y465" s="722">
        <f t="shared" si="58"/>
        <v>0</v>
      </c>
      <c r="Z465" s="740" t="b">
        <f t="shared" si="59"/>
        <v>0</v>
      </c>
    </row>
    <row r="466" spans="1:26" ht="21.6" customHeight="1">
      <c r="A466" s="849"/>
      <c r="B466" s="849" t="s">
        <v>1087</v>
      </c>
      <c r="C466" s="849"/>
      <c r="D466" s="1147"/>
      <c r="E466" s="1147"/>
      <c r="F466" s="1147"/>
      <c r="G466" s="1148"/>
      <c r="H466" s="1148"/>
      <c r="I466" s="1148"/>
      <c r="J466" s="848"/>
      <c r="K466" s="848">
        <f>+K460</f>
        <v>9260492.441564763</v>
      </c>
      <c r="L466" s="847"/>
      <c r="M466" s="847"/>
      <c r="N466" s="847"/>
      <c r="O466" s="847"/>
      <c r="P466" s="847"/>
      <c r="Q466" s="848">
        <f>+Q460</f>
        <v>9260492.441564763</v>
      </c>
      <c r="R466" s="849"/>
      <c r="S466" s="1149"/>
      <c r="T466" s="22"/>
      <c r="U466" s="739">
        <f t="shared" si="54"/>
        <v>0</v>
      </c>
      <c r="V466" s="739">
        <f t="shared" si="55"/>
        <v>0</v>
      </c>
      <c r="W466" s="739">
        <f t="shared" si="56"/>
        <v>0</v>
      </c>
      <c r="X466" s="739">
        <f t="shared" si="57"/>
        <v>0</v>
      </c>
      <c r="Y466" s="722">
        <f t="shared" si="58"/>
        <v>0</v>
      </c>
      <c r="Z466" s="740" t="b">
        <f t="shared" si="59"/>
        <v>0</v>
      </c>
    </row>
    <row r="467" spans="1:26" ht="40.799999999999997">
      <c r="A467" s="578">
        <v>292</v>
      </c>
      <c r="B467" s="1184" t="s">
        <v>2233</v>
      </c>
      <c r="C467" s="1176" t="s">
        <v>1520</v>
      </c>
      <c r="D467" s="1177">
        <v>12</v>
      </c>
      <c r="E467" s="1177">
        <v>12</v>
      </c>
      <c r="F467" s="1177">
        <v>15</v>
      </c>
      <c r="G467" s="1177">
        <v>15</v>
      </c>
      <c r="H467" s="1178">
        <v>2</v>
      </c>
      <c r="I467" s="1177">
        <v>13</v>
      </c>
      <c r="J467" s="1179">
        <v>246.1</v>
      </c>
      <c r="K467" s="1179">
        <v>3199.2999999999997</v>
      </c>
      <c r="L467" s="1177"/>
      <c r="M467" s="1177">
        <v>6.5</v>
      </c>
      <c r="N467" s="1177"/>
      <c r="O467" s="1177">
        <v>6.5</v>
      </c>
      <c r="P467" s="1177">
        <v>13</v>
      </c>
      <c r="Q467" s="1179">
        <v>3199.2999999999997</v>
      </c>
      <c r="R467" s="1178" t="s">
        <v>1051</v>
      </c>
      <c r="S467" s="1175" t="s">
        <v>296</v>
      </c>
      <c r="T467" s="22" t="str">
        <f t="shared" si="53"/>
        <v>OK</v>
      </c>
      <c r="U467" s="739">
        <f t="shared" si="54"/>
        <v>0</v>
      </c>
      <c r="V467" s="739">
        <f t="shared" si="55"/>
        <v>1599.6499999999999</v>
      </c>
      <c r="W467" s="739">
        <f t="shared" si="56"/>
        <v>0</v>
      </c>
      <c r="X467" s="739">
        <f t="shared" si="57"/>
        <v>1599.6499999999999</v>
      </c>
      <c r="Y467" s="722">
        <f t="shared" si="58"/>
        <v>3199.2999999999997</v>
      </c>
      <c r="Z467" s="740" t="str">
        <f t="shared" si="59"/>
        <v>OK</v>
      </c>
    </row>
    <row r="468" spans="1:26">
      <c r="A468" s="578">
        <v>293</v>
      </c>
      <c r="B468" s="1183" t="s">
        <v>2234</v>
      </c>
      <c r="C468" s="1176" t="s">
        <v>2000</v>
      </c>
      <c r="D468" s="1177">
        <v>485</v>
      </c>
      <c r="E468" s="1177">
        <v>372</v>
      </c>
      <c r="F468" s="1177">
        <v>437</v>
      </c>
      <c r="G468" s="1177">
        <v>587</v>
      </c>
      <c r="H468" s="1178">
        <v>29</v>
      </c>
      <c r="I468" s="1177">
        <v>558</v>
      </c>
      <c r="J468" s="1179">
        <v>36</v>
      </c>
      <c r="K468" s="1179">
        <v>20088</v>
      </c>
      <c r="L468" s="1177">
        <v>279</v>
      </c>
      <c r="M468" s="1177"/>
      <c r="N468" s="1177">
        <v>279</v>
      </c>
      <c r="O468" s="1177"/>
      <c r="P468" s="1177">
        <v>558</v>
      </c>
      <c r="Q468" s="1179">
        <v>20088</v>
      </c>
      <c r="R468" s="1178" t="s">
        <v>1051</v>
      </c>
      <c r="S468" s="1175" t="s">
        <v>296</v>
      </c>
      <c r="T468" s="22" t="str">
        <f t="shared" si="53"/>
        <v>OK</v>
      </c>
      <c r="U468" s="739">
        <f t="shared" si="54"/>
        <v>10044</v>
      </c>
      <c r="V468" s="739">
        <f t="shared" si="55"/>
        <v>0</v>
      </c>
      <c r="W468" s="739">
        <f t="shared" si="56"/>
        <v>10044</v>
      </c>
      <c r="X468" s="739">
        <f t="shared" si="57"/>
        <v>0</v>
      </c>
      <c r="Y468" s="722">
        <f t="shared" si="58"/>
        <v>20088</v>
      </c>
      <c r="Z468" s="740" t="str">
        <f t="shared" si="59"/>
        <v>OK</v>
      </c>
    </row>
    <row r="469" spans="1:26">
      <c r="A469" s="578">
        <v>294</v>
      </c>
      <c r="B469" s="1183" t="s">
        <v>2235</v>
      </c>
      <c r="C469" s="1176" t="s">
        <v>1958</v>
      </c>
      <c r="D469" s="1177">
        <v>446940</v>
      </c>
      <c r="E469" s="1177">
        <v>217959</v>
      </c>
      <c r="F469" s="1177">
        <v>130941</v>
      </c>
      <c r="G469" s="1177">
        <v>274336</v>
      </c>
      <c r="H469" s="1178">
        <v>74336</v>
      </c>
      <c r="I469" s="1177">
        <v>200000</v>
      </c>
      <c r="J469" s="1179">
        <v>0.25145000000000001</v>
      </c>
      <c r="K469" s="1179">
        <v>50290</v>
      </c>
      <c r="L469" s="1177">
        <v>50000</v>
      </c>
      <c r="M469" s="1177">
        <v>50000</v>
      </c>
      <c r="N469" s="1177">
        <v>50000</v>
      </c>
      <c r="O469" s="1177">
        <v>50000</v>
      </c>
      <c r="P469" s="1177">
        <v>200000</v>
      </c>
      <c r="Q469" s="1179">
        <v>50290</v>
      </c>
      <c r="R469" s="1178" t="s">
        <v>1051</v>
      </c>
      <c r="S469" s="1175" t="s">
        <v>296</v>
      </c>
      <c r="T469" s="22" t="str">
        <f t="shared" si="53"/>
        <v>OK</v>
      </c>
      <c r="U469" s="739">
        <f t="shared" si="54"/>
        <v>12572.5</v>
      </c>
      <c r="V469" s="739">
        <f t="shared" si="55"/>
        <v>12572.5</v>
      </c>
      <c r="W469" s="739">
        <f t="shared" si="56"/>
        <v>12572.5</v>
      </c>
      <c r="X469" s="739">
        <f t="shared" si="57"/>
        <v>12572.5</v>
      </c>
      <c r="Y469" s="722">
        <f t="shared" si="58"/>
        <v>50290</v>
      </c>
      <c r="Z469" s="740" t="str">
        <f t="shared" si="59"/>
        <v>OK</v>
      </c>
    </row>
    <row r="470" spans="1:26">
      <c r="A470" s="578">
        <v>295</v>
      </c>
      <c r="B470" s="1183" t="s">
        <v>2236</v>
      </c>
      <c r="C470" s="1176" t="s">
        <v>1958</v>
      </c>
      <c r="D470" s="1177">
        <v>77766</v>
      </c>
      <c r="E470" s="1177">
        <v>76498</v>
      </c>
      <c r="F470" s="1177">
        <v>65059</v>
      </c>
      <c r="G470" s="1177">
        <v>78515</v>
      </c>
      <c r="H470" s="1178">
        <v>7000</v>
      </c>
      <c r="I470" s="1177">
        <v>71515</v>
      </c>
      <c r="J470" s="1179">
        <v>0.34</v>
      </c>
      <c r="K470" s="1179">
        <v>24315.100000000002</v>
      </c>
      <c r="L470" s="1177">
        <v>17878.75</v>
      </c>
      <c r="M470" s="1177">
        <v>17878.75</v>
      </c>
      <c r="N470" s="1177">
        <v>17878.75</v>
      </c>
      <c r="O470" s="1177">
        <v>17878.75</v>
      </c>
      <c r="P470" s="1177">
        <v>71515</v>
      </c>
      <c r="Q470" s="1179">
        <v>24315.100000000002</v>
      </c>
      <c r="R470" s="1178" t="s">
        <v>1956</v>
      </c>
      <c r="S470" s="1175" t="s">
        <v>296</v>
      </c>
      <c r="T470" s="22" t="str">
        <f t="shared" si="53"/>
        <v>OK</v>
      </c>
      <c r="U470" s="739">
        <f t="shared" si="54"/>
        <v>6078.7750000000005</v>
      </c>
      <c r="V470" s="739">
        <f t="shared" si="55"/>
        <v>6078.7750000000005</v>
      </c>
      <c r="W470" s="739">
        <f t="shared" si="56"/>
        <v>6078.7750000000005</v>
      </c>
      <c r="X470" s="739">
        <f t="shared" si="57"/>
        <v>6078.7750000000005</v>
      </c>
      <c r="Y470" s="722">
        <f t="shared" si="58"/>
        <v>24315.100000000002</v>
      </c>
      <c r="Z470" s="740" t="str">
        <f t="shared" si="59"/>
        <v>OK</v>
      </c>
    </row>
    <row r="471" spans="1:26">
      <c r="A471" s="578">
        <v>296</v>
      </c>
      <c r="B471" s="1183" t="s">
        <v>2237</v>
      </c>
      <c r="C471" s="1176" t="s">
        <v>1958</v>
      </c>
      <c r="D471" s="1177">
        <v>40901</v>
      </c>
      <c r="E471" s="1177">
        <v>16803</v>
      </c>
      <c r="F471" s="1177">
        <v>13271</v>
      </c>
      <c r="G471" s="1177">
        <v>23820</v>
      </c>
      <c r="H471" s="1178">
        <v>15000</v>
      </c>
      <c r="I471" s="1177">
        <v>8820</v>
      </c>
      <c r="J471" s="1179">
        <v>0.218</v>
      </c>
      <c r="K471" s="1179">
        <v>1922.76</v>
      </c>
      <c r="L471" s="1177">
        <v>4410</v>
      </c>
      <c r="M471" s="1177"/>
      <c r="N471" s="1177">
        <v>4410</v>
      </c>
      <c r="O471" s="1177"/>
      <c r="P471" s="1177">
        <v>8820</v>
      </c>
      <c r="Q471" s="1179">
        <v>1922.76</v>
      </c>
      <c r="R471" s="1178" t="s">
        <v>1956</v>
      </c>
      <c r="S471" s="1175" t="s">
        <v>296</v>
      </c>
      <c r="T471" s="22" t="str">
        <f t="shared" si="53"/>
        <v>OK</v>
      </c>
      <c r="U471" s="739">
        <f t="shared" si="54"/>
        <v>961.38</v>
      </c>
      <c r="V471" s="739">
        <f t="shared" si="55"/>
        <v>0</v>
      </c>
      <c r="W471" s="739">
        <f t="shared" si="56"/>
        <v>961.38</v>
      </c>
      <c r="X471" s="739">
        <f t="shared" si="57"/>
        <v>0</v>
      </c>
      <c r="Y471" s="722">
        <f t="shared" si="58"/>
        <v>1922.76</v>
      </c>
      <c r="Z471" s="740" t="str">
        <f t="shared" si="59"/>
        <v>OK</v>
      </c>
    </row>
    <row r="472" spans="1:26">
      <c r="A472" s="578">
        <v>297</v>
      </c>
      <c r="B472" s="1183" t="s">
        <v>2238</v>
      </c>
      <c r="C472" s="1176" t="s">
        <v>1958</v>
      </c>
      <c r="D472" s="1177">
        <v>16173</v>
      </c>
      <c r="E472" s="1177">
        <v>21980</v>
      </c>
      <c r="F472" s="1177">
        <v>23082</v>
      </c>
      <c r="G472" s="1177">
        <v>23596</v>
      </c>
      <c r="H472" s="1178">
        <v>9140</v>
      </c>
      <c r="I472" s="1177">
        <v>14456</v>
      </c>
      <c r="J472" s="1179">
        <v>0.25</v>
      </c>
      <c r="K472" s="1179">
        <v>3614</v>
      </c>
      <c r="L472" s="1177"/>
      <c r="M472" s="1177">
        <v>7228</v>
      </c>
      <c r="N472" s="1177"/>
      <c r="O472" s="1177">
        <v>7228</v>
      </c>
      <c r="P472" s="1177">
        <v>14456</v>
      </c>
      <c r="Q472" s="1179">
        <v>3614</v>
      </c>
      <c r="R472" s="1178" t="s">
        <v>1051</v>
      </c>
      <c r="S472" s="1175" t="s">
        <v>296</v>
      </c>
      <c r="T472" s="22" t="str">
        <f t="shared" si="53"/>
        <v>OK</v>
      </c>
      <c r="U472" s="739">
        <f t="shared" si="54"/>
        <v>0</v>
      </c>
      <c r="V472" s="739">
        <f t="shared" si="55"/>
        <v>1807</v>
      </c>
      <c r="W472" s="739">
        <f t="shared" si="56"/>
        <v>0</v>
      </c>
      <c r="X472" s="739">
        <f t="shared" si="57"/>
        <v>1807</v>
      </c>
      <c r="Y472" s="722">
        <f t="shared" si="58"/>
        <v>3614</v>
      </c>
      <c r="Z472" s="740" t="str">
        <f t="shared" si="59"/>
        <v>OK</v>
      </c>
    </row>
    <row r="473" spans="1:26">
      <c r="A473" s="578">
        <v>298</v>
      </c>
      <c r="B473" s="1183" t="s">
        <v>2239</v>
      </c>
      <c r="C473" s="1176" t="s">
        <v>1961</v>
      </c>
      <c r="D473" s="1177">
        <v>376</v>
      </c>
      <c r="E473" s="1177">
        <v>341</v>
      </c>
      <c r="F473" s="1177">
        <v>284</v>
      </c>
      <c r="G473" s="1177">
        <v>285</v>
      </c>
      <c r="H473" s="1178">
        <v>85</v>
      </c>
      <c r="I473" s="1177">
        <v>200</v>
      </c>
      <c r="J473" s="1179">
        <v>10</v>
      </c>
      <c r="K473" s="1179">
        <v>2000</v>
      </c>
      <c r="L473" s="1177"/>
      <c r="M473" s="1177"/>
      <c r="N473" s="1177">
        <v>200</v>
      </c>
      <c r="O473" s="1177"/>
      <c r="P473" s="1177">
        <v>200</v>
      </c>
      <c r="Q473" s="1179">
        <v>2000</v>
      </c>
      <c r="R473" s="1178" t="s">
        <v>1051</v>
      </c>
      <c r="S473" s="1175" t="s">
        <v>296</v>
      </c>
      <c r="T473" s="22" t="str">
        <f t="shared" si="53"/>
        <v>OK</v>
      </c>
      <c r="U473" s="739">
        <f t="shared" si="54"/>
        <v>0</v>
      </c>
      <c r="V473" s="739">
        <f t="shared" si="55"/>
        <v>0</v>
      </c>
      <c r="W473" s="739">
        <f t="shared" si="56"/>
        <v>2000</v>
      </c>
      <c r="X473" s="739">
        <f t="shared" si="57"/>
        <v>0</v>
      </c>
      <c r="Y473" s="722">
        <f t="shared" si="58"/>
        <v>2000</v>
      </c>
      <c r="Z473" s="740" t="str">
        <f t="shared" si="59"/>
        <v>OK</v>
      </c>
    </row>
    <row r="474" spans="1:26">
      <c r="A474" s="578">
        <v>299</v>
      </c>
      <c r="B474" s="1183" t="s">
        <v>2240</v>
      </c>
      <c r="C474" s="1176" t="s">
        <v>1961</v>
      </c>
      <c r="D474" s="1177">
        <v>337</v>
      </c>
      <c r="E474" s="1177">
        <v>463</v>
      </c>
      <c r="F474" s="1177">
        <v>551</v>
      </c>
      <c r="G474" s="1177">
        <v>661</v>
      </c>
      <c r="H474" s="1178">
        <v>61</v>
      </c>
      <c r="I474" s="1177">
        <v>600</v>
      </c>
      <c r="J474" s="1179">
        <v>13</v>
      </c>
      <c r="K474" s="1179">
        <v>7800</v>
      </c>
      <c r="L474" s="1177"/>
      <c r="M474" s="1177">
        <v>300</v>
      </c>
      <c r="N474" s="1177"/>
      <c r="O474" s="1177">
        <v>300</v>
      </c>
      <c r="P474" s="1177">
        <v>600</v>
      </c>
      <c r="Q474" s="1179">
        <v>7800</v>
      </c>
      <c r="R474" s="1178" t="s">
        <v>1051</v>
      </c>
      <c r="S474" s="1175" t="s">
        <v>296</v>
      </c>
      <c r="T474" s="22" t="str">
        <f t="shared" si="53"/>
        <v>OK</v>
      </c>
      <c r="U474" s="739">
        <f t="shared" si="54"/>
        <v>0</v>
      </c>
      <c r="V474" s="739">
        <f t="shared" si="55"/>
        <v>3900</v>
      </c>
      <c r="W474" s="739">
        <f t="shared" si="56"/>
        <v>0</v>
      </c>
      <c r="X474" s="739">
        <f t="shared" si="57"/>
        <v>3900</v>
      </c>
      <c r="Y474" s="722">
        <f t="shared" si="58"/>
        <v>7800</v>
      </c>
      <c r="Z474" s="740" t="str">
        <f t="shared" si="59"/>
        <v>OK</v>
      </c>
    </row>
    <row r="475" spans="1:26">
      <c r="A475" s="578">
        <v>300</v>
      </c>
      <c r="B475" s="1183" t="s">
        <v>2241</v>
      </c>
      <c r="C475" s="1176" t="s">
        <v>1958</v>
      </c>
      <c r="D475" s="1177"/>
      <c r="E475" s="1177"/>
      <c r="F475" s="1177">
        <v>182</v>
      </c>
      <c r="G475" s="1177">
        <v>1000</v>
      </c>
      <c r="H475" s="1178">
        <v>100</v>
      </c>
      <c r="I475" s="1177">
        <v>900</v>
      </c>
      <c r="J475" s="1179">
        <v>1.6</v>
      </c>
      <c r="K475" s="1179">
        <v>1440</v>
      </c>
      <c r="L475" s="1177"/>
      <c r="M475" s="1177"/>
      <c r="N475" s="1177">
        <v>900</v>
      </c>
      <c r="O475" s="1177"/>
      <c r="P475" s="1177">
        <v>900</v>
      </c>
      <c r="Q475" s="1179">
        <v>1440</v>
      </c>
      <c r="R475" s="1178" t="s">
        <v>1051</v>
      </c>
      <c r="S475" s="1175" t="s">
        <v>296</v>
      </c>
      <c r="T475" s="22" t="str">
        <f t="shared" si="53"/>
        <v>OK</v>
      </c>
      <c r="U475" s="739">
        <f t="shared" si="54"/>
        <v>0</v>
      </c>
      <c r="V475" s="739">
        <f t="shared" si="55"/>
        <v>0</v>
      </c>
      <c r="W475" s="739">
        <f t="shared" si="56"/>
        <v>1440</v>
      </c>
      <c r="X475" s="739">
        <f t="shared" si="57"/>
        <v>0</v>
      </c>
      <c r="Y475" s="722">
        <f t="shared" si="58"/>
        <v>1440</v>
      </c>
      <c r="Z475" s="740" t="str">
        <f t="shared" si="59"/>
        <v>OK</v>
      </c>
    </row>
    <row r="476" spans="1:26">
      <c r="A476" s="578">
        <v>301</v>
      </c>
      <c r="B476" s="1183" t="s">
        <v>2242</v>
      </c>
      <c r="C476" s="1176" t="s">
        <v>1958</v>
      </c>
      <c r="D476" s="1177">
        <v>9392</v>
      </c>
      <c r="E476" s="1177">
        <v>10426</v>
      </c>
      <c r="F476" s="1177">
        <v>10784</v>
      </c>
      <c r="G476" s="1177">
        <v>11628</v>
      </c>
      <c r="H476" s="1178">
        <v>2400</v>
      </c>
      <c r="I476" s="1177">
        <v>9228</v>
      </c>
      <c r="J476" s="1179">
        <v>1.95</v>
      </c>
      <c r="K476" s="1179">
        <v>17994.599999999999</v>
      </c>
      <c r="L476" s="1177">
        <v>2307</v>
      </c>
      <c r="M476" s="1177">
        <v>2307</v>
      </c>
      <c r="N476" s="1177">
        <v>2307</v>
      </c>
      <c r="O476" s="1177">
        <v>2307</v>
      </c>
      <c r="P476" s="1177">
        <v>9228</v>
      </c>
      <c r="Q476" s="1179">
        <v>17994.599999999999</v>
      </c>
      <c r="R476" s="1178" t="s">
        <v>1051</v>
      </c>
      <c r="S476" s="1175" t="s">
        <v>296</v>
      </c>
      <c r="T476" s="22" t="str">
        <f>+IF(K489=Q489,("OK"))</f>
        <v>OK</v>
      </c>
      <c r="U476" s="739">
        <f t="shared" si="54"/>
        <v>4498.6499999999996</v>
      </c>
      <c r="V476" s="739">
        <f t="shared" si="55"/>
        <v>4498.6499999999996</v>
      </c>
      <c r="W476" s="739">
        <f t="shared" si="56"/>
        <v>4498.6499999999996</v>
      </c>
      <c r="X476" s="739">
        <f t="shared" si="57"/>
        <v>4498.6499999999996</v>
      </c>
      <c r="Y476" s="722">
        <f t="shared" si="58"/>
        <v>17994.599999999999</v>
      </c>
      <c r="Z476" s="740" t="str">
        <f t="shared" si="59"/>
        <v>OK</v>
      </c>
    </row>
    <row r="477" spans="1:26">
      <c r="A477" s="578">
        <v>302</v>
      </c>
      <c r="B477" s="1183" t="s">
        <v>2243</v>
      </c>
      <c r="C477" s="1176" t="s">
        <v>1958</v>
      </c>
      <c r="D477" s="1177">
        <v>3540</v>
      </c>
      <c r="E477" s="1177">
        <v>3245</v>
      </c>
      <c r="F477" s="1177">
        <v>3311</v>
      </c>
      <c r="G477" s="1177">
        <v>4198</v>
      </c>
      <c r="H477" s="1178">
        <v>1100</v>
      </c>
      <c r="I477" s="1177">
        <v>3098</v>
      </c>
      <c r="J477" s="1179">
        <v>2.25</v>
      </c>
      <c r="K477" s="1179">
        <v>6970.5</v>
      </c>
      <c r="L477" s="1177">
        <v>1549</v>
      </c>
      <c r="M477" s="1177"/>
      <c r="N477" s="1177">
        <v>1549</v>
      </c>
      <c r="O477" s="1177"/>
      <c r="P477" s="1177">
        <v>3098</v>
      </c>
      <c r="Q477" s="1179">
        <v>6970.5</v>
      </c>
      <c r="R477" s="1178" t="s">
        <v>1051</v>
      </c>
      <c r="S477" s="1175" t="s">
        <v>296</v>
      </c>
      <c r="T477" s="22" t="str">
        <f>+IF(K490=Q490,("OK"))</f>
        <v>OK</v>
      </c>
      <c r="U477" s="739">
        <f t="shared" si="54"/>
        <v>3485.25</v>
      </c>
      <c r="V477" s="739">
        <f t="shared" si="55"/>
        <v>0</v>
      </c>
      <c r="W477" s="739">
        <f t="shared" si="56"/>
        <v>3485.25</v>
      </c>
      <c r="X477" s="739">
        <f t="shared" si="57"/>
        <v>0</v>
      </c>
      <c r="Y477" s="722">
        <f t="shared" si="58"/>
        <v>6970.5</v>
      </c>
      <c r="Z477" s="740" t="str">
        <f t="shared" si="59"/>
        <v>OK</v>
      </c>
    </row>
    <row r="478" spans="1:26" ht="40.799999999999997">
      <c r="A478" s="578">
        <v>303</v>
      </c>
      <c r="B478" s="1184" t="s">
        <v>2244</v>
      </c>
      <c r="C478" s="1176" t="s">
        <v>1520</v>
      </c>
      <c r="D478" s="1177">
        <v>19.45</v>
      </c>
      <c r="E478" s="1177">
        <v>10</v>
      </c>
      <c r="F478" s="1177">
        <v>7</v>
      </c>
      <c r="G478" s="1177">
        <v>10</v>
      </c>
      <c r="H478" s="1178">
        <v>3</v>
      </c>
      <c r="I478" s="1177">
        <v>7</v>
      </c>
      <c r="J478" s="1179">
        <v>250</v>
      </c>
      <c r="K478" s="1179">
        <v>1750</v>
      </c>
      <c r="L478" s="1177"/>
      <c r="M478" s="1177"/>
      <c r="N478" s="1177">
        <v>7</v>
      </c>
      <c r="O478" s="1177"/>
      <c r="P478" s="1177">
        <v>7</v>
      </c>
      <c r="Q478" s="1179">
        <v>1750</v>
      </c>
      <c r="R478" s="1178" t="s">
        <v>1051</v>
      </c>
      <c r="S478" s="1175" t="s">
        <v>296</v>
      </c>
      <c r="T478" s="22" t="str">
        <f>+IF(K491=Q491,("OK"))</f>
        <v>OK</v>
      </c>
      <c r="U478" s="739">
        <f t="shared" si="54"/>
        <v>0</v>
      </c>
      <c r="V478" s="739">
        <f t="shared" si="55"/>
        <v>0</v>
      </c>
      <c r="W478" s="739">
        <f t="shared" si="56"/>
        <v>1750</v>
      </c>
      <c r="X478" s="739">
        <f t="shared" si="57"/>
        <v>0</v>
      </c>
      <c r="Y478" s="722">
        <f t="shared" si="58"/>
        <v>1750</v>
      </c>
      <c r="Z478" s="740" t="str">
        <f t="shared" si="59"/>
        <v>OK</v>
      </c>
    </row>
    <row r="479" spans="1:26">
      <c r="A479" s="578">
        <v>304</v>
      </c>
      <c r="B479" s="1183" t="s">
        <v>2245</v>
      </c>
      <c r="C479" s="1176" t="s">
        <v>2000</v>
      </c>
      <c r="D479" s="1177">
        <v>143</v>
      </c>
      <c r="E479" s="1177">
        <v>101</v>
      </c>
      <c r="F479" s="1177">
        <v>108</v>
      </c>
      <c r="G479" s="1177">
        <v>110</v>
      </c>
      <c r="H479" s="1178">
        <v>74</v>
      </c>
      <c r="I479" s="1177">
        <v>36</v>
      </c>
      <c r="J479" s="1179">
        <v>16</v>
      </c>
      <c r="K479" s="1179">
        <v>576</v>
      </c>
      <c r="L479" s="1177"/>
      <c r="M479" s="1177">
        <v>36</v>
      </c>
      <c r="N479" s="1177"/>
      <c r="O479" s="1177"/>
      <c r="P479" s="1177">
        <v>36</v>
      </c>
      <c r="Q479" s="1179">
        <v>576</v>
      </c>
      <c r="R479" s="1178" t="s">
        <v>1051</v>
      </c>
      <c r="S479" s="1175" t="s">
        <v>296</v>
      </c>
      <c r="T479" s="22" t="str">
        <f>+IF(K492=Q492,("OK"))</f>
        <v>OK</v>
      </c>
      <c r="U479" s="739">
        <f t="shared" si="54"/>
        <v>0</v>
      </c>
      <c r="V479" s="739">
        <f t="shared" si="55"/>
        <v>576</v>
      </c>
      <c r="W479" s="739">
        <f t="shared" si="56"/>
        <v>0</v>
      </c>
      <c r="X479" s="739">
        <f t="shared" si="57"/>
        <v>0</v>
      </c>
      <c r="Y479" s="722">
        <f t="shared" si="58"/>
        <v>576</v>
      </c>
      <c r="Z479" s="740" t="str">
        <f t="shared" si="59"/>
        <v>OK</v>
      </c>
    </row>
    <row r="480" spans="1:26" ht="40.799999999999997">
      <c r="A480" s="578">
        <v>305</v>
      </c>
      <c r="B480" s="1184" t="s">
        <v>2246</v>
      </c>
      <c r="C480" s="1176" t="s">
        <v>2247</v>
      </c>
      <c r="D480" s="1177">
        <v>30</v>
      </c>
      <c r="E480" s="1177">
        <v>30</v>
      </c>
      <c r="F480" s="1177">
        <v>30</v>
      </c>
      <c r="G480" s="1177">
        <v>40</v>
      </c>
      <c r="H480" s="1178">
        <v>5</v>
      </c>
      <c r="I480" s="1177">
        <v>35</v>
      </c>
      <c r="J480" s="1179">
        <v>800.36</v>
      </c>
      <c r="K480" s="1179">
        <v>28012.600000000002</v>
      </c>
      <c r="L480" s="1177">
        <v>8.75</v>
      </c>
      <c r="M480" s="1177">
        <v>8.75</v>
      </c>
      <c r="N480" s="1177">
        <v>8.75</v>
      </c>
      <c r="O480" s="1177">
        <v>8.75</v>
      </c>
      <c r="P480" s="1177">
        <v>35</v>
      </c>
      <c r="Q480" s="1179">
        <v>28012.600000000002</v>
      </c>
      <c r="R480" s="1178" t="s">
        <v>1051</v>
      </c>
      <c r="S480" s="1175" t="s">
        <v>296</v>
      </c>
      <c r="T480" s="22" t="str">
        <f>+IF(K493=Q493,("OK"))</f>
        <v>OK</v>
      </c>
      <c r="U480" s="739">
        <f t="shared" si="54"/>
        <v>7003.1500000000005</v>
      </c>
      <c r="V480" s="739">
        <f t="shared" si="55"/>
        <v>7003.1500000000005</v>
      </c>
      <c r="W480" s="739">
        <f t="shared" si="56"/>
        <v>7003.1500000000005</v>
      </c>
      <c r="X480" s="739">
        <f t="shared" si="57"/>
        <v>7003.1500000000005</v>
      </c>
      <c r="Y480" s="722">
        <f t="shared" si="58"/>
        <v>28012.600000000002</v>
      </c>
      <c r="Z480" s="740" t="str">
        <f t="shared" si="59"/>
        <v>OK</v>
      </c>
    </row>
    <row r="481" spans="1:26" ht="27">
      <c r="A481" s="1060"/>
      <c r="B481" s="604" t="s">
        <v>6</v>
      </c>
      <c r="D481" s="21"/>
      <c r="E481" s="21"/>
      <c r="F481" s="21"/>
      <c r="G481" s="21"/>
      <c r="I481" s="21"/>
      <c r="J481" s="21"/>
      <c r="K481" s="1162">
        <f>SUM(K466:K480)</f>
        <v>9430465.3015647624</v>
      </c>
      <c r="L481" s="1139"/>
      <c r="M481" s="1139"/>
      <c r="N481" s="1139"/>
      <c r="O481" s="1139"/>
      <c r="P481" s="1139"/>
      <c r="Q481" s="1140">
        <f>SUM(Q466:Q480)</f>
        <v>9430465.3015647624</v>
      </c>
      <c r="T481" s="22"/>
      <c r="U481" s="739">
        <f t="shared" si="54"/>
        <v>0</v>
      </c>
      <c r="V481" s="739">
        <f t="shared" si="55"/>
        <v>0</v>
      </c>
      <c r="W481" s="739">
        <f t="shared" si="56"/>
        <v>0</v>
      </c>
      <c r="X481" s="739">
        <f t="shared" si="57"/>
        <v>0</v>
      </c>
      <c r="Y481" s="722">
        <f t="shared" si="58"/>
        <v>0</v>
      </c>
      <c r="Z481" s="740" t="b">
        <f t="shared" si="59"/>
        <v>0</v>
      </c>
    </row>
    <row r="482" spans="1:26" ht="27">
      <c r="A482" s="1060"/>
      <c r="B482" s="73"/>
      <c r="D482" s="21"/>
      <c r="E482" s="21"/>
      <c r="F482" s="21"/>
      <c r="G482" s="21"/>
      <c r="I482" s="21"/>
      <c r="J482" s="21"/>
      <c r="K482" s="863"/>
      <c r="L482" s="1139"/>
      <c r="M482" s="1139"/>
      <c r="N482" s="1139"/>
      <c r="O482" s="1139"/>
      <c r="P482" s="1139"/>
      <c r="Q482" s="1191"/>
      <c r="T482" s="22"/>
      <c r="U482" s="739">
        <f t="shared" si="54"/>
        <v>0</v>
      </c>
      <c r="V482" s="739">
        <f t="shared" si="55"/>
        <v>0</v>
      </c>
      <c r="W482" s="739">
        <f t="shared" si="56"/>
        <v>0</v>
      </c>
      <c r="X482" s="739">
        <f t="shared" si="57"/>
        <v>0</v>
      </c>
      <c r="Y482" s="722">
        <f t="shared" si="58"/>
        <v>0</v>
      </c>
      <c r="Z482" s="740" t="str">
        <f t="shared" si="59"/>
        <v>OK</v>
      </c>
    </row>
    <row r="483" spans="1:26" ht="24.6">
      <c r="A483" s="1826" t="s">
        <v>1937</v>
      </c>
      <c r="B483" s="1826"/>
      <c r="C483" s="1826"/>
      <c r="D483" s="1826"/>
      <c r="E483" s="1826"/>
      <c r="F483" s="1826"/>
      <c r="G483" s="1826"/>
      <c r="H483" s="1826"/>
      <c r="I483" s="1826"/>
      <c r="J483" s="1826"/>
      <c r="K483" s="1826"/>
      <c r="L483" s="1826"/>
      <c r="M483" s="1826"/>
      <c r="N483" s="1826"/>
      <c r="O483" s="1826"/>
      <c r="P483" s="1826"/>
      <c r="Q483" s="1826"/>
      <c r="R483" s="1826"/>
      <c r="S483" s="1826"/>
      <c r="T483" s="22"/>
      <c r="U483" s="739">
        <f t="shared" si="54"/>
        <v>0</v>
      </c>
      <c r="V483" s="739">
        <f t="shared" si="55"/>
        <v>0</v>
      </c>
      <c r="W483" s="739">
        <f t="shared" si="56"/>
        <v>0</v>
      </c>
      <c r="X483" s="739">
        <f t="shared" si="57"/>
        <v>0</v>
      </c>
      <c r="Y483" s="722">
        <f t="shared" si="58"/>
        <v>0</v>
      </c>
      <c r="Z483" s="740" t="str">
        <f t="shared" si="59"/>
        <v>OK</v>
      </c>
    </row>
    <row r="484" spans="1:26" ht="24.6">
      <c r="A484" s="1826" t="s">
        <v>1029</v>
      </c>
      <c r="B484" s="1826"/>
      <c r="C484" s="1826"/>
      <c r="D484" s="1826"/>
      <c r="E484" s="1826"/>
      <c r="F484" s="1826"/>
      <c r="G484" s="1826"/>
      <c r="H484" s="1826"/>
      <c r="I484" s="1826"/>
      <c r="J484" s="1826"/>
      <c r="K484" s="1826"/>
      <c r="L484" s="1826"/>
      <c r="M484" s="1826"/>
      <c r="N484" s="1826"/>
      <c r="O484" s="1826"/>
      <c r="P484" s="1826"/>
      <c r="Q484" s="1826"/>
      <c r="R484" s="1826"/>
      <c r="S484" s="1826"/>
      <c r="T484" s="22"/>
      <c r="U484" s="739">
        <f t="shared" si="54"/>
        <v>0</v>
      </c>
      <c r="V484" s="739">
        <f t="shared" si="55"/>
        <v>0</v>
      </c>
      <c r="W484" s="739">
        <f t="shared" si="56"/>
        <v>0</v>
      </c>
      <c r="X484" s="739">
        <f t="shared" si="57"/>
        <v>0</v>
      </c>
      <c r="Y484" s="722">
        <f t="shared" si="58"/>
        <v>0</v>
      </c>
      <c r="Z484" s="740" t="str">
        <f t="shared" si="59"/>
        <v>OK</v>
      </c>
    </row>
    <row r="485" spans="1:26" ht="24.6">
      <c r="A485" s="1827" t="s">
        <v>1030</v>
      </c>
      <c r="B485" s="1827"/>
      <c r="C485" s="1827"/>
      <c r="D485" s="1827"/>
      <c r="E485" s="1827"/>
      <c r="F485" s="1827"/>
      <c r="G485" s="1827"/>
      <c r="H485" s="1827"/>
      <c r="I485" s="1827"/>
      <c r="J485" s="1827"/>
      <c r="K485" s="1827"/>
      <c r="L485" s="1827"/>
      <c r="M485" s="1827"/>
      <c r="N485" s="1827"/>
      <c r="O485" s="1827"/>
      <c r="P485" s="1827"/>
      <c r="Q485" s="1827"/>
      <c r="R485" s="1827"/>
      <c r="S485" s="1827"/>
      <c r="T485" s="22"/>
      <c r="U485" s="739">
        <f t="shared" si="54"/>
        <v>0</v>
      </c>
      <c r="V485" s="739">
        <f t="shared" si="55"/>
        <v>0</v>
      </c>
      <c r="W485" s="739">
        <f t="shared" si="56"/>
        <v>0</v>
      </c>
      <c r="X485" s="739">
        <f t="shared" si="57"/>
        <v>0</v>
      </c>
      <c r="Y485" s="722">
        <f t="shared" si="58"/>
        <v>0</v>
      </c>
      <c r="Z485" s="740" t="str">
        <f t="shared" si="59"/>
        <v>OK</v>
      </c>
    </row>
    <row r="486" spans="1:26">
      <c r="A486" s="1828" t="s">
        <v>789</v>
      </c>
      <c r="B486" s="1829" t="s">
        <v>4</v>
      </c>
      <c r="C486" s="1828" t="s">
        <v>1031</v>
      </c>
      <c r="D486" s="1838" t="s">
        <v>1032</v>
      </c>
      <c r="E486" s="1838"/>
      <c r="F486" s="1838"/>
      <c r="G486" s="1847" t="s">
        <v>1033</v>
      </c>
      <c r="H486" s="1847" t="s">
        <v>1034</v>
      </c>
      <c r="I486" s="1847" t="s">
        <v>1035</v>
      </c>
      <c r="J486" s="1833" t="s">
        <v>1036</v>
      </c>
      <c r="K486" s="1833" t="s">
        <v>1037</v>
      </c>
      <c r="L486" s="1831" t="s">
        <v>1038</v>
      </c>
      <c r="M486" s="1831" t="s">
        <v>1039</v>
      </c>
      <c r="N486" s="1831" t="s">
        <v>1040</v>
      </c>
      <c r="O486" s="1831" t="s">
        <v>1041</v>
      </c>
      <c r="P486" s="1833" t="s">
        <v>1042</v>
      </c>
      <c r="Q486" s="1833"/>
      <c r="R486" s="1828" t="s">
        <v>1043</v>
      </c>
      <c r="S486" s="1883" t="s">
        <v>1146</v>
      </c>
      <c r="T486" s="22" t="str">
        <f>+IF(K490=Q490,("OK"))</f>
        <v>OK</v>
      </c>
      <c r="U486" s="739"/>
      <c r="V486" s="739"/>
      <c r="W486" s="739"/>
      <c r="X486" s="739"/>
      <c r="Z486" s="740" t="str">
        <f t="shared" si="59"/>
        <v>OK</v>
      </c>
    </row>
    <row r="487" spans="1:26" ht="76.95" customHeight="1">
      <c r="A487" s="1828"/>
      <c r="B487" s="1830"/>
      <c r="C487" s="1828"/>
      <c r="D487" s="505" t="s">
        <v>1147</v>
      </c>
      <c r="E487" s="505" t="s">
        <v>1046</v>
      </c>
      <c r="F487" s="505" t="s">
        <v>1926</v>
      </c>
      <c r="G487" s="1847"/>
      <c r="H487" s="1847"/>
      <c r="I487" s="1847"/>
      <c r="J487" s="1833"/>
      <c r="K487" s="1833"/>
      <c r="L487" s="1831"/>
      <c r="M487" s="1831"/>
      <c r="N487" s="1831"/>
      <c r="O487" s="1831"/>
      <c r="P487" s="499" t="s">
        <v>1047</v>
      </c>
      <c r="Q487" s="500" t="s">
        <v>1048</v>
      </c>
      <c r="R487" s="1828"/>
      <c r="S487" s="1883"/>
      <c r="T487" s="22" t="str">
        <f>+IF(K491=Q491,("OK"))</f>
        <v>OK</v>
      </c>
      <c r="U487" s="739">
        <f t="shared" si="54"/>
        <v>0</v>
      </c>
      <c r="V487" s="739">
        <f t="shared" si="55"/>
        <v>0</v>
      </c>
      <c r="W487" s="739">
        <f t="shared" si="56"/>
        <v>0</v>
      </c>
      <c r="X487" s="739">
        <f t="shared" si="57"/>
        <v>0</v>
      </c>
      <c r="Y487" s="722">
        <f t="shared" si="58"/>
        <v>0</v>
      </c>
      <c r="Z487" s="740" t="b">
        <f t="shared" si="59"/>
        <v>0</v>
      </c>
    </row>
    <row r="488" spans="1:26" ht="21.6" customHeight="1">
      <c r="A488" s="849"/>
      <c r="B488" s="849" t="s">
        <v>1087</v>
      </c>
      <c r="C488" s="849"/>
      <c r="D488" s="1147"/>
      <c r="E488" s="1147"/>
      <c r="F488" s="1147"/>
      <c r="G488" s="1148"/>
      <c r="H488" s="1148"/>
      <c r="I488" s="1148"/>
      <c r="J488" s="848"/>
      <c r="K488" s="848">
        <f>+K481</f>
        <v>9430465.3015647624</v>
      </c>
      <c r="L488" s="847"/>
      <c r="M488" s="847"/>
      <c r="N488" s="847"/>
      <c r="O488" s="847"/>
      <c r="P488" s="847"/>
      <c r="Q488" s="848">
        <f>+Q481</f>
        <v>9430465.3015647624</v>
      </c>
      <c r="R488" s="849"/>
      <c r="S488" s="1149"/>
      <c r="T488" s="22"/>
      <c r="U488" s="739">
        <f t="shared" si="54"/>
        <v>0</v>
      </c>
      <c r="V488" s="739">
        <f t="shared" si="55"/>
        <v>0</v>
      </c>
      <c r="W488" s="739">
        <f t="shared" si="56"/>
        <v>0</v>
      </c>
      <c r="X488" s="739">
        <f t="shared" si="57"/>
        <v>0</v>
      </c>
      <c r="Y488" s="722">
        <f t="shared" si="58"/>
        <v>0</v>
      </c>
      <c r="Z488" s="740" t="b">
        <f t="shared" si="59"/>
        <v>0</v>
      </c>
    </row>
    <row r="489" spans="1:26">
      <c r="A489" s="578">
        <v>306</v>
      </c>
      <c r="B489" s="1183" t="s">
        <v>2248</v>
      </c>
      <c r="C489" s="1176" t="s">
        <v>1958</v>
      </c>
      <c r="D489" s="1177"/>
      <c r="E489" s="1177">
        <v>325</v>
      </c>
      <c r="F489" s="1177">
        <v>658</v>
      </c>
      <c r="G489" s="1177">
        <v>2293</v>
      </c>
      <c r="H489" s="1178">
        <v>0</v>
      </c>
      <c r="I489" s="1177">
        <v>2293</v>
      </c>
      <c r="J489" s="1179">
        <v>1.605</v>
      </c>
      <c r="K489" s="1179">
        <v>3680.2649999999999</v>
      </c>
      <c r="L489" s="1177">
        <v>1146.5</v>
      </c>
      <c r="M489" s="1177"/>
      <c r="N489" s="1177">
        <v>1146.5</v>
      </c>
      <c r="O489" s="1177"/>
      <c r="P489" s="1177">
        <v>2293</v>
      </c>
      <c r="Q489" s="1179">
        <v>3680.2649999999999</v>
      </c>
      <c r="R489" s="1178" t="s">
        <v>1051</v>
      </c>
      <c r="S489" s="1175" t="s">
        <v>296</v>
      </c>
      <c r="T489" s="22" t="str">
        <f t="shared" si="53"/>
        <v>OK</v>
      </c>
      <c r="U489" s="739">
        <f t="shared" si="54"/>
        <v>1840.1324999999999</v>
      </c>
      <c r="V489" s="739">
        <f t="shared" si="55"/>
        <v>0</v>
      </c>
      <c r="W489" s="739">
        <f t="shared" si="56"/>
        <v>1840.1324999999999</v>
      </c>
      <c r="X489" s="739">
        <f t="shared" si="57"/>
        <v>0</v>
      </c>
      <c r="Y489" s="722">
        <f t="shared" si="58"/>
        <v>3680.2649999999999</v>
      </c>
      <c r="Z489" s="740" t="str">
        <f t="shared" si="59"/>
        <v>OK</v>
      </c>
    </row>
    <row r="490" spans="1:26">
      <c r="A490" s="578">
        <v>307</v>
      </c>
      <c r="B490" s="1183" t="s">
        <v>2249</v>
      </c>
      <c r="C490" s="1176" t="s">
        <v>2008</v>
      </c>
      <c r="D490" s="1177">
        <v>29397</v>
      </c>
      <c r="E490" s="1177">
        <v>24565</v>
      </c>
      <c r="F490" s="1177">
        <v>21262</v>
      </c>
      <c r="G490" s="1177">
        <v>22231</v>
      </c>
      <c r="H490" s="1178">
        <v>3000</v>
      </c>
      <c r="I490" s="1177">
        <v>19231</v>
      </c>
      <c r="J490" s="1179">
        <v>1.2304999999999999</v>
      </c>
      <c r="K490" s="1179">
        <v>23663.745499999997</v>
      </c>
      <c r="L490" s="1177">
        <v>4807.75</v>
      </c>
      <c r="M490" s="1177">
        <v>4807.75</v>
      </c>
      <c r="N490" s="1177">
        <v>4807.75</v>
      </c>
      <c r="O490" s="1177">
        <v>4807.75</v>
      </c>
      <c r="P490" s="1177">
        <v>19231</v>
      </c>
      <c r="Q490" s="1179">
        <v>23663.745499999997</v>
      </c>
      <c r="R490" s="1178" t="s">
        <v>1956</v>
      </c>
      <c r="S490" s="1175" t="s">
        <v>296</v>
      </c>
      <c r="T490" s="22" t="str">
        <f t="shared" si="53"/>
        <v>OK</v>
      </c>
      <c r="U490" s="739">
        <f t="shared" si="54"/>
        <v>5915.9363749999993</v>
      </c>
      <c r="V490" s="739">
        <f t="shared" si="55"/>
        <v>5915.9363749999993</v>
      </c>
      <c r="W490" s="739">
        <f t="shared" si="56"/>
        <v>5915.9363749999993</v>
      </c>
      <c r="X490" s="739">
        <f t="shared" si="57"/>
        <v>5915.9363749999993</v>
      </c>
      <c r="Y490" s="722">
        <f t="shared" si="58"/>
        <v>23663.745499999997</v>
      </c>
      <c r="Z490" s="740" t="str">
        <f t="shared" si="59"/>
        <v>OK</v>
      </c>
    </row>
    <row r="491" spans="1:26">
      <c r="A491" s="578">
        <v>308</v>
      </c>
      <c r="B491" s="1184" t="s">
        <v>2250</v>
      </c>
      <c r="C491" s="1176" t="s">
        <v>1520</v>
      </c>
      <c r="D491" s="1177">
        <v>503</v>
      </c>
      <c r="E491" s="1177">
        <v>396</v>
      </c>
      <c r="F491" s="1177">
        <v>164</v>
      </c>
      <c r="G491" s="1177">
        <v>200</v>
      </c>
      <c r="H491" s="1178">
        <v>0</v>
      </c>
      <c r="I491" s="1177">
        <v>200</v>
      </c>
      <c r="J491" s="1179">
        <v>10.7</v>
      </c>
      <c r="K491" s="1179">
        <v>2140</v>
      </c>
      <c r="L491" s="1177">
        <v>100</v>
      </c>
      <c r="M491" s="1177"/>
      <c r="N491" s="1177">
        <v>100</v>
      </c>
      <c r="O491" s="1177"/>
      <c r="P491" s="1177">
        <v>200</v>
      </c>
      <c r="Q491" s="1179">
        <v>2140</v>
      </c>
      <c r="R491" s="1178" t="s">
        <v>1051</v>
      </c>
      <c r="S491" s="1175" t="s">
        <v>296</v>
      </c>
      <c r="T491" s="22" t="str">
        <f t="shared" si="53"/>
        <v>OK</v>
      </c>
      <c r="U491" s="739">
        <f t="shared" si="54"/>
        <v>1070</v>
      </c>
      <c r="V491" s="739">
        <f t="shared" si="55"/>
        <v>0</v>
      </c>
      <c r="W491" s="739">
        <f t="shared" si="56"/>
        <v>1070</v>
      </c>
      <c r="X491" s="739">
        <f t="shared" si="57"/>
        <v>0</v>
      </c>
      <c r="Y491" s="722">
        <f t="shared" si="58"/>
        <v>2140</v>
      </c>
      <c r="Z491" s="740" t="str">
        <f t="shared" si="59"/>
        <v>OK</v>
      </c>
    </row>
    <row r="492" spans="1:26">
      <c r="A492" s="578">
        <v>309</v>
      </c>
      <c r="B492" s="1183" t="s">
        <v>2251</v>
      </c>
      <c r="C492" s="1176" t="s">
        <v>1958</v>
      </c>
      <c r="D492" s="1177">
        <v>11378</v>
      </c>
      <c r="E492" s="1177">
        <v>1971</v>
      </c>
      <c r="F492" s="1177">
        <v>2672</v>
      </c>
      <c r="G492" s="1177">
        <v>5000</v>
      </c>
      <c r="H492" s="1178">
        <v>0</v>
      </c>
      <c r="I492" s="1177">
        <v>5000</v>
      </c>
      <c r="J492" s="1179">
        <v>0.12840000000000001</v>
      </c>
      <c r="K492" s="1179">
        <v>642.00000000000011</v>
      </c>
      <c r="L492" s="1177"/>
      <c r="M492" s="1177">
        <v>5000</v>
      </c>
      <c r="N492" s="1177"/>
      <c r="O492" s="1177"/>
      <c r="P492" s="1177">
        <v>5000</v>
      </c>
      <c r="Q492" s="1179">
        <v>642.00000000000011</v>
      </c>
      <c r="R492" s="1178" t="s">
        <v>1051</v>
      </c>
      <c r="S492" s="1175" t="s">
        <v>296</v>
      </c>
      <c r="T492" s="22" t="str">
        <f t="shared" si="53"/>
        <v>OK</v>
      </c>
      <c r="U492" s="739">
        <f t="shared" si="54"/>
        <v>0</v>
      </c>
      <c r="V492" s="739">
        <f t="shared" si="55"/>
        <v>642.00000000000011</v>
      </c>
      <c r="W492" s="739">
        <f t="shared" si="56"/>
        <v>0</v>
      </c>
      <c r="X492" s="739">
        <f t="shared" si="57"/>
        <v>0</v>
      </c>
      <c r="Y492" s="722">
        <f t="shared" si="58"/>
        <v>642.00000000000011</v>
      </c>
      <c r="Z492" s="740" t="str">
        <f t="shared" si="59"/>
        <v>OK</v>
      </c>
    </row>
    <row r="493" spans="1:26" ht="40.799999999999997">
      <c r="A493" s="578">
        <v>310</v>
      </c>
      <c r="B493" s="1184" t="s">
        <v>2252</v>
      </c>
      <c r="C493" s="1176" t="s">
        <v>1958</v>
      </c>
      <c r="D493" s="1177">
        <v>2075</v>
      </c>
      <c r="E493" s="1177">
        <v>1088</v>
      </c>
      <c r="F493" s="1177">
        <v>530</v>
      </c>
      <c r="G493" s="1177">
        <v>1936</v>
      </c>
      <c r="H493" s="1178">
        <v>936</v>
      </c>
      <c r="I493" s="1177">
        <v>1000</v>
      </c>
      <c r="J493" s="1179">
        <v>0.48792000000000002</v>
      </c>
      <c r="K493" s="1179">
        <v>487.92</v>
      </c>
      <c r="L493" s="1177"/>
      <c r="M493" s="1177">
        <v>1000</v>
      </c>
      <c r="N493" s="1177"/>
      <c r="O493" s="1177"/>
      <c r="P493" s="1177">
        <v>1000</v>
      </c>
      <c r="Q493" s="1179">
        <v>487.92</v>
      </c>
      <c r="R493" s="1178" t="s">
        <v>1051</v>
      </c>
      <c r="S493" s="1175" t="s">
        <v>296</v>
      </c>
      <c r="T493" s="22" t="str">
        <f t="shared" si="53"/>
        <v>OK</v>
      </c>
      <c r="U493" s="739">
        <f t="shared" si="54"/>
        <v>0</v>
      </c>
      <c r="V493" s="739">
        <f t="shared" si="55"/>
        <v>487.92</v>
      </c>
      <c r="W493" s="739">
        <f t="shared" si="56"/>
        <v>0</v>
      </c>
      <c r="X493" s="739">
        <f t="shared" si="57"/>
        <v>0</v>
      </c>
      <c r="Y493" s="722">
        <f t="shared" si="58"/>
        <v>487.92</v>
      </c>
      <c r="Z493" s="740" t="str">
        <f t="shared" si="59"/>
        <v>OK</v>
      </c>
    </row>
    <row r="494" spans="1:26" ht="40.799999999999997">
      <c r="A494" s="578">
        <v>311</v>
      </c>
      <c r="B494" s="1184" t="s">
        <v>2253</v>
      </c>
      <c r="C494" s="1176" t="s">
        <v>2254</v>
      </c>
      <c r="D494" s="1177">
        <v>72</v>
      </c>
      <c r="E494" s="1177">
        <v>48</v>
      </c>
      <c r="F494" s="1177">
        <v>48</v>
      </c>
      <c r="G494" s="1177">
        <v>60</v>
      </c>
      <c r="H494" s="1178">
        <v>18</v>
      </c>
      <c r="I494" s="1177">
        <v>42</v>
      </c>
      <c r="J494" s="1179">
        <v>50.833333333333336</v>
      </c>
      <c r="K494" s="1179">
        <v>2135</v>
      </c>
      <c r="L494" s="1177"/>
      <c r="M494" s="1177"/>
      <c r="N494" s="1177">
        <v>42</v>
      </c>
      <c r="O494" s="1177"/>
      <c r="P494" s="1177">
        <v>42</v>
      </c>
      <c r="Q494" s="1179">
        <v>2135</v>
      </c>
      <c r="R494" s="1178" t="s">
        <v>1051</v>
      </c>
      <c r="S494" s="1175" t="s">
        <v>296</v>
      </c>
      <c r="T494" s="22" t="str">
        <f t="shared" si="53"/>
        <v>OK</v>
      </c>
      <c r="U494" s="739">
        <f t="shared" si="54"/>
        <v>0</v>
      </c>
      <c r="V494" s="739">
        <f t="shared" si="55"/>
        <v>0</v>
      </c>
      <c r="W494" s="739">
        <f t="shared" si="56"/>
        <v>2135</v>
      </c>
      <c r="X494" s="739">
        <f t="shared" si="57"/>
        <v>0</v>
      </c>
      <c r="Y494" s="722">
        <f t="shared" si="58"/>
        <v>2135</v>
      </c>
      <c r="Z494" s="740" t="str">
        <f t="shared" si="59"/>
        <v>OK</v>
      </c>
    </row>
    <row r="495" spans="1:26" ht="40.799999999999997">
      <c r="A495" s="578">
        <v>312</v>
      </c>
      <c r="B495" s="1184" t="s">
        <v>2255</v>
      </c>
      <c r="C495" s="1176" t="s">
        <v>1958</v>
      </c>
      <c r="D495" s="1177">
        <v>1631</v>
      </c>
      <c r="E495" s="1177">
        <v>1290</v>
      </c>
      <c r="F495" s="1177">
        <v>1891</v>
      </c>
      <c r="G495" s="1177">
        <v>1656</v>
      </c>
      <c r="H495" s="1178">
        <v>0</v>
      </c>
      <c r="I495" s="1177">
        <v>1656</v>
      </c>
      <c r="J495" s="1179">
        <v>2.7</v>
      </c>
      <c r="K495" s="1179">
        <v>4471.2000000000007</v>
      </c>
      <c r="L495" s="1177">
        <v>414</v>
      </c>
      <c r="M495" s="1177">
        <v>414</v>
      </c>
      <c r="N495" s="1177">
        <v>414</v>
      </c>
      <c r="O495" s="1177">
        <v>414</v>
      </c>
      <c r="P495" s="1177">
        <v>1656</v>
      </c>
      <c r="Q495" s="1179">
        <v>4471.2000000000007</v>
      </c>
      <c r="R495" s="1178" t="s">
        <v>1956</v>
      </c>
      <c r="S495" s="1175" t="s">
        <v>296</v>
      </c>
      <c r="T495" s="22" t="str">
        <f t="shared" si="53"/>
        <v>OK</v>
      </c>
      <c r="U495" s="739">
        <f t="shared" si="54"/>
        <v>1117.8000000000002</v>
      </c>
      <c r="V495" s="739">
        <f t="shared" si="55"/>
        <v>1117.8000000000002</v>
      </c>
      <c r="W495" s="739">
        <f t="shared" si="56"/>
        <v>1117.8000000000002</v>
      </c>
      <c r="X495" s="739">
        <f t="shared" si="57"/>
        <v>1117.8000000000002</v>
      </c>
      <c r="Y495" s="722">
        <f t="shared" si="58"/>
        <v>4471.2000000000007</v>
      </c>
      <c r="Z495" s="740" t="str">
        <f t="shared" si="59"/>
        <v>OK</v>
      </c>
    </row>
    <row r="496" spans="1:26">
      <c r="A496" s="578">
        <v>313</v>
      </c>
      <c r="B496" s="1183" t="s">
        <v>2256</v>
      </c>
      <c r="C496" s="1176" t="s">
        <v>1958</v>
      </c>
      <c r="D496" s="1177">
        <v>628</v>
      </c>
      <c r="E496" s="1177">
        <v>93</v>
      </c>
      <c r="F496" s="1177">
        <v>13</v>
      </c>
      <c r="G496" s="1177">
        <v>82</v>
      </c>
      <c r="H496" s="1178">
        <v>9</v>
      </c>
      <c r="I496" s="1177">
        <v>73</v>
      </c>
      <c r="J496" s="1179">
        <v>1.4</v>
      </c>
      <c r="K496" s="1179">
        <v>102.19999999999999</v>
      </c>
      <c r="L496" s="1177"/>
      <c r="M496" s="1177">
        <v>73</v>
      </c>
      <c r="N496" s="1177"/>
      <c r="O496" s="1177"/>
      <c r="P496" s="1177">
        <v>73</v>
      </c>
      <c r="Q496" s="1179">
        <v>102.19999999999999</v>
      </c>
      <c r="R496" s="1178" t="s">
        <v>1051</v>
      </c>
      <c r="S496" s="1175" t="s">
        <v>296</v>
      </c>
      <c r="T496" s="22" t="str">
        <f t="shared" si="53"/>
        <v>OK</v>
      </c>
      <c r="U496" s="739">
        <f t="shared" si="54"/>
        <v>0</v>
      </c>
      <c r="V496" s="739">
        <f t="shared" si="55"/>
        <v>102.19999999999999</v>
      </c>
      <c r="W496" s="739">
        <f t="shared" si="56"/>
        <v>0</v>
      </c>
      <c r="X496" s="739">
        <f t="shared" si="57"/>
        <v>0</v>
      </c>
      <c r="Y496" s="722">
        <f t="shared" si="58"/>
        <v>102.19999999999999</v>
      </c>
      <c r="Z496" s="740" t="str">
        <f t="shared" si="59"/>
        <v>OK</v>
      </c>
    </row>
    <row r="497" spans="1:26">
      <c r="A497" s="578">
        <v>314</v>
      </c>
      <c r="B497" s="1183" t="s">
        <v>2257</v>
      </c>
      <c r="C497" s="1176" t="s">
        <v>2000</v>
      </c>
      <c r="D497" s="1177">
        <v>127</v>
      </c>
      <c r="E497" s="1177">
        <v>217</v>
      </c>
      <c r="F497" s="1177">
        <v>216</v>
      </c>
      <c r="G497" s="1177">
        <v>240</v>
      </c>
      <c r="H497" s="1178">
        <v>33</v>
      </c>
      <c r="I497" s="1177">
        <v>207</v>
      </c>
      <c r="J497" s="1179">
        <v>25</v>
      </c>
      <c r="K497" s="1179">
        <v>5175</v>
      </c>
      <c r="L497" s="1177">
        <v>51.75</v>
      </c>
      <c r="M497" s="1177">
        <v>51.75</v>
      </c>
      <c r="N497" s="1177">
        <v>51.75</v>
      </c>
      <c r="O497" s="1177">
        <v>51.75</v>
      </c>
      <c r="P497" s="1177">
        <v>207</v>
      </c>
      <c r="Q497" s="1179">
        <v>5175</v>
      </c>
      <c r="R497" s="1178" t="s">
        <v>1051</v>
      </c>
      <c r="S497" s="1175" t="s">
        <v>296</v>
      </c>
      <c r="T497" s="22" t="str">
        <f>+IF(K510=Q510,("OK"))</f>
        <v>OK</v>
      </c>
      <c r="U497" s="739">
        <f t="shared" si="54"/>
        <v>1293.75</v>
      </c>
      <c r="V497" s="739">
        <f t="shared" si="55"/>
        <v>1293.75</v>
      </c>
      <c r="W497" s="739">
        <f t="shared" si="56"/>
        <v>1293.75</v>
      </c>
      <c r="X497" s="739">
        <f t="shared" si="57"/>
        <v>1293.75</v>
      </c>
      <c r="Y497" s="722">
        <f t="shared" si="58"/>
        <v>5175</v>
      </c>
      <c r="Z497" s="740" t="str">
        <f t="shared" si="59"/>
        <v>OK</v>
      </c>
    </row>
    <row r="498" spans="1:26">
      <c r="A498" s="578">
        <v>315</v>
      </c>
      <c r="B498" s="1183" t="s">
        <v>2258</v>
      </c>
      <c r="C498" s="1176" t="s">
        <v>1958</v>
      </c>
      <c r="D498" s="1177">
        <v>2288</v>
      </c>
      <c r="E498" s="1177">
        <v>2063</v>
      </c>
      <c r="F498" s="1177">
        <v>1274</v>
      </c>
      <c r="G498" s="1177">
        <v>1644</v>
      </c>
      <c r="H498" s="1178">
        <v>430</v>
      </c>
      <c r="I498" s="1177">
        <v>1214</v>
      </c>
      <c r="J498" s="1179">
        <v>0.73829999999999996</v>
      </c>
      <c r="K498" s="1179">
        <v>896.2962</v>
      </c>
      <c r="L498" s="1177"/>
      <c r="M498" s="1177">
        <v>1214</v>
      </c>
      <c r="N498" s="1177"/>
      <c r="O498" s="1177"/>
      <c r="P498" s="1177">
        <v>1214</v>
      </c>
      <c r="Q498" s="1179">
        <v>896.2962</v>
      </c>
      <c r="R498" s="1178" t="s">
        <v>1051</v>
      </c>
      <c r="S498" s="1175" t="s">
        <v>296</v>
      </c>
      <c r="T498" s="22" t="str">
        <f>+IF(K511=Q511,("OK"))</f>
        <v>OK</v>
      </c>
      <c r="U498" s="739">
        <f t="shared" si="54"/>
        <v>0</v>
      </c>
      <c r="V498" s="739">
        <f t="shared" si="55"/>
        <v>896.2962</v>
      </c>
      <c r="W498" s="739">
        <f t="shared" si="56"/>
        <v>0</v>
      </c>
      <c r="X498" s="739">
        <f t="shared" si="57"/>
        <v>0</v>
      </c>
      <c r="Y498" s="722">
        <f t="shared" si="58"/>
        <v>896.2962</v>
      </c>
      <c r="Z498" s="740" t="str">
        <f t="shared" si="59"/>
        <v>OK</v>
      </c>
    </row>
    <row r="499" spans="1:26">
      <c r="A499" s="578">
        <v>316</v>
      </c>
      <c r="B499" s="1183" t="s">
        <v>2259</v>
      </c>
      <c r="C499" s="1176" t="s">
        <v>1958</v>
      </c>
      <c r="D499" s="1177">
        <v>55833</v>
      </c>
      <c r="E499" s="1177">
        <v>63712</v>
      </c>
      <c r="F499" s="1177">
        <v>51751</v>
      </c>
      <c r="G499" s="1177">
        <v>75000</v>
      </c>
      <c r="H499" s="1178">
        <v>0</v>
      </c>
      <c r="I499" s="1177">
        <v>75000</v>
      </c>
      <c r="J499" s="1179">
        <v>0.35</v>
      </c>
      <c r="K499" s="1179">
        <v>26250</v>
      </c>
      <c r="L499" s="1177"/>
      <c r="M499" s="1177">
        <v>37500</v>
      </c>
      <c r="N499" s="1177"/>
      <c r="O499" s="1177">
        <v>37500</v>
      </c>
      <c r="P499" s="1177">
        <v>75000</v>
      </c>
      <c r="Q499" s="1179">
        <v>26250</v>
      </c>
      <c r="R499" s="1178" t="s">
        <v>1956</v>
      </c>
      <c r="S499" s="1175" t="s">
        <v>296</v>
      </c>
      <c r="T499" s="22" t="str">
        <f>+IF(K512=Q512,("OK"))</f>
        <v>OK</v>
      </c>
      <c r="U499" s="739">
        <f t="shared" si="54"/>
        <v>0</v>
      </c>
      <c r="V499" s="739">
        <f t="shared" si="55"/>
        <v>13125</v>
      </c>
      <c r="W499" s="739">
        <f t="shared" si="56"/>
        <v>0</v>
      </c>
      <c r="X499" s="739">
        <f t="shared" si="57"/>
        <v>13125</v>
      </c>
      <c r="Y499" s="722">
        <f t="shared" si="58"/>
        <v>26250</v>
      </c>
      <c r="Z499" s="740" t="str">
        <f t="shared" si="59"/>
        <v>OK</v>
      </c>
    </row>
    <row r="500" spans="1:26" ht="40.799999999999997">
      <c r="A500" s="578">
        <v>317</v>
      </c>
      <c r="B500" s="1184" t="s">
        <v>2260</v>
      </c>
      <c r="C500" s="1176" t="s">
        <v>2000</v>
      </c>
      <c r="D500" s="1177">
        <v>192</v>
      </c>
      <c r="E500" s="1177">
        <v>205</v>
      </c>
      <c r="F500" s="1177">
        <v>207</v>
      </c>
      <c r="G500" s="1177">
        <v>300</v>
      </c>
      <c r="H500" s="1178">
        <v>74</v>
      </c>
      <c r="I500" s="1177">
        <v>226</v>
      </c>
      <c r="J500" s="1179">
        <v>15.158333333333335</v>
      </c>
      <c r="K500" s="1179">
        <v>3425.7833333333338</v>
      </c>
      <c r="L500" s="1177"/>
      <c r="M500" s="1177">
        <v>113</v>
      </c>
      <c r="N500" s="1177"/>
      <c r="O500" s="1177">
        <v>113</v>
      </c>
      <c r="P500" s="1177">
        <v>226</v>
      </c>
      <c r="Q500" s="1179">
        <v>3425.7833333333338</v>
      </c>
      <c r="R500" s="1178" t="s">
        <v>1051</v>
      </c>
      <c r="S500" s="1175" t="s">
        <v>296</v>
      </c>
      <c r="T500" s="22" t="str">
        <f>+IF(K513=Q513,("OK"))</f>
        <v>OK</v>
      </c>
      <c r="U500" s="739">
        <f t="shared" si="54"/>
        <v>0</v>
      </c>
      <c r="V500" s="739">
        <f t="shared" si="55"/>
        <v>1712.8916666666669</v>
      </c>
      <c r="W500" s="739">
        <f t="shared" si="56"/>
        <v>0</v>
      </c>
      <c r="X500" s="739">
        <f t="shared" si="57"/>
        <v>1712.8916666666669</v>
      </c>
      <c r="Y500" s="722">
        <f t="shared" si="58"/>
        <v>3425.7833333333338</v>
      </c>
      <c r="Z500" s="740" t="str">
        <f t="shared" si="59"/>
        <v>OK</v>
      </c>
    </row>
    <row r="501" spans="1:26">
      <c r="A501" s="578">
        <v>318</v>
      </c>
      <c r="B501" s="1183" t="s">
        <v>2261</v>
      </c>
      <c r="C501" s="1176" t="s">
        <v>1961</v>
      </c>
      <c r="D501" s="1177">
        <v>1071</v>
      </c>
      <c r="E501" s="1177">
        <v>2575</v>
      </c>
      <c r="F501" s="1177">
        <v>2221</v>
      </c>
      <c r="G501" s="1177">
        <v>2157</v>
      </c>
      <c r="H501" s="1178">
        <v>560</v>
      </c>
      <c r="I501" s="1177">
        <v>1597</v>
      </c>
      <c r="J501" s="1179">
        <v>4.2</v>
      </c>
      <c r="K501" s="1179">
        <v>6707.4000000000005</v>
      </c>
      <c r="L501" s="1177">
        <v>798.5</v>
      </c>
      <c r="M501" s="1177"/>
      <c r="N501" s="1177">
        <v>798.5</v>
      </c>
      <c r="O501" s="1177"/>
      <c r="P501" s="1177">
        <v>1597</v>
      </c>
      <c r="Q501" s="1179">
        <v>6707.4000000000005</v>
      </c>
      <c r="R501" s="1178" t="s">
        <v>1051</v>
      </c>
      <c r="S501" s="1175" t="s">
        <v>296</v>
      </c>
      <c r="T501" s="22" t="str">
        <f>+IF(K514=Q514,("OK"))</f>
        <v>OK</v>
      </c>
      <c r="U501" s="739">
        <f t="shared" si="54"/>
        <v>3353.7000000000003</v>
      </c>
      <c r="V501" s="739">
        <f t="shared" si="55"/>
        <v>0</v>
      </c>
      <c r="W501" s="739">
        <f t="shared" si="56"/>
        <v>3353.7000000000003</v>
      </c>
      <c r="X501" s="739">
        <f t="shared" si="57"/>
        <v>0</v>
      </c>
      <c r="Y501" s="722">
        <f t="shared" si="58"/>
        <v>6707.4000000000005</v>
      </c>
      <c r="Z501" s="740" t="str">
        <f t="shared" si="59"/>
        <v>OK</v>
      </c>
    </row>
    <row r="502" spans="1:26" ht="27">
      <c r="A502" s="1060"/>
      <c r="B502" s="604" t="s">
        <v>6</v>
      </c>
      <c r="D502" s="21"/>
      <c r="E502" s="21"/>
      <c r="F502" s="21"/>
      <c r="G502" s="21"/>
      <c r="I502" s="21"/>
      <c r="J502" s="21"/>
      <c r="K502" s="1162">
        <f>SUM(K488:K501)</f>
        <v>9510242.1115980949</v>
      </c>
      <c r="L502" s="1139"/>
      <c r="M502" s="1139"/>
      <c r="N502" s="1139"/>
      <c r="O502" s="1139"/>
      <c r="P502" s="1139"/>
      <c r="Q502" s="1162">
        <f>SUM(Q488:Q501)</f>
        <v>9510242.1115980949</v>
      </c>
      <c r="T502" s="22"/>
      <c r="U502" s="739">
        <f t="shared" si="54"/>
        <v>0</v>
      </c>
      <c r="V502" s="739">
        <f t="shared" si="55"/>
        <v>0</v>
      </c>
      <c r="W502" s="739">
        <f t="shared" si="56"/>
        <v>0</v>
      </c>
      <c r="X502" s="739">
        <f t="shared" si="57"/>
        <v>0</v>
      </c>
      <c r="Y502" s="722">
        <f t="shared" si="58"/>
        <v>0</v>
      </c>
      <c r="Z502" s="740" t="b">
        <f t="shared" si="59"/>
        <v>0</v>
      </c>
    </row>
    <row r="503" spans="1:26" ht="27">
      <c r="A503" s="1060"/>
      <c r="B503" s="73"/>
      <c r="D503" s="21"/>
      <c r="E503" s="21"/>
      <c r="F503" s="21"/>
      <c r="G503" s="21"/>
      <c r="I503" s="21"/>
      <c r="J503" s="21"/>
      <c r="K503" s="863"/>
      <c r="L503" s="1139"/>
      <c r="M503" s="1139"/>
      <c r="N503" s="1139"/>
      <c r="O503" s="1139"/>
      <c r="P503" s="1139"/>
      <c r="Q503" s="1191"/>
      <c r="T503" s="22"/>
      <c r="U503" s="739">
        <f t="shared" si="54"/>
        <v>0</v>
      </c>
      <c r="V503" s="739">
        <f t="shared" si="55"/>
        <v>0</v>
      </c>
      <c r="W503" s="739">
        <f t="shared" si="56"/>
        <v>0</v>
      </c>
      <c r="X503" s="739">
        <f t="shared" si="57"/>
        <v>0</v>
      </c>
      <c r="Y503" s="722">
        <f t="shared" si="58"/>
        <v>0</v>
      </c>
      <c r="Z503" s="740" t="str">
        <f t="shared" si="59"/>
        <v>OK</v>
      </c>
    </row>
    <row r="504" spans="1:26" ht="24.6">
      <c r="A504" s="1826" t="s">
        <v>1937</v>
      </c>
      <c r="B504" s="1826"/>
      <c r="C504" s="1826"/>
      <c r="D504" s="1826"/>
      <c r="E504" s="1826"/>
      <c r="F504" s="1826"/>
      <c r="G504" s="1826"/>
      <c r="H504" s="1826"/>
      <c r="I504" s="1826"/>
      <c r="J504" s="1826"/>
      <c r="K504" s="1826"/>
      <c r="L504" s="1826"/>
      <c r="M504" s="1826"/>
      <c r="N504" s="1826"/>
      <c r="O504" s="1826"/>
      <c r="P504" s="1826"/>
      <c r="Q504" s="1826"/>
      <c r="R504" s="1826"/>
      <c r="S504" s="1826"/>
      <c r="T504" s="22"/>
      <c r="U504" s="739">
        <f t="shared" si="54"/>
        <v>0</v>
      </c>
      <c r="V504" s="739">
        <f t="shared" si="55"/>
        <v>0</v>
      </c>
      <c r="W504" s="739">
        <f t="shared" si="56"/>
        <v>0</v>
      </c>
      <c r="X504" s="739">
        <f t="shared" si="57"/>
        <v>0</v>
      </c>
      <c r="Y504" s="722">
        <f t="shared" si="58"/>
        <v>0</v>
      </c>
      <c r="Z504" s="740" t="str">
        <f t="shared" si="59"/>
        <v>OK</v>
      </c>
    </row>
    <row r="505" spans="1:26" ht="24.6">
      <c r="A505" s="1826" t="s">
        <v>1029</v>
      </c>
      <c r="B505" s="1826"/>
      <c r="C505" s="1826"/>
      <c r="D505" s="1826"/>
      <c r="E505" s="1826"/>
      <c r="F505" s="1826"/>
      <c r="G505" s="1826"/>
      <c r="H505" s="1826"/>
      <c r="I505" s="1826"/>
      <c r="J505" s="1826"/>
      <c r="K505" s="1826"/>
      <c r="L505" s="1826"/>
      <c r="M505" s="1826"/>
      <c r="N505" s="1826"/>
      <c r="O505" s="1826"/>
      <c r="P505" s="1826"/>
      <c r="Q505" s="1826"/>
      <c r="R505" s="1826"/>
      <c r="S505" s="1826"/>
      <c r="T505" s="22"/>
      <c r="U505" s="739">
        <f t="shared" si="54"/>
        <v>0</v>
      </c>
      <c r="V505" s="739">
        <f t="shared" si="55"/>
        <v>0</v>
      </c>
      <c r="W505" s="739">
        <f t="shared" si="56"/>
        <v>0</v>
      </c>
      <c r="X505" s="739">
        <f t="shared" si="57"/>
        <v>0</v>
      </c>
      <c r="Y505" s="722">
        <f t="shared" si="58"/>
        <v>0</v>
      </c>
      <c r="Z505" s="740" t="str">
        <f t="shared" si="59"/>
        <v>OK</v>
      </c>
    </row>
    <row r="506" spans="1:26" ht="24.6">
      <c r="A506" s="1827" t="s">
        <v>1030</v>
      </c>
      <c r="B506" s="1827"/>
      <c r="C506" s="1827"/>
      <c r="D506" s="1827"/>
      <c r="E506" s="1827"/>
      <c r="F506" s="1827"/>
      <c r="G506" s="1827"/>
      <c r="H506" s="1827"/>
      <c r="I506" s="1827"/>
      <c r="J506" s="1827"/>
      <c r="K506" s="1827"/>
      <c r="L506" s="1827"/>
      <c r="M506" s="1827"/>
      <c r="N506" s="1827"/>
      <c r="O506" s="1827"/>
      <c r="P506" s="1827"/>
      <c r="Q506" s="1827"/>
      <c r="R506" s="1827"/>
      <c r="S506" s="1827"/>
      <c r="T506" s="22"/>
      <c r="U506" s="739">
        <f t="shared" si="54"/>
        <v>0</v>
      </c>
      <c r="V506" s="739">
        <f t="shared" si="55"/>
        <v>0</v>
      </c>
      <c r="W506" s="739">
        <f t="shared" si="56"/>
        <v>0</v>
      </c>
      <c r="X506" s="739">
        <f t="shared" si="57"/>
        <v>0</v>
      </c>
      <c r="Y506" s="722">
        <f t="shared" si="58"/>
        <v>0</v>
      </c>
      <c r="Z506" s="740" t="str">
        <f t="shared" si="59"/>
        <v>OK</v>
      </c>
    </row>
    <row r="507" spans="1:26">
      <c r="A507" s="1828" t="s">
        <v>789</v>
      </c>
      <c r="B507" s="1829" t="s">
        <v>4</v>
      </c>
      <c r="C507" s="1828" t="s">
        <v>1031</v>
      </c>
      <c r="D507" s="1838" t="s">
        <v>1032</v>
      </c>
      <c r="E507" s="1838"/>
      <c r="F507" s="1838"/>
      <c r="G507" s="1847" t="s">
        <v>1033</v>
      </c>
      <c r="H507" s="1847" t="s">
        <v>1034</v>
      </c>
      <c r="I507" s="1847" t="s">
        <v>1035</v>
      </c>
      <c r="J507" s="1833" t="s">
        <v>1036</v>
      </c>
      <c r="K507" s="1833" t="s">
        <v>1037</v>
      </c>
      <c r="L507" s="1831" t="s">
        <v>1038</v>
      </c>
      <c r="M507" s="1831" t="s">
        <v>1039</v>
      </c>
      <c r="N507" s="1831" t="s">
        <v>1040</v>
      </c>
      <c r="O507" s="1831" t="s">
        <v>1041</v>
      </c>
      <c r="P507" s="1833" t="s">
        <v>1042</v>
      </c>
      <c r="Q507" s="1833"/>
      <c r="R507" s="1828" t="s">
        <v>1043</v>
      </c>
      <c r="S507" s="1883" t="s">
        <v>1146</v>
      </c>
      <c r="T507" s="22" t="str">
        <f>+IF(K513=Q513,("OK"))</f>
        <v>OK</v>
      </c>
      <c r="U507" s="739"/>
      <c r="V507" s="739"/>
      <c r="W507" s="739"/>
      <c r="X507" s="739"/>
      <c r="Z507" s="740" t="str">
        <f t="shared" si="59"/>
        <v>OK</v>
      </c>
    </row>
    <row r="508" spans="1:26" ht="76.95" customHeight="1">
      <c r="A508" s="1828"/>
      <c r="B508" s="1830"/>
      <c r="C508" s="1828"/>
      <c r="D508" s="505" t="s">
        <v>1147</v>
      </c>
      <c r="E508" s="505" t="s">
        <v>1046</v>
      </c>
      <c r="F508" s="505" t="s">
        <v>1926</v>
      </c>
      <c r="G508" s="1847"/>
      <c r="H508" s="1847"/>
      <c r="I508" s="1847"/>
      <c r="J508" s="1833"/>
      <c r="K508" s="1833"/>
      <c r="L508" s="1831"/>
      <c r="M508" s="1831"/>
      <c r="N508" s="1831"/>
      <c r="O508" s="1831"/>
      <c r="P508" s="499" t="s">
        <v>1047</v>
      </c>
      <c r="Q508" s="500" t="s">
        <v>1048</v>
      </c>
      <c r="R508" s="1828"/>
      <c r="S508" s="1883"/>
      <c r="T508" s="22" t="str">
        <f>+IF(K514=Q514,("OK"))</f>
        <v>OK</v>
      </c>
      <c r="U508" s="739">
        <f t="shared" si="54"/>
        <v>0</v>
      </c>
      <c r="V508" s="739">
        <f t="shared" si="55"/>
        <v>0</v>
      </c>
      <c r="W508" s="739">
        <f t="shared" si="56"/>
        <v>0</v>
      </c>
      <c r="X508" s="739">
        <f t="shared" si="57"/>
        <v>0</v>
      </c>
      <c r="Y508" s="722">
        <f t="shared" si="58"/>
        <v>0</v>
      </c>
      <c r="Z508" s="740" t="b">
        <f t="shared" si="59"/>
        <v>0</v>
      </c>
    </row>
    <row r="509" spans="1:26" ht="21.6" customHeight="1">
      <c r="A509" s="849"/>
      <c r="B509" s="849" t="s">
        <v>1087</v>
      </c>
      <c r="C509" s="849"/>
      <c r="D509" s="1147"/>
      <c r="E509" s="1147"/>
      <c r="F509" s="1147"/>
      <c r="G509" s="1148"/>
      <c r="H509" s="1148"/>
      <c r="I509" s="1148"/>
      <c r="J509" s="848"/>
      <c r="K509" s="848">
        <f>+K502</f>
        <v>9510242.1115980949</v>
      </c>
      <c r="L509" s="847"/>
      <c r="M509" s="847"/>
      <c r="N509" s="847"/>
      <c r="O509" s="847"/>
      <c r="P509" s="847"/>
      <c r="Q509" s="848">
        <f>+Q502</f>
        <v>9510242.1115980949</v>
      </c>
      <c r="R509" s="849"/>
      <c r="S509" s="1149"/>
      <c r="T509" s="22"/>
      <c r="U509" s="739">
        <f t="shared" si="54"/>
        <v>0</v>
      </c>
      <c r="V509" s="739">
        <f t="shared" si="55"/>
        <v>0</v>
      </c>
      <c r="W509" s="739">
        <f t="shared" si="56"/>
        <v>0</v>
      </c>
      <c r="X509" s="739">
        <f t="shared" si="57"/>
        <v>0</v>
      </c>
      <c r="Y509" s="722">
        <f t="shared" si="58"/>
        <v>0</v>
      </c>
      <c r="Z509" s="740" t="b">
        <f t="shared" si="59"/>
        <v>0</v>
      </c>
    </row>
    <row r="510" spans="1:26" ht="40.799999999999997">
      <c r="A510" s="578">
        <v>319</v>
      </c>
      <c r="B510" s="1184" t="s">
        <v>2262</v>
      </c>
      <c r="C510" s="1176" t="s">
        <v>2254</v>
      </c>
      <c r="D510" s="1177"/>
      <c r="E510" s="1177"/>
      <c r="F510" s="1177">
        <v>30</v>
      </c>
      <c r="G510" s="1177">
        <v>100</v>
      </c>
      <c r="H510" s="1178">
        <v>48</v>
      </c>
      <c r="I510" s="1177">
        <v>52</v>
      </c>
      <c r="J510" s="1179">
        <v>130</v>
      </c>
      <c r="K510" s="1179">
        <v>6760</v>
      </c>
      <c r="L510" s="1177">
        <v>26</v>
      </c>
      <c r="M510" s="1177"/>
      <c r="N510" s="1177">
        <v>26</v>
      </c>
      <c r="O510" s="1177"/>
      <c r="P510" s="1177">
        <v>52</v>
      </c>
      <c r="Q510" s="1179">
        <v>6760</v>
      </c>
      <c r="R510" s="1178" t="s">
        <v>1051</v>
      </c>
      <c r="S510" s="1175" t="s">
        <v>296</v>
      </c>
      <c r="T510" s="22" t="str">
        <f>+IF(K515=Q515,("OK"))</f>
        <v>OK</v>
      </c>
      <c r="U510" s="739">
        <f t="shared" si="54"/>
        <v>3380</v>
      </c>
      <c r="V510" s="739">
        <f t="shared" si="55"/>
        <v>0</v>
      </c>
      <c r="W510" s="739">
        <f t="shared" si="56"/>
        <v>3380</v>
      </c>
      <c r="X510" s="739">
        <f t="shared" si="57"/>
        <v>0</v>
      </c>
      <c r="Y510" s="722">
        <f t="shared" si="58"/>
        <v>6760</v>
      </c>
      <c r="Z510" s="740" t="str">
        <f t="shared" si="59"/>
        <v>OK</v>
      </c>
    </row>
    <row r="511" spans="1:26">
      <c r="A511" s="578">
        <v>320</v>
      </c>
      <c r="B511" s="1183" t="s">
        <v>2263</v>
      </c>
      <c r="C511" s="1176" t="s">
        <v>2254</v>
      </c>
      <c r="D511" s="1177"/>
      <c r="E511" s="1177"/>
      <c r="F511" s="1177">
        <v>0</v>
      </c>
      <c r="G511" s="1177">
        <v>60</v>
      </c>
      <c r="H511" s="1178">
        <v>6</v>
      </c>
      <c r="I511" s="1177">
        <v>54</v>
      </c>
      <c r="J511" s="1179">
        <v>40.659999999999997</v>
      </c>
      <c r="K511" s="1179">
        <v>2195.64</v>
      </c>
      <c r="L511" s="1177">
        <v>27</v>
      </c>
      <c r="M511" s="1177"/>
      <c r="N511" s="1177">
        <v>27</v>
      </c>
      <c r="O511" s="1177"/>
      <c r="P511" s="1177">
        <v>54</v>
      </c>
      <c r="Q511" s="1179">
        <v>2195.64</v>
      </c>
      <c r="R511" s="1178" t="s">
        <v>1051</v>
      </c>
      <c r="S511" s="1175" t="s">
        <v>296</v>
      </c>
      <c r="T511" s="22" t="str">
        <f>+IF(K516=Q516,("OK"))</f>
        <v>OK</v>
      </c>
      <c r="U511" s="739">
        <f t="shared" si="54"/>
        <v>1097.82</v>
      </c>
      <c r="V511" s="739">
        <f t="shared" si="55"/>
        <v>0</v>
      </c>
      <c r="W511" s="739">
        <f t="shared" si="56"/>
        <v>1097.82</v>
      </c>
      <c r="X511" s="739">
        <f t="shared" si="57"/>
        <v>0</v>
      </c>
      <c r="Y511" s="722">
        <f t="shared" si="58"/>
        <v>2195.64</v>
      </c>
      <c r="Z511" s="740" t="str">
        <f t="shared" si="59"/>
        <v>OK</v>
      </c>
    </row>
    <row r="512" spans="1:26">
      <c r="A512" s="578">
        <v>321</v>
      </c>
      <c r="B512" s="1183" t="s">
        <v>2264</v>
      </c>
      <c r="C512" s="1176" t="s">
        <v>2254</v>
      </c>
      <c r="D512" s="1177"/>
      <c r="E512" s="1177"/>
      <c r="F512" s="1177">
        <v>0</v>
      </c>
      <c r="G512" s="1177">
        <v>60</v>
      </c>
      <c r="H512" s="1178">
        <v>6</v>
      </c>
      <c r="I512" s="1177">
        <v>54</v>
      </c>
      <c r="J512" s="1179">
        <v>30.4</v>
      </c>
      <c r="K512" s="1179">
        <v>1641.6</v>
      </c>
      <c r="L512" s="1177"/>
      <c r="M512" s="1177"/>
      <c r="N512" s="1177">
        <v>54</v>
      </c>
      <c r="O512" s="1177"/>
      <c r="P512" s="1177">
        <v>54</v>
      </c>
      <c r="Q512" s="1179">
        <v>1641.6</v>
      </c>
      <c r="R512" s="1178" t="s">
        <v>1051</v>
      </c>
      <c r="S512" s="1175" t="s">
        <v>296</v>
      </c>
      <c r="T512" s="22" t="str">
        <f t="shared" ref="T512:T594" si="60">+IF(K517=Q517,("OK"))</f>
        <v>OK</v>
      </c>
      <c r="U512" s="739">
        <f t="shared" si="54"/>
        <v>0</v>
      </c>
      <c r="V512" s="739">
        <f t="shared" si="55"/>
        <v>0</v>
      </c>
      <c r="W512" s="739">
        <f t="shared" si="56"/>
        <v>1641.6</v>
      </c>
      <c r="X512" s="739">
        <f t="shared" si="57"/>
        <v>0</v>
      </c>
      <c r="Y512" s="722">
        <f t="shared" si="58"/>
        <v>1641.6</v>
      </c>
      <c r="Z512" s="740" t="str">
        <f t="shared" si="59"/>
        <v>OK</v>
      </c>
    </row>
    <row r="513" spans="1:26">
      <c r="A513" s="578">
        <v>322</v>
      </c>
      <c r="B513" s="1183" t="s">
        <v>2265</v>
      </c>
      <c r="C513" s="1176" t="s">
        <v>1958</v>
      </c>
      <c r="D513" s="1177"/>
      <c r="E513" s="1177"/>
      <c r="F513" s="1177"/>
      <c r="G513" s="1177">
        <v>10000</v>
      </c>
      <c r="H513" s="1178">
        <v>0</v>
      </c>
      <c r="I513" s="1177">
        <v>10000</v>
      </c>
      <c r="J513" s="1179">
        <v>13.32</v>
      </c>
      <c r="K513" s="1179">
        <v>133200</v>
      </c>
      <c r="L513" s="1177"/>
      <c r="M513" s="1177">
        <v>5000</v>
      </c>
      <c r="N513" s="1177"/>
      <c r="O513" s="1177">
        <v>5000</v>
      </c>
      <c r="P513" s="1177">
        <v>10000</v>
      </c>
      <c r="Q513" s="1179">
        <v>133200</v>
      </c>
      <c r="R513" s="1178" t="s">
        <v>1051</v>
      </c>
      <c r="S513" s="1175" t="s">
        <v>296</v>
      </c>
      <c r="T513" s="22" t="str">
        <f t="shared" si="60"/>
        <v>OK</v>
      </c>
      <c r="U513" s="739">
        <f t="shared" si="54"/>
        <v>0</v>
      </c>
      <c r="V513" s="739">
        <f t="shared" si="55"/>
        <v>66600</v>
      </c>
      <c r="W513" s="739">
        <f t="shared" si="56"/>
        <v>0</v>
      </c>
      <c r="X513" s="739">
        <f t="shared" si="57"/>
        <v>66600</v>
      </c>
      <c r="Y513" s="722">
        <f t="shared" si="58"/>
        <v>133200</v>
      </c>
      <c r="Z513" s="740" t="str">
        <f t="shared" si="59"/>
        <v>OK</v>
      </c>
    </row>
    <row r="514" spans="1:26">
      <c r="A514" s="578">
        <v>323</v>
      </c>
      <c r="B514" s="1183" t="s">
        <v>2266</v>
      </c>
      <c r="C514" s="1176" t="s">
        <v>1958</v>
      </c>
      <c r="D514" s="1177"/>
      <c r="E514" s="1177"/>
      <c r="F514" s="1177"/>
      <c r="G514" s="1177">
        <v>10000</v>
      </c>
      <c r="H514" s="1178">
        <v>0</v>
      </c>
      <c r="I514" s="1177">
        <v>10000</v>
      </c>
      <c r="J514" s="1179">
        <v>11.77</v>
      </c>
      <c r="K514" s="1179">
        <v>117700</v>
      </c>
      <c r="L514" s="1177"/>
      <c r="M514" s="1177">
        <v>5000</v>
      </c>
      <c r="N514" s="1177"/>
      <c r="O514" s="1177">
        <v>5000</v>
      </c>
      <c r="P514" s="1177">
        <v>10000</v>
      </c>
      <c r="Q514" s="1179">
        <v>117700</v>
      </c>
      <c r="R514" s="1178" t="s">
        <v>1051</v>
      </c>
      <c r="S514" s="1175" t="s">
        <v>296</v>
      </c>
      <c r="T514" s="22" t="str">
        <f t="shared" si="60"/>
        <v>OK</v>
      </c>
      <c r="U514" s="739">
        <f t="shared" si="54"/>
        <v>0</v>
      </c>
      <c r="V514" s="739">
        <f t="shared" si="55"/>
        <v>58850</v>
      </c>
      <c r="W514" s="739">
        <f t="shared" si="56"/>
        <v>0</v>
      </c>
      <c r="X514" s="739">
        <f t="shared" si="57"/>
        <v>58850</v>
      </c>
      <c r="Y514" s="722">
        <f t="shared" si="58"/>
        <v>117700</v>
      </c>
      <c r="Z514" s="740" t="str">
        <f t="shared" si="59"/>
        <v>OK</v>
      </c>
    </row>
    <row r="515" spans="1:26">
      <c r="A515" s="578">
        <v>324</v>
      </c>
      <c r="B515" s="1183" t="s">
        <v>2267</v>
      </c>
      <c r="C515" s="1176" t="s">
        <v>1958</v>
      </c>
      <c r="D515" s="1177"/>
      <c r="E515" s="1177"/>
      <c r="F515" s="1177"/>
      <c r="G515" s="1177">
        <v>144000</v>
      </c>
      <c r="H515" s="1178">
        <v>0</v>
      </c>
      <c r="I515" s="1177">
        <v>144000</v>
      </c>
      <c r="J515" s="1179">
        <v>0.6</v>
      </c>
      <c r="K515" s="1179">
        <v>86400</v>
      </c>
      <c r="L515" s="1177"/>
      <c r="M515" s="1177">
        <v>72000</v>
      </c>
      <c r="N515" s="1177"/>
      <c r="O515" s="1177">
        <v>72000</v>
      </c>
      <c r="P515" s="1177">
        <v>144000</v>
      </c>
      <c r="Q515" s="1179">
        <v>86400</v>
      </c>
      <c r="R515" s="1178" t="s">
        <v>1051</v>
      </c>
      <c r="S515" s="1175" t="s">
        <v>296</v>
      </c>
      <c r="T515" s="22" t="str">
        <f t="shared" si="60"/>
        <v>OK</v>
      </c>
      <c r="U515" s="739">
        <f t="shared" si="54"/>
        <v>0</v>
      </c>
      <c r="V515" s="739">
        <f t="shared" si="55"/>
        <v>43200</v>
      </c>
      <c r="W515" s="739">
        <f t="shared" si="56"/>
        <v>0</v>
      </c>
      <c r="X515" s="739">
        <f t="shared" si="57"/>
        <v>43200</v>
      </c>
      <c r="Y515" s="722">
        <f t="shared" si="58"/>
        <v>86400</v>
      </c>
      <c r="Z515" s="740" t="str">
        <f t="shared" si="59"/>
        <v>OK</v>
      </c>
    </row>
    <row r="516" spans="1:26">
      <c r="A516" s="578">
        <v>325</v>
      </c>
      <c r="B516" s="1183" t="s">
        <v>2268</v>
      </c>
      <c r="C516" s="1176" t="s">
        <v>1958</v>
      </c>
      <c r="D516" s="1177"/>
      <c r="E516" s="1177"/>
      <c r="F516" s="1177"/>
      <c r="G516" s="1177">
        <v>10000</v>
      </c>
      <c r="H516" s="1178">
        <v>0</v>
      </c>
      <c r="I516" s="1177">
        <v>10000</v>
      </c>
      <c r="J516" s="1179">
        <v>14.865357142857144</v>
      </c>
      <c r="K516" s="1179">
        <v>148653.57142857145</v>
      </c>
      <c r="L516" s="1177"/>
      <c r="M516" s="1177">
        <v>5000</v>
      </c>
      <c r="N516" s="1177"/>
      <c r="O516" s="1177">
        <v>5000</v>
      </c>
      <c r="P516" s="1177">
        <v>10000</v>
      </c>
      <c r="Q516" s="1179">
        <v>148653.57142857145</v>
      </c>
      <c r="R516" s="1178" t="s">
        <v>1051</v>
      </c>
      <c r="S516" s="1175" t="s">
        <v>296</v>
      </c>
      <c r="T516" s="22" t="str">
        <f t="shared" si="60"/>
        <v>OK</v>
      </c>
      <c r="U516" s="739">
        <f t="shared" si="54"/>
        <v>0</v>
      </c>
      <c r="V516" s="739">
        <f t="shared" si="55"/>
        <v>74326.785714285725</v>
      </c>
      <c r="W516" s="739">
        <f t="shared" si="56"/>
        <v>0</v>
      </c>
      <c r="X516" s="739">
        <f t="shared" si="57"/>
        <v>74326.785714285725</v>
      </c>
      <c r="Y516" s="722">
        <f t="shared" si="58"/>
        <v>148653.57142857145</v>
      </c>
      <c r="Z516" s="740" t="str">
        <f t="shared" si="59"/>
        <v>OK</v>
      </c>
    </row>
    <row r="517" spans="1:26" ht="40.799999999999997">
      <c r="A517" s="578">
        <v>326</v>
      </c>
      <c r="B517" s="1184" t="s">
        <v>2269</v>
      </c>
      <c r="C517" s="1176" t="s">
        <v>1520</v>
      </c>
      <c r="D517" s="1177"/>
      <c r="E517" s="1177"/>
      <c r="F517" s="1177">
        <v>3</v>
      </c>
      <c r="G517" s="1177">
        <v>10</v>
      </c>
      <c r="H517" s="1178">
        <v>1</v>
      </c>
      <c r="I517" s="1177">
        <v>9</v>
      </c>
      <c r="J517" s="1179">
        <v>210</v>
      </c>
      <c r="K517" s="1179">
        <v>1890</v>
      </c>
      <c r="L517" s="1177"/>
      <c r="M517" s="1177"/>
      <c r="N517" s="1177">
        <v>9</v>
      </c>
      <c r="O517" s="1177"/>
      <c r="P517" s="1177">
        <v>9</v>
      </c>
      <c r="Q517" s="1179">
        <v>1890</v>
      </c>
      <c r="R517" s="1178" t="s">
        <v>2270</v>
      </c>
      <c r="S517" s="1175" t="s">
        <v>296</v>
      </c>
      <c r="T517" s="22" t="str">
        <f>+IF(K532=Q532,("OK"))</f>
        <v>OK</v>
      </c>
      <c r="U517" s="739">
        <f t="shared" si="54"/>
        <v>0</v>
      </c>
      <c r="V517" s="739">
        <f t="shared" si="55"/>
        <v>0</v>
      </c>
      <c r="W517" s="739">
        <f t="shared" si="56"/>
        <v>1890</v>
      </c>
      <c r="X517" s="739">
        <f t="shared" si="57"/>
        <v>0</v>
      </c>
      <c r="Y517" s="722">
        <f t="shared" si="58"/>
        <v>1890</v>
      </c>
      <c r="Z517" s="740" t="str">
        <f t="shared" si="59"/>
        <v>OK</v>
      </c>
    </row>
    <row r="518" spans="1:26">
      <c r="A518" s="578">
        <v>327</v>
      </c>
      <c r="B518" s="1183" t="s">
        <v>2271</v>
      </c>
      <c r="C518" s="1176" t="s">
        <v>1958</v>
      </c>
      <c r="D518" s="1177"/>
      <c r="E518" s="1177"/>
      <c r="F518" s="1177">
        <v>6927</v>
      </c>
      <c r="G518" s="1177">
        <v>20000</v>
      </c>
      <c r="H518" s="1178">
        <v>0</v>
      </c>
      <c r="I518" s="1177">
        <v>20000</v>
      </c>
      <c r="J518" s="1179">
        <v>4</v>
      </c>
      <c r="K518" s="1179">
        <v>80000</v>
      </c>
      <c r="L518" s="1177">
        <v>5000</v>
      </c>
      <c r="M518" s="1177">
        <v>5000</v>
      </c>
      <c r="N518" s="1177">
        <v>5000</v>
      </c>
      <c r="O518" s="1177">
        <v>5000</v>
      </c>
      <c r="P518" s="1177">
        <v>20000</v>
      </c>
      <c r="Q518" s="1179">
        <v>80000</v>
      </c>
      <c r="R518" s="1178" t="s">
        <v>2270</v>
      </c>
      <c r="S518" s="1175" t="s">
        <v>296</v>
      </c>
      <c r="T518" s="22" t="str">
        <f>+IF(K533=Q533,("OK"))</f>
        <v>OK</v>
      </c>
      <c r="U518" s="739">
        <f t="shared" si="54"/>
        <v>20000</v>
      </c>
      <c r="V518" s="739">
        <f t="shared" si="55"/>
        <v>20000</v>
      </c>
      <c r="W518" s="739">
        <f t="shared" si="56"/>
        <v>20000</v>
      </c>
      <c r="X518" s="739">
        <f t="shared" si="57"/>
        <v>20000</v>
      </c>
      <c r="Y518" s="722">
        <f t="shared" si="58"/>
        <v>80000</v>
      </c>
      <c r="Z518" s="740" t="str">
        <f t="shared" si="59"/>
        <v>OK</v>
      </c>
    </row>
    <row r="519" spans="1:26">
      <c r="A519" s="578">
        <v>328</v>
      </c>
      <c r="B519" s="1184" t="s">
        <v>2272</v>
      </c>
      <c r="C519" s="1176" t="s">
        <v>1961</v>
      </c>
      <c r="D519" s="1177"/>
      <c r="E519" s="1177"/>
      <c r="F519" s="1177">
        <v>7</v>
      </c>
      <c r="G519" s="1177">
        <v>50</v>
      </c>
      <c r="H519" s="1178">
        <v>0</v>
      </c>
      <c r="I519" s="1177">
        <v>50</v>
      </c>
      <c r="J519" s="1179">
        <v>15</v>
      </c>
      <c r="K519" s="1179">
        <v>750</v>
      </c>
      <c r="L519" s="1177"/>
      <c r="M519" s="1177">
        <v>50</v>
      </c>
      <c r="N519" s="1177"/>
      <c r="O519" s="1177"/>
      <c r="P519" s="1177">
        <v>50</v>
      </c>
      <c r="Q519" s="1179">
        <v>750</v>
      </c>
      <c r="R519" s="1178" t="s">
        <v>2270</v>
      </c>
      <c r="S519" s="1175" t="s">
        <v>296</v>
      </c>
      <c r="T519" s="22" t="str">
        <f>+IF(K534=Q534,("OK"))</f>
        <v>OK</v>
      </c>
      <c r="U519" s="739">
        <f t="shared" ref="U519:U582" si="61">+L519*J519</f>
        <v>0</v>
      </c>
      <c r="V519" s="739">
        <f t="shared" ref="V519:V582" si="62">+M519*J519</f>
        <v>750</v>
      </c>
      <c r="W519" s="739">
        <f t="shared" ref="W519:W582" si="63">+N519*J519</f>
        <v>0</v>
      </c>
      <c r="X519" s="739">
        <f t="shared" ref="X519:X582" si="64">+O519*J519</f>
        <v>0</v>
      </c>
      <c r="Y519" s="722">
        <f t="shared" ref="Y519:Y582" si="65">SUM(U519:X519)</f>
        <v>750</v>
      </c>
      <c r="Z519" s="740" t="str">
        <f t="shared" ref="Z519:Z582" si="66">IF(Q519=Y519,"OK")</f>
        <v>OK</v>
      </c>
    </row>
    <row r="520" spans="1:26">
      <c r="A520" s="578">
        <v>329</v>
      </c>
      <c r="B520" s="1183" t="s">
        <v>2273</v>
      </c>
      <c r="C520" s="1176" t="s">
        <v>1961</v>
      </c>
      <c r="D520" s="1177">
        <v>251</v>
      </c>
      <c r="E520" s="1177">
        <v>461</v>
      </c>
      <c r="F520" s="1177">
        <v>507</v>
      </c>
      <c r="G520" s="1177">
        <v>649</v>
      </c>
      <c r="H520" s="1178">
        <v>0</v>
      </c>
      <c r="I520" s="1177">
        <v>649</v>
      </c>
      <c r="J520" s="1179">
        <v>6.5</v>
      </c>
      <c r="K520" s="1179">
        <v>4218.5</v>
      </c>
      <c r="L520" s="1177">
        <v>162.25</v>
      </c>
      <c r="M520" s="1177">
        <v>162.25</v>
      </c>
      <c r="N520" s="1177">
        <v>162.25</v>
      </c>
      <c r="O520" s="1177">
        <v>162.25</v>
      </c>
      <c r="P520" s="1177">
        <v>649</v>
      </c>
      <c r="Q520" s="1179">
        <v>4218.5</v>
      </c>
      <c r="R520" s="1178" t="s">
        <v>2274</v>
      </c>
      <c r="S520" s="1175" t="s">
        <v>296</v>
      </c>
      <c r="T520" s="22" t="str">
        <f>+IF(K535=Q535,("OK"))</f>
        <v>OK</v>
      </c>
      <c r="U520" s="739">
        <f t="shared" si="61"/>
        <v>1054.625</v>
      </c>
      <c r="V520" s="739">
        <f t="shared" si="62"/>
        <v>1054.625</v>
      </c>
      <c r="W520" s="739">
        <f t="shared" si="63"/>
        <v>1054.625</v>
      </c>
      <c r="X520" s="739">
        <f t="shared" si="64"/>
        <v>1054.625</v>
      </c>
      <c r="Y520" s="722">
        <f t="shared" si="65"/>
        <v>4218.5</v>
      </c>
      <c r="Z520" s="740" t="str">
        <f t="shared" si="66"/>
        <v>OK</v>
      </c>
    </row>
    <row r="521" spans="1:26">
      <c r="A521" s="578">
        <v>330</v>
      </c>
      <c r="B521" s="1183" t="s">
        <v>2275</v>
      </c>
      <c r="C521" s="1176" t="s">
        <v>1958</v>
      </c>
      <c r="D521" s="1177">
        <v>1774</v>
      </c>
      <c r="E521" s="1177">
        <v>3156</v>
      </c>
      <c r="F521" s="1177">
        <v>800</v>
      </c>
      <c r="G521" s="1177">
        <v>1988</v>
      </c>
      <c r="H521" s="1178">
        <v>0</v>
      </c>
      <c r="I521" s="1177">
        <v>1988</v>
      </c>
      <c r="J521" s="1179">
        <v>11.666666666666666</v>
      </c>
      <c r="K521" s="1179">
        <v>23193.333333333332</v>
      </c>
      <c r="L521" s="1177">
        <v>497</v>
      </c>
      <c r="M521" s="1177">
        <v>497</v>
      </c>
      <c r="N521" s="1177">
        <v>497</v>
      </c>
      <c r="O521" s="1177">
        <v>497</v>
      </c>
      <c r="P521" s="1177">
        <v>1988</v>
      </c>
      <c r="Q521" s="1179">
        <v>23193.333333333332</v>
      </c>
      <c r="R521" s="1178" t="s">
        <v>2274</v>
      </c>
      <c r="S521" s="1175" t="s">
        <v>296</v>
      </c>
      <c r="T521" s="22" t="str">
        <f>+IF(K536=Q536,("OK"))</f>
        <v>OK</v>
      </c>
      <c r="U521" s="739">
        <f t="shared" si="61"/>
        <v>5798.333333333333</v>
      </c>
      <c r="V521" s="739">
        <f t="shared" si="62"/>
        <v>5798.333333333333</v>
      </c>
      <c r="W521" s="739">
        <f t="shared" si="63"/>
        <v>5798.333333333333</v>
      </c>
      <c r="X521" s="739">
        <f t="shared" si="64"/>
        <v>5798.333333333333</v>
      </c>
      <c r="Y521" s="722">
        <f t="shared" si="65"/>
        <v>23193.333333333332</v>
      </c>
      <c r="Z521" s="740" t="str">
        <f t="shared" si="66"/>
        <v>OK</v>
      </c>
    </row>
    <row r="522" spans="1:26" ht="30">
      <c r="A522" s="1060"/>
      <c r="B522" s="604" t="s">
        <v>6</v>
      </c>
      <c r="D522" s="21"/>
      <c r="E522" s="21"/>
      <c r="F522" s="21"/>
      <c r="G522" s="21"/>
      <c r="I522" s="21"/>
      <c r="J522" s="21"/>
      <c r="K522" s="1196">
        <f>SUM(K508:K521)</f>
        <v>10116844.75636</v>
      </c>
      <c r="L522" s="1139"/>
      <c r="M522" s="1139"/>
      <c r="N522" s="1139"/>
      <c r="O522" s="1139"/>
      <c r="P522" s="1139"/>
      <c r="Q522" s="1162">
        <f>SUM(Q508:Q521)</f>
        <v>10116844.75636</v>
      </c>
      <c r="T522" s="22"/>
      <c r="U522" s="739">
        <f t="shared" si="61"/>
        <v>0</v>
      </c>
      <c r="V522" s="739">
        <f t="shared" si="62"/>
        <v>0</v>
      </c>
      <c r="W522" s="739">
        <f t="shared" si="63"/>
        <v>0</v>
      </c>
      <c r="X522" s="739">
        <f t="shared" si="64"/>
        <v>0</v>
      </c>
      <c r="Y522" s="722">
        <f t="shared" si="65"/>
        <v>0</v>
      </c>
      <c r="Z522" s="740" t="b">
        <f t="shared" si="66"/>
        <v>0</v>
      </c>
    </row>
    <row r="523" spans="1:26" ht="30">
      <c r="A523" s="1060"/>
      <c r="B523" s="73"/>
      <c r="D523" s="21"/>
      <c r="E523" s="21"/>
      <c r="F523" s="21"/>
      <c r="G523" s="21"/>
      <c r="I523" s="21"/>
      <c r="J523" s="21"/>
      <c r="K523" s="1197"/>
      <c r="L523" s="1139"/>
      <c r="M523" s="1139"/>
      <c r="N523" s="1139"/>
      <c r="O523" s="1139"/>
      <c r="P523" s="1139"/>
      <c r="Q523" s="863"/>
      <c r="T523" s="22"/>
      <c r="U523" s="739">
        <f t="shared" si="61"/>
        <v>0</v>
      </c>
      <c r="V523" s="739">
        <f t="shared" si="62"/>
        <v>0</v>
      </c>
      <c r="W523" s="739">
        <f t="shared" si="63"/>
        <v>0</v>
      </c>
      <c r="X523" s="739">
        <f t="shared" si="64"/>
        <v>0</v>
      </c>
      <c r="Y523" s="722">
        <f t="shared" si="65"/>
        <v>0</v>
      </c>
      <c r="Z523" s="740" t="str">
        <f t="shared" si="66"/>
        <v>OK</v>
      </c>
    </row>
    <row r="524" spans="1:26" ht="30">
      <c r="A524" s="1060"/>
      <c r="B524" s="73"/>
      <c r="D524" s="21"/>
      <c r="E524" s="21"/>
      <c r="F524" s="21"/>
      <c r="G524" s="21"/>
      <c r="I524" s="21"/>
      <c r="J524" s="21"/>
      <c r="K524" s="1197"/>
      <c r="L524" s="1139"/>
      <c r="M524" s="1139"/>
      <c r="N524" s="1139"/>
      <c r="O524" s="1139"/>
      <c r="P524" s="1139"/>
      <c r="Q524" s="863"/>
      <c r="T524" s="22"/>
      <c r="U524" s="739">
        <f t="shared" si="61"/>
        <v>0</v>
      </c>
      <c r="V524" s="739">
        <f t="shared" si="62"/>
        <v>0</v>
      </c>
      <c r="W524" s="739">
        <f t="shared" si="63"/>
        <v>0</v>
      </c>
      <c r="X524" s="739">
        <f t="shared" si="64"/>
        <v>0</v>
      </c>
      <c r="Y524" s="722">
        <f t="shared" si="65"/>
        <v>0</v>
      </c>
      <c r="Z524" s="740" t="str">
        <f t="shared" si="66"/>
        <v>OK</v>
      </c>
    </row>
    <row r="525" spans="1:26" ht="18" customHeight="1">
      <c r="A525" s="1060"/>
      <c r="B525" s="73"/>
      <c r="D525" s="21"/>
      <c r="E525" s="21"/>
      <c r="F525" s="21"/>
      <c r="G525" s="21"/>
      <c r="I525" s="21"/>
      <c r="J525" s="21"/>
      <c r="K525" s="1197"/>
      <c r="L525" s="1139"/>
      <c r="M525" s="1139"/>
      <c r="N525" s="1139"/>
      <c r="O525" s="1139"/>
      <c r="P525" s="1139"/>
      <c r="Q525" s="863"/>
      <c r="T525" s="22"/>
      <c r="U525" s="739">
        <f t="shared" si="61"/>
        <v>0</v>
      </c>
      <c r="V525" s="739">
        <f t="shared" si="62"/>
        <v>0</v>
      </c>
      <c r="W525" s="739">
        <f t="shared" si="63"/>
        <v>0</v>
      </c>
      <c r="X525" s="739">
        <f t="shared" si="64"/>
        <v>0</v>
      </c>
      <c r="Y525" s="722">
        <f t="shared" si="65"/>
        <v>0</v>
      </c>
      <c r="Z525" s="740" t="str">
        <f t="shared" si="66"/>
        <v>OK</v>
      </c>
    </row>
    <row r="526" spans="1:26" ht="24.6">
      <c r="A526" s="1826" t="s">
        <v>1937</v>
      </c>
      <c r="B526" s="1826"/>
      <c r="C526" s="1826"/>
      <c r="D526" s="1826"/>
      <c r="E526" s="1826"/>
      <c r="F526" s="1826"/>
      <c r="G526" s="1826"/>
      <c r="H526" s="1826"/>
      <c r="I526" s="1826"/>
      <c r="J526" s="1826"/>
      <c r="K526" s="1826"/>
      <c r="L526" s="1826"/>
      <c r="M526" s="1826"/>
      <c r="N526" s="1826"/>
      <c r="O526" s="1826"/>
      <c r="P526" s="1826"/>
      <c r="Q526" s="1826"/>
      <c r="R526" s="1826"/>
      <c r="S526" s="1826"/>
      <c r="T526" s="22"/>
      <c r="U526" s="739">
        <f t="shared" si="61"/>
        <v>0</v>
      </c>
      <c r="V526" s="739">
        <f t="shared" si="62"/>
        <v>0</v>
      </c>
      <c r="W526" s="739">
        <f t="shared" si="63"/>
        <v>0</v>
      </c>
      <c r="X526" s="739">
        <f t="shared" si="64"/>
        <v>0</v>
      </c>
      <c r="Y526" s="722">
        <f t="shared" si="65"/>
        <v>0</v>
      </c>
      <c r="Z526" s="740" t="str">
        <f t="shared" si="66"/>
        <v>OK</v>
      </c>
    </row>
    <row r="527" spans="1:26" ht="24.6">
      <c r="A527" s="1826" t="s">
        <v>1029</v>
      </c>
      <c r="B527" s="1826"/>
      <c r="C527" s="1826"/>
      <c r="D527" s="1826"/>
      <c r="E527" s="1826"/>
      <c r="F527" s="1826"/>
      <c r="G527" s="1826"/>
      <c r="H527" s="1826"/>
      <c r="I527" s="1826"/>
      <c r="J527" s="1826"/>
      <c r="K527" s="1826"/>
      <c r="L527" s="1826"/>
      <c r="M527" s="1826"/>
      <c r="N527" s="1826"/>
      <c r="O527" s="1826"/>
      <c r="P527" s="1826"/>
      <c r="Q527" s="1826"/>
      <c r="R527" s="1826"/>
      <c r="S527" s="1826"/>
      <c r="T527" s="22"/>
      <c r="U527" s="739">
        <f t="shared" si="61"/>
        <v>0</v>
      </c>
      <c r="V527" s="739">
        <f t="shared" si="62"/>
        <v>0</v>
      </c>
      <c r="W527" s="739">
        <f t="shared" si="63"/>
        <v>0</v>
      </c>
      <c r="X527" s="739">
        <f t="shared" si="64"/>
        <v>0</v>
      </c>
      <c r="Y527" s="722">
        <f t="shared" si="65"/>
        <v>0</v>
      </c>
      <c r="Z527" s="740" t="str">
        <f t="shared" si="66"/>
        <v>OK</v>
      </c>
    </row>
    <row r="528" spans="1:26" ht="24.6">
      <c r="A528" s="1827" t="s">
        <v>1030</v>
      </c>
      <c r="B528" s="1827"/>
      <c r="C528" s="1827"/>
      <c r="D528" s="1827"/>
      <c r="E528" s="1827"/>
      <c r="F528" s="1827"/>
      <c r="G528" s="1827"/>
      <c r="H528" s="1827"/>
      <c r="I528" s="1827"/>
      <c r="J528" s="1827"/>
      <c r="K528" s="1827"/>
      <c r="L528" s="1827"/>
      <c r="M528" s="1827"/>
      <c r="N528" s="1827"/>
      <c r="O528" s="1827"/>
      <c r="P528" s="1827"/>
      <c r="Q528" s="1827"/>
      <c r="R528" s="1827"/>
      <c r="S528" s="1827"/>
      <c r="T528" s="22"/>
      <c r="U528" s="739">
        <f t="shared" si="61"/>
        <v>0</v>
      </c>
      <c r="V528" s="739">
        <f t="shared" si="62"/>
        <v>0</v>
      </c>
      <c r="W528" s="739">
        <f t="shared" si="63"/>
        <v>0</v>
      </c>
      <c r="X528" s="739">
        <f t="shared" si="64"/>
        <v>0</v>
      </c>
      <c r="Y528" s="722">
        <f t="shared" si="65"/>
        <v>0</v>
      </c>
      <c r="Z528" s="740" t="str">
        <f t="shared" si="66"/>
        <v>OK</v>
      </c>
    </row>
    <row r="529" spans="1:26">
      <c r="A529" s="1828" t="s">
        <v>789</v>
      </c>
      <c r="B529" s="1829" t="s">
        <v>4</v>
      </c>
      <c r="C529" s="1828" t="s">
        <v>1031</v>
      </c>
      <c r="D529" s="1838" t="s">
        <v>1032</v>
      </c>
      <c r="E529" s="1838"/>
      <c r="F529" s="1838"/>
      <c r="G529" s="1847" t="s">
        <v>1033</v>
      </c>
      <c r="H529" s="1847" t="s">
        <v>1034</v>
      </c>
      <c r="I529" s="1847" t="s">
        <v>1035</v>
      </c>
      <c r="J529" s="1833" t="s">
        <v>1036</v>
      </c>
      <c r="K529" s="1833" t="s">
        <v>1037</v>
      </c>
      <c r="L529" s="1831" t="s">
        <v>1038</v>
      </c>
      <c r="M529" s="1831" t="s">
        <v>1039</v>
      </c>
      <c r="N529" s="1831" t="s">
        <v>1040</v>
      </c>
      <c r="O529" s="1831" t="s">
        <v>1041</v>
      </c>
      <c r="P529" s="1833" t="s">
        <v>1042</v>
      </c>
      <c r="Q529" s="1833"/>
      <c r="R529" s="1828" t="s">
        <v>1043</v>
      </c>
      <c r="S529" s="1883" t="s">
        <v>1146</v>
      </c>
      <c r="T529" s="22" t="str">
        <f>+IF(K535=Q535,("OK"))</f>
        <v>OK</v>
      </c>
      <c r="U529" s="739"/>
      <c r="V529" s="739"/>
      <c r="W529" s="739"/>
      <c r="X529" s="739"/>
      <c r="Z529" s="740"/>
    </row>
    <row r="530" spans="1:26" ht="76.95" customHeight="1">
      <c r="A530" s="1828"/>
      <c r="B530" s="1830"/>
      <c r="C530" s="1828"/>
      <c r="D530" s="505" t="s">
        <v>1147</v>
      </c>
      <c r="E530" s="505" t="s">
        <v>1046</v>
      </c>
      <c r="F530" s="505" t="s">
        <v>1926</v>
      </c>
      <c r="G530" s="1847"/>
      <c r="H530" s="1847"/>
      <c r="I530" s="1847"/>
      <c r="J530" s="1833"/>
      <c r="K530" s="1833"/>
      <c r="L530" s="1831"/>
      <c r="M530" s="1831"/>
      <c r="N530" s="1831"/>
      <c r="O530" s="1831"/>
      <c r="P530" s="499" t="s">
        <v>1047</v>
      </c>
      <c r="Q530" s="500" t="s">
        <v>1048</v>
      </c>
      <c r="R530" s="1828"/>
      <c r="S530" s="1883"/>
      <c r="T530" s="22" t="str">
        <f>+IF(K536=Q536,("OK"))</f>
        <v>OK</v>
      </c>
      <c r="U530" s="739">
        <f t="shared" si="61"/>
        <v>0</v>
      </c>
      <c r="V530" s="739">
        <f t="shared" si="62"/>
        <v>0</v>
      </c>
      <c r="W530" s="739">
        <f t="shared" si="63"/>
        <v>0</v>
      </c>
      <c r="X530" s="739">
        <f t="shared" si="64"/>
        <v>0</v>
      </c>
      <c r="Y530" s="722">
        <f t="shared" si="65"/>
        <v>0</v>
      </c>
      <c r="Z530" s="740" t="b">
        <f t="shared" si="66"/>
        <v>0</v>
      </c>
    </row>
    <row r="531" spans="1:26" ht="21.6" customHeight="1">
      <c r="A531" s="849"/>
      <c r="B531" s="849" t="s">
        <v>1087</v>
      </c>
      <c r="C531" s="849"/>
      <c r="D531" s="1147"/>
      <c r="E531" s="1147"/>
      <c r="F531" s="1147"/>
      <c r="G531" s="1148"/>
      <c r="H531" s="1148"/>
      <c r="I531" s="1148"/>
      <c r="J531" s="848"/>
      <c r="K531" s="1198">
        <f>+K522</f>
        <v>10116844.75636</v>
      </c>
      <c r="L531" s="847"/>
      <c r="M531" s="847"/>
      <c r="N531" s="847"/>
      <c r="O531" s="847"/>
      <c r="P531" s="847"/>
      <c r="Q531" s="848">
        <f>+Q522</f>
        <v>10116844.75636</v>
      </c>
      <c r="R531" s="849"/>
      <c r="S531" s="1149"/>
      <c r="T531" s="22"/>
      <c r="U531" s="739">
        <f t="shared" si="61"/>
        <v>0</v>
      </c>
      <c r="V531" s="739">
        <f t="shared" si="62"/>
        <v>0</v>
      </c>
      <c r="W531" s="739">
        <f t="shared" si="63"/>
        <v>0</v>
      </c>
      <c r="X531" s="739">
        <f t="shared" si="64"/>
        <v>0</v>
      </c>
      <c r="Y531" s="722">
        <f t="shared" si="65"/>
        <v>0</v>
      </c>
      <c r="Z531" s="740" t="b">
        <f t="shared" si="66"/>
        <v>0</v>
      </c>
    </row>
    <row r="532" spans="1:26">
      <c r="A532" s="578">
        <v>331</v>
      </c>
      <c r="B532" s="1183" t="s">
        <v>2276</v>
      </c>
      <c r="C532" s="1176" t="s">
        <v>1520</v>
      </c>
      <c r="D532" s="1177">
        <v>9</v>
      </c>
      <c r="E532" s="1177">
        <v>0</v>
      </c>
      <c r="F532" s="1177">
        <v>13</v>
      </c>
      <c r="G532" s="1177">
        <v>200</v>
      </c>
      <c r="H532" s="1178">
        <v>0</v>
      </c>
      <c r="I532" s="1177">
        <v>200</v>
      </c>
      <c r="J532" s="1179">
        <v>45</v>
      </c>
      <c r="K532" s="1179">
        <v>9000</v>
      </c>
      <c r="L532" s="1177"/>
      <c r="M532" s="1177">
        <v>200</v>
      </c>
      <c r="N532" s="1177"/>
      <c r="O532" s="1177"/>
      <c r="P532" s="1177">
        <v>200</v>
      </c>
      <c r="Q532" s="1179">
        <v>9000</v>
      </c>
      <c r="R532" s="1178" t="s">
        <v>2274</v>
      </c>
      <c r="S532" s="1175" t="s">
        <v>296</v>
      </c>
      <c r="T532" s="22" t="str">
        <f>+IF(K537=Q537,("OK"))</f>
        <v>OK</v>
      </c>
      <c r="U532" s="739">
        <f t="shared" si="61"/>
        <v>0</v>
      </c>
      <c r="V532" s="739">
        <f t="shared" si="62"/>
        <v>9000</v>
      </c>
      <c r="W532" s="739">
        <f t="shared" si="63"/>
        <v>0</v>
      </c>
      <c r="X532" s="739">
        <f t="shared" si="64"/>
        <v>0</v>
      </c>
      <c r="Y532" s="722">
        <f t="shared" si="65"/>
        <v>9000</v>
      </c>
      <c r="Z532" s="740" t="str">
        <f t="shared" si="66"/>
        <v>OK</v>
      </c>
    </row>
    <row r="533" spans="1:26">
      <c r="A533" s="578">
        <v>332</v>
      </c>
      <c r="B533" s="1183" t="s">
        <v>2277</v>
      </c>
      <c r="C533" s="1176" t="s">
        <v>1961</v>
      </c>
      <c r="D533" s="1177">
        <v>41</v>
      </c>
      <c r="E533" s="1177">
        <v>115</v>
      </c>
      <c r="F533" s="1177">
        <v>90</v>
      </c>
      <c r="G533" s="1177">
        <v>164</v>
      </c>
      <c r="H533" s="1178">
        <v>0</v>
      </c>
      <c r="I533" s="1177">
        <v>164</v>
      </c>
      <c r="J533" s="1179">
        <v>6.5</v>
      </c>
      <c r="K533" s="1179">
        <v>1066</v>
      </c>
      <c r="L533" s="1177"/>
      <c r="M533" s="1177">
        <v>164</v>
      </c>
      <c r="N533" s="1177"/>
      <c r="O533" s="1177"/>
      <c r="P533" s="1177">
        <v>164</v>
      </c>
      <c r="Q533" s="1179">
        <v>1066</v>
      </c>
      <c r="R533" s="1178" t="s">
        <v>2274</v>
      </c>
      <c r="S533" s="1175" t="s">
        <v>296</v>
      </c>
      <c r="T533" s="22" t="str">
        <f>+IF(K538=Q538,("OK"))</f>
        <v>OK</v>
      </c>
      <c r="U533" s="739">
        <f t="shared" si="61"/>
        <v>0</v>
      </c>
      <c r="V533" s="739">
        <f t="shared" si="62"/>
        <v>1066</v>
      </c>
      <c r="W533" s="739">
        <f t="shared" si="63"/>
        <v>0</v>
      </c>
      <c r="X533" s="739">
        <f t="shared" si="64"/>
        <v>0</v>
      </c>
      <c r="Y533" s="722">
        <f t="shared" si="65"/>
        <v>1066</v>
      </c>
      <c r="Z533" s="740" t="str">
        <f t="shared" si="66"/>
        <v>OK</v>
      </c>
    </row>
    <row r="534" spans="1:26" ht="40.799999999999997">
      <c r="A534" s="578">
        <v>333</v>
      </c>
      <c r="B534" s="1184" t="s">
        <v>2278</v>
      </c>
      <c r="C534" s="1176" t="s">
        <v>1520</v>
      </c>
      <c r="D534" s="1177">
        <v>167</v>
      </c>
      <c r="E534" s="1177">
        <v>129</v>
      </c>
      <c r="F534" s="1177">
        <v>106</v>
      </c>
      <c r="G534" s="1177">
        <v>156</v>
      </c>
      <c r="H534" s="1178">
        <v>10</v>
      </c>
      <c r="I534" s="1177">
        <v>146</v>
      </c>
      <c r="J534" s="1179">
        <v>620</v>
      </c>
      <c r="K534" s="1179">
        <v>90520</v>
      </c>
      <c r="L534" s="1177">
        <v>36.5</v>
      </c>
      <c r="M534" s="1177">
        <v>36.5</v>
      </c>
      <c r="N534" s="1177">
        <v>36.5</v>
      </c>
      <c r="O534" s="1177">
        <v>36.5</v>
      </c>
      <c r="P534" s="1177">
        <v>146</v>
      </c>
      <c r="Q534" s="1179">
        <v>90520</v>
      </c>
      <c r="R534" s="1178" t="s">
        <v>1051</v>
      </c>
      <c r="S534" s="1175" t="s">
        <v>296</v>
      </c>
      <c r="T534" s="22" t="str">
        <f>+IF(K539=Q539,("OK"))</f>
        <v>OK</v>
      </c>
      <c r="U534" s="739">
        <f t="shared" si="61"/>
        <v>22630</v>
      </c>
      <c r="V534" s="739">
        <f t="shared" si="62"/>
        <v>22630</v>
      </c>
      <c r="W534" s="739">
        <f t="shared" si="63"/>
        <v>22630</v>
      </c>
      <c r="X534" s="739">
        <f t="shared" si="64"/>
        <v>22630</v>
      </c>
      <c r="Y534" s="722">
        <f t="shared" si="65"/>
        <v>90520</v>
      </c>
      <c r="Z534" s="740" t="str">
        <f t="shared" si="66"/>
        <v>OK</v>
      </c>
    </row>
    <row r="535" spans="1:26" ht="40.799999999999997">
      <c r="A535" s="578">
        <v>334</v>
      </c>
      <c r="B535" s="1184" t="s">
        <v>2279</v>
      </c>
      <c r="C535" s="1176" t="s">
        <v>1520</v>
      </c>
      <c r="D535" s="1177">
        <v>2073</v>
      </c>
      <c r="E535" s="1177">
        <v>2153</v>
      </c>
      <c r="F535" s="1177">
        <v>1950</v>
      </c>
      <c r="G535" s="1177">
        <v>2811</v>
      </c>
      <c r="H535" s="1178">
        <v>60</v>
      </c>
      <c r="I535" s="1177">
        <v>2751</v>
      </c>
      <c r="J535" s="1179">
        <v>25</v>
      </c>
      <c r="K535" s="1179">
        <v>68775</v>
      </c>
      <c r="L535" s="1177">
        <v>687.75</v>
      </c>
      <c r="M535" s="1177">
        <v>687.75</v>
      </c>
      <c r="N535" s="1177">
        <v>687.75</v>
      </c>
      <c r="O535" s="1177">
        <v>687.75</v>
      </c>
      <c r="P535" s="1177">
        <v>2751</v>
      </c>
      <c r="Q535" s="1179">
        <v>68775</v>
      </c>
      <c r="R535" s="1178" t="s">
        <v>1051</v>
      </c>
      <c r="S535" s="1175" t="s">
        <v>296</v>
      </c>
      <c r="T535" s="22" t="str">
        <f>+IF(K540=Q540,("OK"))</f>
        <v>OK</v>
      </c>
      <c r="U535" s="739">
        <f t="shared" si="61"/>
        <v>17193.75</v>
      </c>
      <c r="V535" s="739">
        <f t="shared" si="62"/>
        <v>17193.75</v>
      </c>
      <c r="W535" s="739">
        <f t="shared" si="63"/>
        <v>17193.75</v>
      </c>
      <c r="X535" s="739">
        <f t="shared" si="64"/>
        <v>17193.75</v>
      </c>
      <c r="Y535" s="722">
        <f t="shared" si="65"/>
        <v>68775</v>
      </c>
      <c r="Z535" s="740" t="str">
        <f t="shared" si="66"/>
        <v>OK</v>
      </c>
    </row>
    <row r="536" spans="1:26" ht="40.799999999999997">
      <c r="A536" s="578">
        <v>335</v>
      </c>
      <c r="B536" s="1184" t="s">
        <v>2280</v>
      </c>
      <c r="C536" s="1176" t="s">
        <v>1958</v>
      </c>
      <c r="D536" s="1177"/>
      <c r="E536" s="1177"/>
      <c r="F536" s="1177">
        <v>2</v>
      </c>
      <c r="G536" s="1177">
        <v>4</v>
      </c>
      <c r="H536" s="1178">
        <v>0</v>
      </c>
      <c r="I536" s="1177">
        <v>4</v>
      </c>
      <c r="J536" s="1179">
        <v>2700</v>
      </c>
      <c r="K536" s="1179">
        <v>10800</v>
      </c>
      <c r="L536" s="1177">
        <v>2</v>
      </c>
      <c r="M536" s="1177">
        <v>0</v>
      </c>
      <c r="N536" s="1177">
        <v>2</v>
      </c>
      <c r="O536" s="1177">
        <v>0</v>
      </c>
      <c r="P536" s="1177">
        <v>4</v>
      </c>
      <c r="Q536" s="1179">
        <v>10800</v>
      </c>
      <c r="R536" s="1178" t="s">
        <v>1051</v>
      </c>
      <c r="S536" s="1175" t="s">
        <v>296</v>
      </c>
      <c r="T536" s="22" t="str">
        <f>+IF(K541=Q541,("OK"))</f>
        <v>OK</v>
      </c>
      <c r="U536" s="739">
        <f t="shared" si="61"/>
        <v>5400</v>
      </c>
      <c r="V536" s="739">
        <f t="shared" si="62"/>
        <v>0</v>
      </c>
      <c r="W536" s="739">
        <f t="shared" si="63"/>
        <v>5400</v>
      </c>
      <c r="X536" s="739">
        <f t="shared" si="64"/>
        <v>0</v>
      </c>
      <c r="Y536" s="722">
        <f t="shared" si="65"/>
        <v>10800</v>
      </c>
      <c r="Z536" s="740" t="str">
        <f t="shared" si="66"/>
        <v>OK</v>
      </c>
    </row>
    <row r="537" spans="1:26" ht="40.799999999999997">
      <c r="A537" s="578">
        <v>336</v>
      </c>
      <c r="B537" s="1184" t="s">
        <v>2281</v>
      </c>
      <c r="C537" s="1176" t="s">
        <v>1520</v>
      </c>
      <c r="D537" s="1177">
        <v>225</v>
      </c>
      <c r="E537" s="1177">
        <v>321</v>
      </c>
      <c r="F537" s="1177">
        <v>235</v>
      </c>
      <c r="G537" s="1177">
        <v>118</v>
      </c>
      <c r="H537" s="1178">
        <v>0</v>
      </c>
      <c r="I537" s="1177">
        <v>118</v>
      </c>
      <c r="J537" s="1179">
        <v>130</v>
      </c>
      <c r="K537" s="1179">
        <v>15340</v>
      </c>
      <c r="L537" s="1177"/>
      <c r="M537" s="1177">
        <v>118</v>
      </c>
      <c r="N537" s="1177"/>
      <c r="O537" s="1177"/>
      <c r="P537" s="1177">
        <v>118</v>
      </c>
      <c r="Q537" s="1179">
        <v>15340</v>
      </c>
      <c r="R537" s="1178" t="s">
        <v>1051</v>
      </c>
      <c r="S537" s="1175" t="s">
        <v>296</v>
      </c>
      <c r="T537" s="22" t="str">
        <f>+IF(K550=Q550,("OK"))</f>
        <v>OK</v>
      </c>
      <c r="U537" s="739">
        <f t="shared" si="61"/>
        <v>0</v>
      </c>
      <c r="V537" s="739">
        <f t="shared" si="62"/>
        <v>15340</v>
      </c>
      <c r="W537" s="739">
        <f t="shared" si="63"/>
        <v>0</v>
      </c>
      <c r="X537" s="739">
        <f t="shared" si="64"/>
        <v>0</v>
      </c>
      <c r="Y537" s="722">
        <f t="shared" si="65"/>
        <v>15340</v>
      </c>
      <c r="Z537" s="740" t="str">
        <f t="shared" si="66"/>
        <v>OK</v>
      </c>
    </row>
    <row r="538" spans="1:26" ht="40.799999999999997">
      <c r="A538" s="578">
        <v>337</v>
      </c>
      <c r="B538" s="1184" t="s">
        <v>2282</v>
      </c>
      <c r="C538" s="1176" t="s">
        <v>2283</v>
      </c>
      <c r="D538" s="1177">
        <v>7761</v>
      </c>
      <c r="E538" s="1177">
        <v>6821</v>
      </c>
      <c r="F538" s="1177">
        <v>7808</v>
      </c>
      <c r="G538" s="1177">
        <v>7971</v>
      </c>
      <c r="H538" s="1178"/>
      <c r="I538" s="1177">
        <v>7971</v>
      </c>
      <c r="J538" s="1179">
        <v>65</v>
      </c>
      <c r="K538" s="1179">
        <v>518115</v>
      </c>
      <c r="L538" s="1177">
        <v>1992.75</v>
      </c>
      <c r="M538" s="1177">
        <v>1992.75</v>
      </c>
      <c r="N538" s="1177">
        <v>1992.75</v>
      </c>
      <c r="O538" s="1177">
        <v>1992.75</v>
      </c>
      <c r="P538" s="1177">
        <v>7971</v>
      </c>
      <c r="Q538" s="1179">
        <v>518115</v>
      </c>
      <c r="R538" s="1178" t="s">
        <v>1051</v>
      </c>
      <c r="S538" s="1175" t="s">
        <v>296</v>
      </c>
      <c r="T538" s="22" t="str">
        <f>+IF(K551=Q551,("OK"))</f>
        <v>OK</v>
      </c>
      <c r="U538" s="739">
        <f t="shared" si="61"/>
        <v>129528.75</v>
      </c>
      <c r="V538" s="739">
        <f t="shared" si="62"/>
        <v>129528.75</v>
      </c>
      <c r="W538" s="739">
        <f t="shared" si="63"/>
        <v>129528.75</v>
      </c>
      <c r="X538" s="739">
        <f t="shared" si="64"/>
        <v>129528.75</v>
      </c>
      <c r="Y538" s="722">
        <f t="shared" si="65"/>
        <v>518115</v>
      </c>
      <c r="Z538" s="740" t="str">
        <f t="shared" si="66"/>
        <v>OK</v>
      </c>
    </row>
    <row r="539" spans="1:26">
      <c r="A539" s="578">
        <v>338</v>
      </c>
      <c r="B539" s="1184" t="s">
        <v>2284</v>
      </c>
      <c r="C539" s="1176" t="s">
        <v>1520</v>
      </c>
      <c r="D539" s="1177">
        <v>1</v>
      </c>
      <c r="E539" s="1177">
        <v>0</v>
      </c>
      <c r="F539" s="1177">
        <v>1</v>
      </c>
      <c r="G539" s="1177">
        <v>5</v>
      </c>
      <c r="H539" s="1178">
        <v>0</v>
      </c>
      <c r="I539" s="1177">
        <v>5</v>
      </c>
      <c r="J539" s="1179">
        <v>640</v>
      </c>
      <c r="K539" s="1179">
        <v>3200</v>
      </c>
      <c r="L539" s="1177"/>
      <c r="M539" s="1177"/>
      <c r="N539" s="1177">
        <v>5</v>
      </c>
      <c r="O539" s="1177"/>
      <c r="P539" s="1177">
        <v>5</v>
      </c>
      <c r="Q539" s="1179">
        <v>3200</v>
      </c>
      <c r="R539" s="1178" t="s">
        <v>1051</v>
      </c>
      <c r="S539" s="1175" t="s">
        <v>296</v>
      </c>
      <c r="T539" s="22" t="str">
        <f>+IF(K552=Q552,("OK"))</f>
        <v>OK</v>
      </c>
      <c r="U539" s="739">
        <f t="shared" si="61"/>
        <v>0</v>
      </c>
      <c r="V539" s="739">
        <f t="shared" si="62"/>
        <v>0</v>
      </c>
      <c r="W539" s="739">
        <f t="shared" si="63"/>
        <v>3200</v>
      </c>
      <c r="X539" s="739">
        <f t="shared" si="64"/>
        <v>0</v>
      </c>
      <c r="Y539" s="722">
        <f t="shared" si="65"/>
        <v>3200</v>
      </c>
      <c r="Z539" s="740" t="str">
        <f t="shared" si="66"/>
        <v>OK</v>
      </c>
    </row>
    <row r="540" spans="1:26" ht="40.799999999999997">
      <c r="A540" s="578">
        <v>339</v>
      </c>
      <c r="B540" s="1184" t="s">
        <v>2285</v>
      </c>
      <c r="C540" s="1176" t="s">
        <v>1520</v>
      </c>
      <c r="D540" s="1177">
        <v>0</v>
      </c>
      <c r="E540" s="1177">
        <v>0</v>
      </c>
      <c r="F540" s="1177">
        <v>5</v>
      </c>
      <c r="G540" s="1177">
        <v>5</v>
      </c>
      <c r="H540" s="1178">
        <v>5</v>
      </c>
      <c r="I540" s="1177">
        <v>0</v>
      </c>
      <c r="J540" s="1179">
        <v>1050</v>
      </c>
      <c r="K540" s="1179">
        <v>0</v>
      </c>
      <c r="L540" s="1177"/>
      <c r="M540" s="1177"/>
      <c r="N540" s="1177"/>
      <c r="O540" s="1177"/>
      <c r="P540" s="1177">
        <v>0</v>
      </c>
      <c r="Q540" s="1179">
        <v>0</v>
      </c>
      <c r="R540" s="1178" t="s">
        <v>2286</v>
      </c>
      <c r="S540" s="1175" t="s">
        <v>296</v>
      </c>
      <c r="T540" s="22" t="str">
        <f>+IF(K553=Q553,("OK"))</f>
        <v>OK</v>
      </c>
      <c r="U540" s="739">
        <f t="shared" si="61"/>
        <v>0</v>
      </c>
      <c r="V540" s="739">
        <f t="shared" si="62"/>
        <v>0</v>
      </c>
      <c r="W540" s="739">
        <f t="shared" si="63"/>
        <v>0</v>
      </c>
      <c r="X540" s="739">
        <f t="shared" si="64"/>
        <v>0</v>
      </c>
      <c r="Y540" s="722">
        <f t="shared" si="65"/>
        <v>0</v>
      </c>
      <c r="Z540" s="740" t="str">
        <f t="shared" si="66"/>
        <v>OK</v>
      </c>
    </row>
    <row r="541" spans="1:26">
      <c r="A541" s="578">
        <v>340</v>
      </c>
      <c r="B541" s="1184" t="s">
        <v>2287</v>
      </c>
      <c r="C541" s="1176" t="s">
        <v>1520</v>
      </c>
      <c r="D541" s="1177">
        <v>74</v>
      </c>
      <c r="E541" s="1177">
        <v>60</v>
      </c>
      <c r="F541" s="1177">
        <v>54</v>
      </c>
      <c r="G541" s="1177">
        <v>55</v>
      </c>
      <c r="H541" s="1178">
        <v>8</v>
      </c>
      <c r="I541" s="1177">
        <v>10</v>
      </c>
      <c r="J541" s="1179">
        <v>1050</v>
      </c>
      <c r="K541" s="1179">
        <v>10500</v>
      </c>
      <c r="L541" s="1177"/>
      <c r="M541" s="1177">
        <v>10</v>
      </c>
      <c r="N541" s="1177"/>
      <c r="O541" s="1177"/>
      <c r="P541" s="1177">
        <v>10</v>
      </c>
      <c r="Q541" s="1179">
        <v>10500</v>
      </c>
      <c r="R541" s="1178" t="s">
        <v>2286</v>
      </c>
      <c r="S541" s="1175" t="s">
        <v>296</v>
      </c>
      <c r="T541" s="22" t="str">
        <f>+IF(K554=Q554,("OK"))</f>
        <v>OK</v>
      </c>
      <c r="U541" s="739">
        <f t="shared" si="61"/>
        <v>0</v>
      </c>
      <c r="V541" s="739">
        <f t="shared" si="62"/>
        <v>10500</v>
      </c>
      <c r="W541" s="739">
        <f t="shared" si="63"/>
        <v>0</v>
      </c>
      <c r="X541" s="739">
        <f t="shared" si="64"/>
        <v>0</v>
      </c>
      <c r="Y541" s="722">
        <f t="shared" si="65"/>
        <v>10500</v>
      </c>
      <c r="Z541" s="740" t="str">
        <f t="shared" si="66"/>
        <v>OK</v>
      </c>
    </row>
    <row r="542" spans="1:26" ht="27">
      <c r="A542" s="1060"/>
      <c r="B542" s="604" t="s">
        <v>6</v>
      </c>
      <c r="D542" s="21"/>
      <c r="E542" s="21"/>
      <c r="F542" s="21"/>
      <c r="G542" s="21"/>
      <c r="I542" s="21"/>
      <c r="J542" s="21"/>
      <c r="K542" s="1162">
        <f>SUM(K531:K541)</f>
        <v>10844160.75636</v>
      </c>
      <c r="L542" s="1139"/>
      <c r="M542" s="1139"/>
      <c r="N542" s="1139"/>
      <c r="O542" s="1139"/>
      <c r="P542" s="1139"/>
      <c r="Q542" s="1140">
        <f>SUM(Q531:Q541)</f>
        <v>10844160.75636</v>
      </c>
      <c r="T542" s="22"/>
      <c r="U542" s="739">
        <f t="shared" si="61"/>
        <v>0</v>
      </c>
      <c r="V542" s="739">
        <f t="shared" si="62"/>
        <v>0</v>
      </c>
      <c r="W542" s="739">
        <f t="shared" si="63"/>
        <v>0</v>
      </c>
      <c r="X542" s="739">
        <f t="shared" si="64"/>
        <v>0</v>
      </c>
      <c r="Y542" s="722">
        <f t="shared" si="65"/>
        <v>0</v>
      </c>
      <c r="Z542" s="740" t="b">
        <f t="shared" si="66"/>
        <v>0</v>
      </c>
    </row>
    <row r="543" spans="1:26" ht="27">
      <c r="A543" s="1060"/>
      <c r="B543" s="73"/>
      <c r="D543" s="21"/>
      <c r="E543" s="21"/>
      <c r="F543" s="21"/>
      <c r="G543" s="21"/>
      <c r="I543" s="21"/>
      <c r="J543" s="21"/>
      <c r="K543" s="863"/>
      <c r="L543" s="1139"/>
      <c r="M543" s="1139"/>
      <c r="N543" s="1139"/>
      <c r="O543" s="1139"/>
      <c r="P543" s="1139"/>
      <c r="Q543" s="1191"/>
      <c r="T543" s="22"/>
      <c r="U543" s="739">
        <f t="shared" si="61"/>
        <v>0</v>
      </c>
      <c r="V543" s="739">
        <f t="shared" si="62"/>
        <v>0</v>
      </c>
      <c r="W543" s="739">
        <f t="shared" si="63"/>
        <v>0</v>
      </c>
      <c r="X543" s="739">
        <f t="shared" si="64"/>
        <v>0</v>
      </c>
      <c r="Y543" s="722">
        <f t="shared" si="65"/>
        <v>0</v>
      </c>
      <c r="Z543" s="740" t="str">
        <f t="shared" si="66"/>
        <v>OK</v>
      </c>
    </row>
    <row r="544" spans="1:26" ht="23.4" customHeight="1">
      <c r="A544" s="1826" t="s">
        <v>1937</v>
      </c>
      <c r="B544" s="1826"/>
      <c r="C544" s="1826"/>
      <c r="D544" s="1826"/>
      <c r="E544" s="1826"/>
      <c r="F544" s="1826"/>
      <c r="G544" s="1826"/>
      <c r="H544" s="1826"/>
      <c r="I544" s="1826"/>
      <c r="J544" s="1826"/>
      <c r="K544" s="1826"/>
      <c r="L544" s="1826"/>
      <c r="M544" s="1826"/>
      <c r="N544" s="1826"/>
      <c r="O544" s="1826"/>
      <c r="P544" s="1826"/>
      <c r="Q544" s="1826"/>
      <c r="R544" s="1826"/>
      <c r="S544" s="1826"/>
      <c r="T544" s="22"/>
      <c r="U544" s="739">
        <f t="shared" si="61"/>
        <v>0</v>
      </c>
      <c r="V544" s="739">
        <f t="shared" si="62"/>
        <v>0</v>
      </c>
      <c r="W544" s="739">
        <f t="shared" si="63"/>
        <v>0</v>
      </c>
      <c r="X544" s="739">
        <f t="shared" si="64"/>
        <v>0</v>
      </c>
      <c r="Y544" s="722">
        <f t="shared" si="65"/>
        <v>0</v>
      </c>
      <c r="Z544" s="740" t="str">
        <f t="shared" si="66"/>
        <v>OK</v>
      </c>
    </row>
    <row r="545" spans="1:26" ht="24.6">
      <c r="A545" s="1826" t="s">
        <v>1029</v>
      </c>
      <c r="B545" s="1826"/>
      <c r="C545" s="1826"/>
      <c r="D545" s="1826"/>
      <c r="E545" s="1826"/>
      <c r="F545" s="1826"/>
      <c r="G545" s="1826"/>
      <c r="H545" s="1826"/>
      <c r="I545" s="1826"/>
      <c r="J545" s="1826"/>
      <c r="K545" s="1826"/>
      <c r="L545" s="1826"/>
      <c r="M545" s="1826"/>
      <c r="N545" s="1826"/>
      <c r="O545" s="1826"/>
      <c r="P545" s="1826"/>
      <c r="Q545" s="1826"/>
      <c r="R545" s="1826"/>
      <c r="S545" s="1826"/>
      <c r="T545" s="22"/>
      <c r="U545" s="739">
        <f t="shared" si="61"/>
        <v>0</v>
      </c>
      <c r="V545" s="739">
        <f t="shared" si="62"/>
        <v>0</v>
      </c>
      <c r="W545" s="739">
        <f t="shared" si="63"/>
        <v>0</v>
      </c>
      <c r="X545" s="739">
        <f t="shared" si="64"/>
        <v>0</v>
      </c>
      <c r="Y545" s="722">
        <f t="shared" si="65"/>
        <v>0</v>
      </c>
      <c r="Z545" s="740" t="str">
        <f t="shared" si="66"/>
        <v>OK</v>
      </c>
    </row>
    <row r="546" spans="1:26" ht="24.6">
      <c r="A546" s="1827" t="s">
        <v>1030</v>
      </c>
      <c r="B546" s="1827"/>
      <c r="C546" s="1827"/>
      <c r="D546" s="1827"/>
      <c r="E546" s="1827"/>
      <c r="F546" s="1827"/>
      <c r="G546" s="1827"/>
      <c r="H546" s="1827"/>
      <c r="I546" s="1827"/>
      <c r="J546" s="1827"/>
      <c r="K546" s="1827"/>
      <c r="L546" s="1827"/>
      <c r="M546" s="1827"/>
      <c r="N546" s="1827"/>
      <c r="O546" s="1827"/>
      <c r="P546" s="1827"/>
      <c r="Q546" s="1827"/>
      <c r="R546" s="1827"/>
      <c r="S546" s="1827"/>
      <c r="T546" s="22"/>
      <c r="U546" s="739">
        <f t="shared" si="61"/>
        <v>0</v>
      </c>
      <c r="V546" s="739">
        <f t="shared" si="62"/>
        <v>0</v>
      </c>
      <c r="W546" s="739">
        <f t="shared" si="63"/>
        <v>0</v>
      </c>
      <c r="X546" s="739">
        <f t="shared" si="64"/>
        <v>0</v>
      </c>
      <c r="Y546" s="722">
        <f t="shared" si="65"/>
        <v>0</v>
      </c>
      <c r="Z546" s="740" t="str">
        <f t="shared" si="66"/>
        <v>OK</v>
      </c>
    </row>
    <row r="547" spans="1:26">
      <c r="A547" s="1828" t="s">
        <v>789</v>
      </c>
      <c r="B547" s="1829" t="s">
        <v>4</v>
      </c>
      <c r="C547" s="1828" t="s">
        <v>1031</v>
      </c>
      <c r="D547" s="1838" t="s">
        <v>1032</v>
      </c>
      <c r="E547" s="1838"/>
      <c r="F547" s="1838"/>
      <c r="G547" s="1847" t="s">
        <v>1033</v>
      </c>
      <c r="H547" s="1847" t="s">
        <v>1034</v>
      </c>
      <c r="I547" s="1847" t="s">
        <v>1035</v>
      </c>
      <c r="J547" s="1833" t="s">
        <v>1036</v>
      </c>
      <c r="K547" s="1833" t="s">
        <v>1037</v>
      </c>
      <c r="L547" s="1831" t="s">
        <v>1038</v>
      </c>
      <c r="M547" s="1831" t="s">
        <v>1039</v>
      </c>
      <c r="N547" s="1831" t="s">
        <v>1040</v>
      </c>
      <c r="O547" s="1831" t="s">
        <v>1041</v>
      </c>
      <c r="P547" s="1833" t="s">
        <v>1042</v>
      </c>
      <c r="Q547" s="1833"/>
      <c r="R547" s="1828" t="s">
        <v>1043</v>
      </c>
      <c r="S547" s="1883" t="s">
        <v>1146</v>
      </c>
      <c r="T547" s="22" t="str">
        <f>+IF(K538=Q538,("OK"))</f>
        <v>OK</v>
      </c>
      <c r="U547" s="739"/>
      <c r="V547" s="739"/>
      <c r="W547" s="739"/>
      <c r="X547" s="739"/>
      <c r="Z547" s="740"/>
    </row>
    <row r="548" spans="1:26" ht="76.95" customHeight="1">
      <c r="A548" s="1828"/>
      <c r="B548" s="1830"/>
      <c r="C548" s="1828"/>
      <c r="D548" s="505" t="s">
        <v>1147</v>
      </c>
      <c r="E548" s="505" t="s">
        <v>1046</v>
      </c>
      <c r="F548" s="505" t="s">
        <v>1926</v>
      </c>
      <c r="G548" s="1847"/>
      <c r="H548" s="1847"/>
      <c r="I548" s="1847"/>
      <c r="J548" s="1833"/>
      <c r="K548" s="1833"/>
      <c r="L548" s="1831"/>
      <c r="M548" s="1831"/>
      <c r="N548" s="1831"/>
      <c r="O548" s="1831"/>
      <c r="P548" s="499" t="s">
        <v>1047</v>
      </c>
      <c r="Q548" s="500" t="s">
        <v>1048</v>
      </c>
      <c r="R548" s="1828"/>
      <c r="S548" s="1883"/>
      <c r="T548" s="22" t="str">
        <f>+IF(K539=Q539,("OK"))</f>
        <v>OK</v>
      </c>
      <c r="U548" s="739">
        <f t="shared" si="61"/>
        <v>0</v>
      </c>
      <c r="V548" s="739">
        <f t="shared" si="62"/>
        <v>0</v>
      </c>
      <c r="W548" s="739">
        <f t="shared" si="63"/>
        <v>0</v>
      </c>
      <c r="X548" s="739">
        <f t="shared" si="64"/>
        <v>0</v>
      </c>
      <c r="Y548" s="722">
        <f t="shared" si="65"/>
        <v>0</v>
      </c>
      <c r="Z548" s="740" t="b">
        <f t="shared" si="66"/>
        <v>0</v>
      </c>
    </row>
    <row r="549" spans="1:26" ht="21.6" customHeight="1">
      <c r="A549" s="849"/>
      <c r="B549" s="849" t="s">
        <v>1087</v>
      </c>
      <c r="C549" s="849"/>
      <c r="D549" s="1147"/>
      <c r="E549" s="1147"/>
      <c r="F549" s="1147"/>
      <c r="G549" s="1148"/>
      <c r="H549" s="1148"/>
      <c r="I549" s="1148"/>
      <c r="J549" s="848"/>
      <c r="K549" s="848">
        <f>+K542</f>
        <v>10844160.75636</v>
      </c>
      <c r="L549" s="847"/>
      <c r="M549" s="847"/>
      <c r="N549" s="847"/>
      <c r="O549" s="847"/>
      <c r="P549" s="847"/>
      <c r="Q549" s="848">
        <f>+Q542</f>
        <v>10844160.75636</v>
      </c>
      <c r="R549" s="849"/>
      <c r="S549" s="1149"/>
      <c r="T549" s="22"/>
      <c r="U549" s="739">
        <f t="shared" si="61"/>
        <v>0</v>
      </c>
      <c r="V549" s="739">
        <f t="shared" si="62"/>
        <v>0</v>
      </c>
      <c r="W549" s="739">
        <f t="shared" si="63"/>
        <v>0</v>
      </c>
      <c r="X549" s="739">
        <f t="shared" si="64"/>
        <v>0</v>
      </c>
      <c r="Y549" s="722">
        <f t="shared" si="65"/>
        <v>0</v>
      </c>
      <c r="Z549" s="740" t="b">
        <f t="shared" si="66"/>
        <v>0</v>
      </c>
    </row>
    <row r="550" spans="1:26" ht="61.2">
      <c r="A550" s="578">
        <v>341</v>
      </c>
      <c r="B550" s="1184" t="s">
        <v>2288</v>
      </c>
      <c r="C550" s="1176" t="s">
        <v>1520</v>
      </c>
      <c r="D550" s="1177">
        <v>6</v>
      </c>
      <c r="E550" s="1177">
        <v>6</v>
      </c>
      <c r="F550" s="1177">
        <v>0</v>
      </c>
      <c r="G550" s="1177">
        <v>5</v>
      </c>
      <c r="H550" s="1178">
        <v>10</v>
      </c>
      <c r="I550" s="1177">
        <v>0</v>
      </c>
      <c r="J550" s="1179">
        <v>1050</v>
      </c>
      <c r="K550" s="1179">
        <v>0</v>
      </c>
      <c r="L550" s="1177"/>
      <c r="M550" s="1177"/>
      <c r="N550" s="1177"/>
      <c r="O550" s="1177"/>
      <c r="P550" s="1177">
        <v>0</v>
      </c>
      <c r="Q550" s="1179">
        <v>0</v>
      </c>
      <c r="R550" s="1178" t="s">
        <v>2286</v>
      </c>
      <c r="S550" s="1175" t="s">
        <v>296</v>
      </c>
      <c r="T550" s="22" t="str">
        <f t="shared" si="60"/>
        <v>OK</v>
      </c>
      <c r="U550" s="739">
        <f t="shared" si="61"/>
        <v>0</v>
      </c>
      <c r="V550" s="739">
        <f t="shared" si="62"/>
        <v>0</v>
      </c>
      <c r="W550" s="739">
        <f t="shared" si="63"/>
        <v>0</v>
      </c>
      <c r="X550" s="739">
        <f t="shared" si="64"/>
        <v>0</v>
      </c>
      <c r="Y550" s="722">
        <f t="shared" si="65"/>
        <v>0</v>
      </c>
      <c r="Z550" s="740" t="str">
        <f t="shared" si="66"/>
        <v>OK</v>
      </c>
    </row>
    <row r="551" spans="1:26">
      <c r="A551" s="578">
        <v>342</v>
      </c>
      <c r="B551" s="1184" t="s">
        <v>2289</v>
      </c>
      <c r="C551" s="1176" t="s">
        <v>1520</v>
      </c>
      <c r="D551" s="1177">
        <v>1</v>
      </c>
      <c r="E551" s="1177">
        <v>0</v>
      </c>
      <c r="F551" s="1177">
        <v>13</v>
      </c>
      <c r="G551" s="1177">
        <v>6</v>
      </c>
      <c r="H551" s="1178">
        <v>20</v>
      </c>
      <c r="I551" s="1177">
        <v>10</v>
      </c>
      <c r="J551" s="1179">
        <v>1050</v>
      </c>
      <c r="K551" s="1179">
        <v>10500</v>
      </c>
      <c r="L551" s="1177"/>
      <c r="M551" s="1177">
        <v>10</v>
      </c>
      <c r="N551" s="1177"/>
      <c r="O551" s="1177"/>
      <c r="P551" s="1177">
        <v>10</v>
      </c>
      <c r="Q551" s="1179">
        <v>10500</v>
      </c>
      <c r="R551" s="1178" t="s">
        <v>2286</v>
      </c>
      <c r="S551" s="1175" t="s">
        <v>296</v>
      </c>
      <c r="T551" s="22" t="str">
        <f t="shared" si="60"/>
        <v>OK</v>
      </c>
      <c r="U551" s="739">
        <f t="shared" si="61"/>
        <v>0</v>
      </c>
      <c r="V551" s="739">
        <f t="shared" si="62"/>
        <v>10500</v>
      </c>
      <c r="W551" s="739">
        <f t="shared" si="63"/>
        <v>0</v>
      </c>
      <c r="X551" s="739">
        <f t="shared" si="64"/>
        <v>0</v>
      </c>
      <c r="Y551" s="722">
        <f t="shared" si="65"/>
        <v>10500</v>
      </c>
      <c r="Z551" s="740" t="str">
        <f t="shared" si="66"/>
        <v>OK</v>
      </c>
    </row>
    <row r="552" spans="1:26" ht="40.799999999999997">
      <c r="A552" s="578">
        <v>343</v>
      </c>
      <c r="B552" s="1184" t="s">
        <v>2290</v>
      </c>
      <c r="C552" s="1176" t="s">
        <v>1520</v>
      </c>
      <c r="D552" s="1177">
        <v>199</v>
      </c>
      <c r="E552" s="1177">
        <v>307</v>
      </c>
      <c r="F552" s="1177">
        <v>367.5</v>
      </c>
      <c r="G552" s="1177">
        <v>450</v>
      </c>
      <c r="H552" s="1178">
        <v>42</v>
      </c>
      <c r="I552" s="1177">
        <v>0</v>
      </c>
      <c r="J552" s="1179">
        <v>138.06</v>
      </c>
      <c r="K552" s="1179">
        <v>0</v>
      </c>
      <c r="L552" s="1177"/>
      <c r="M552" s="1177"/>
      <c r="N552" s="1177"/>
      <c r="O552" s="1177"/>
      <c r="P552" s="1177">
        <v>0</v>
      </c>
      <c r="Q552" s="1179">
        <v>0</v>
      </c>
      <c r="R552" s="1178" t="s">
        <v>2291</v>
      </c>
      <c r="S552" s="1175" t="s">
        <v>296</v>
      </c>
      <c r="T552" s="22" t="str">
        <f t="shared" si="60"/>
        <v>OK</v>
      </c>
      <c r="U552" s="739">
        <f t="shared" si="61"/>
        <v>0</v>
      </c>
      <c r="V552" s="739">
        <f t="shared" si="62"/>
        <v>0</v>
      </c>
      <c r="W552" s="739">
        <f t="shared" si="63"/>
        <v>0</v>
      </c>
      <c r="X552" s="739">
        <f t="shared" si="64"/>
        <v>0</v>
      </c>
      <c r="Y552" s="722">
        <f t="shared" si="65"/>
        <v>0</v>
      </c>
      <c r="Z552" s="740" t="str">
        <f t="shared" si="66"/>
        <v>OK</v>
      </c>
    </row>
    <row r="553" spans="1:26">
      <c r="A553" s="578">
        <v>344</v>
      </c>
      <c r="B553" s="1184" t="s">
        <v>2292</v>
      </c>
      <c r="C553" s="1176" t="s">
        <v>1520</v>
      </c>
      <c r="D553" s="1177"/>
      <c r="E553" s="1177"/>
      <c r="F553" s="1177">
        <v>390</v>
      </c>
      <c r="G553" s="1177">
        <v>400</v>
      </c>
      <c r="H553" s="1178">
        <v>0</v>
      </c>
      <c r="I553" s="1177">
        <v>0</v>
      </c>
      <c r="J553" s="1179">
        <v>39.11</v>
      </c>
      <c r="K553" s="1179">
        <v>0</v>
      </c>
      <c r="L553" s="1177"/>
      <c r="M553" s="1177"/>
      <c r="N553" s="1177"/>
      <c r="O553" s="1177"/>
      <c r="P553" s="1177">
        <v>0</v>
      </c>
      <c r="Q553" s="1179">
        <v>0</v>
      </c>
      <c r="R553" s="1178" t="s">
        <v>2291</v>
      </c>
      <c r="S553" s="1175" t="s">
        <v>296</v>
      </c>
      <c r="T553" s="22" t="str">
        <f t="shared" si="60"/>
        <v>OK</v>
      </c>
      <c r="U553" s="739">
        <f t="shared" si="61"/>
        <v>0</v>
      </c>
      <c r="V553" s="739">
        <f t="shared" si="62"/>
        <v>0</v>
      </c>
      <c r="W553" s="739">
        <f t="shared" si="63"/>
        <v>0</v>
      </c>
      <c r="X553" s="739">
        <f t="shared" si="64"/>
        <v>0</v>
      </c>
      <c r="Y553" s="722">
        <f t="shared" si="65"/>
        <v>0</v>
      </c>
      <c r="Z553" s="740" t="str">
        <f t="shared" si="66"/>
        <v>OK</v>
      </c>
    </row>
    <row r="554" spans="1:26">
      <c r="A554" s="578">
        <v>345</v>
      </c>
      <c r="B554" s="1184" t="s">
        <v>2293</v>
      </c>
      <c r="C554" s="1176" t="s">
        <v>1520</v>
      </c>
      <c r="D554" s="1177">
        <v>340</v>
      </c>
      <c r="E554" s="1177">
        <v>376</v>
      </c>
      <c r="F554" s="1177">
        <v>286</v>
      </c>
      <c r="G554" s="1177">
        <v>348</v>
      </c>
      <c r="H554" s="1178">
        <v>58</v>
      </c>
      <c r="I554" s="1177">
        <v>0</v>
      </c>
      <c r="J554" s="1179">
        <v>147.58000000000001</v>
      </c>
      <c r="K554" s="1179">
        <v>0</v>
      </c>
      <c r="L554" s="1177"/>
      <c r="M554" s="1177"/>
      <c r="N554" s="1177"/>
      <c r="O554" s="1177"/>
      <c r="P554" s="1177">
        <v>0</v>
      </c>
      <c r="Q554" s="1179">
        <v>0</v>
      </c>
      <c r="R554" s="1178" t="s">
        <v>2291</v>
      </c>
      <c r="S554" s="1175" t="s">
        <v>296</v>
      </c>
      <c r="T554" s="22" t="str">
        <f t="shared" si="60"/>
        <v>OK</v>
      </c>
      <c r="U554" s="739">
        <f t="shared" si="61"/>
        <v>0</v>
      </c>
      <c r="V554" s="739">
        <f t="shared" si="62"/>
        <v>0</v>
      </c>
      <c r="W554" s="739">
        <f t="shared" si="63"/>
        <v>0</v>
      </c>
      <c r="X554" s="739">
        <f t="shared" si="64"/>
        <v>0</v>
      </c>
      <c r="Y554" s="722">
        <f t="shared" si="65"/>
        <v>0</v>
      </c>
      <c r="Z554" s="740" t="str">
        <f t="shared" si="66"/>
        <v>OK</v>
      </c>
    </row>
    <row r="555" spans="1:26" ht="40.799999999999997">
      <c r="A555" s="578">
        <v>346</v>
      </c>
      <c r="B555" s="1184" t="s">
        <v>2294</v>
      </c>
      <c r="C555" s="1176" t="s">
        <v>1520</v>
      </c>
      <c r="D555" s="1177">
        <v>234</v>
      </c>
      <c r="E555" s="1177">
        <v>7</v>
      </c>
      <c r="F555" s="1177">
        <v>11</v>
      </c>
      <c r="G555" s="1177">
        <v>162</v>
      </c>
      <c r="H555" s="1178">
        <v>0</v>
      </c>
      <c r="I555" s="1177">
        <v>0</v>
      </c>
      <c r="J555" s="1179">
        <v>444.09</v>
      </c>
      <c r="K555" s="1179">
        <v>0</v>
      </c>
      <c r="L555" s="1177"/>
      <c r="M555" s="1177"/>
      <c r="N555" s="1177"/>
      <c r="O555" s="1177"/>
      <c r="P555" s="1177">
        <v>0</v>
      </c>
      <c r="Q555" s="1179">
        <v>0</v>
      </c>
      <c r="R555" s="1178" t="s">
        <v>2291</v>
      </c>
      <c r="S555" s="1175" t="s">
        <v>296</v>
      </c>
      <c r="T555" s="22" t="str">
        <f>+IF(K568=Q568,("OK"))</f>
        <v>OK</v>
      </c>
      <c r="U555" s="739">
        <f t="shared" si="61"/>
        <v>0</v>
      </c>
      <c r="V555" s="739">
        <f t="shared" si="62"/>
        <v>0</v>
      </c>
      <c r="W555" s="739">
        <f t="shared" si="63"/>
        <v>0</v>
      </c>
      <c r="X555" s="739">
        <f t="shared" si="64"/>
        <v>0</v>
      </c>
      <c r="Y555" s="722">
        <f t="shared" si="65"/>
        <v>0</v>
      </c>
      <c r="Z555" s="740" t="str">
        <f t="shared" si="66"/>
        <v>OK</v>
      </c>
    </row>
    <row r="556" spans="1:26">
      <c r="A556" s="578">
        <v>347</v>
      </c>
      <c r="B556" s="1184" t="s">
        <v>2295</v>
      </c>
      <c r="C556" s="1176" t="s">
        <v>1520</v>
      </c>
      <c r="D556" s="1177">
        <v>295</v>
      </c>
      <c r="E556" s="1177">
        <v>583</v>
      </c>
      <c r="F556" s="1177">
        <v>588</v>
      </c>
      <c r="G556" s="1177">
        <v>442</v>
      </c>
      <c r="H556" s="1178">
        <v>52</v>
      </c>
      <c r="I556" s="1177">
        <v>0</v>
      </c>
      <c r="J556" s="1179">
        <v>444.09</v>
      </c>
      <c r="K556" s="1179">
        <v>0</v>
      </c>
      <c r="L556" s="1177"/>
      <c r="M556" s="1177"/>
      <c r="N556" s="1177"/>
      <c r="O556" s="1177"/>
      <c r="P556" s="1177">
        <v>0</v>
      </c>
      <c r="Q556" s="1179">
        <v>0</v>
      </c>
      <c r="R556" s="1178" t="s">
        <v>2291</v>
      </c>
      <c r="S556" s="1175" t="s">
        <v>296</v>
      </c>
      <c r="T556" s="22" t="str">
        <f>+IF(K569=Q569,("OK"))</f>
        <v>OK</v>
      </c>
      <c r="U556" s="739">
        <f t="shared" si="61"/>
        <v>0</v>
      </c>
      <c r="V556" s="739">
        <f t="shared" si="62"/>
        <v>0</v>
      </c>
      <c r="W556" s="739">
        <f t="shared" si="63"/>
        <v>0</v>
      </c>
      <c r="X556" s="739">
        <f t="shared" si="64"/>
        <v>0</v>
      </c>
      <c r="Y556" s="722">
        <f t="shared" si="65"/>
        <v>0</v>
      </c>
      <c r="Z556" s="740" t="str">
        <f t="shared" si="66"/>
        <v>OK</v>
      </c>
    </row>
    <row r="557" spans="1:26" ht="40.799999999999997">
      <c r="A557" s="578">
        <v>348</v>
      </c>
      <c r="B557" s="1184" t="s">
        <v>2296</v>
      </c>
      <c r="C557" s="1176" t="s">
        <v>1520</v>
      </c>
      <c r="D557" s="1177">
        <v>14</v>
      </c>
      <c r="E557" s="1177">
        <v>328</v>
      </c>
      <c r="F557" s="1177">
        <v>281</v>
      </c>
      <c r="G557" s="1177">
        <v>288</v>
      </c>
      <c r="H557" s="1178">
        <v>0</v>
      </c>
      <c r="I557" s="1177">
        <v>0</v>
      </c>
      <c r="J557" s="1179">
        <v>49.46</v>
      </c>
      <c r="K557" s="1179">
        <v>0</v>
      </c>
      <c r="L557" s="1177"/>
      <c r="M557" s="1177"/>
      <c r="N557" s="1177"/>
      <c r="O557" s="1177"/>
      <c r="P557" s="1177">
        <v>0</v>
      </c>
      <c r="Q557" s="1179">
        <v>0</v>
      </c>
      <c r="R557" s="1178" t="s">
        <v>2291</v>
      </c>
      <c r="S557" s="1175" t="s">
        <v>296</v>
      </c>
      <c r="T557" s="22" t="str">
        <f>+IF(K570=Q570,("OK"))</f>
        <v>OK</v>
      </c>
      <c r="U557" s="739">
        <f t="shared" si="61"/>
        <v>0</v>
      </c>
      <c r="V557" s="739">
        <f t="shared" si="62"/>
        <v>0</v>
      </c>
      <c r="W557" s="739">
        <f t="shared" si="63"/>
        <v>0</v>
      </c>
      <c r="X557" s="739">
        <f t="shared" si="64"/>
        <v>0</v>
      </c>
      <c r="Y557" s="722">
        <f t="shared" si="65"/>
        <v>0</v>
      </c>
      <c r="Z557" s="740" t="str">
        <f t="shared" si="66"/>
        <v>OK</v>
      </c>
    </row>
    <row r="558" spans="1:26">
      <c r="A558" s="578">
        <v>349</v>
      </c>
      <c r="B558" s="1184" t="s">
        <v>2297</v>
      </c>
      <c r="C558" s="1176" t="s">
        <v>2298</v>
      </c>
      <c r="D558" s="1177">
        <v>204</v>
      </c>
      <c r="E558" s="1177">
        <v>0</v>
      </c>
      <c r="F558" s="1177">
        <v>0</v>
      </c>
      <c r="G558" s="1177">
        <v>207</v>
      </c>
      <c r="H558" s="1178"/>
      <c r="I558" s="1177">
        <v>0</v>
      </c>
      <c r="J558" s="1179">
        <v>2000</v>
      </c>
      <c r="K558" s="1179">
        <v>0</v>
      </c>
      <c r="L558" s="1177"/>
      <c r="M558" s="1177"/>
      <c r="N558" s="1177"/>
      <c r="O558" s="1177"/>
      <c r="P558" s="1177">
        <v>0</v>
      </c>
      <c r="Q558" s="1179">
        <v>0</v>
      </c>
      <c r="R558" s="1178" t="s">
        <v>2291</v>
      </c>
      <c r="S558" s="1175" t="s">
        <v>296</v>
      </c>
      <c r="T558" s="22" t="str">
        <f>+IF(K571=Q571,("OK"))</f>
        <v>OK</v>
      </c>
      <c r="U558" s="739">
        <f t="shared" si="61"/>
        <v>0</v>
      </c>
      <c r="V558" s="739">
        <f t="shared" si="62"/>
        <v>0</v>
      </c>
      <c r="W558" s="739">
        <f t="shared" si="63"/>
        <v>0</v>
      </c>
      <c r="X558" s="739">
        <f t="shared" si="64"/>
        <v>0</v>
      </c>
      <c r="Y558" s="722">
        <f t="shared" si="65"/>
        <v>0</v>
      </c>
      <c r="Z558" s="740" t="str">
        <f t="shared" si="66"/>
        <v>OK</v>
      </c>
    </row>
    <row r="559" spans="1:26" ht="40.799999999999997">
      <c r="A559" s="578">
        <v>350</v>
      </c>
      <c r="B559" s="1184" t="s">
        <v>2299</v>
      </c>
      <c r="C559" s="1176" t="s">
        <v>2298</v>
      </c>
      <c r="D559" s="1177">
        <v>154</v>
      </c>
      <c r="E559" s="1177">
        <v>180</v>
      </c>
      <c r="F559" s="1177">
        <v>191</v>
      </c>
      <c r="G559" s="1177">
        <v>275</v>
      </c>
      <c r="H559" s="1178">
        <v>0</v>
      </c>
      <c r="I559" s="1177">
        <v>0</v>
      </c>
      <c r="J559" s="1179">
        <v>297.3</v>
      </c>
      <c r="K559" s="1179">
        <v>0</v>
      </c>
      <c r="L559" s="1177"/>
      <c r="M559" s="1177"/>
      <c r="N559" s="1177"/>
      <c r="O559" s="1177"/>
      <c r="P559" s="1177">
        <v>0</v>
      </c>
      <c r="Q559" s="1179">
        <v>0</v>
      </c>
      <c r="R559" s="1178" t="s">
        <v>2291</v>
      </c>
      <c r="S559" s="1175" t="s">
        <v>296</v>
      </c>
      <c r="T559" s="22" t="str">
        <f>+IF(K572=Q572,("OK"))</f>
        <v>OK</v>
      </c>
      <c r="U559" s="739">
        <f t="shared" si="61"/>
        <v>0</v>
      </c>
      <c r="V559" s="739">
        <f t="shared" si="62"/>
        <v>0</v>
      </c>
      <c r="W559" s="739">
        <f t="shared" si="63"/>
        <v>0</v>
      </c>
      <c r="X559" s="739">
        <f t="shared" si="64"/>
        <v>0</v>
      </c>
      <c r="Y559" s="722">
        <f t="shared" si="65"/>
        <v>0</v>
      </c>
      <c r="Z559" s="740" t="str">
        <f t="shared" si="66"/>
        <v>OK</v>
      </c>
    </row>
    <row r="560" spans="1:26" ht="27">
      <c r="A560" s="1060"/>
      <c r="B560" s="604" t="s">
        <v>6</v>
      </c>
      <c r="D560" s="21"/>
      <c r="E560" s="21"/>
      <c r="F560" s="21"/>
      <c r="G560" s="21"/>
      <c r="I560" s="21"/>
      <c r="J560" s="21"/>
      <c r="K560" s="1162">
        <f>SUM(K549:K559)</f>
        <v>10854660.75636</v>
      </c>
      <c r="L560" s="1139"/>
      <c r="M560" s="1139"/>
      <c r="N560" s="1139"/>
      <c r="O560" s="1139"/>
      <c r="P560" s="1139"/>
      <c r="Q560" s="1140">
        <f>SUM(Q549:Q559)</f>
        <v>10854660.75636</v>
      </c>
      <c r="T560" s="22"/>
      <c r="U560" s="739">
        <f t="shared" si="61"/>
        <v>0</v>
      </c>
      <c r="V560" s="739">
        <f t="shared" si="62"/>
        <v>0</v>
      </c>
      <c r="W560" s="739">
        <f t="shared" si="63"/>
        <v>0</v>
      </c>
      <c r="X560" s="739">
        <f t="shared" si="64"/>
        <v>0</v>
      </c>
      <c r="Y560" s="722">
        <f t="shared" si="65"/>
        <v>0</v>
      </c>
      <c r="Z560" s="740" t="b">
        <f t="shared" si="66"/>
        <v>0</v>
      </c>
    </row>
    <row r="561" spans="1:26" ht="27">
      <c r="A561" s="1060"/>
      <c r="B561" s="73"/>
      <c r="D561" s="21"/>
      <c r="E561" s="21"/>
      <c r="F561" s="21"/>
      <c r="G561" s="21"/>
      <c r="I561" s="21"/>
      <c r="J561" s="21"/>
      <c r="K561" s="863"/>
      <c r="L561" s="1139"/>
      <c r="M561" s="1139"/>
      <c r="N561" s="1139"/>
      <c r="O561" s="1139"/>
      <c r="P561" s="1139"/>
      <c r="Q561" s="1191"/>
      <c r="T561" s="22"/>
      <c r="U561" s="739">
        <f t="shared" si="61"/>
        <v>0</v>
      </c>
      <c r="V561" s="739">
        <f t="shared" si="62"/>
        <v>0</v>
      </c>
      <c r="W561" s="739">
        <f t="shared" si="63"/>
        <v>0</v>
      </c>
      <c r="X561" s="739">
        <f t="shared" si="64"/>
        <v>0</v>
      </c>
      <c r="Y561" s="722">
        <f t="shared" si="65"/>
        <v>0</v>
      </c>
      <c r="Z561" s="740" t="str">
        <f t="shared" si="66"/>
        <v>OK</v>
      </c>
    </row>
    <row r="562" spans="1:26" ht="24.6">
      <c r="A562" s="1826" t="s">
        <v>1937</v>
      </c>
      <c r="B562" s="1826"/>
      <c r="C562" s="1826"/>
      <c r="D562" s="1826"/>
      <c r="E562" s="1826"/>
      <c r="F562" s="1826"/>
      <c r="G562" s="1826"/>
      <c r="H562" s="1826"/>
      <c r="I562" s="1826"/>
      <c r="J562" s="1826"/>
      <c r="K562" s="1826"/>
      <c r="L562" s="1826"/>
      <c r="M562" s="1826"/>
      <c r="N562" s="1826"/>
      <c r="O562" s="1826"/>
      <c r="P562" s="1826"/>
      <c r="Q562" s="1826"/>
      <c r="R562" s="1826"/>
      <c r="S562" s="1826"/>
      <c r="T562" s="22"/>
      <c r="U562" s="739">
        <f t="shared" si="61"/>
        <v>0</v>
      </c>
      <c r="V562" s="739">
        <f t="shared" si="62"/>
        <v>0</v>
      </c>
      <c r="W562" s="739">
        <f t="shared" si="63"/>
        <v>0</v>
      </c>
      <c r="X562" s="739">
        <f t="shared" si="64"/>
        <v>0</v>
      </c>
      <c r="Y562" s="722">
        <f t="shared" si="65"/>
        <v>0</v>
      </c>
      <c r="Z562" s="740" t="str">
        <f t="shared" si="66"/>
        <v>OK</v>
      </c>
    </row>
    <row r="563" spans="1:26" ht="24.6">
      <c r="A563" s="1826" t="s">
        <v>1029</v>
      </c>
      <c r="B563" s="1826"/>
      <c r="C563" s="1826"/>
      <c r="D563" s="1826"/>
      <c r="E563" s="1826"/>
      <c r="F563" s="1826"/>
      <c r="G563" s="1826"/>
      <c r="H563" s="1826"/>
      <c r="I563" s="1826"/>
      <c r="J563" s="1826"/>
      <c r="K563" s="1826"/>
      <c r="L563" s="1826"/>
      <c r="M563" s="1826"/>
      <c r="N563" s="1826"/>
      <c r="O563" s="1826"/>
      <c r="P563" s="1826"/>
      <c r="Q563" s="1826"/>
      <c r="R563" s="1826"/>
      <c r="S563" s="1826"/>
      <c r="T563" s="22"/>
      <c r="U563" s="739">
        <f t="shared" si="61"/>
        <v>0</v>
      </c>
      <c r="V563" s="739">
        <f t="shared" si="62"/>
        <v>0</v>
      </c>
      <c r="W563" s="739">
        <f t="shared" si="63"/>
        <v>0</v>
      </c>
      <c r="X563" s="739">
        <f t="shared" si="64"/>
        <v>0</v>
      </c>
      <c r="Y563" s="722">
        <f t="shared" si="65"/>
        <v>0</v>
      </c>
      <c r="Z563" s="740" t="str">
        <f t="shared" si="66"/>
        <v>OK</v>
      </c>
    </row>
    <row r="564" spans="1:26" ht="24.6">
      <c r="A564" s="1827" t="s">
        <v>1030</v>
      </c>
      <c r="B564" s="1827"/>
      <c r="C564" s="1827"/>
      <c r="D564" s="1827"/>
      <c r="E564" s="1827"/>
      <c r="F564" s="1827"/>
      <c r="G564" s="1827"/>
      <c r="H564" s="1827"/>
      <c r="I564" s="1827"/>
      <c r="J564" s="1827"/>
      <c r="K564" s="1827"/>
      <c r="L564" s="1827"/>
      <c r="M564" s="1827"/>
      <c r="N564" s="1827"/>
      <c r="O564" s="1827"/>
      <c r="P564" s="1827"/>
      <c r="Q564" s="1827"/>
      <c r="R564" s="1827"/>
      <c r="S564" s="1827"/>
      <c r="T564" s="22"/>
      <c r="U564" s="739">
        <f t="shared" si="61"/>
        <v>0</v>
      </c>
      <c r="V564" s="739">
        <f t="shared" si="62"/>
        <v>0</v>
      </c>
      <c r="W564" s="739">
        <f t="shared" si="63"/>
        <v>0</v>
      </c>
      <c r="X564" s="739">
        <f t="shared" si="64"/>
        <v>0</v>
      </c>
      <c r="Y564" s="722">
        <f t="shared" si="65"/>
        <v>0</v>
      </c>
      <c r="Z564" s="740" t="str">
        <f t="shared" si="66"/>
        <v>OK</v>
      </c>
    </row>
    <row r="565" spans="1:26">
      <c r="A565" s="1828" t="s">
        <v>789</v>
      </c>
      <c r="B565" s="1829" t="s">
        <v>4</v>
      </c>
      <c r="C565" s="1828" t="s">
        <v>1031</v>
      </c>
      <c r="D565" s="1838" t="s">
        <v>1032</v>
      </c>
      <c r="E565" s="1838"/>
      <c r="F565" s="1838"/>
      <c r="G565" s="1847" t="s">
        <v>1033</v>
      </c>
      <c r="H565" s="1847" t="s">
        <v>1034</v>
      </c>
      <c r="I565" s="1847" t="s">
        <v>1035</v>
      </c>
      <c r="J565" s="1833" t="s">
        <v>1036</v>
      </c>
      <c r="K565" s="1833" t="s">
        <v>1037</v>
      </c>
      <c r="L565" s="1831" t="s">
        <v>1038</v>
      </c>
      <c r="M565" s="1831" t="s">
        <v>1039</v>
      </c>
      <c r="N565" s="1831" t="s">
        <v>1040</v>
      </c>
      <c r="O565" s="1831" t="s">
        <v>1041</v>
      </c>
      <c r="P565" s="1833" t="s">
        <v>1042</v>
      </c>
      <c r="Q565" s="1833"/>
      <c r="R565" s="1828" t="s">
        <v>1043</v>
      </c>
      <c r="S565" s="1883" t="s">
        <v>1146</v>
      </c>
      <c r="T565" s="22" t="str">
        <f>+IF(K569=Q569,("OK"))</f>
        <v>OK</v>
      </c>
      <c r="U565" s="739"/>
      <c r="V565" s="739"/>
      <c r="W565" s="739"/>
      <c r="X565" s="739"/>
      <c r="Z565" s="740"/>
    </row>
    <row r="566" spans="1:26" ht="76.95" customHeight="1">
      <c r="A566" s="1828"/>
      <c r="B566" s="1830"/>
      <c r="C566" s="1828"/>
      <c r="D566" s="505" t="s">
        <v>1147</v>
      </c>
      <c r="E566" s="505" t="s">
        <v>1046</v>
      </c>
      <c r="F566" s="505" t="s">
        <v>1926</v>
      </c>
      <c r="G566" s="1847"/>
      <c r="H566" s="1847"/>
      <c r="I566" s="1847"/>
      <c r="J566" s="1833"/>
      <c r="K566" s="1833"/>
      <c r="L566" s="1831"/>
      <c r="M566" s="1831"/>
      <c r="N566" s="1831"/>
      <c r="O566" s="1831"/>
      <c r="P566" s="499" t="s">
        <v>1047</v>
      </c>
      <c r="Q566" s="500" t="s">
        <v>1048</v>
      </c>
      <c r="R566" s="1828"/>
      <c r="S566" s="1883"/>
      <c r="T566" s="22" t="str">
        <f>+IF(K570=Q570,("OK"))</f>
        <v>OK</v>
      </c>
      <c r="U566" s="739">
        <f t="shared" si="61"/>
        <v>0</v>
      </c>
      <c r="V566" s="739">
        <f t="shared" si="62"/>
        <v>0</v>
      </c>
      <c r="W566" s="739">
        <f t="shared" si="63"/>
        <v>0</v>
      </c>
      <c r="X566" s="739">
        <f t="shared" si="64"/>
        <v>0</v>
      </c>
      <c r="Y566" s="722">
        <f t="shared" si="65"/>
        <v>0</v>
      </c>
      <c r="Z566" s="740" t="b">
        <f t="shared" si="66"/>
        <v>0</v>
      </c>
    </row>
    <row r="567" spans="1:26" ht="21.6" customHeight="1">
      <c r="A567" s="849"/>
      <c r="B567" s="849" t="s">
        <v>1087</v>
      </c>
      <c r="C567" s="849"/>
      <c r="D567" s="1147"/>
      <c r="E567" s="1147"/>
      <c r="F567" s="1147"/>
      <c r="G567" s="1148"/>
      <c r="H567" s="1148"/>
      <c r="I567" s="1148"/>
      <c r="J567" s="848"/>
      <c r="K567" s="848">
        <f>+K560</f>
        <v>10854660.75636</v>
      </c>
      <c r="L567" s="847"/>
      <c r="M567" s="847"/>
      <c r="N567" s="847"/>
      <c r="O567" s="847"/>
      <c r="P567" s="847"/>
      <c r="Q567" s="848">
        <f>+Q560</f>
        <v>10854660.75636</v>
      </c>
      <c r="R567" s="849"/>
      <c r="S567" s="1149"/>
      <c r="T567" s="22"/>
      <c r="U567" s="739">
        <f t="shared" si="61"/>
        <v>0</v>
      </c>
      <c r="V567" s="739">
        <f t="shared" si="62"/>
        <v>0</v>
      </c>
      <c r="W567" s="739">
        <f t="shared" si="63"/>
        <v>0</v>
      </c>
      <c r="X567" s="739">
        <f t="shared" si="64"/>
        <v>0</v>
      </c>
      <c r="Y567" s="722">
        <f t="shared" si="65"/>
        <v>0</v>
      </c>
      <c r="Z567" s="740" t="b">
        <f t="shared" si="66"/>
        <v>0</v>
      </c>
    </row>
    <row r="568" spans="1:26">
      <c r="A568" s="578">
        <v>351</v>
      </c>
      <c r="B568" s="1184" t="s">
        <v>2300</v>
      </c>
      <c r="C568" s="1176" t="s">
        <v>2298</v>
      </c>
      <c r="D568" s="1177">
        <v>2041</v>
      </c>
      <c r="E568" s="1177">
        <v>0</v>
      </c>
      <c r="F568" s="1177">
        <v>593</v>
      </c>
      <c r="G568" s="1177">
        <v>1219</v>
      </c>
      <c r="H568" s="1178">
        <v>30</v>
      </c>
      <c r="I568" s="1177">
        <v>0</v>
      </c>
      <c r="J568" s="1179">
        <v>100.62</v>
      </c>
      <c r="K568" s="1179">
        <v>0</v>
      </c>
      <c r="L568" s="1177"/>
      <c r="M568" s="1177"/>
      <c r="N568" s="1177"/>
      <c r="O568" s="1177"/>
      <c r="P568" s="1177">
        <v>0</v>
      </c>
      <c r="Q568" s="1179">
        <v>0</v>
      </c>
      <c r="R568" s="1178" t="s">
        <v>2291</v>
      </c>
      <c r="S568" s="1175" t="s">
        <v>296</v>
      </c>
      <c r="T568" s="22" t="str">
        <f t="shared" si="60"/>
        <v>OK</v>
      </c>
      <c r="U568" s="739">
        <f t="shared" si="61"/>
        <v>0</v>
      </c>
      <c r="V568" s="739">
        <f t="shared" si="62"/>
        <v>0</v>
      </c>
      <c r="W568" s="739">
        <f t="shared" si="63"/>
        <v>0</v>
      </c>
      <c r="X568" s="739">
        <f t="shared" si="64"/>
        <v>0</v>
      </c>
      <c r="Y568" s="722">
        <f t="shared" si="65"/>
        <v>0</v>
      </c>
      <c r="Z568" s="740" t="str">
        <f t="shared" si="66"/>
        <v>OK</v>
      </c>
    </row>
    <row r="569" spans="1:26" ht="40.799999999999997">
      <c r="A569" s="578">
        <v>352</v>
      </c>
      <c r="B569" s="1184" t="s">
        <v>2301</v>
      </c>
      <c r="C569" s="1176" t="s">
        <v>1520</v>
      </c>
      <c r="D569" s="1177">
        <v>365</v>
      </c>
      <c r="E569" s="1177">
        <v>337</v>
      </c>
      <c r="F569" s="1177">
        <v>256</v>
      </c>
      <c r="G569" s="1177">
        <v>311</v>
      </c>
      <c r="H569" s="1178">
        <v>164</v>
      </c>
      <c r="I569" s="1177">
        <v>0</v>
      </c>
      <c r="J569" s="1179">
        <v>163.55000000000001</v>
      </c>
      <c r="K569" s="1179">
        <v>0</v>
      </c>
      <c r="L569" s="1177"/>
      <c r="M569" s="1177"/>
      <c r="N569" s="1177"/>
      <c r="O569" s="1177"/>
      <c r="P569" s="1177">
        <v>0</v>
      </c>
      <c r="Q569" s="1179">
        <v>0</v>
      </c>
      <c r="R569" s="1178" t="s">
        <v>2291</v>
      </c>
      <c r="S569" s="1175" t="s">
        <v>296</v>
      </c>
      <c r="T569" s="22" t="str">
        <f t="shared" si="60"/>
        <v>OK</v>
      </c>
      <c r="U569" s="739">
        <f t="shared" si="61"/>
        <v>0</v>
      </c>
      <c r="V569" s="739">
        <f t="shared" si="62"/>
        <v>0</v>
      </c>
      <c r="W569" s="739">
        <f t="shared" si="63"/>
        <v>0</v>
      </c>
      <c r="X569" s="739">
        <f t="shared" si="64"/>
        <v>0</v>
      </c>
      <c r="Y569" s="722">
        <f t="shared" si="65"/>
        <v>0</v>
      </c>
      <c r="Z569" s="740" t="str">
        <f t="shared" si="66"/>
        <v>OK</v>
      </c>
    </row>
    <row r="570" spans="1:26">
      <c r="A570" s="578">
        <v>353</v>
      </c>
      <c r="B570" s="1184" t="s">
        <v>2302</v>
      </c>
      <c r="C570" s="1176" t="s">
        <v>1520</v>
      </c>
      <c r="D570" s="1177">
        <v>432</v>
      </c>
      <c r="E570" s="1177">
        <v>447</v>
      </c>
      <c r="F570" s="1177">
        <v>371</v>
      </c>
      <c r="G570" s="1177">
        <v>499</v>
      </c>
      <c r="H570" s="1178">
        <v>20</v>
      </c>
      <c r="I570" s="1177">
        <v>0</v>
      </c>
      <c r="J570" s="1179">
        <v>180.06</v>
      </c>
      <c r="K570" s="1179">
        <v>0</v>
      </c>
      <c r="L570" s="1177"/>
      <c r="M570" s="1177"/>
      <c r="N570" s="1177"/>
      <c r="O570" s="1177"/>
      <c r="P570" s="1177">
        <v>0</v>
      </c>
      <c r="Q570" s="1179">
        <v>0</v>
      </c>
      <c r="R570" s="1178" t="s">
        <v>2291</v>
      </c>
      <c r="S570" s="1175" t="s">
        <v>296</v>
      </c>
      <c r="T570" s="22" t="str">
        <f t="shared" si="60"/>
        <v>OK</v>
      </c>
      <c r="U570" s="739">
        <f t="shared" si="61"/>
        <v>0</v>
      </c>
      <c r="V570" s="739">
        <f t="shared" si="62"/>
        <v>0</v>
      </c>
      <c r="W570" s="739">
        <f t="shared" si="63"/>
        <v>0</v>
      </c>
      <c r="X570" s="739">
        <f t="shared" si="64"/>
        <v>0</v>
      </c>
      <c r="Y570" s="722">
        <f t="shared" si="65"/>
        <v>0</v>
      </c>
      <c r="Z570" s="740" t="str">
        <f t="shared" si="66"/>
        <v>OK</v>
      </c>
    </row>
    <row r="571" spans="1:26">
      <c r="A571" s="578">
        <v>354</v>
      </c>
      <c r="B571" s="1184" t="s">
        <v>2303</v>
      </c>
      <c r="C571" s="1176" t="s">
        <v>1520</v>
      </c>
      <c r="D571" s="1177">
        <v>1111</v>
      </c>
      <c r="E571" s="1177">
        <v>1540</v>
      </c>
      <c r="F571" s="1177">
        <v>1323</v>
      </c>
      <c r="G571" s="1177">
        <v>1142</v>
      </c>
      <c r="H571" s="1178">
        <v>62</v>
      </c>
      <c r="I571" s="1177">
        <v>0</v>
      </c>
      <c r="J571" s="1179">
        <v>125.81</v>
      </c>
      <c r="K571" s="1179">
        <v>0</v>
      </c>
      <c r="L571" s="1177"/>
      <c r="M571" s="1177"/>
      <c r="N571" s="1177"/>
      <c r="O571" s="1177"/>
      <c r="P571" s="1177">
        <v>0</v>
      </c>
      <c r="Q571" s="1179">
        <v>0</v>
      </c>
      <c r="R571" s="1178" t="s">
        <v>2291</v>
      </c>
      <c r="S571" s="1175" t="s">
        <v>296</v>
      </c>
      <c r="T571" s="22" t="str">
        <f t="shared" si="60"/>
        <v>OK</v>
      </c>
      <c r="U571" s="739">
        <f t="shared" si="61"/>
        <v>0</v>
      </c>
      <c r="V571" s="739">
        <f t="shared" si="62"/>
        <v>0</v>
      </c>
      <c r="W571" s="739">
        <f t="shared" si="63"/>
        <v>0</v>
      </c>
      <c r="X571" s="739">
        <f t="shared" si="64"/>
        <v>0</v>
      </c>
      <c r="Y571" s="722">
        <f t="shared" si="65"/>
        <v>0</v>
      </c>
      <c r="Z571" s="740" t="str">
        <f t="shared" si="66"/>
        <v>OK</v>
      </c>
    </row>
    <row r="572" spans="1:26">
      <c r="A572" s="578">
        <v>355</v>
      </c>
      <c r="B572" s="1184" t="s">
        <v>2304</v>
      </c>
      <c r="C572" s="1176" t="s">
        <v>2298</v>
      </c>
      <c r="D572" s="1177">
        <v>101</v>
      </c>
      <c r="E572" s="1177">
        <v>438</v>
      </c>
      <c r="F572" s="1177">
        <v>475</v>
      </c>
      <c r="G572" s="1177">
        <v>525</v>
      </c>
      <c r="H572" s="1178">
        <v>0</v>
      </c>
      <c r="I572" s="1177">
        <v>0</v>
      </c>
      <c r="J572" s="1179">
        <v>158.38999999999999</v>
      </c>
      <c r="K572" s="1179">
        <v>0</v>
      </c>
      <c r="L572" s="1177"/>
      <c r="M572" s="1177"/>
      <c r="N572" s="1177"/>
      <c r="O572" s="1177"/>
      <c r="P572" s="1177">
        <v>0</v>
      </c>
      <c r="Q572" s="1179">
        <v>0</v>
      </c>
      <c r="R572" s="1178" t="s">
        <v>2291</v>
      </c>
      <c r="S572" s="1175" t="s">
        <v>296</v>
      </c>
      <c r="T572" s="22" t="str">
        <f t="shared" si="60"/>
        <v>OK</v>
      </c>
      <c r="U572" s="739">
        <f t="shared" si="61"/>
        <v>0</v>
      </c>
      <c r="V572" s="739">
        <f t="shared" si="62"/>
        <v>0</v>
      </c>
      <c r="W572" s="739">
        <f t="shared" si="63"/>
        <v>0</v>
      </c>
      <c r="X572" s="739">
        <f t="shared" si="64"/>
        <v>0</v>
      </c>
      <c r="Y572" s="722">
        <f t="shared" si="65"/>
        <v>0</v>
      </c>
      <c r="Z572" s="740" t="str">
        <f t="shared" si="66"/>
        <v>OK</v>
      </c>
    </row>
    <row r="573" spans="1:26">
      <c r="A573" s="578">
        <v>356</v>
      </c>
      <c r="B573" s="1184" t="s">
        <v>2305</v>
      </c>
      <c r="C573" s="1176" t="s">
        <v>1958</v>
      </c>
      <c r="D573" s="1177"/>
      <c r="E573" s="1177"/>
      <c r="F573" s="1177"/>
      <c r="G573" s="1177">
        <v>500</v>
      </c>
      <c r="H573" s="1178">
        <v>0</v>
      </c>
      <c r="I573" s="1177">
        <v>0</v>
      </c>
      <c r="J573" s="1179">
        <v>71.33</v>
      </c>
      <c r="K573" s="1179">
        <v>0</v>
      </c>
      <c r="L573" s="1177"/>
      <c r="M573" s="1177"/>
      <c r="N573" s="1177"/>
      <c r="O573" s="1177"/>
      <c r="P573" s="1177">
        <v>0</v>
      </c>
      <c r="Q573" s="1179">
        <v>0</v>
      </c>
      <c r="R573" s="1178" t="s">
        <v>2306</v>
      </c>
      <c r="S573" s="1175" t="s">
        <v>296</v>
      </c>
      <c r="T573" s="22" t="str">
        <f t="shared" si="60"/>
        <v>OK</v>
      </c>
      <c r="U573" s="739">
        <f t="shared" si="61"/>
        <v>0</v>
      </c>
      <c r="V573" s="739">
        <f t="shared" si="62"/>
        <v>0</v>
      </c>
      <c r="W573" s="739">
        <f t="shared" si="63"/>
        <v>0</v>
      </c>
      <c r="X573" s="739">
        <f t="shared" si="64"/>
        <v>0</v>
      </c>
      <c r="Y573" s="722">
        <f t="shared" si="65"/>
        <v>0</v>
      </c>
      <c r="Z573" s="740" t="str">
        <f t="shared" si="66"/>
        <v>OK</v>
      </c>
    </row>
    <row r="574" spans="1:26">
      <c r="A574" s="578">
        <v>357</v>
      </c>
      <c r="B574" s="1184" t="s">
        <v>2307</v>
      </c>
      <c r="C574" s="1176" t="s">
        <v>1958</v>
      </c>
      <c r="D574" s="1177">
        <v>1233</v>
      </c>
      <c r="E574" s="1177">
        <v>417</v>
      </c>
      <c r="F574" s="1177">
        <v>460</v>
      </c>
      <c r="G574" s="1177">
        <v>961</v>
      </c>
      <c r="H574" s="1178">
        <v>0</v>
      </c>
      <c r="I574" s="1177">
        <v>450</v>
      </c>
      <c r="J574" s="1179">
        <v>4.5786666666666669</v>
      </c>
      <c r="K574" s="1179">
        <v>2060.4</v>
      </c>
      <c r="L574" s="1177"/>
      <c r="M574" s="1177">
        <v>450</v>
      </c>
      <c r="N574" s="1177"/>
      <c r="O574" s="1177"/>
      <c r="P574" s="1177">
        <v>450</v>
      </c>
      <c r="Q574" s="1179">
        <v>2060.4</v>
      </c>
      <c r="R574" s="1178" t="s">
        <v>2308</v>
      </c>
      <c r="S574" s="1175" t="s">
        <v>296</v>
      </c>
      <c r="T574" s="22" t="str">
        <f t="shared" si="60"/>
        <v>OK</v>
      </c>
      <c r="U574" s="739">
        <f t="shared" si="61"/>
        <v>0</v>
      </c>
      <c r="V574" s="739">
        <f t="shared" si="62"/>
        <v>2060.4</v>
      </c>
      <c r="W574" s="739">
        <f t="shared" si="63"/>
        <v>0</v>
      </c>
      <c r="X574" s="739">
        <f t="shared" si="64"/>
        <v>0</v>
      </c>
      <c r="Y574" s="722">
        <f t="shared" si="65"/>
        <v>2060.4</v>
      </c>
      <c r="Z574" s="740" t="str">
        <f t="shared" si="66"/>
        <v>OK</v>
      </c>
    </row>
    <row r="575" spans="1:26">
      <c r="A575" s="578">
        <v>358</v>
      </c>
      <c r="B575" s="1184" t="s">
        <v>2309</v>
      </c>
      <c r="C575" s="1176" t="s">
        <v>1958</v>
      </c>
      <c r="D575" s="1177">
        <v>22914</v>
      </c>
      <c r="E575" s="1177">
        <v>13436</v>
      </c>
      <c r="F575" s="1177">
        <v>13315</v>
      </c>
      <c r="G575" s="1177">
        <v>22504</v>
      </c>
      <c r="H575" s="1178">
        <v>0</v>
      </c>
      <c r="I575" s="1177">
        <v>450</v>
      </c>
      <c r="J575" s="1179">
        <v>6</v>
      </c>
      <c r="K575" s="1179">
        <v>2700</v>
      </c>
      <c r="L575" s="1177"/>
      <c r="M575" s="1177">
        <v>450</v>
      </c>
      <c r="N575" s="1177"/>
      <c r="O575" s="1177"/>
      <c r="P575" s="1177">
        <v>450</v>
      </c>
      <c r="Q575" s="1179">
        <v>2700</v>
      </c>
      <c r="R575" s="1178" t="s">
        <v>2308</v>
      </c>
      <c r="S575" s="1175" t="s">
        <v>296</v>
      </c>
      <c r="T575" s="22" t="str">
        <f t="shared" si="60"/>
        <v>OK</v>
      </c>
      <c r="U575" s="739">
        <f t="shared" si="61"/>
        <v>0</v>
      </c>
      <c r="V575" s="739">
        <f t="shared" si="62"/>
        <v>2700</v>
      </c>
      <c r="W575" s="739">
        <f t="shared" si="63"/>
        <v>0</v>
      </c>
      <c r="X575" s="739">
        <f t="shared" si="64"/>
        <v>0</v>
      </c>
      <c r="Y575" s="722">
        <f t="shared" si="65"/>
        <v>2700</v>
      </c>
      <c r="Z575" s="740" t="str">
        <f t="shared" si="66"/>
        <v>OK</v>
      </c>
    </row>
    <row r="576" spans="1:26" ht="61.2">
      <c r="A576" s="578">
        <v>359</v>
      </c>
      <c r="B576" s="1184" t="s">
        <v>2310</v>
      </c>
      <c r="C576" s="1176" t="s">
        <v>1958</v>
      </c>
      <c r="D576" s="1177">
        <v>71930</v>
      </c>
      <c r="E576" s="1177">
        <v>70413</v>
      </c>
      <c r="F576" s="1177">
        <v>63954</v>
      </c>
      <c r="G576" s="1177">
        <v>67990</v>
      </c>
      <c r="H576" s="1178">
        <v>0</v>
      </c>
      <c r="I576" s="1177">
        <v>0</v>
      </c>
      <c r="J576" s="1179">
        <v>8.1760000000000002</v>
      </c>
      <c r="K576" s="1179">
        <v>0</v>
      </c>
      <c r="L576" s="1177"/>
      <c r="M576" s="1177"/>
      <c r="N576" s="1177"/>
      <c r="O576" s="1177"/>
      <c r="P576" s="1177">
        <v>0</v>
      </c>
      <c r="Q576" s="1179">
        <v>0</v>
      </c>
      <c r="R576" s="1178" t="s">
        <v>2306</v>
      </c>
      <c r="S576" s="1175" t="s">
        <v>296</v>
      </c>
      <c r="T576" s="22" t="str">
        <f t="shared" si="60"/>
        <v>OK</v>
      </c>
      <c r="U576" s="739">
        <f t="shared" si="61"/>
        <v>0</v>
      </c>
      <c r="V576" s="739">
        <f t="shared" si="62"/>
        <v>0</v>
      </c>
      <c r="W576" s="739">
        <f t="shared" si="63"/>
        <v>0</v>
      </c>
      <c r="X576" s="739">
        <f t="shared" si="64"/>
        <v>0</v>
      </c>
      <c r="Y576" s="722">
        <f t="shared" si="65"/>
        <v>0</v>
      </c>
      <c r="Z576" s="740" t="str">
        <f t="shared" si="66"/>
        <v>OK</v>
      </c>
    </row>
    <row r="577" spans="1:26">
      <c r="A577" s="578">
        <v>360</v>
      </c>
      <c r="B577" s="1184" t="s">
        <v>2311</v>
      </c>
      <c r="C577" s="1176" t="s">
        <v>1520</v>
      </c>
      <c r="D577" s="1177">
        <v>0</v>
      </c>
      <c r="E577" s="1177">
        <v>0</v>
      </c>
      <c r="F577" s="1177">
        <v>0</v>
      </c>
      <c r="G577" s="1177">
        <v>2</v>
      </c>
      <c r="H577" s="1178">
        <v>0</v>
      </c>
      <c r="I577" s="1177">
        <v>1</v>
      </c>
      <c r="J577" s="1179">
        <v>54</v>
      </c>
      <c r="K577" s="1179">
        <v>54</v>
      </c>
      <c r="L577" s="1177"/>
      <c r="M577" s="1177">
        <v>1</v>
      </c>
      <c r="N577" s="1177"/>
      <c r="O577" s="1177"/>
      <c r="P577" s="1177">
        <v>1</v>
      </c>
      <c r="Q577" s="1179">
        <v>54</v>
      </c>
      <c r="R577" s="1178" t="s">
        <v>2308</v>
      </c>
      <c r="S577" s="1175" t="s">
        <v>296</v>
      </c>
      <c r="T577" s="22" t="str">
        <f t="shared" si="60"/>
        <v>OK</v>
      </c>
      <c r="U577" s="739">
        <f t="shared" si="61"/>
        <v>0</v>
      </c>
      <c r="V577" s="739">
        <f t="shared" si="62"/>
        <v>54</v>
      </c>
      <c r="W577" s="739">
        <f t="shared" si="63"/>
        <v>0</v>
      </c>
      <c r="X577" s="739">
        <f t="shared" si="64"/>
        <v>0</v>
      </c>
      <c r="Y577" s="722">
        <f t="shared" si="65"/>
        <v>54</v>
      </c>
      <c r="Z577" s="740" t="str">
        <f t="shared" si="66"/>
        <v>OK</v>
      </c>
    </row>
    <row r="578" spans="1:26">
      <c r="A578" s="578">
        <v>361</v>
      </c>
      <c r="B578" s="1184" t="s">
        <v>2312</v>
      </c>
      <c r="C578" s="1176" t="s">
        <v>1958</v>
      </c>
      <c r="D578" s="1177">
        <v>58017</v>
      </c>
      <c r="E578" s="1177">
        <v>40500</v>
      </c>
      <c r="F578" s="1177">
        <v>38918</v>
      </c>
      <c r="G578" s="1177">
        <v>64630</v>
      </c>
      <c r="H578" s="1178">
        <v>0</v>
      </c>
      <c r="I578" s="1177">
        <v>2700</v>
      </c>
      <c r="J578" s="1179">
        <v>6.2399999999999993</v>
      </c>
      <c r="K578" s="1179">
        <v>16847.999999999996</v>
      </c>
      <c r="L578" s="1177"/>
      <c r="M578" s="1177">
        <v>2700</v>
      </c>
      <c r="N578" s="1177"/>
      <c r="O578" s="1177"/>
      <c r="P578" s="1177">
        <v>2700</v>
      </c>
      <c r="Q578" s="1179">
        <v>16847.999999999996</v>
      </c>
      <c r="R578" s="1178" t="s">
        <v>2308</v>
      </c>
      <c r="S578" s="1175" t="s">
        <v>296</v>
      </c>
      <c r="T578" s="22" t="str">
        <f>+IF(K590=Q590,("OK"))</f>
        <v>OK</v>
      </c>
      <c r="U578" s="739">
        <f t="shared" si="61"/>
        <v>0</v>
      </c>
      <c r="V578" s="739">
        <f t="shared" si="62"/>
        <v>16847.999999999996</v>
      </c>
      <c r="W578" s="739">
        <f t="shared" si="63"/>
        <v>0</v>
      </c>
      <c r="X578" s="739">
        <f t="shared" si="64"/>
        <v>0</v>
      </c>
      <c r="Y578" s="722">
        <f t="shared" si="65"/>
        <v>16847.999999999996</v>
      </c>
      <c r="Z578" s="740" t="str">
        <f t="shared" si="66"/>
        <v>OK</v>
      </c>
    </row>
    <row r="579" spans="1:26">
      <c r="A579" s="578">
        <v>362</v>
      </c>
      <c r="B579" s="1184" t="s">
        <v>2313</v>
      </c>
      <c r="C579" s="1176" t="s">
        <v>1958</v>
      </c>
      <c r="D579" s="1177">
        <v>48117</v>
      </c>
      <c r="E579" s="1177">
        <v>38598</v>
      </c>
      <c r="F579" s="1177">
        <v>35943</v>
      </c>
      <c r="G579" s="1177">
        <v>45516</v>
      </c>
      <c r="H579" s="1178">
        <v>0</v>
      </c>
      <c r="I579" s="1177">
        <v>4800</v>
      </c>
      <c r="J579" s="1179">
        <v>13.211333333333332</v>
      </c>
      <c r="K579" s="1179">
        <v>63414.399999999994</v>
      </c>
      <c r="L579" s="1177"/>
      <c r="M579" s="1177">
        <v>4800</v>
      </c>
      <c r="N579" s="1177"/>
      <c r="O579" s="1177"/>
      <c r="P579" s="1177">
        <v>4800</v>
      </c>
      <c r="Q579" s="1179">
        <v>63414.399999999994</v>
      </c>
      <c r="R579" s="1178" t="s">
        <v>2308</v>
      </c>
      <c r="S579" s="1175" t="s">
        <v>296</v>
      </c>
      <c r="T579" s="22" t="str">
        <f>+IF(K591=Q591,("OK"))</f>
        <v>OK</v>
      </c>
      <c r="U579" s="739">
        <f t="shared" si="61"/>
        <v>0</v>
      </c>
      <c r="V579" s="739">
        <f t="shared" si="62"/>
        <v>63414.399999999994</v>
      </c>
      <c r="W579" s="739">
        <f t="shared" si="63"/>
        <v>0</v>
      </c>
      <c r="X579" s="739">
        <f t="shared" si="64"/>
        <v>0</v>
      </c>
      <c r="Y579" s="722">
        <f t="shared" si="65"/>
        <v>63414.399999999994</v>
      </c>
      <c r="Z579" s="740" t="str">
        <f t="shared" si="66"/>
        <v>OK</v>
      </c>
    </row>
    <row r="580" spans="1:26">
      <c r="A580" s="578">
        <v>363</v>
      </c>
      <c r="B580" s="1184" t="s">
        <v>2314</v>
      </c>
      <c r="C580" s="1176" t="s">
        <v>1958</v>
      </c>
      <c r="D580" s="1177">
        <v>13345</v>
      </c>
      <c r="E580" s="1177">
        <v>16766</v>
      </c>
      <c r="F580" s="1177">
        <v>13477</v>
      </c>
      <c r="G580" s="1177">
        <v>14083</v>
      </c>
      <c r="H580" s="1178">
        <v>0</v>
      </c>
      <c r="I580" s="1177">
        <v>600</v>
      </c>
      <c r="J580" s="1179">
        <v>4.47</v>
      </c>
      <c r="K580" s="1179">
        <v>2682</v>
      </c>
      <c r="L580" s="1177"/>
      <c r="M580" s="1177">
        <v>600</v>
      </c>
      <c r="N580" s="1177"/>
      <c r="O580" s="1177"/>
      <c r="P580" s="1177">
        <v>600</v>
      </c>
      <c r="Q580" s="1179">
        <v>2682</v>
      </c>
      <c r="R580" s="1178" t="s">
        <v>2306</v>
      </c>
      <c r="S580" s="1175" t="s">
        <v>296</v>
      </c>
      <c r="T580" s="22" t="str">
        <f>+IF(K592=Q592,("OK"))</f>
        <v>OK</v>
      </c>
      <c r="U580" s="739">
        <f t="shared" si="61"/>
        <v>0</v>
      </c>
      <c r="V580" s="739">
        <f t="shared" si="62"/>
        <v>2682</v>
      </c>
      <c r="W580" s="739">
        <f t="shared" si="63"/>
        <v>0</v>
      </c>
      <c r="X580" s="739">
        <f t="shared" si="64"/>
        <v>0</v>
      </c>
      <c r="Y580" s="722">
        <f t="shared" si="65"/>
        <v>2682</v>
      </c>
      <c r="Z580" s="740" t="str">
        <f t="shared" si="66"/>
        <v>OK</v>
      </c>
    </row>
    <row r="581" spans="1:26">
      <c r="A581" s="578">
        <v>364</v>
      </c>
      <c r="B581" s="1184" t="s">
        <v>2315</v>
      </c>
      <c r="C581" s="1176" t="s">
        <v>1520</v>
      </c>
      <c r="D581" s="1177">
        <v>0</v>
      </c>
      <c r="E581" s="1177">
        <v>0</v>
      </c>
      <c r="F581" s="1177">
        <v>0</v>
      </c>
      <c r="G581" s="1177">
        <v>2</v>
      </c>
      <c r="H581" s="1178">
        <v>1</v>
      </c>
      <c r="I581" s="1177">
        <v>1</v>
      </c>
      <c r="J581" s="1179">
        <v>65</v>
      </c>
      <c r="K581" s="1179">
        <v>65</v>
      </c>
      <c r="L581" s="1177"/>
      <c r="M581" s="1177">
        <v>1</v>
      </c>
      <c r="N581" s="1177"/>
      <c r="O581" s="1177"/>
      <c r="P581" s="1177">
        <v>1</v>
      </c>
      <c r="Q581" s="1179">
        <v>65</v>
      </c>
      <c r="R581" s="1178" t="s">
        <v>2308</v>
      </c>
      <c r="S581" s="1175" t="s">
        <v>296</v>
      </c>
      <c r="T581" s="22" t="str">
        <f>+IF(K593=Q593,("OK"))</f>
        <v>OK</v>
      </c>
      <c r="U581" s="739">
        <f t="shared" si="61"/>
        <v>0</v>
      </c>
      <c r="V581" s="739">
        <f t="shared" si="62"/>
        <v>65</v>
      </c>
      <c r="W581" s="739">
        <f t="shared" si="63"/>
        <v>0</v>
      </c>
      <c r="X581" s="739">
        <f t="shared" si="64"/>
        <v>0</v>
      </c>
      <c r="Y581" s="722">
        <f t="shared" si="65"/>
        <v>65</v>
      </c>
      <c r="Z581" s="740" t="str">
        <f t="shared" si="66"/>
        <v>OK</v>
      </c>
    </row>
    <row r="582" spans="1:26">
      <c r="A582" s="578">
        <v>365</v>
      </c>
      <c r="B582" s="1184" t="s">
        <v>2316</v>
      </c>
      <c r="C582" s="1176" t="s">
        <v>1958</v>
      </c>
      <c r="D582" s="1177">
        <v>28520</v>
      </c>
      <c r="E582" s="1177">
        <v>20035</v>
      </c>
      <c r="F582" s="1177">
        <v>18021</v>
      </c>
      <c r="G582" s="1177">
        <v>29769</v>
      </c>
      <c r="H582" s="1178">
        <v>0</v>
      </c>
      <c r="I582" s="1177">
        <v>1350</v>
      </c>
      <c r="J582" s="1179">
        <v>11.4</v>
      </c>
      <c r="K582" s="1179">
        <v>15390</v>
      </c>
      <c r="L582" s="1177"/>
      <c r="M582" s="1177">
        <v>1350</v>
      </c>
      <c r="N582" s="1177"/>
      <c r="O582" s="1177"/>
      <c r="P582" s="1177">
        <v>1350</v>
      </c>
      <c r="Q582" s="1179">
        <v>15390</v>
      </c>
      <c r="R582" s="1178" t="s">
        <v>2317</v>
      </c>
      <c r="S582" s="1175" t="s">
        <v>296</v>
      </c>
      <c r="T582" s="22" t="str">
        <f>+IF(K594=Q594,("OK"))</f>
        <v>OK</v>
      </c>
      <c r="U582" s="739">
        <f t="shared" si="61"/>
        <v>0</v>
      </c>
      <c r="V582" s="739">
        <f t="shared" si="62"/>
        <v>15390</v>
      </c>
      <c r="W582" s="739">
        <f t="shared" si="63"/>
        <v>0</v>
      </c>
      <c r="X582" s="739">
        <f t="shared" si="64"/>
        <v>0</v>
      </c>
      <c r="Y582" s="722">
        <f t="shared" si="65"/>
        <v>15390</v>
      </c>
      <c r="Z582" s="740" t="str">
        <f t="shared" si="66"/>
        <v>OK</v>
      </c>
    </row>
    <row r="583" spans="1:26" ht="27">
      <c r="A583" s="1060"/>
      <c r="B583" s="604" t="s">
        <v>6</v>
      </c>
      <c r="D583" s="21"/>
      <c r="E583" s="21"/>
      <c r="F583" s="21"/>
      <c r="G583" s="21"/>
      <c r="I583" s="21"/>
      <c r="J583" s="21"/>
      <c r="K583" s="1162">
        <f>SUM(K567:K582)</f>
        <v>10957874.556360001</v>
      </c>
      <c r="L583" s="1139"/>
      <c r="M583" s="1139"/>
      <c r="N583" s="1139"/>
      <c r="O583" s="1139"/>
      <c r="P583" s="1139"/>
      <c r="Q583" s="1140">
        <f>SUM(Q567:Q582)</f>
        <v>10957874.556360001</v>
      </c>
      <c r="T583" s="22"/>
      <c r="U583" s="739">
        <f>+L583*J583</f>
        <v>0</v>
      </c>
      <c r="V583" s="739">
        <f>+M583*J583</f>
        <v>0</v>
      </c>
      <c r="W583" s="739">
        <f>+N583*J583</f>
        <v>0</v>
      </c>
      <c r="X583" s="739">
        <f>+O583*J583</f>
        <v>0</v>
      </c>
      <c r="Y583" s="722">
        <f>SUM(U583:X583)</f>
        <v>0</v>
      </c>
      <c r="Z583" s="740" t="b">
        <f>IF(Q583=Y583,"OK")</f>
        <v>0</v>
      </c>
    </row>
    <row r="584" spans="1:26" ht="24.6">
      <c r="A584" s="1826" t="s">
        <v>1937</v>
      </c>
      <c r="B584" s="1826"/>
      <c r="C584" s="1826"/>
      <c r="D584" s="1826"/>
      <c r="E584" s="1826"/>
      <c r="F584" s="1826"/>
      <c r="G584" s="1826"/>
      <c r="H584" s="1826"/>
      <c r="I584" s="1826"/>
      <c r="J584" s="1826"/>
      <c r="K584" s="1826"/>
      <c r="L584" s="1826"/>
      <c r="M584" s="1826"/>
      <c r="N584" s="1826"/>
      <c r="O584" s="1826"/>
      <c r="P584" s="1826"/>
      <c r="Q584" s="1826"/>
      <c r="R584" s="1826"/>
      <c r="S584" s="1826"/>
      <c r="T584" s="22"/>
      <c r="U584" s="739">
        <f t="shared" ref="U584:U617" si="67">+L584*J584</f>
        <v>0</v>
      </c>
      <c r="V584" s="739">
        <f t="shared" ref="V584:V618" si="68">+M584*J584</f>
        <v>0</v>
      </c>
      <c r="W584" s="739">
        <f t="shared" ref="W584:W618" si="69">+N584*J584</f>
        <v>0</v>
      </c>
      <c r="X584" s="739">
        <f t="shared" ref="X584:X618" si="70">+O584*J584</f>
        <v>0</v>
      </c>
      <c r="Y584" s="722">
        <f t="shared" ref="Y584:Y618" si="71">SUM(U584:X584)</f>
        <v>0</v>
      </c>
      <c r="Z584" s="740" t="str">
        <f t="shared" ref="Z584:Z618" si="72">IF(Q584=Y584,"OK")</f>
        <v>OK</v>
      </c>
    </row>
    <row r="585" spans="1:26" ht="24.6">
      <c r="A585" s="1826" t="s">
        <v>1029</v>
      </c>
      <c r="B585" s="1826"/>
      <c r="C585" s="1826"/>
      <c r="D585" s="1826"/>
      <c r="E585" s="1826"/>
      <c r="F585" s="1826"/>
      <c r="G585" s="1826"/>
      <c r="H585" s="1826"/>
      <c r="I585" s="1826"/>
      <c r="J585" s="1826"/>
      <c r="K585" s="1826"/>
      <c r="L585" s="1826"/>
      <c r="M585" s="1826"/>
      <c r="N585" s="1826"/>
      <c r="O585" s="1826"/>
      <c r="P585" s="1826"/>
      <c r="Q585" s="1826"/>
      <c r="R585" s="1826"/>
      <c r="S585" s="1826"/>
      <c r="T585" s="22"/>
      <c r="U585" s="739">
        <f t="shared" si="67"/>
        <v>0</v>
      </c>
      <c r="V585" s="739">
        <f t="shared" si="68"/>
        <v>0</v>
      </c>
      <c r="W585" s="739">
        <f t="shared" si="69"/>
        <v>0</v>
      </c>
      <c r="X585" s="739">
        <f t="shared" si="70"/>
        <v>0</v>
      </c>
      <c r="Y585" s="722">
        <f t="shared" si="71"/>
        <v>0</v>
      </c>
      <c r="Z585" s="740" t="str">
        <f t="shared" si="72"/>
        <v>OK</v>
      </c>
    </row>
    <row r="586" spans="1:26" ht="24.6">
      <c r="A586" s="1827" t="s">
        <v>1030</v>
      </c>
      <c r="B586" s="1827"/>
      <c r="C586" s="1827"/>
      <c r="D586" s="1827"/>
      <c r="E586" s="1827"/>
      <c r="F586" s="1827"/>
      <c r="G586" s="1827"/>
      <c r="H586" s="1827"/>
      <c r="I586" s="1827"/>
      <c r="J586" s="1827"/>
      <c r="K586" s="1827"/>
      <c r="L586" s="1827"/>
      <c r="M586" s="1827"/>
      <c r="N586" s="1827"/>
      <c r="O586" s="1827"/>
      <c r="P586" s="1827"/>
      <c r="Q586" s="1827"/>
      <c r="R586" s="1827"/>
      <c r="S586" s="1827"/>
      <c r="T586" s="22"/>
      <c r="U586" s="739">
        <f t="shared" si="67"/>
        <v>0</v>
      </c>
      <c r="V586" s="739">
        <f t="shared" si="68"/>
        <v>0</v>
      </c>
      <c r="W586" s="739">
        <f t="shared" si="69"/>
        <v>0</v>
      </c>
      <c r="X586" s="739">
        <f t="shared" si="70"/>
        <v>0</v>
      </c>
      <c r="Y586" s="722">
        <f t="shared" si="71"/>
        <v>0</v>
      </c>
      <c r="Z586" s="740" t="str">
        <f t="shared" si="72"/>
        <v>OK</v>
      </c>
    </row>
    <row r="587" spans="1:26">
      <c r="A587" s="1828" t="s">
        <v>789</v>
      </c>
      <c r="B587" s="1829" t="s">
        <v>4</v>
      </c>
      <c r="C587" s="1828" t="s">
        <v>1031</v>
      </c>
      <c r="D587" s="1838" t="s">
        <v>1032</v>
      </c>
      <c r="E587" s="1838"/>
      <c r="F587" s="1838"/>
      <c r="G587" s="1847" t="s">
        <v>1033</v>
      </c>
      <c r="H587" s="1847" t="s">
        <v>1034</v>
      </c>
      <c r="I587" s="1847" t="s">
        <v>1035</v>
      </c>
      <c r="J587" s="1833" t="s">
        <v>1036</v>
      </c>
      <c r="K587" s="1833" t="s">
        <v>1037</v>
      </c>
      <c r="L587" s="1831" t="s">
        <v>1038</v>
      </c>
      <c r="M587" s="1831" t="s">
        <v>1039</v>
      </c>
      <c r="N587" s="1831" t="s">
        <v>1040</v>
      </c>
      <c r="O587" s="1831" t="s">
        <v>1041</v>
      </c>
      <c r="P587" s="1833" t="s">
        <v>1042</v>
      </c>
      <c r="Q587" s="1833"/>
      <c r="R587" s="1828" t="s">
        <v>1043</v>
      </c>
      <c r="S587" s="1883" t="s">
        <v>1146</v>
      </c>
      <c r="T587" s="22" t="str">
        <f>+IF(K591=Q591,("OK"))</f>
        <v>OK</v>
      </c>
      <c r="U587" s="739"/>
      <c r="V587" s="739"/>
      <c r="W587" s="739"/>
      <c r="X587" s="739"/>
      <c r="Z587" s="740"/>
    </row>
    <row r="588" spans="1:26" ht="76.95" customHeight="1">
      <c r="A588" s="1828"/>
      <c r="B588" s="1830"/>
      <c r="C588" s="1828"/>
      <c r="D588" s="505" t="s">
        <v>1147</v>
      </c>
      <c r="E588" s="505" t="s">
        <v>1046</v>
      </c>
      <c r="F588" s="505" t="s">
        <v>1926</v>
      </c>
      <c r="G588" s="1847"/>
      <c r="H588" s="1847"/>
      <c r="I588" s="1847"/>
      <c r="J588" s="1833"/>
      <c r="K588" s="1833"/>
      <c r="L588" s="1831"/>
      <c r="M588" s="1831"/>
      <c r="N588" s="1831"/>
      <c r="O588" s="1831"/>
      <c r="P588" s="499" t="s">
        <v>1047</v>
      </c>
      <c r="Q588" s="500" t="s">
        <v>1048</v>
      </c>
      <c r="R588" s="1828"/>
      <c r="S588" s="1883"/>
      <c r="T588" s="22" t="str">
        <f>+IF(K592=Q592,("OK"))</f>
        <v>OK</v>
      </c>
      <c r="U588" s="739">
        <f t="shared" si="67"/>
        <v>0</v>
      </c>
      <c r="V588" s="739">
        <f t="shared" si="68"/>
        <v>0</v>
      </c>
      <c r="W588" s="739">
        <f t="shared" si="69"/>
        <v>0</v>
      </c>
      <c r="X588" s="739">
        <f t="shared" si="70"/>
        <v>0</v>
      </c>
      <c r="Y588" s="722">
        <f t="shared" si="71"/>
        <v>0</v>
      </c>
      <c r="Z588" s="740" t="b">
        <f t="shared" si="72"/>
        <v>0</v>
      </c>
    </row>
    <row r="589" spans="1:26" ht="21.6" customHeight="1">
      <c r="A589" s="849"/>
      <c r="B589" s="849" t="s">
        <v>1087</v>
      </c>
      <c r="C589" s="849"/>
      <c r="D589" s="1147"/>
      <c r="E589" s="1147"/>
      <c r="F589" s="1147"/>
      <c r="G589" s="1148"/>
      <c r="H589" s="1148"/>
      <c r="I589" s="1148"/>
      <c r="J589" s="848"/>
      <c r="K589" s="848">
        <f>+K583</f>
        <v>10957874.556360001</v>
      </c>
      <c r="L589" s="847"/>
      <c r="M589" s="847"/>
      <c r="N589" s="847"/>
      <c r="O589" s="847"/>
      <c r="P589" s="847"/>
      <c r="Q589" s="848">
        <f>+Q583</f>
        <v>10957874.556360001</v>
      </c>
      <c r="R589" s="849"/>
      <c r="S589" s="1149"/>
      <c r="T589" s="22"/>
      <c r="U589" s="739">
        <f t="shared" si="67"/>
        <v>0</v>
      </c>
      <c r="V589" s="739">
        <f t="shared" si="68"/>
        <v>0</v>
      </c>
      <c r="W589" s="739">
        <f t="shared" si="69"/>
        <v>0</v>
      </c>
      <c r="X589" s="739">
        <f t="shared" si="70"/>
        <v>0</v>
      </c>
      <c r="Y589" s="722">
        <f t="shared" si="71"/>
        <v>0</v>
      </c>
      <c r="Z589" s="740" t="b">
        <f t="shared" si="72"/>
        <v>0</v>
      </c>
    </row>
    <row r="590" spans="1:26" ht="40.799999999999997">
      <c r="A590" s="578">
        <v>366</v>
      </c>
      <c r="B590" s="1184" t="s">
        <v>2318</v>
      </c>
      <c r="C590" s="1176" t="s">
        <v>1958</v>
      </c>
      <c r="D590" s="1177">
        <v>2033</v>
      </c>
      <c r="E590" s="1177">
        <v>3795</v>
      </c>
      <c r="F590" s="1177">
        <v>3039</v>
      </c>
      <c r="G590" s="1177">
        <v>2902</v>
      </c>
      <c r="H590" s="1178">
        <v>0</v>
      </c>
      <c r="I590" s="1177">
        <v>450</v>
      </c>
      <c r="J590" s="1179">
        <v>13.517666666666665</v>
      </c>
      <c r="K590" s="1179">
        <v>6082.9499999999989</v>
      </c>
      <c r="L590" s="1177"/>
      <c r="M590" s="1177">
        <v>450</v>
      </c>
      <c r="N590" s="1177"/>
      <c r="O590" s="1177"/>
      <c r="P590" s="1177">
        <v>450</v>
      </c>
      <c r="Q590" s="1179">
        <v>6082.9499999999989</v>
      </c>
      <c r="R590" s="1178" t="s">
        <v>2308</v>
      </c>
      <c r="S590" s="1175" t="s">
        <v>296</v>
      </c>
      <c r="T590" s="22" t="str">
        <f t="shared" si="60"/>
        <v>OK</v>
      </c>
      <c r="U590" s="739">
        <f t="shared" si="67"/>
        <v>0</v>
      </c>
      <c r="V590" s="739">
        <f t="shared" si="68"/>
        <v>6082.9499999999989</v>
      </c>
      <c r="W590" s="739">
        <f t="shared" si="69"/>
        <v>0</v>
      </c>
      <c r="X590" s="739">
        <f t="shared" si="70"/>
        <v>0</v>
      </c>
      <c r="Y590" s="722">
        <f t="shared" si="71"/>
        <v>6082.9499999999989</v>
      </c>
      <c r="Z590" s="740" t="str">
        <f t="shared" si="72"/>
        <v>OK</v>
      </c>
    </row>
    <row r="591" spans="1:26" ht="81.599999999999994">
      <c r="A591" s="578">
        <v>367</v>
      </c>
      <c r="B591" s="1184" t="s">
        <v>2319</v>
      </c>
      <c r="C591" s="1176" t="s">
        <v>1958</v>
      </c>
      <c r="D591" s="1177">
        <v>12751</v>
      </c>
      <c r="E591" s="1177">
        <v>24073</v>
      </c>
      <c r="F591" s="1177">
        <v>24037</v>
      </c>
      <c r="G591" s="1177">
        <v>18530</v>
      </c>
      <c r="H591" s="1178">
        <v>0</v>
      </c>
      <c r="I591" s="1177">
        <v>0</v>
      </c>
      <c r="J591" s="1179">
        <v>22.684000000000001</v>
      </c>
      <c r="K591" s="1179">
        <v>0</v>
      </c>
      <c r="L591" s="1177"/>
      <c r="M591" s="1177"/>
      <c r="N591" s="1177"/>
      <c r="O591" s="1177"/>
      <c r="P591" s="1177">
        <v>0</v>
      </c>
      <c r="Q591" s="1179">
        <v>0</v>
      </c>
      <c r="R591" s="1178" t="s">
        <v>2308</v>
      </c>
      <c r="S591" s="1175" t="s">
        <v>296</v>
      </c>
      <c r="T591" s="22" t="str">
        <f t="shared" si="60"/>
        <v>OK</v>
      </c>
      <c r="U591" s="739">
        <f t="shared" si="67"/>
        <v>0</v>
      </c>
      <c r="V591" s="739">
        <f t="shared" si="68"/>
        <v>0</v>
      </c>
      <c r="W591" s="739">
        <f t="shared" si="69"/>
        <v>0</v>
      </c>
      <c r="X591" s="739">
        <f t="shared" si="70"/>
        <v>0</v>
      </c>
      <c r="Y591" s="722">
        <f t="shared" si="71"/>
        <v>0</v>
      </c>
      <c r="Z591" s="740" t="str">
        <f t="shared" si="72"/>
        <v>OK</v>
      </c>
    </row>
    <row r="592" spans="1:26" ht="61.2">
      <c r="A592" s="578">
        <v>368</v>
      </c>
      <c r="B592" s="1184" t="s">
        <v>2320</v>
      </c>
      <c r="C592" s="1176" t="s">
        <v>1958</v>
      </c>
      <c r="D592" s="1177"/>
      <c r="E592" s="1177"/>
      <c r="F592" s="1177"/>
      <c r="G592" s="1177">
        <v>1000</v>
      </c>
      <c r="H592" s="1178">
        <v>0</v>
      </c>
      <c r="I592" s="1177">
        <v>2400</v>
      </c>
      <c r="J592" s="1179">
        <v>23.326000000000001</v>
      </c>
      <c r="K592" s="1179">
        <v>55982.400000000001</v>
      </c>
      <c r="L592" s="1177"/>
      <c r="M592" s="1177">
        <v>2400</v>
      </c>
      <c r="N592" s="1177"/>
      <c r="O592" s="1177"/>
      <c r="P592" s="1177">
        <v>2400</v>
      </c>
      <c r="Q592" s="1179">
        <v>55982.400000000001</v>
      </c>
      <c r="R592" s="1178" t="s">
        <v>2306</v>
      </c>
      <c r="S592" s="1175" t="s">
        <v>296</v>
      </c>
      <c r="T592" s="22" t="str">
        <f t="shared" si="60"/>
        <v>OK</v>
      </c>
      <c r="U592" s="739">
        <f t="shared" si="67"/>
        <v>0</v>
      </c>
      <c r="V592" s="739">
        <f t="shared" si="68"/>
        <v>55982.400000000001</v>
      </c>
      <c r="W592" s="739">
        <f t="shared" si="69"/>
        <v>0</v>
      </c>
      <c r="X592" s="739">
        <f t="shared" si="70"/>
        <v>0</v>
      </c>
      <c r="Y592" s="722">
        <f t="shared" si="71"/>
        <v>55982.400000000001</v>
      </c>
      <c r="Z592" s="740" t="str">
        <f t="shared" si="72"/>
        <v>OK</v>
      </c>
    </row>
    <row r="593" spans="1:26">
      <c r="A593" s="578">
        <v>369</v>
      </c>
      <c r="B593" s="1183" t="s">
        <v>2321</v>
      </c>
      <c r="C593" s="1176" t="s">
        <v>1520</v>
      </c>
      <c r="D593" s="1177">
        <v>4</v>
      </c>
      <c r="E593" s="1177">
        <v>2</v>
      </c>
      <c r="F593" s="1177">
        <v>1</v>
      </c>
      <c r="G593" s="1177">
        <v>2</v>
      </c>
      <c r="H593" s="1178">
        <v>1</v>
      </c>
      <c r="I593" s="1177">
        <v>2</v>
      </c>
      <c r="J593" s="1179">
        <v>50</v>
      </c>
      <c r="K593" s="1179">
        <v>100</v>
      </c>
      <c r="L593" s="1177"/>
      <c r="M593" s="1177">
        <v>2</v>
      </c>
      <c r="N593" s="1177"/>
      <c r="O593" s="1177"/>
      <c r="P593" s="1177">
        <v>2</v>
      </c>
      <c r="Q593" s="1179">
        <v>100</v>
      </c>
      <c r="R593" s="1178" t="s">
        <v>2308</v>
      </c>
      <c r="S593" s="1175" t="s">
        <v>296</v>
      </c>
      <c r="T593" s="22" t="str">
        <f t="shared" si="60"/>
        <v>OK</v>
      </c>
      <c r="U593" s="739">
        <f t="shared" si="67"/>
        <v>0</v>
      </c>
      <c r="V593" s="739">
        <f t="shared" si="68"/>
        <v>100</v>
      </c>
      <c r="W593" s="739">
        <f t="shared" si="69"/>
        <v>0</v>
      </c>
      <c r="X593" s="739">
        <f t="shared" si="70"/>
        <v>0</v>
      </c>
      <c r="Y593" s="722">
        <f t="shared" si="71"/>
        <v>100</v>
      </c>
      <c r="Z593" s="740" t="str">
        <f t="shared" si="72"/>
        <v>OK</v>
      </c>
    </row>
    <row r="594" spans="1:26">
      <c r="A594" s="578">
        <v>370</v>
      </c>
      <c r="B594" s="1183" t="s">
        <v>2322</v>
      </c>
      <c r="C594" s="1176" t="s">
        <v>1958</v>
      </c>
      <c r="D594" s="1177">
        <v>3440</v>
      </c>
      <c r="E594" s="1177">
        <v>3025</v>
      </c>
      <c r="F594" s="1177">
        <v>868</v>
      </c>
      <c r="G594" s="1177">
        <v>1680</v>
      </c>
      <c r="H594" s="1178">
        <v>0</v>
      </c>
      <c r="I594" s="1177">
        <v>0</v>
      </c>
      <c r="J594" s="1179">
        <v>2.5512000000000001</v>
      </c>
      <c r="K594" s="1179">
        <v>0</v>
      </c>
      <c r="L594" s="1177"/>
      <c r="M594" s="1177"/>
      <c r="N594" s="1177"/>
      <c r="O594" s="1177"/>
      <c r="P594" s="1177">
        <v>0</v>
      </c>
      <c r="Q594" s="1179">
        <v>0</v>
      </c>
      <c r="R594" s="1178" t="s">
        <v>2308</v>
      </c>
      <c r="S594" s="1175" t="s">
        <v>296</v>
      </c>
      <c r="T594" s="22" t="str">
        <f t="shared" si="60"/>
        <v>OK</v>
      </c>
      <c r="U594" s="739">
        <f t="shared" si="67"/>
        <v>0</v>
      </c>
      <c r="V594" s="739">
        <f t="shared" si="68"/>
        <v>0</v>
      </c>
      <c r="W594" s="739">
        <f t="shared" si="69"/>
        <v>0</v>
      </c>
      <c r="X594" s="739">
        <f t="shared" si="70"/>
        <v>0</v>
      </c>
      <c r="Y594" s="722">
        <f t="shared" si="71"/>
        <v>0</v>
      </c>
      <c r="Z594" s="740" t="str">
        <f t="shared" si="72"/>
        <v>OK</v>
      </c>
    </row>
    <row r="595" spans="1:26">
      <c r="A595" s="578">
        <v>371</v>
      </c>
      <c r="B595" s="1183" t="s">
        <v>2323</v>
      </c>
      <c r="C595" s="1176" t="s">
        <v>1958</v>
      </c>
      <c r="D595" s="1177">
        <v>6347</v>
      </c>
      <c r="E595" s="1177">
        <v>6250</v>
      </c>
      <c r="F595" s="1177">
        <v>6008</v>
      </c>
      <c r="G595" s="1177">
        <v>7414</v>
      </c>
      <c r="H595" s="1178">
        <v>0</v>
      </c>
      <c r="I595" s="1177">
        <v>0</v>
      </c>
      <c r="J595" s="1179">
        <v>8.0211000000000006</v>
      </c>
      <c r="K595" s="1179">
        <v>0</v>
      </c>
      <c r="L595" s="1177"/>
      <c r="M595" s="1177"/>
      <c r="N595" s="1177"/>
      <c r="O595" s="1177"/>
      <c r="P595" s="1177">
        <v>0</v>
      </c>
      <c r="Q595" s="1179">
        <v>0</v>
      </c>
      <c r="R595" s="1178" t="s">
        <v>2308</v>
      </c>
      <c r="S595" s="1175" t="s">
        <v>296</v>
      </c>
      <c r="T595" s="22" t="str">
        <f>+IF(K607=Q607,("OK"))</f>
        <v>OK</v>
      </c>
      <c r="U595" s="739">
        <f t="shared" si="67"/>
        <v>0</v>
      </c>
      <c r="V595" s="739">
        <f t="shared" si="68"/>
        <v>0</v>
      </c>
      <c r="W595" s="739">
        <f t="shared" si="69"/>
        <v>0</v>
      </c>
      <c r="X595" s="739">
        <f t="shared" si="70"/>
        <v>0</v>
      </c>
      <c r="Y595" s="722">
        <f t="shared" si="71"/>
        <v>0</v>
      </c>
      <c r="Z595" s="740" t="str">
        <f t="shared" si="72"/>
        <v>OK</v>
      </c>
    </row>
    <row r="596" spans="1:26" ht="61.2">
      <c r="A596" s="578">
        <v>372</v>
      </c>
      <c r="B596" s="1184" t="s">
        <v>2324</v>
      </c>
      <c r="C596" s="1176" t="s">
        <v>1958</v>
      </c>
      <c r="D596" s="1177">
        <v>20754</v>
      </c>
      <c r="E596" s="1177">
        <v>16856</v>
      </c>
      <c r="F596" s="1177">
        <v>15568</v>
      </c>
      <c r="G596" s="1177">
        <v>16138</v>
      </c>
      <c r="H596" s="1178">
        <v>0</v>
      </c>
      <c r="I596" s="1177">
        <v>0</v>
      </c>
      <c r="J596" s="1179">
        <v>8.0050000000000008</v>
      </c>
      <c r="K596" s="1179">
        <v>0</v>
      </c>
      <c r="L596" s="1177"/>
      <c r="M596" s="1177"/>
      <c r="N596" s="1177"/>
      <c r="O596" s="1177"/>
      <c r="P596" s="1177">
        <v>0</v>
      </c>
      <c r="Q596" s="1179">
        <v>0</v>
      </c>
      <c r="R596" s="1178" t="s">
        <v>2308</v>
      </c>
      <c r="S596" s="1175" t="s">
        <v>296</v>
      </c>
      <c r="T596" s="22" t="str">
        <f>+IF(K608=Q608,("OK"))</f>
        <v>OK</v>
      </c>
      <c r="U596" s="739">
        <f t="shared" si="67"/>
        <v>0</v>
      </c>
      <c r="V596" s="739">
        <f t="shared" si="68"/>
        <v>0</v>
      </c>
      <c r="W596" s="739">
        <f t="shared" si="69"/>
        <v>0</v>
      </c>
      <c r="X596" s="739">
        <f t="shared" si="70"/>
        <v>0</v>
      </c>
      <c r="Y596" s="722">
        <f t="shared" si="71"/>
        <v>0</v>
      </c>
      <c r="Z596" s="740" t="str">
        <f t="shared" si="72"/>
        <v>OK</v>
      </c>
    </row>
    <row r="597" spans="1:26">
      <c r="A597" s="578">
        <v>373</v>
      </c>
      <c r="B597" s="1183" t="s">
        <v>2325</v>
      </c>
      <c r="C597" s="1176" t="s">
        <v>1958</v>
      </c>
      <c r="D597" s="1177">
        <v>5698</v>
      </c>
      <c r="E597" s="1177">
        <v>5806</v>
      </c>
      <c r="F597" s="1177">
        <v>4188</v>
      </c>
      <c r="G597" s="1177">
        <v>6209</v>
      </c>
      <c r="H597" s="1178">
        <v>500</v>
      </c>
      <c r="I597" s="1177">
        <v>1000</v>
      </c>
      <c r="J597" s="1179">
        <v>1.2777799999999999</v>
      </c>
      <c r="K597" s="1179">
        <v>1277.78</v>
      </c>
      <c r="L597" s="1177"/>
      <c r="M597" s="1177">
        <v>1000</v>
      </c>
      <c r="N597" s="1177"/>
      <c r="O597" s="1177"/>
      <c r="P597" s="1177">
        <v>1000</v>
      </c>
      <c r="Q597" s="1179">
        <v>1277.78</v>
      </c>
      <c r="R597" s="1178" t="s">
        <v>2326</v>
      </c>
      <c r="S597" s="1175" t="s">
        <v>296</v>
      </c>
      <c r="T597" s="22" t="str">
        <f>+IF(K609=Q609,("OK"))</f>
        <v>OK</v>
      </c>
      <c r="U597" s="739">
        <f t="shared" si="67"/>
        <v>0</v>
      </c>
      <c r="V597" s="739">
        <f t="shared" si="68"/>
        <v>1277.78</v>
      </c>
      <c r="W597" s="739">
        <f t="shared" si="69"/>
        <v>0</v>
      </c>
      <c r="X597" s="739">
        <f t="shared" si="70"/>
        <v>0</v>
      </c>
      <c r="Y597" s="722">
        <f t="shared" si="71"/>
        <v>1277.78</v>
      </c>
      <c r="Z597" s="740" t="str">
        <f t="shared" si="72"/>
        <v>OK</v>
      </c>
    </row>
    <row r="598" spans="1:26">
      <c r="A598" s="578">
        <v>374</v>
      </c>
      <c r="B598" s="1183" t="s">
        <v>2327</v>
      </c>
      <c r="C598" s="1176" t="s">
        <v>1958</v>
      </c>
      <c r="D598" s="1177">
        <v>7187</v>
      </c>
      <c r="E598" s="1177">
        <v>8775</v>
      </c>
      <c r="F598" s="1177">
        <v>7291</v>
      </c>
      <c r="G598" s="1177">
        <v>10102</v>
      </c>
      <c r="H598" s="1178">
        <v>1000</v>
      </c>
      <c r="I598" s="1177">
        <v>1000</v>
      </c>
      <c r="J598" s="1179">
        <v>1.54</v>
      </c>
      <c r="K598" s="1179">
        <v>1540</v>
      </c>
      <c r="L598" s="1177"/>
      <c r="M598" s="1177">
        <v>1000</v>
      </c>
      <c r="N598" s="1177"/>
      <c r="O598" s="1177"/>
      <c r="P598" s="1177">
        <v>1000</v>
      </c>
      <c r="Q598" s="1179">
        <v>1540</v>
      </c>
      <c r="R598" s="1178" t="s">
        <v>2326</v>
      </c>
      <c r="S598" s="1175" t="s">
        <v>296</v>
      </c>
      <c r="T598" s="22" t="str">
        <f>+IF(K610=Q610,("OK"))</f>
        <v>OK</v>
      </c>
      <c r="U598" s="739">
        <f t="shared" si="67"/>
        <v>0</v>
      </c>
      <c r="V598" s="739">
        <f t="shared" si="68"/>
        <v>1540</v>
      </c>
      <c r="W598" s="739">
        <f t="shared" si="69"/>
        <v>0</v>
      </c>
      <c r="X598" s="739">
        <f t="shared" si="70"/>
        <v>0</v>
      </c>
      <c r="Y598" s="722">
        <f t="shared" si="71"/>
        <v>1540</v>
      </c>
      <c r="Z598" s="740" t="str">
        <f t="shared" si="72"/>
        <v>OK</v>
      </c>
    </row>
    <row r="599" spans="1:26">
      <c r="A599" s="578">
        <v>375</v>
      </c>
      <c r="B599" s="1183" t="s">
        <v>2328</v>
      </c>
      <c r="C599" s="1176" t="s">
        <v>1958</v>
      </c>
      <c r="D599" s="1177">
        <v>44707</v>
      </c>
      <c r="E599" s="1177">
        <v>45231</v>
      </c>
      <c r="F599" s="1177">
        <v>36738</v>
      </c>
      <c r="G599" s="1177">
        <v>45193</v>
      </c>
      <c r="H599" s="1178">
        <v>5000</v>
      </c>
      <c r="I599" s="1177">
        <v>1000</v>
      </c>
      <c r="J599" s="1179">
        <v>0.19902</v>
      </c>
      <c r="K599" s="1179">
        <v>199.02</v>
      </c>
      <c r="L599" s="1177"/>
      <c r="M599" s="1177">
        <v>1000</v>
      </c>
      <c r="N599" s="1177"/>
      <c r="O599" s="1177"/>
      <c r="P599" s="1177">
        <v>1000</v>
      </c>
      <c r="Q599" s="1179">
        <v>199.02</v>
      </c>
      <c r="R599" s="1178" t="s">
        <v>2329</v>
      </c>
      <c r="S599" s="1175" t="s">
        <v>296</v>
      </c>
      <c r="T599" s="22" t="str">
        <f>+IF(K611=Q611,("OK"))</f>
        <v>OK</v>
      </c>
      <c r="U599" s="739">
        <f t="shared" si="67"/>
        <v>0</v>
      </c>
      <c r="V599" s="739">
        <f t="shared" si="68"/>
        <v>199.02</v>
      </c>
      <c r="W599" s="739">
        <f t="shared" si="69"/>
        <v>0</v>
      </c>
      <c r="X599" s="739">
        <f t="shared" si="70"/>
        <v>0</v>
      </c>
      <c r="Y599" s="722">
        <f t="shared" si="71"/>
        <v>199.02</v>
      </c>
      <c r="Z599" s="740" t="str">
        <f t="shared" si="72"/>
        <v>OK</v>
      </c>
    </row>
    <row r="600" spans="1:26" ht="27">
      <c r="A600" s="1060"/>
      <c r="B600" s="604" t="s">
        <v>6</v>
      </c>
      <c r="D600" s="21"/>
      <c r="E600" s="21"/>
      <c r="F600" s="21"/>
      <c r="G600" s="21"/>
      <c r="I600" s="21"/>
      <c r="J600" s="21"/>
      <c r="K600" s="1162">
        <f>SUM(K589:K599)</f>
        <v>11023056.706359999</v>
      </c>
      <c r="L600" s="1139"/>
      <c r="M600" s="1139"/>
      <c r="N600" s="1139"/>
      <c r="O600" s="1139"/>
      <c r="P600" s="1139"/>
      <c r="Q600" s="1140">
        <f>SUM(Q589:Q599)</f>
        <v>11023056.706359999</v>
      </c>
      <c r="T600" s="22"/>
      <c r="U600" s="739">
        <f t="shared" si="67"/>
        <v>0</v>
      </c>
      <c r="V600" s="739">
        <f t="shared" si="68"/>
        <v>0</v>
      </c>
      <c r="W600" s="739">
        <f t="shared" si="69"/>
        <v>0</v>
      </c>
      <c r="X600" s="739">
        <f t="shared" si="70"/>
        <v>0</v>
      </c>
      <c r="Y600" s="722">
        <f t="shared" si="71"/>
        <v>0</v>
      </c>
      <c r="Z600" s="740" t="b">
        <f t="shared" si="72"/>
        <v>0</v>
      </c>
    </row>
    <row r="601" spans="1:26" ht="24.6">
      <c r="A601" s="1826" t="s">
        <v>1937</v>
      </c>
      <c r="B601" s="1826"/>
      <c r="C601" s="1826"/>
      <c r="D601" s="1826"/>
      <c r="E601" s="1826"/>
      <c r="F601" s="1826"/>
      <c r="G601" s="1826"/>
      <c r="H601" s="1826"/>
      <c r="I601" s="1826"/>
      <c r="J601" s="1826"/>
      <c r="K601" s="1826"/>
      <c r="L601" s="1826"/>
      <c r="M601" s="1826"/>
      <c r="N601" s="1826"/>
      <c r="O601" s="1826"/>
      <c r="P601" s="1826"/>
      <c r="Q601" s="1826"/>
      <c r="R601" s="1826"/>
      <c r="S601" s="1826"/>
      <c r="T601" s="22"/>
      <c r="U601" s="739">
        <f t="shared" si="67"/>
        <v>0</v>
      </c>
      <c r="V601" s="739">
        <f t="shared" si="68"/>
        <v>0</v>
      </c>
      <c r="W601" s="739">
        <f t="shared" si="69"/>
        <v>0</v>
      </c>
      <c r="X601" s="739">
        <f t="shared" si="70"/>
        <v>0</v>
      </c>
      <c r="Y601" s="722">
        <f t="shared" si="71"/>
        <v>0</v>
      </c>
      <c r="Z601" s="740" t="str">
        <f t="shared" si="72"/>
        <v>OK</v>
      </c>
    </row>
    <row r="602" spans="1:26" ht="24.6">
      <c r="A602" s="1826" t="s">
        <v>1029</v>
      </c>
      <c r="B602" s="1826"/>
      <c r="C602" s="1826"/>
      <c r="D602" s="1826"/>
      <c r="E602" s="1826"/>
      <c r="F602" s="1826"/>
      <c r="G602" s="1826"/>
      <c r="H602" s="1826"/>
      <c r="I602" s="1826"/>
      <c r="J602" s="1826"/>
      <c r="K602" s="1826"/>
      <c r="L602" s="1826"/>
      <c r="M602" s="1826"/>
      <c r="N602" s="1826"/>
      <c r="O602" s="1826"/>
      <c r="P602" s="1826"/>
      <c r="Q602" s="1826"/>
      <c r="R602" s="1826"/>
      <c r="S602" s="1826"/>
      <c r="T602" s="22"/>
      <c r="U602" s="739">
        <f t="shared" si="67"/>
        <v>0</v>
      </c>
      <c r="V602" s="739">
        <f t="shared" si="68"/>
        <v>0</v>
      </c>
      <c r="W602" s="739">
        <f t="shared" si="69"/>
        <v>0</v>
      </c>
      <c r="X602" s="739">
        <f t="shared" si="70"/>
        <v>0</v>
      </c>
      <c r="Y602" s="722">
        <f t="shared" si="71"/>
        <v>0</v>
      </c>
      <c r="Z602" s="740" t="str">
        <f t="shared" si="72"/>
        <v>OK</v>
      </c>
    </row>
    <row r="603" spans="1:26" ht="24.6">
      <c r="A603" s="1827" t="s">
        <v>1030</v>
      </c>
      <c r="B603" s="1827"/>
      <c r="C603" s="1827"/>
      <c r="D603" s="1827"/>
      <c r="E603" s="1827"/>
      <c r="F603" s="1827"/>
      <c r="G603" s="1827"/>
      <c r="H603" s="1827"/>
      <c r="I603" s="1827"/>
      <c r="J603" s="1827"/>
      <c r="K603" s="1827"/>
      <c r="L603" s="1827"/>
      <c r="M603" s="1827"/>
      <c r="N603" s="1827"/>
      <c r="O603" s="1827"/>
      <c r="P603" s="1827"/>
      <c r="Q603" s="1827"/>
      <c r="R603" s="1827"/>
      <c r="S603" s="1827"/>
      <c r="T603" s="22"/>
      <c r="U603" s="739">
        <f t="shared" si="67"/>
        <v>0</v>
      </c>
      <c r="V603" s="739">
        <f t="shared" si="68"/>
        <v>0</v>
      </c>
      <c r="W603" s="739">
        <f t="shared" si="69"/>
        <v>0</v>
      </c>
      <c r="X603" s="739">
        <f t="shared" si="70"/>
        <v>0</v>
      </c>
      <c r="Y603" s="722">
        <f t="shared" si="71"/>
        <v>0</v>
      </c>
      <c r="Z603" s="740" t="str">
        <f t="shared" si="72"/>
        <v>OK</v>
      </c>
    </row>
    <row r="604" spans="1:26">
      <c r="A604" s="1828" t="s">
        <v>789</v>
      </c>
      <c r="B604" s="1829" t="s">
        <v>4</v>
      </c>
      <c r="C604" s="1828" t="s">
        <v>1031</v>
      </c>
      <c r="D604" s="1838" t="s">
        <v>1032</v>
      </c>
      <c r="E604" s="1838"/>
      <c r="F604" s="1838"/>
      <c r="G604" s="1847" t="s">
        <v>1033</v>
      </c>
      <c r="H604" s="1847" t="s">
        <v>1034</v>
      </c>
      <c r="I604" s="1847" t="s">
        <v>1035</v>
      </c>
      <c r="J604" s="1833" t="s">
        <v>1036</v>
      </c>
      <c r="K604" s="1833" t="s">
        <v>1037</v>
      </c>
      <c r="L604" s="1831" t="s">
        <v>1038</v>
      </c>
      <c r="M604" s="1831" t="s">
        <v>1039</v>
      </c>
      <c r="N604" s="1831" t="s">
        <v>1040</v>
      </c>
      <c r="O604" s="1831" t="s">
        <v>1041</v>
      </c>
      <c r="P604" s="1833" t="s">
        <v>1042</v>
      </c>
      <c r="Q604" s="1833"/>
      <c r="R604" s="1828" t="s">
        <v>1043</v>
      </c>
      <c r="S604" s="1883" t="s">
        <v>1146</v>
      </c>
      <c r="T604" s="22" t="str">
        <f>+IF(K613=Q613,("OK"))</f>
        <v>OK</v>
      </c>
      <c r="U604" s="739"/>
      <c r="V604" s="739"/>
      <c r="W604" s="739"/>
      <c r="X604" s="739"/>
      <c r="Z604" s="740"/>
    </row>
    <row r="605" spans="1:26" ht="69" customHeight="1">
      <c r="A605" s="1828"/>
      <c r="B605" s="1830"/>
      <c r="C605" s="1828"/>
      <c r="D605" s="505" t="s">
        <v>1147</v>
      </c>
      <c r="E605" s="505" t="s">
        <v>1046</v>
      </c>
      <c r="F605" s="505" t="s">
        <v>1926</v>
      </c>
      <c r="G605" s="1847"/>
      <c r="H605" s="1847"/>
      <c r="I605" s="1847"/>
      <c r="J605" s="1833"/>
      <c r="K605" s="1833"/>
      <c r="L605" s="1831"/>
      <c r="M605" s="1831"/>
      <c r="N605" s="1831"/>
      <c r="O605" s="1831"/>
      <c r="P605" s="499" t="s">
        <v>1047</v>
      </c>
      <c r="Q605" s="500" t="s">
        <v>1048</v>
      </c>
      <c r="R605" s="1828"/>
      <c r="S605" s="1883"/>
      <c r="T605" s="22" t="str">
        <f>+IF(K614=Q614,("OK"))</f>
        <v>OK</v>
      </c>
      <c r="U605" s="739">
        <f t="shared" si="67"/>
        <v>0</v>
      </c>
      <c r="V605" s="739">
        <f t="shared" si="68"/>
        <v>0</v>
      </c>
      <c r="W605" s="739">
        <f t="shared" si="69"/>
        <v>0</v>
      </c>
      <c r="X605" s="739">
        <f t="shared" si="70"/>
        <v>0</v>
      </c>
      <c r="Y605" s="722">
        <f t="shared" si="71"/>
        <v>0</v>
      </c>
      <c r="Z605" s="740" t="b">
        <f t="shared" si="72"/>
        <v>0</v>
      </c>
    </row>
    <row r="606" spans="1:26" ht="21.6" customHeight="1">
      <c r="A606" s="849"/>
      <c r="B606" s="849" t="s">
        <v>1087</v>
      </c>
      <c r="C606" s="849"/>
      <c r="D606" s="1147"/>
      <c r="E606" s="1147"/>
      <c r="F606" s="1147"/>
      <c r="G606" s="1148"/>
      <c r="H606" s="1148"/>
      <c r="I606" s="1148"/>
      <c r="J606" s="848"/>
      <c r="K606" s="848">
        <f>+K600</f>
        <v>11023056.706359999</v>
      </c>
      <c r="L606" s="847"/>
      <c r="M606" s="847"/>
      <c r="N606" s="847"/>
      <c r="O606" s="847"/>
      <c r="P606" s="847"/>
      <c r="Q606" s="848">
        <f>+Q600</f>
        <v>11023056.706359999</v>
      </c>
      <c r="R606" s="849"/>
      <c r="S606" s="1149"/>
      <c r="T606" s="22"/>
      <c r="U606" s="739">
        <f t="shared" si="67"/>
        <v>0</v>
      </c>
      <c r="V606" s="739">
        <f t="shared" si="68"/>
        <v>0</v>
      </c>
      <c r="W606" s="739">
        <f t="shared" si="69"/>
        <v>0</v>
      </c>
      <c r="X606" s="739">
        <f t="shared" si="70"/>
        <v>0</v>
      </c>
      <c r="Y606" s="722">
        <f t="shared" si="71"/>
        <v>0</v>
      </c>
      <c r="Z606" s="740" t="b">
        <f t="shared" si="72"/>
        <v>0</v>
      </c>
    </row>
    <row r="607" spans="1:26">
      <c r="A607" s="578">
        <v>376</v>
      </c>
      <c r="B607" s="1183" t="s">
        <v>2330</v>
      </c>
      <c r="C607" s="1178" t="s">
        <v>1958</v>
      </c>
      <c r="D607" s="1177">
        <v>144</v>
      </c>
      <c r="E607" s="1177">
        <v>833</v>
      </c>
      <c r="F607" s="1177">
        <v>136</v>
      </c>
      <c r="G607" s="1177">
        <v>323</v>
      </c>
      <c r="H607" s="1178">
        <v>100</v>
      </c>
      <c r="I607" s="1177">
        <v>100</v>
      </c>
      <c r="J607" s="1179">
        <v>9.6300000000000008</v>
      </c>
      <c r="K607" s="1179">
        <v>963.00000000000011</v>
      </c>
      <c r="L607" s="1177"/>
      <c r="M607" s="1177">
        <v>100</v>
      </c>
      <c r="N607" s="1177"/>
      <c r="O607" s="1177"/>
      <c r="P607" s="1177">
        <v>100</v>
      </c>
      <c r="Q607" s="1179">
        <v>963.00000000000011</v>
      </c>
      <c r="R607" s="1178" t="s">
        <v>2331</v>
      </c>
      <c r="S607" s="1175" t="s">
        <v>296</v>
      </c>
      <c r="T607" s="22" t="str">
        <f>+IF(K612=Q612,("OK"))</f>
        <v>OK</v>
      </c>
      <c r="U607" s="739">
        <f t="shared" si="67"/>
        <v>0</v>
      </c>
      <c r="V607" s="739">
        <f t="shared" si="68"/>
        <v>963.00000000000011</v>
      </c>
      <c r="W607" s="739">
        <f t="shared" si="69"/>
        <v>0</v>
      </c>
      <c r="X607" s="739">
        <f t="shared" si="70"/>
        <v>0</v>
      </c>
      <c r="Y607" s="722">
        <f t="shared" si="71"/>
        <v>963.00000000000011</v>
      </c>
      <c r="Z607" s="740" t="str">
        <f t="shared" si="72"/>
        <v>OK</v>
      </c>
    </row>
    <row r="608" spans="1:26">
      <c r="A608" s="578">
        <v>377</v>
      </c>
      <c r="B608" s="1183" t="s">
        <v>2332</v>
      </c>
      <c r="C608" s="1178" t="s">
        <v>1958</v>
      </c>
      <c r="D608" s="1177">
        <v>14771</v>
      </c>
      <c r="E608" s="1177">
        <v>13400</v>
      </c>
      <c r="F608" s="1177">
        <v>9641</v>
      </c>
      <c r="G608" s="1177">
        <v>17123</v>
      </c>
      <c r="H608" s="1178">
        <v>0</v>
      </c>
      <c r="I608" s="1177">
        <v>1000</v>
      </c>
      <c r="J608" s="1179">
        <v>1.58</v>
      </c>
      <c r="K608" s="1179">
        <v>1580</v>
      </c>
      <c r="L608" s="1177"/>
      <c r="M608" s="1177">
        <v>1000</v>
      </c>
      <c r="N608" s="1177"/>
      <c r="O608" s="1177"/>
      <c r="P608" s="1177">
        <v>1000</v>
      </c>
      <c r="Q608" s="1179">
        <v>1580</v>
      </c>
      <c r="R608" s="1178" t="s">
        <v>2329</v>
      </c>
      <c r="S608" s="1175" t="s">
        <v>296</v>
      </c>
      <c r="T608" s="22" t="str">
        <f>+IF(K613=Q613,("OK"))</f>
        <v>OK</v>
      </c>
      <c r="U608" s="739">
        <f t="shared" si="67"/>
        <v>0</v>
      </c>
      <c r="V608" s="739">
        <f t="shared" si="68"/>
        <v>1580</v>
      </c>
      <c r="W608" s="739">
        <f t="shared" si="69"/>
        <v>0</v>
      </c>
      <c r="X608" s="739">
        <f t="shared" si="70"/>
        <v>0</v>
      </c>
      <c r="Y608" s="722">
        <f t="shared" si="71"/>
        <v>1580</v>
      </c>
      <c r="Z608" s="740" t="str">
        <f t="shared" si="72"/>
        <v>OK</v>
      </c>
    </row>
    <row r="609" spans="1:26">
      <c r="A609" s="578">
        <v>378</v>
      </c>
      <c r="B609" s="1183" t="s">
        <v>2333</v>
      </c>
      <c r="C609" s="1178" t="s">
        <v>1958</v>
      </c>
      <c r="D609" s="1177">
        <v>15105</v>
      </c>
      <c r="E609" s="1177">
        <v>15267</v>
      </c>
      <c r="F609" s="1177">
        <v>11648</v>
      </c>
      <c r="G609" s="1177">
        <v>16379</v>
      </c>
      <c r="H609" s="1178">
        <v>0</v>
      </c>
      <c r="I609" s="1177">
        <v>1000</v>
      </c>
      <c r="J609" s="1179">
        <v>2.9</v>
      </c>
      <c r="K609" s="1179">
        <v>2900</v>
      </c>
      <c r="L609" s="1177"/>
      <c r="M609" s="1177">
        <v>1000</v>
      </c>
      <c r="N609" s="1177"/>
      <c r="O609" s="1177"/>
      <c r="P609" s="1177">
        <v>1000</v>
      </c>
      <c r="Q609" s="1179">
        <v>2900</v>
      </c>
      <c r="R609" s="1178" t="s">
        <v>2329</v>
      </c>
      <c r="S609" s="1175" t="s">
        <v>296</v>
      </c>
      <c r="T609" s="22" t="str">
        <f>+IF(K614=Q614,("OK"))</f>
        <v>OK</v>
      </c>
      <c r="U609" s="739">
        <f t="shared" si="67"/>
        <v>0</v>
      </c>
      <c r="V609" s="739">
        <f t="shared" si="68"/>
        <v>2900</v>
      </c>
      <c r="W609" s="739">
        <f t="shared" si="69"/>
        <v>0</v>
      </c>
      <c r="X609" s="739">
        <f t="shared" si="70"/>
        <v>0</v>
      </c>
      <c r="Y609" s="722">
        <f t="shared" si="71"/>
        <v>2900</v>
      </c>
      <c r="Z609" s="740" t="str">
        <f t="shared" si="72"/>
        <v>OK</v>
      </c>
    </row>
    <row r="610" spans="1:26">
      <c r="A610" s="578">
        <v>379</v>
      </c>
      <c r="B610" s="1183" t="s">
        <v>2334</v>
      </c>
      <c r="C610" s="1178" t="s">
        <v>1958</v>
      </c>
      <c r="D610" s="1199">
        <v>7642</v>
      </c>
      <c r="E610" s="1199">
        <v>6900</v>
      </c>
      <c r="F610" s="1199">
        <v>5280</v>
      </c>
      <c r="G610" s="1199">
        <v>7578</v>
      </c>
      <c r="H610" s="1200">
        <v>0</v>
      </c>
      <c r="I610" s="1199">
        <v>1000</v>
      </c>
      <c r="J610" s="1201">
        <v>4</v>
      </c>
      <c r="K610" s="1201">
        <v>4000</v>
      </c>
      <c r="L610" s="1199"/>
      <c r="M610" s="1199">
        <v>1000</v>
      </c>
      <c r="N610" s="1199"/>
      <c r="O610" s="1199"/>
      <c r="P610" s="1199">
        <v>1000</v>
      </c>
      <c r="Q610" s="1201">
        <v>4000</v>
      </c>
      <c r="R610" s="1200" t="s">
        <v>2329</v>
      </c>
      <c r="S610" s="1175" t="s">
        <v>296</v>
      </c>
      <c r="T610" s="22" t="str">
        <f>+IF(K615=Q615,("OK"))</f>
        <v>OK</v>
      </c>
      <c r="U610" s="739">
        <f t="shared" si="67"/>
        <v>0</v>
      </c>
      <c r="V610" s="739">
        <f t="shared" si="68"/>
        <v>4000</v>
      </c>
      <c r="W610" s="739">
        <f t="shared" si="69"/>
        <v>0</v>
      </c>
      <c r="X610" s="739">
        <f t="shared" si="70"/>
        <v>0</v>
      </c>
      <c r="Y610" s="722">
        <f t="shared" si="71"/>
        <v>4000</v>
      </c>
      <c r="Z610" s="740" t="str">
        <f t="shared" si="72"/>
        <v>OK</v>
      </c>
    </row>
    <row r="611" spans="1:26">
      <c r="A611" s="578">
        <v>380</v>
      </c>
      <c r="B611" s="1183" t="s">
        <v>2335</v>
      </c>
      <c r="C611" s="1178" t="s">
        <v>1958</v>
      </c>
      <c r="D611" s="1199"/>
      <c r="E611" s="1199"/>
      <c r="F611" s="1199"/>
      <c r="G611" s="1199">
        <v>20000</v>
      </c>
      <c r="H611" s="1200">
        <v>0</v>
      </c>
      <c r="I611" s="1199">
        <v>20000</v>
      </c>
      <c r="J611" s="1201">
        <v>1.24</v>
      </c>
      <c r="K611" s="1201">
        <v>24800</v>
      </c>
      <c r="L611" s="1199"/>
      <c r="M611" s="1199">
        <v>10000</v>
      </c>
      <c r="N611" s="1199"/>
      <c r="O611" s="1199">
        <v>10000</v>
      </c>
      <c r="P611" s="1199">
        <v>20000</v>
      </c>
      <c r="Q611" s="1201">
        <v>24800</v>
      </c>
      <c r="R611" s="1200" t="s">
        <v>1051</v>
      </c>
      <c r="S611" s="1175" t="s">
        <v>296</v>
      </c>
      <c r="T611" s="22" t="str">
        <f>+IF(K616=Q616,("OK"))</f>
        <v>OK</v>
      </c>
      <c r="U611" s="739">
        <f t="shared" si="67"/>
        <v>0</v>
      </c>
      <c r="V611" s="739">
        <f t="shared" si="68"/>
        <v>12400</v>
      </c>
      <c r="W611" s="739">
        <f t="shared" si="69"/>
        <v>0</v>
      </c>
      <c r="X611" s="739">
        <f t="shared" si="70"/>
        <v>12400</v>
      </c>
      <c r="Y611" s="722">
        <f t="shared" si="71"/>
        <v>24800</v>
      </c>
      <c r="Z611" s="740" t="str">
        <f t="shared" si="72"/>
        <v>OK</v>
      </c>
    </row>
    <row r="612" spans="1:26">
      <c r="A612" s="578">
        <v>381</v>
      </c>
      <c r="B612" s="1183" t="s">
        <v>2336</v>
      </c>
      <c r="C612" s="1178" t="s">
        <v>1520</v>
      </c>
      <c r="D612" s="1199"/>
      <c r="E612" s="1199"/>
      <c r="F612" s="1199"/>
      <c r="G612" s="1199">
        <v>60</v>
      </c>
      <c r="H612" s="1200">
        <v>0</v>
      </c>
      <c r="I612" s="1199">
        <v>60</v>
      </c>
      <c r="J612" s="1201">
        <v>119.84</v>
      </c>
      <c r="K612" s="1201">
        <v>7190.4000000000005</v>
      </c>
      <c r="L612" s="1199">
        <v>60</v>
      </c>
      <c r="M612" s="1199"/>
      <c r="N612" s="1199"/>
      <c r="O612" s="1199"/>
      <c r="P612" s="1199">
        <v>60</v>
      </c>
      <c r="Q612" s="1201">
        <v>7190.4000000000005</v>
      </c>
      <c r="R612" s="1200" t="s">
        <v>1051</v>
      </c>
      <c r="S612" s="1175" t="s">
        <v>296</v>
      </c>
      <c r="T612" s="22" t="str">
        <f t="shared" ref="T612:T613" si="73">+IF(K617=Q617,("OK"))</f>
        <v>OK</v>
      </c>
      <c r="U612" s="739">
        <f t="shared" si="67"/>
        <v>7190.4000000000005</v>
      </c>
      <c r="V612" s="739">
        <f t="shared" si="68"/>
        <v>0</v>
      </c>
      <c r="W612" s="739">
        <f t="shared" si="69"/>
        <v>0</v>
      </c>
      <c r="X612" s="739">
        <f t="shared" si="70"/>
        <v>0</v>
      </c>
      <c r="Y612" s="722">
        <f t="shared" si="71"/>
        <v>7190.4000000000005</v>
      </c>
      <c r="Z612" s="740" t="str">
        <f t="shared" si="72"/>
        <v>OK</v>
      </c>
    </row>
    <row r="613" spans="1:26">
      <c r="A613" s="578">
        <v>382</v>
      </c>
      <c r="B613" s="1183" t="s">
        <v>2337</v>
      </c>
      <c r="C613" s="1178" t="s">
        <v>1520</v>
      </c>
      <c r="D613" s="1199"/>
      <c r="E613" s="1199"/>
      <c r="F613" s="1199"/>
      <c r="G613" s="1199">
        <v>60</v>
      </c>
      <c r="H613" s="1200">
        <v>0</v>
      </c>
      <c r="I613" s="1199">
        <v>60</v>
      </c>
      <c r="J613" s="1201">
        <v>120</v>
      </c>
      <c r="K613" s="1201">
        <v>7200</v>
      </c>
      <c r="L613" s="1199">
        <v>60</v>
      </c>
      <c r="M613" s="1199"/>
      <c r="N613" s="1199"/>
      <c r="O613" s="1199"/>
      <c r="P613" s="1199">
        <v>60</v>
      </c>
      <c r="Q613" s="1201">
        <v>7200</v>
      </c>
      <c r="R613" s="1200" t="s">
        <v>1051</v>
      </c>
      <c r="S613" s="1175" t="s">
        <v>296</v>
      </c>
      <c r="T613" s="22" t="str">
        <f t="shared" si="73"/>
        <v>OK</v>
      </c>
      <c r="U613" s="739">
        <f t="shared" si="67"/>
        <v>7200</v>
      </c>
      <c r="V613" s="739">
        <f t="shared" si="68"/>
        <v>0</v>
      </c>
      <c r="W613" s="739">
        <f t="shared" si="69"/>
        <v>0</v>
      </c>
      <c r="X613" s="739">
        <f t="shared" si="70"/>
        <v>0</v>
      </c>
      <c r="Y613" s="722">
        <f t="shared" si="71"/>
        <v>7200</v>
      </c>
      <c r="Z613" s="740" t="str">
        <f t="shared" si="72"/>
        <v>OK</v>
      </c>
    </row>
    <row r="614" spans="1:26">
      <c r="A614" s="578">
        <v>383</v>
      </c>
      <c r="B614" s="1194" t="s">
        <v>2338</v>
      </c>
      <c r="C614" s="1178" t="s">
        <v>1520</v>
      </c>
      <c r="D614" s="1199"/>
      <c r="E614" s="1199"/>
      <c r="F614" s="1199"/>
      <c r="G614" s="1199">
        <v>60</v>
      </c>
      <c r="H614" s="1200">
        <v>0</v>
      </c>
      <c r="I614" s="1199">
        <v>60</v>
      </c>
      <c r="J614" s="1201">
        <v>265</v>
      </c>
      <c r="K614" s="1201">
        <v>15900</v>
      </c>
      <c r="L614" s="1199">
        <v>60</v>
      </c>
      <c r="M614" s="1199"/>
      <c r="N614" s="1199"/>
      <c r="O614" s="1199"/>
      <c r="P614" s="1199">
        <v>60</v>
      </c>
      <c r="Q614" s="1201">
        <v>15900</v>
      </c>
      <c r="R614" s="1200" t="s">
        <v>1051</v>
      </c>
      <c r="S614" s="1175" t="s">
        <v>296</v>
      </c>
      <c r="U614" s="739">
        <f t="shared" si="67"/>
        <v>15900</v>
      </c>
      <c r="V614" s="739">
        <f t="shared" si="68"/>
        <v>0</v>
      </c>
      <c r="W614" s="739">
        <f t="shared" si="69"/>
        <v>0</v>
      </c>
      <c r="X614" s="739">
        <f t="shared" si="70"/>
        <v>0</v>
      </c>
      <c r="Y614" s="722">
        <f t="shared" si="71"/>
        <v>15900</v>
      </c>
      <c r="Z614" s="740" t="str">
        <f t="shared" si="72"/>
        <v>OK</v>
      </c>
    </row>
    <row r="615" spans="1:26">
      <c r="A615" s="578">
        <v>384</v>
      </c>
      <c r="B615" s="1183" t="s">
        <v>2339</v>
      </c>
      <c r="C615" s="1178" t="s">
        <v>1958</v>
      </c>
      <c r="D615" s="1199"/>
      <c r="E615" s="1199"/>
      <c r="F615" s="1199"/>
      <c r="G615" s="1199">
        <v>18000</v>
      </c>
      <c r="H615" s="1200">
        <v>0</v>
      </c>
      <c r="I615" s="1199">
        <v>18000</v>
      </c>
      <c r="J615" s="1201">
        <v>4.46</v>
      </c>
      <c r="K615" s="1201">
        <v>80280</v>
      </c>
      <c r="L615" s="1199">
        <v>18000</v>
      </c>
      <c r="M615" s="1199"/>
      <c r="N615" s="1199"/>
      <c r="O615" s="1199"/>
      <c r="P615" s="1199">
        <v>18000</v>
      </c>
      <c r="Q615" s="1201">
        <v>80280</v>
      </c>
      <c r="R615" s="1200" t="s">
        <v>1051</v>
      </c>
      <c r="S615" s="1175" t="s">
        <v>296</v>
      </c>
      <c r="U615" s="739">
        <f t="shared" si="67"/>
        <v>80280</v>
      </c>
      <c r="V615" s="739">
        <f t="shared" si="68"/>
        <v>0</v>
      </c>
      <c r="W615" s="739">
        <f t="shared" si="69"/>
        <v>0</v>
      </c>
      <c r="X615" s="739">
        <f t="shared" si="70"/>
        <v>0</v>
      </c>
      <c r="Y615" s="722">
        <f t="shared" si="71"/>
        <v>80280</v>
      </c>
      <c r="Z615" s="740" t="str">
        <f t="shared" si="72"/>
        <v>OK</v>
      </c>
    </row>
    <row r="616" spans="1:26">
      <c r="A616" s="578">
        <v>385</v>
      </c>
      <c r="B616" s="1183" t="s">
        <v>2340</v>
      </c>
      <c r="C616" s="1178" t="s">
        <v>1958</v>
      </c>
      <c r="D616" s="1199"/>
      <c r="E616" s="1199"/>
      <c r="F616" s="1199"/>
      <c r="G616" s="1199">
        <v>36000</v>
      </c>
      <c r="H616" s="1200">
        <v>0</v>
      </c>
      <c r="I616" s="1199">
        <v>36000</v>
      </c>
      <c r="J616" s="1201">
        <v>0.46</v>
      </c>
      <c r="K616" s="1201">
        <v>16560</v>
      </c>
      <c r="L616" s="1199">
        <v>36000</v>
      </c>
      <c r="M616" s="1199"/>
      <c r="N616" s="1199"/>
      <c r="O616" s="1199"/>
      <c r="P616" s="1199">
        <v>36000</v>
      </c>
      <c r="Q616" s="1201">
        <v>16560</v>
      </c>
      <c r="R616" s="1200" t="s">
        <v>1051</v>
      </c>
      <c r="S616" s="1175" t="s">
        <v>296</v>
      </c>
      <c r="U616" s="739">
        <f t="shared" si="67"/>
        <v>16560</v>
      </c>
      <c r="V616" s="739">
        <f t="shared" si="68"/>
        <v>0</v>
      </c>
      <c r="W616" s="739">
        <f t="shared" si="69"/>
        <v>0</v>
      </c>
      <c r="X616" s="739">
        <f t="shared" si="70"/>
        <v>0</v>
      </c>
      <c r="Y616" s="722">
        <f t="shared" si="71"/>
        <v>16560</v>
      </c>
      <c r="Z616" s="740" t="str">
        <f t="shared" si="72"/>
        <v>OK</v>
      </c>
    </row>
    <row r="617" spans="1:26">
      <c r="A617" s="578">
        <v>386</v>
      </c>
      <c r="B617" s="1183" t="s">
        <v>2341</v>
      </c>
      <c r="C617" s="1178" t="s">
        <v>1520</v>
      </c>
      <c r="D617" s="1199"/>
      <c r="E617" s="1199"/>
      <c r="F617" s="1199"/>
      <c r="G617" s="1199">
        <v>500</v>
      </c>
      <c r="H617" s="1200">
        <v>0</v>
      </c>
      <c r="I617" s="1199">
        <v>500</v>
      </c>
      <c r="J617" s="1201">
        <v>44</v>
      </c>
      <c r="K617" s="1201">
        <v>22000</v>
      </c>
      <c r="L617" s="1199">
        <v>500</v>
      </c>
      <c r="M617" s="1199"/>
      <c r="N617" s="1199"/>
      <c r="O617" s="1199"/>
      <c r="P617" s="1199">
        <v>500</v>
      </c>
      <c r="Q617" s="1201">
        <v>22000</v>
      </c>
      <c r="R617" s="1200" t="s">
        <v>1051</v>
      </c>
      <c r="S617" s="1175" t="s">
        <v>296</v>
      </c>
      <c r="U617" s="739">
        <f t="shared" si="67"/>
        <v>22000</v>
      </c>
      <c r="V617" s="739">
        <f t="shared" si="68"/>
        <v>0</v>
      </c>
      <c r="W617" s="739">
        <f t="shared" si="69"/>
        <v>0</v>
      </c>
      <c r="X617" s="739">
        <f t="shared" si="70"/>
        <v>0</v>
      </c>
      <c r="Y617" s="722">
        <f t="shared" si="71"/>
        <v>22000</v>
      </c>
      <c r="Z617" s="740" t="str">
        <f t="shared" si="72"/>
        <v>OK</v>
      </c>
    </row>
    <row r="618" spans="1:26" ht="34.950000000000003" customHeight="1">
      <c r="A618" s="509">
        <v>387</v>
      </c>
      <c r="B618" s="1186" t="s">
        <v>2342</v>
      </c>
      <c r="C618" s="1189" t="s">
        <v>1520</v>
      </c>
      <c r="D618" s="1202"/>
      <c r="E618" s="1202"/>
      <c r="F618" s="1202"/>
      <c r="G618" s="1202">
        <v>3600</v>
      </c>
      <c r="H618" s="1003">
        <v>0</v>
      </c>
      <c r="I618" s="1202">
        <v>3600</v>
      </c>
      <c r="J618" s="1203">
        <v>63.2</v>
      </c>
      <c r="K618" s="1203">
        <v>227520</v>
      </c>
      <c r="L618" s="1202">
        <v>3600</v>
      </c>
      <c r="M618" s="1202"/>
      <c r="N618" s="1202"/>
      <c r="O618" s="1202"/>
      <c r="P618" s="1202">
        <v>3600</v>
      </c>
      <c r="Q618" s="1203">
        <v>227520</v>
      </c>
      <c r="R618" s="1003" t="s">
        <v>1051</v>
      </c>
      <c r="S618" s="1175" t="s">
        <v>296</v>
      </c>
      <c r="U618" s="739">
        <f>+L618*J618</f>
        <v>227520</v>
      </c>
      <c r="V618" s="739">
        <f t="shared" si="68"/>
        <v>0</v>
      </c>
      <c r="W618" s="739">
        <f t="shared" si="69"/>
        <v>0</v>
      </c>
      <c r="X618" s="739">
        <f t="shared" si="70"/>
        <v>0</v>
      </c>
      <c r="Y618" s="722">
        <f t="shared" si="71"/>
        <v>227520</v>
      </c>
      <c r="Z618" s="740" t="str">
        <f t="shared" si="72"/>
        <v>OK</v>
      </c>
    </row>
    <row r="619" spans="1:26" ht="27">
      <c r="A619" s="1060"/>
      <c r="B619" s="604" t="s">
        <v>6</v>
      </c>
      <c r="D619" s="21"/>
      <c r="E619" s="21"/>
      <c r="F619" s="21"/>
      <c r="G619" s="21"/>
      <c r="I619" s="21"/>
      <c r="J619" s="21"/>
      <c r="K619" s="1162">
        <f>SUM(K606:K618)</f>
        <v>11433950.10636</v>
      </c>
      <c r="L619" s="1139"/>
      <c r="M619" s="1139"/>
      <c r="N619" s="1139"/>
      <c r="O619" s="1139"/>
      <c r="P619" s="1139"/>
      <c r="Q619" s="1140">
        <f>SUM(Q606:Q618)</f>
        <v>11433950.10636</v>
      </c>
      <c r="T619" s="22"/>
      <c r="U619" s="739">
        <f>SUM(U6:U618)</f>
        <v>2926130.2633692855</v>
      </c>
      <c r="V619" s="739">
        <f t="shared" ref="V619:Y619" si="74">SUM(V6:V618)</f>
        <v>3124403.100240238</v>
      </c>
      <c r="W619" s="739">
        <f t="shared" si="74"/>
        <v>2668604.1550835706</v>
      </c>
      <c r="X619" s="739">
        <f t="shared" si="74"/>
        <v>2714812.5876669041</v>
      </c>
      <c r="Y619" s="739">
        <f t="shared" si="74"/>
        <v>11433950.10636</v>
      </c>
    </row>
  </sheetData>
  <mergeCells count="570">
    <mergeCell ref="M604:M605"/>
    <mergeCell ref="N604:N605"/>
    <mergeCell ref="S587:S588"/>
    <mergeCell ref="A601:S601"/>
    <mergeCell ref="A602:S602"/>
    <mergeCell ref="A603:S603"/>
    <mergeCell ref="A604:A605"/>
    <mergeCell ref="B604:B605"/>
    <mergeCell ref="C604:C605"/>
    <mergeCell ref="D604:F604"/>
    <mergeCell ref="G604:G605"/>
    <mergeCell ref="H604:H605"/>
    <mergeCell ref="L587:L588"/>
    <mergeCell ref="M587:M588"/>
    <mergeCell ref="N587:N588"/>
    <mergeCell ref="O587:O588"/>
    <mergeCell ref="P587:Q587"/>
    <mergeCell ref="R587:R588"/>
    <mergeCell ref="O604:O605"/>
    <mergeCell ref="P604:Q604"/>
    <mergeCell ref="R604:R605"/>
    <mergeCell ref="S604:S605"/>
    <mergeCell ref="I604:I605"/>
    <mergeCell ref="J604:J605"/>
    <mergeCell ref="K604:K605"/>
    <mergeCell ref="L604:L605"/>
    <mergeCell ref="A587:A588"/>
    <mergeCell ref="B587:B588"/>
    <mergeCell ref="C587:C588"/>
    <mergeCell ref="D587:F587"/>
    <mergeCell ref="G587:G588"/>
    <mergeCell ref="H587:H588"/>
    <mergeCell ref="I587:I588"/>
    <mergeCell ref="J587:J588"/>
    <mergeCell ref="K587:K588"/>
    <mergeCell ref="A584:S584"/>
    <mergeCell ref="A585:S585"/>
    <mergeCell ref="I565:I566"/>
    <mergeCell ref="J565:J566"/>
    <mergeCell ref="K565:K566"/>
    <mergeCell ref="L565:L566"/>
    <mergeCell ref="M565:M566"/>
    <mergeCell ref="N565:N566"/>
    <mergeCell ref="A586:S586"/>
    <mergeCell ref="S547:S548"/>
    <mergeCell ref="A562:S562"/>
    <mergeCell ref="A563:S563"/>
    <mergeCell ref="A564:S564"/>
    <mergeCell ref="A565:A566"/>
    <mergeCell ref="B565:B566"/>
    <mergeCell ref="C565:C566"/>
    <mergeCell ref="D565:F565"/>
    <mergeCell ref="G565:G566"/>
    <mergeCell ref="H565:H566"/>
    <mergeCell ref="L547:L548"/>
    <mergeCell ref="M547:M548"/>
    <mergeCell ref="N547:N548"/>
    <mergeCell ref="O547:O548"/>
    <mergeCell ref="P547:Q547"/>
    <mergeCell ref="R547:R548"/>
    <mergeCell ref="O565:O566"/>
    <mergeCell ref="P565:Q565"/>
    <mergeCell ref="R565:R566"/>
    <mergeCell ref="S565:S566"/>
    <mergeCell ref="A547:A548"/>
    <mergeCell ref="B547:B548"/>
    <mergeCell ref="C547:C548"/>
    <mergeCell ref="D547:F547"/>
    <mergeCell ref="G547:G548"/>
    <mergeCell ref="H547:H548"/>
    <mergeCell ref="I547:I548"/>
    <mergeCell ref="J547:J548"/>
    <mergeCell ref="K547:K548"/>
    <mergeCell ref="A544:S544"/>
    <mergeCell ref="A545:S545"/>
    <mergeCell ref="I529:I530"/>
    <mergeCell ref="J529:J530"/>
    <mergeCell ref="K529:K530"/>
    <mergeCell ref="L529:L530"/>
    <mergeCell ref="M529:M530"/>
    <mergeCell ref="N529:N530"/>
    <mergeCell ref="A546:S546"/>
    <mergeCell ref="S507:S508"/>
    <mergeCell ref="A526:S526"/>
    <mergeCell ref="A527:S527"/>
    <mergeCell ref="A528:S528"/>
    <mergeCell ref="A529:A530"/>
    <mergeCell ref="B529:B530"/>
    <mergeCell ref="C529:C530"/>
    <mergeCell ref="D529:F529"/>
    <mergeCell ref="G529:G530"/>
    <mergeCell ref="H529:H530"/>
    <mergeCell ref="L507:L508"/>
    <mergeCell ref="M507:M508"/>
    <mergeCell ref="N507:N508"/>
    <mergeCell ref="O507:O508"/>
    <mergeCell ref="P507:Q507"/>
    <mergeCell ref="R507:R508"/>
    <mergeCell ref="O529:O530"/>
    <mergeCell ref="P529:Q529"/>
    <mergeCell ref="R529:R530"/>
    <mergeCell ref="S529:S530"/>
    <mergeCell ref="A507:A508"/>
    <mergeCell ref="B507:B508"/>
    <mergeCell ref="C507:C508"/>
    <mergeCell ref="D507:F507"/>
    <mergeCell ref="G507:G508"/>
    <mergeCell ref="H507:H508"/>
    <mergeCell ref="I507:I508"/>
    <mergeCell ref="J507:J508"/>
    <mergeCell ref="K507:K508"/>
    <mergeCell ref="A504:S504"/>
    <mergeCell ref="A505:S505"/>
    <mergeCell ref="I486:I487"/>
    <mergeCell ref="J486:J487"/>
    <mergeCell ref="K486:K487"/>
    <mergeCell ref="L486:L487"/>
    <mergeCell ref="M486:M487"/>
    <mergeCell ref="N486:N487"/>
    <mergeCell ref="A506:S506"/>
    <mergeCell ref="S464:S465"/>
    <mergeCell ref="A483:S483"/>
    <mergeCell ref="A484:S484"/>
    <mergeCell ref="A485:S485"/>
    <mergeCell ref="A486:A487"/>
    <mergeCell ref="B486:B487"/>
    <mergeCell ref="C486:C487"/>
    <mergeCell ref="D486:F486"/>
    <mergeCell ref="G486:G487"/>
    <mergeCell ref="H486:H487"/>
    <mergeCell ref="L464:L465"/>
    <mergeCell ref="M464:M465"/>
    <mergeCell ref="N464:N465"/>
    <mergeCell ref="O464:O465"/>
    <mergeCell ref="P464:Q464"/>
    <mergeCell ref="R464:R465"/>
    <mergeCell ref="O486:O487"/>
    <mergeCell ref="P486:Q486"/>
    <mergeCell ref="R486:R487"/>
    <mergeCell ref="S486:S487"/>
    <mergeCell ref="A464:A465"/>
    <mergeCell ref="B464:B465"/>
    <mergeCell ref="C464:C465"/>
    <mergeCell ref="D464:F464"/>
    <mergeCell ref="G464:G465"/>
    <mergeCell ref="H464:H465"/>
    <mergeCell ref="I464:I465"/>
    <mergeCell ref="J464:J465"/>
    <mergeCell ref="K464:K465"/>
    <mergeCell ref="A461:S461"/>
    <mergeCell ref="A462:S462"/>
    <mergeCell ref="I441:I442"/>
    <mergeCell ref="J441:J442"/>
    <mergeCell ref="K441:K442"/>
    <mergeCell ref="L441:L442"/>
    <mergeCell ref="M441:M442"/>
    <mergeCell ref="N441:N442"/>
    <mergeCell ref="A463:S463"/>
    <mergeCell ref="S419:S420"/>
    <mergeCell ref="A438:S438"/>
    <mergeCell ref="A439:S439"/>
    <mergeCell ref="A440:S440"/>
    <mergeCell ref="A441:A442"/>
    <mergeCell ref="B441:B442"/>
    <mergeCell ref="C441:C442"/>
    <mergeCell ref="D441:F441"/>
    <mergeCell ref="G441:G442"/>
    <mergeCell ref="H441:H442"/>
    <mergeCell ref="L419:L420"/>
    <mergeCell ref="M419:M420"/>
    <mergeCell ref="N419:N420"/>
    <mergeCell ref="O419:O420"/>
    <mergeCell ref="P419:Q419"/>
    <mergeCell ref="R419:R420"/>
    <mergeCell ref="O441:O442"/>
    <mergeCell ref="P441:Q441"/>
    <mergeCell ref="R441:R442"/>
    <mergeCell ref="S441:S442"/>
    <mergeCell ref="A419:A420"/>
    <mergeCell ref="B419:B420"/>
    <mergeCell ref="C419:C420"/>
    <mergeCell ref="D419:F419"/>
    <mergeCell ref="G419:G420"/>
    <mergeCell ref="H419:H420"/>
    <mergeCell ref="I419:I420"/>
    <mergeCell ref="J419:J420"/>
    <mergeCell ref="K419:K420"/>
    <mergeCell ref="A416:S416"/>
    <mergeCell ref="A417:S417"/>
    <mergeCell ref="I397:I398"/>
    <mergeCell ref="J397:J398"/>
    <mergeCell ref="K397:K398"/>
    <mergeCell ref="L397:L398"/>
    <mergeCell ref="M397:M398"/>
    <mergeCell ref="N397:N398"/>
    <mergeCell ref="A418:S418"/>
    <mergeCell ref="S379:S380"/>
    <mergeCell ref="A394:S394"/>
    <mergeCell ref="A395:S395"/>
    <mergeCell ref="A396:S396"/>
    <mergeCell ref="A397:A398"/>
    <mergeCell ref="B397:B398"/>
    <mergeCell ref="C397:C398"/>
    <mergeCell ref="D397:F397"/>
    <mergeCell ref="G397:G398"/>
    <mergeCell ref="H397:H398"/>
    <mergeCell ref="L379:L380"/>
    <mergeCell ref="M379:M380"/>
    <mergeCell ref="N379:N380"/>
    <mergeCell ref="O379:O380"/>
    <mergeCell ref="P379:Q379"/>
    <mergeCell ref="R379:R380"/>
    <mergeCell ref="O397:O398"/>
    <mergeCell ref="P397:Q397"/>
    <mergeCell ref="R397:R398"/>
    <mergeCell ref="S397:S398"/>
    <mergeCell ref="A379:A380"/>
    <mergeCell ref="B379:B380"/>
    <mergeCell ref="C379:C380"/>
    <mergeCell ref="D379:F379"/>
    <mergeCell ref="G379:G380"/>
    <mergeCell ref="H379:H380"/>
    <mergeCell ref="I379:I380"/>
    <mergeCell ref="J379:J380"/>
    <mergeCell ref="K379:K380"/>
    <mergeCell ref="A376:S376"/>
    <mergeCell ref="A377:S377"/>
    <mergeCell ref="I356:I357"/>
    <mergeCell ref="J356:J357"/>
    <mergeCell ref="K356:K357"/>
    <mergeCell ref="L356:L357"/>
    <mergeCell ref="M356:M357"/>
    <mergeCell ref="N356:N357"/>
    <mergeCell ref="A378:S378"/>
    <mergeCell ref="S333:S334"/>
    <mergeCell ref="A353:S353"/>
    <mergeCell ref="A354:S354"/>
    <mergeCell ref="A355:S355"/>
    <mergeCell ref="A356:A357"/>
    <mergeCell ref="B356:B357"/>
    <mergeCell ref="C356:C357"/>
    <mergeCell ref="D356:F356"/>
    <mergeCell ref="G356:G357"/>
    <mergeCell ref="H356:H357"/>
    <mergeCell ref="L333:L334"/>
    <mergeCell ref="M333:M334"/>
    <mergeCell ref="N333:N334"/>
    <mergeCell ref="O333:O334"/>
    <mergeCell ref="P333:Q333"/>
    <mergeCell ref="R333:R334"/>
    <mergeCell ref="O356:O357"/>
    <mergeCell ref="P356:Q356"/>
    <mergeCell ref="R356:R357"/>
    <mergeCell ref="S356:S357"/>
    <mergeCell ref="A333:A334"/>
    <mergeCell ref="B333:B334"/>
    <mergeCell ref="C333:C334"/>
    <mergeCell ref="D333:F333"/>
    <mergeCell ref="G333:G334"/>
    <mergeCell ref="H333:H334"/>
    <mergeCell ref="I333:I334"/>
    <mergeCell ref="J333:J334"/>
    <mergeCell ref="K333:K334"/>
    <mergeCell ref="A330:S330"/>
    <mergeCell ref="A331:S331"/>
    <mergeCell ref="I311:I312"/>
    <mergeCell ref="J311:J312"/>
    <mergeCell ref="K311:K312"/>
    <mergeCell ref="L311:L312"/>
    <mergeCell ref="M311:M312"/>
    <mergeCell ref="N311:N312"/>
    <mergeCell ref="A332:S332"/>
    <mergeCell ref="S291:S292"/>
    <mergeCell ref="A308:S308"/>
    <mergeCell ref="A309:S309"/>
    <mergeCell ref="A310:S310"/>
    <mergeCell ref="A311:A312"/>
    <mergeCell ref="B311:B312"/>
    <mergeCell ref="C311:C312"/>
    <mergeCell ref="D311:F311"/>
    <mergeCell ref="G311:G312"/>
    <mergeCell ref="H311:H312"/>
    <mergeCell ref="L291:L292"/>
    <mergeCell ref="M291:M292"/>
    <mergeCell ref="N291:N292"/>
    <mergeCell ref="O291:O292"/>
    <mergeCell ref="P291:Q291"/>
    <mergeCell ref="R291:R292"/>
    <mergeCell ref="O311:O312"/>
    <mergeCell ref="P311:Q311"/>
    <mergeCell ref="R311:R312"/>
    <mergeCell ref="S311:S312"/>
    <mergeCell ref="A291:A292"/>
    <mergeCell ref="B291:B292"/>
    <mergeCell ref="C291:C292"/>
    <mergeCell ref="D291:F291"/>
    <mergeCell ref="G291:G292"/>
    <mergeCell ref="H291:H292"/>
    <mergeCell ref="I291:I292"/>
    <mergeCell ref="J291:J292"/>
    <mergeCell ref="K291:K292"/>
    <mergeCell ref="A288:S288"/>
    <mergeCell ref="A289:S289"/>
    <mergeCell ref="I272:I273"/>
    <mergeCell ref="J272:J273"/>
    <mergeCell ref="K272:K273"/>
    <mergeCell ref="L272:L273"/>
    <mergeCell ref="M272:M273"/>
    <mergeCell ref="N272:N273"/>
    <mergeCell ref="A290:S290"/>
    <mergeCell ref="S255:S256"/>
    <mergeCell ref="A269:S269"/>
    <mergeCell ref="A270:S270"/>
    <mergeCell ref="A271:S271"/>
    <mergeCell ref="A272:A273"/>
    <mergeCell ref="B272:B273"/>
    <mergeCell ref="C272:C273"/>
    <mergeCell ref="D272:F272"/>
    <mergeCell ref="G272:G273"/>
    <mergeCell ref="H272:H273"/>
    <mergeCell ref="L255:L256"/>
    <mergeCell ref="M255:M256"/>
    <mergeCell ref="N255:N256"/>
    <mergeCell ref="O255:O256"/>
    <mergeCell ref="P255:Q255"/>
    <mergeCell ref="R255:R256"/>
    <mergeCell ref="O272:O273"/>
    <mergeCell ref="P272:Q272"/>
    <mergeCell ref="R272:R273"/>
    <mergeCell ref="S272:S273"/>
    <mergeCell ref="A255:A256"/>
    <mergeCell ref="B255:B256"/>
    <mergeCell ref="C255:C256"/>
    <mergeCell ref="D255:F255"/>
    <mergeCell ref="G255:G256"/>
    <mergeCell ref="H255:H256"/>
    <mergeCell ref="I255:I256"/>
    <mergeCell ref="J255:J256"/>
    <mergeCell ref="K255:K256"/>
    <mergeCell ref="A252:S252"/>
    <mergeCell ref="A253:S253"/>
    <mergeCell ref="I233:I234"/>
    <mergeCell ref="J233:J234"/>
    <mergeCell ref="K233:K234"/>
    <mergeCell ref="L233:L234"/>
    <mergeCell ref="M233:M234"/>
    <mergeCell ref="N233:N234"/>
    <mergeCell ref="A254:S254"/>
    <mergeCell ref="S213:S214"/>
    <mergeCell ref="A230:S230"/>
    <mergeCell ref="A231:S231"/>
    <mergeCell ref="A232:S232"/>
    <mergeCell ref="A233:A234"/>
    <mergeCell ref="B233:B234"/>
    <mergeCell ref="C233:C234"/>
    <mergeCell ref="D233:F233"/>
    <mergeCell ref="G233:G234"/>
    <mergeCell ref="H233:H234"/>
    <mergeCell ref="L213:L214"/>
    <mergeCell ref="M213:M214"/>
    <mergeCell ref="N213:N214"/>
    <mergeCell ref="O213:O214"/>
    <mergeCell ref="P213:Q213"/>
    <mergeCell ref="R213:R214"/>
    <mergeCell ref="O233:O234"/>
    <mergeCell ref="P233:Q233"/>
    <mergeCell ref="R233:R234"/>
    <mergeCell ref="S233:S234"/>
    <mergeCell ref="A213:A214"/>
    <mergeCell ref="B213:B214"/>
    <mergeCell ref="C213:C214"/>
    <mergeCell ref="D213:F213"/>
    <mergeCell ref="G213:G214"/>
    <mergeCell ref="H213:H214"/>
    <mergeCell ref="I213:I214"/>
    <mergeCell ref="J213:J214"/>
    <mergeCell ref="K213:K214"/>
    <mergeCell ref="A210:S210"/>
    <mergeCell ref="A211:S211"/>
    <mergeCell ref="I191:I192"/>
    <mergeCell ref="J191:J192"/>
    <mergeCell ref="K191:K192"/>
    <mergeCell ref="L191:L192"/>
    <mergeCell ref="M191:M192"/>
    <mergeCell ref="N191:N192"/>
    <mergeCell ref="A212:S212"/>
    <mergeCell ref="S168:S169"/>
    <mergeCell ref="A188:S188"/>
    <mergeCell ref="A189:S189"/>
    <mergeCell ref="A190:S190"/>
    <mergeCell ref="A191:A192"/>
    <mergeCell ref="B191:B192"/>
    <mergeCell ref="C191:C192"/>
    <mergeCell ref="D191:F191"/>
    <mergeCell ref="G191:G192"/>
    <mergeCell ref="H191:H192"/>
    <mergeCell ref="L168:L169"/>
    <mergeCell ref="M168:M169"/>
    <mergeCell ref="N168:N169"/>
    <mergeCell ref="O168:O169"/>
    <mergeCell ref="P168:Q168"/>
    <mergeCell ref="R168:R169"/>
    <mergeCell ref="O191:O192"/>
    <mergeCell ref="P191:Q191"/>
    <mergeCell ref="R191:R192"/>
    <mergeCell ref="S191:S192"/>
    <mergeCell ref="A168:A169"/>
    <mergeCell ref="B168:B169"/>
    <mergeCell ref="C168:C169"/>
    <mergeCell ref="D168:F168"/>
    <mergeCell ref="G168:G169"/>
    <mergeCell ref="H168:H169"/>
    <mergeCell ref="I168:I169"/>
    <mergeCell ref="J168:J169"/>
    <mergeCell ref="K168:K169"/>
    <mergeCell ref="A165:S165"/>
    <mergeCell ref="A166:S166"/>
    <mergeCell ref="I145:I146"/>
    <mergeCell ref="J145:J146"/>
    <mergeCell ref="K145:K146"/>
    <mergeCell ref="L145:L146"/>
    <mergeCell ref="M145:M146"/>
    <mergeCell ref="N145:N146"/>
    <mergeCell ref="A167:S167"/>
    <mergeCell ref="S124:S125"/>
    <mergeCell ref="A142:S142"/>
    <mergeCell ref="A143:S143"/>
    <mergeCell ref="A144:S144"/>
    <mergeCell ref="A145:A146"/>
    <mergeCell ref="B145:B146"/>
    <mergeCell ref="C145:C146"/>
    <mergeCell ref="D145:F145"/>
    <mergeCell ref="G145:G146"/>
    <mergeCell ref="H145:H146"/>
    <mergeCell ref="L124:L125"/>
    <mergeCell ref="M124:M125"/>
    <mergeCell ref="N124:N125"/>
    <mergeCell ref="O124:O125"/>
    <mergeCell ref="P124:Q124"/>
    <mergeCell ref="R124:R125"/>
    <mergeCell ref="O145:O146"/>
    <mergeCell ref="P145:Q145"/>
    <mergeCell ref="R145:R146"/>
    <mergeCell ref="S145:S146"/>
    <mergeCell ref="A124:A125"/>
    <mergeCell ref="B124:B125"/>
    <mergeCell ref="C124:C125"/>
    <mergeCell ref="D124:F124"/>
    <mergeCell ref="G124:G125"/>
    <mergeCell ref="H124:H125"/>
    <mergeCell ref="I124:I125"/>
    <mergeCell ref="J124:J125"/>
    <mergeCell ref="K124:K125"/>
    <mergeCell ref="A121:S121"/>
    <mergeCell ref="A122:S122"/>
    <mergeCell ref="I102:I103"/>
    <mergeCell ref="J102:J103"/>
    <mergeCell ref="K102:K103"/>
    <mergeCell ref="L102:L103"/>
    <mergeCell ref="M102:M103"/>
    <mergeCell ref="N102:N103"/>
    <mergeCell ref="A123:S123"/>
    <mergeCell ref="S81:S82"/>
    <mergeCell ref="A99:S99"/>
    <mergeCell ref="A100:S100"/>
    <mergeCell ref="A101:S101"/>
    <mergeCell ref="A102:A103"/>
    <mergeCell ref="B102:B103"/>
    <mergeCell ref="C102:C103"/>
    <mergeCell ref="D102:F102"/>
    <mergeCell ref="G102:G103"/>
    <mergeCell ref="H102:H103"/>
    <mergeCell ref="L81:L82"/>
    <mergeCell ref="M81:M82"/>
    <mergeCell ref="N81:N82"/>
    <mergeCell ref="O81:O82"/>
    <mergeCell ref="P81:Q81"/>
    <mergeCell ref="R81:R82"/>
    <mergeCell ref="O102:O103"/>
    <mergeCell ref="P102:Q102"/>
    <mergeCell ref="R102:R103"/>
    <mergeCell ref="S102:S103"/>
    <mergeCell ref="A81:A82"/>
    <mergeCell ref="B81:B82"/>
    <mergeCell ref="C81:C82"/>
    <mergeCell ref="D81:F81"/>
    <mergeCell ref="G81:G82"/>
    <mergeCell ref="H81:H82"/>
    <mergeCell ref="I81:I82"/>
    <mergeCell ref="J81:J82"/>
    <mergeCell ref="K81:K82"/>
    <mergeCell ref="A78:S78"/>
    <mergeCell ref="A79:S79"/>
    <mergeCell ref="I61:I62"/>
    <mergeCell ref="J61:J62"/>
    <mergeCell ref="K61:K62"/>
    <mergeCell ref="L61:L62"/>
    <mergeCell ref="M61:M62"/>
    <mergeCell ref="N61:N62"/>
    <mergeCell ref="A80:S80"/>
    <mergeCell ref="A58:S58"/>
    <mergeCell ref="A59:S59"/>
    <mergeCell ref="A60:S60"/>
    <mergeCell ref="A61:A62"/>
    <mergeCell ref="B61:B62"/>
    <mergeCell ref="C61:C62"/>
    <mergeCell ref="D61:F61"/>
    <mergeCell ref="G61:G62"/>
    <mergeCell ref="H61:H62"/>
    <mergeCell ref="O61:O62"/>
    <mergeCell ref="P61:Q61"/>
    <mergeCell ref="R61:R62"/>
    <mergeCell ref="S61:S62"/>
    <mergeCell ref="A36:S36"/>
    <mergeCell ref="A37:A38"/>
    <mergeCell ref="B37:B38"/>
    <mergeCell ref="C37:C38"/>
    <mergeCell ref="D37:F37"/>
    <mergeCell ref="G37:G38"/>
    <mergeCell ref="H37:H38"/>
    <mergeCell ref="I37:I38"/>
    <mergeCell ref="J37:J38"/>
    <mergeCell ref="K37:K38"/>
    <mergeCell ref="S37:S38"/>
    <mergeCell ref="L37:L38"/>
    <mergeCell ref="M37:M38"/>
    <mergeCell ref="N37:N38"/>
    <mergeCell ref="O37:O38"/>
    <mergeCell ref="P37:Q37"/>
    <mergeCell ref="R37:R38"/>
    <mergeCell ref="O20:O21"/>
    <mergeCell ref="P20:Q20"/>
    <mergeCell ref="R20:R21"/>
    <mergeCell ref="S20:S21"/>
    <mergeCell ref="A34:S34"/>
    <mergeCell ref="A35:S35"/>
    <mergeCell ref="I20:I21"/>
    <mergeCell ref="J20:J21"/>
    <mergeCell ref="K20:K21"/>
    <mergeCell ref="L20:L21"/>
    <mergeCell ref="M20:M21"/>
    <mergeCell ref="N20:N21"/>
    <mergeCell ref="A20:A21"/>
    <mergeCell ref="B20:B21"/>
    <mergeCell ref="C20:C21"/>
    <mergeCell ref="D20:F20"/>
    <mergeCell ref="G20:G21"/>
    <mergeCell ref="H20:H21"/>
    <mergeCell ref="A17:S17"/>
    <mergeCell ref="A18:S18"/>
    <mergeCell ref="A19:S19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'รวมงบ 2565'!A1" display="กลับ" xr:uid="{1F3E0CBF-F273-47FC-B3F2-FDD1B1CEFC95}"/>
  </hyperlinks>
  <pageMargins left="0.23622047244094491" right="0.15748031496062992" top="0.31496062992125984" bottom="0.35433070866141736" header="0.27559055118110237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1F332-02D5-4EA3-8D86-EC26C0FAE571}">
  <sheetPr>
    <tabColor rgb="FF008000"/>
  </sheetPr>
  <dimension ref="A1:Z351"/>
  <sheetViews>
    <sheetView view="pageBreakPreview" topLeftCell="A339" zoomScale="87" zoomScaleNormal="91" zoomScaleSheetLayoutView="87" workbookViewId="0">
      <selection activeCell="C4" sqref="C4:C5"/>
    </sheetView>
  </sheetViews>
  <sheetFormatPr defaultColWidth="9" defaultRowHeight="21"/>
  <cols>
    <col min="1" max="1" width="4.8984375" style="564" customWidth="1"/>
    <col min="2" max="2" width="24.296875" style="1259" customWidth="1"/>
    <col min="3" max="3" width="4.8984375" style="564" customWidth="1"/>
    <col min="4" max="6" width="4.3984375" style="564" customWidth="1"/>
    <col min="7" max="7" width="5.3984375" style="564" customWidth="1"/>
    <col min="8" max="8" width="4.59765625" style="564" customWidth="1"/>
    <col min="9" max="10" width="6.59765625" style="564" customWidth="1"/>
    <col min="11" max="11" width="10" style="564" bestFit="1" customWidth="1"/>
    <col min="12" max="15" width="5.296875" style="564" customWidth="1"/>
    <col min="16" max="16" width="7.09765625" style="564" customWidth="1"/>
    <col min="17" max="17" width="10" style="564" customWidth="1"/>
    <col min="18" max="18" width="8" style="564" customWidth="1"/>
    <col min="19" max="19" width="8.296875" style="564" customWidth="1"/>
    <col min="20" max="20" width="9" style="564"/>
    <col min="21" max="21" width="10.59765625" style="517" customWidth="1"/>
    <col min="22" max="24" width="9" style="517"/>
    <col min="25" max="26" width="8.69921875" style="722" customWidth="1"/>
    <col min="27" max="16384" width="9" style="564"/>
  </cols>
  <sheetData>
    <row r="1" spans="1:26" ht="24.6">
      <c r="A1" s="1781" t="s">
        <v>2343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  <c r="S1" s="1781"/>
      <c r="T1" s="496" t="s">
        <v>1028</v>
      </c>
    </row>
    <row r="2" spans="1:26" ht="24.6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T2" s="227"/>
    </row>
    <row r="3" spans="1:26" ht="20.2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T3" s="227"/>
    </row>
    <row r="4" spans="1:26" ht="43.5" customHeight="1">
      <c r="A4" s="1872" t="s">
        <v>789</v>
      </c>
      <c r="B4" s="1873" t="s">
        <v>4</v>
      </c>
      <c r="C4" s="1872" t="s">
        <v>1031</v>
      </c>
      <c r="D4" s="1892" t="s">
        <v>1032</v>
      </c>
      <c r="E4" s="1892"/>
      <c r="F4" s="1892"/>
      <c r="G4" s="1893" t="s">
        <v>1033</v>
      </c>
      <c r="H4" s="1894" t="s">
        <v>1034</v>
      </c>
      <c r="I4" s="1894" t="s">
        <v>1035</v>
      </c>
      <c r="J4" s="1895" t="s">
        <v>1036</v>
      </c>
      <c r="K4" s="1896" t="s">
        <v>1037</v>
      </c>
      <c r="L4" s="1892" t="s">
        <v>1038</v>
      </c>
      <c r="M4" s="1892" t="s">
        <v>1039</v>
      </c>
      <c r="N4" s="1892" t="s">
        <v>1040</v>
      </c>
      <c r="O4" s="1892" t="s">
        <v>1041</v>
      </c>
      <c r="P4" s="1872" t="s">
        <v>1042</v>
      </c>
      <c r="Q4" s="1872"/>
      <c r="R4" s="1872" t="s">
        <v>1043</v>
      </c>
      <c r="S4" s="1878" t="s">
        <v>1146</v>
      </c>
      <c r="T4" s="1212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60" customHeight="1">
      <c r="A5" s="1872"/>
      <c r="B5" s="1874"/>
      <c r="C5" s="1872"/>
      <c r="D5" s="1209" t="s">
        <v>1045</v>
      </c>
      <c r="E5" s="1209" t="s">
        <v>1046</v>
      </c>
      <c r="F5" s="1209" t="s">
        <v>224</v>
      </c>
      <c r="G5" s="1893"/>
      <c r="H5" s="1894"/>
      <c r="I5" s="1894"/>
      <c r="J5" s="1895"/>
      <c r="K5" s="1896"/>
      <c r="L5" s="1892"/>
      <c r="M5" s="1892"/>
      <c r="N5" s="1892"/>
      <c r="O5" s="1892"/>
      <c r="P5" s="724" t="s">
        <v>1047</v>
      </c>
      <c r="Q5" s="1211" t="s">
        <v>1048</v>
      </c>
      <c r="R5" s="1872"/>
      <c r="S5" s="1878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>
      <c r="A6" s="1023">
        <v>1</v>
      </c>
      <c r="B6" s="1213" t="s">
        <v>2344</v>
      </c>
      <c r="C6" s="1214" t="s">
        <v>1290</v>
      </c>
      <c r="D6" s="1215" t="s">
        <v>2345</v>
      </c>
      <c r="E6" s="1215" t="s">
        <v>2345</v>
      </c>
      <c r="F6" s="1215" t="s">
        <v>2345</v>
      </c>
      <c r="G6" s="1215">
        <v>2</v>
      </c>
      <c r="H6" s="1215" t="s">
        <v>2345</v>
      </c>
      <c r="I6" s="1215">
        <v>2</v>
      </c>
      <c r="J6" s="1216">
        <v>790</v>
      </c>
      <c r="K6" s="1216">
        <f>+I6*J6</f>
        <v>1580</v>
      </c>
      <c r="L6" s="1215">
        <v>2</v>
      </c>
      <c r="M6" s="1215"/>
      <c r="N6" s="1215"/>
      <c r="O6" s="1215"/>
      <c r="P6" s="1215">
        <f>SUM(L6:O6)</f>
        <v>2</v>
      </c>
      <c r="Q6" s="1217">
        <f>+P6*J6</f>
        <v>1580</v>
      </c>
      <c r="R6" s="1218" t="s">
        <v>1051</v>
      </c>
      <c r="S6" s="828" t="s">
        <v>2346</v>
      </c>
      <c r="T6" s="517" t="str">
        <f t="shared" ref="T6:T20" si="0">+IF(K6=Q6,("OK"))</f>
        <v>OK</v>
      </c>
      <c r="U6" s="739">
        <f>+L6*J6</f>
        <v>1580</v>
      </c>
      <c r="V6" s="739">
        <f>+M6*J6</f>
        <v>0</v>
      </c>
      <c r="W6" s="739">
        <f>+N6*J6</f>
        <v>0</v>
      </c>
      <c r="X6" s="739">
        <f>+O6*J6</f>
        <v>0</v>
      </c>
      <c r="Y6" s="722">
        <f>SUM(U6:X6)</f>
        <v>1580</v>
      </c>
      <c r="Z6" s="740" t="str">
        <f>IF(Q6=Y6,"OK")</f>
        <v>OK</v>
      </c>
    </row>
    <row r="7" spans="1:26">
      <c r="A7" s="1023">
        <v>2</v>
      </c>
      <c r="B7" s="1213" t="s">
        <v>2347</v>
      </c>
      <c r="C7" s="1214" t="s">
        <v>1617</v>
      </c>
      <c r="D7" s="1215">
        <v>5</v>
      </c>
      <c r="E7" s="1215">
        <v>6</v>
      </c>
      <c r="F7" s="1215">
        <v>6</v>
      </c>
      <c r="G7" s="1215">
        <v>6</v>
      </c>
      <c r="H7" s="1215">
        <v>5</v>
      </c>
      <c r="I7" s="1215">
        <v>2</v>
      </c>
      <c r="J7" s="1216">
        <v>6700</v>
      </c>
      <c r="K7" s="1216">
        <f t="shared" ref="K7:K20" si="1">+I7*J7</f>
        <v>13400</v>
      </c>
      <c r="L7" s="1215"/>
      <c r="M7" s="1215"/>
      <c r="N7" s="1215">
        <v>2</v>
      </c>
      <c r="O7" s="1215"/>
      <c r="P7" s="1215">
        <f t="shared" ref="P7:P20" si="2">SUM(L7:O7)</f>
        <v>2</v>
      </c>
      <c r="Q7" s="1217">
        <f t="shared" ref="Q7:Q20" si="3">+P7*J7</f>
        <v>13400</v>
      </c>
      <c r="R7" s="828" t="s">
        <v>1051</v>
      </c>
      <c r="S7" s="828" t="s">
        <v>2348</v>
      </c>
      <c r="T7" s="517" t="str">
        <f t="shared" si="0"/>
        <v>OK</v>
      </c>
      <c r="U7" s="739">
        <f t="shared" ref="U7:U70" si="4">+L7*J7</f>
        <v>0</v>
      </c>
      <c r="V7" s="739">
        <f t="shared" ref="V7:V70" si="5">+M7*J7</f>
        <v>0</v>
      </c>
      <c r="W7" s="739">
        <f t="shared" ref="W7:W70" si="6">+N7*J7</f>
        <v>13400</v>
      </c>
      <c r="X7" s="739">
        <f t="shared" ref="X7:X70" si="7">+O7*J7</f>
        <v>0</v>
      </c>
      <c r="Y7" s="722">
        <f t="shared" ref="Y7:Y70" si="8">SUM(U7:X7)</f>
        <v>13400</v>
      </c>
      <c r="Z7" s="740" t="str">
        <f t="shared" ref="Z7:Z70" si="9">IF(Q7=Y7,"OK")</f>
        <v>OK</v>
      </c>
    </row>
    <row r="8" spans="1:26">
      <c r="A8" s="1023">
        <v>3</v>
      </c>
      <c r="B8" s="1213" t="s">
        <v>2349</v>
      </c>
      <c r="C8" s="1214" t="s">
        <v>1503</v>
      </c>
      <c r="D8" s="1215">
        <v>11</v>
      </c>
      <c r="E8" s="1215">
        <v>13</v>
      </c>
      <c r="F8" s="1215">
        <v>20</v>
      </c>
      <c r="G8" s="1215">
        <v>30</v>
      </c>
      <c r="H8" s="1215">
        <v>0</v>
      </c>
      <c r="I8" s="1215">
        <v>30</v>
      </c>
      <c r="J8" s="1216">
        <v>650</v>
      </c>
      <c r="K8" s="1216">
        <f t="shared" si="1"/>
        <v>19500</v>
      </c>
      <c r="L8" s="1215"/>
      <c r="M8" s="1215">
        <v>30</v>
      </c>
      <c r="N8" s="1215"/>
      <c r="O8" s="1215"/>
      <c r="P8" s="1215">
        <f t="shared" si="2"/>
        <v>30</v>
      </c>
      <c r="Q8" s="1217">
        <f t="shared" si="3"/>
        <v>19500</v>
      </c>
      <c r="R8" s="828" t="s">
        <v>1051</v>
      </c>
      <c r="S8" s="828" t="s">
        <v>2348</v>
      </c>
      <c r="T8" s="517" t="str">
        <f t="shared" si="0"/>
        <v>OK</v>
      </c>
      <c r="U8" s="739">
        <f t="shared" si="4"/>
        <v>0</v>
      </c>
      <c r="V8" s="739">
        <f t="shared" si="5"/>
        <v>19500</v>
      </c>
      <c r="W8" s="739">
        <f t="shared" si="6"/>
        <v>0</v>
      </c>
      <c r="X8" s="739">
        <f t="shared" si="7"/>
        <v>0</v>
      </c>
      <c r="Y8" s="722">
        <f t="shared" si="8"/>
        <v>19500</v>
      </c>
      <c r="Z8" s="740" t="str">
        <f t="shared" si="9"/>
        <v>OK</v>
      </c>
    </row>
    <row r="9" spans="1:26">
      <c r="A9" s="1023">
        <v>4</v>
      </c>
      <c r="B9" s="1213" t="s">
        <v>2350</v>
      </c>
      <c r="C9" s="1214" t="s">
        <v>1503</v>
      </c>
      <c r="D9" s="1215">
        <v>4</v>
      </c>
      <c r="E9" s="1215">
        <v>3</v>
      </c>
      <c r="F9" s="1215">
        <v>14</v>
      </c>
      <c r="G9" s="1215">
        <v>20</v>
      </c>
      <c r="H9" s="1215">
        <v>0</v>
      </c>
      <c r="I9" s="1215">
        <v>20</v>
      </c>
      <c r="J9" s="1216">
        <v>190</v>
      </c>
      <c r="K9" s="1216">
        <f t="shared" si="1"/>
        <v>3800</v>
      </c>
      <c r="L9" s="1215"/>
      <c r="M9" s="1215">
        <v>20</v>
      </c>
      <c r="N9" s="1215"/>
      <c r="O9" s="1215"/>
      <c r="P9" s="1215">
        <f t="shared" si="2"/>
        <v>20</v>
      </c>
      <c r="Q9" s="1217">
        <f t="shared" si="3"/>
        <v>3800</v>
      </c>
      <c r="R9" s="828" t="s">
        <v>1051</v>
      </c>
      <c r="S9" s="828" t="s">
        <v>2348</v>
      </c>
      <c r="T9" s="517" t="str">
        <f t="shared" si="0"/>
        <v>OK</v>
      </c>
      <c r="U9" s="739">
        <f t="shared" si="4"/>
        <v>0</v>
      </c>
      <c r="V9" s="739">
        <f t="shared" si="5"/>
        <v>3800</v>
      </c>
      <c r="W9" s="739">
        <f t="shared" si="6"/>
        <v>0</v>
      </c>
      <c r="X9" s="739">
        <f t="shared" si="7"/>
        <v>0</v>
      </c>
      <c r="Y9" s="722">
        <f t="shared" si="8"/>
        <v>3800</v>
      </c>
      <c r="Z9" s="740" t="str">
        <f t="shared" si="9"/>
        <v>OK</v>
      </c>
    </row>
    <row r="10" spans="1:26">
      <c r="A10" s="1023">
        <v>5</v>
      </c>
      <c r="B10" s="1213" t="s">
        <v>2351</v>
      </c>
      <c r="C10" s="1214" t="s">
        <v>1503</v>
      </c>
      <c r="D10" s="1215">
        <v>1</v>
      </c>
      <c r="E10" s="1215">
        <v>0</v>
      </c>
      <c r="F10" s="1215">
        <v>16</v>
      </c>
      <c r="G10" s="1215">
        <v>20</v>
      </c>
      <c r="H10" s="1215">
        <v>0</v>
      </c>
      <c r="I10" s="1215">
        <v>20</v>
      </c>
      <c r="J10" s="1216">
        <v>550</v>
      </c>
      <c r="K10" s="1216">
        <f t="shared" si="1"/>
        <v>11000</v>
      </c>
      <c r="L10" s="1215"/>
      <c r="M10" s="1215">
        <v>20</v>
      </c>
      <c r="N10" s="1215"/>
      <c r="O10" s="1215"/>
      <c r="P10" s="1215">
        <f t="shared" si="2"/>
        <v>20</v>
      </c>
      <c r="Q10" s="1217">
        <f t="shared" si="3"/>
        <v>11000</v>
      </c>
      <c r="R10" s="828" t="s">
        <v>1051</v>
      </c>
      <c r="S10" s="828" t="s">
        <v>2348</v>
      </c>
      <c r="T10" s="517" t="str">
        <f t="shared" si="0"/>
        <v>OK</v>
      </c>
      <c r="U10" s="739">
        <f t="shared" si="4"/>
        <v>0</v>
      </c>
      <c r="V10" s="739">
        <f t="shared" si="5"/>
        <v>11000</v>
      </c>
      <c r="W10" s="739">
        <f t="shared" si="6"/>
        <v>0</v>
      </c>
      <c r="X10" s="739">
        <f t="shared" si="7"/>
        <v>0</v>
      </c>
      <c r="Y10" s="722">
        <f t="shared" si="8"/>
        <v>11000</v>
      </c>
      <c r="Z10" s="740" t="str">
        <f t="shared" si="9"/>
        <v>OK</v>
      </c>
    </row>
    <row r="11" spans="1:26">
      <c r="A11" s="1023">
        <v>6</v>
      </c>
      <c r="B11" s="1213" t="s">
        <v>2352</v>
      </c>
      <c r="C11" s="1214" t="s">
        <v>1503</v>
      </c>
      <c r="D11" s="1215">
        <v>42</v>
      </c>
      <c r="E11" s="1215">
        <v>26</v>
      </c>
      <c r="F11" s="1215">
        <v>56</v>
      </c>
      <c r="G11" s="1215">
        <v>60</v>
      </c>
      <c r="H11" s="1215">
        <v>42</v>
      </c>
      <c r="I11" s="1215">
        <v>30</v>
      </c>
      <c r="J11" s="1216">
        <v>300</v>
      </c>
      <c r="K11" s="1216">
        <f t="shared" si="1"/>
        <v>9000</v>
      </c>
      <c r="L11" s="1215"/>
      <c r="M11" s="1219">
        <v>30</v>
      </c>
      <c r="N11" s="1215"/>
      <c r="O11" s="1215"/>
      <c r="P11" s="1215">
        <f>SUM(L11:O11)</f>
        <v>30</v>
      </c>
      <c r="Q11" s="1217">
        <f t="shared" si="3"/>
        <v>9000</v>
      </c>
      <c r="R11" s="828" t="s">
        <v>1051</v>
      </c>
      <c r="S11" s="828" t="s">
        <v>2348</v>
      </c>
      <c r="T11" s="517" t="str">
        <f t="shared" si="0"/>
        <v>OK</v>
      </c>
      <c r="U11" s="739">
        <f t="shared" si="4"/>
        <v>0</v>
      </c>
      <c r="V11" s="739">
        <f t="shared" si="5"/>
        <v>9000</v>
      </c>
      <c r="W11" s="739">
        <f t="shared" si="6"/>
        <v>0</v>
      </c>
      <c r="X11" s="739">
        <f t="shared" si="7"/>
        <v>0</v>
      </c>
      <c r="Y11" s="722">
        <f t="shared" si="8"/>
        <v>9000</v>
      </c>
      <c r="Z11" s="740" t="str">
        <f t="shared" si="9"/>
        <v>OK</v>
      </c>
    </row>
    <row r="12" spans="1:26">
      <c r="A12" s="1023">
        <v>7</v>
      </c>
      <c r="B12" s="1213" t="s">
        <v>2353</v>
      </c>
      <c r="C12" s="1214" t="s">
        <v>1628</v>
      </c>
      <c r="D12" s="1220">
        <v>6</v>
      </c>
      <c r="E12" s="1220">
        <v>0</v>
      </c>
      <c r="F12" s="1215">
        <v>14</v>
      </c>
      <c r="G12" s="1215">
        <v>12</v>
      </c>
      <c r="H12" s="1215">
        <v>0</v>
      </c>
      <c r="I12" s="1215">
        <v>10</v>
      </c>
      <c r="J12" s="1216">
        <v>4400</v>
      </c>
      <c r="K12" s="1216">
        <f t="shared" si="1"/>
        <v>44000</v>
      </c>
      <c r="L12" s="1215"/>
      <c r="M12" s="1215"/>
      <c r="N12" s="1215">
        <v>10</v>
      </c>
      <c r="O12" s="1215"/>
      <c r="P12" s="1215">
        <f t="shared" si="2"/>
        <v>10</v>
      </c>
      <c r="Q12" s="1217">
        <f t="shared" si="3"/>
        <v>44000</v>
      </c>
      <c r="R12" s="828" t="s">
        <v>1051</v>
      </c>
      <c r="S12" s="828" t="s">
        <v>2348</v>
      </c>
      <c r="T12" s="517" t="str">
        <f t="shared" si="0"/>
        <v>OK</v>
      </c>
      <c r="U12" s="739">
        <f t="shared" si="4"/>
        <v>0</v>
      </c>
      <c r="V12" s="739">
        <f t="shared" si="5"/>
        <v>0</v>
      </c>
      <c r="W12" s="739">
        <f t="shared" si="6"/>
        <v>44000</v>
      </c>
      <c r="X12" s="739">
        <f t="shared" si="7"/>
        <v>0</v>
      </c>
      <c r="Y12" s="722">
        <f t="shared" si="8"/>
        <v>44000</v>
      </c>
      <c r="Z12" s="740" t="str">
        <f t="shared" si="9"/>
        <v>OK</v>
      </c>
    </row>
    <row r="13" spans="1:26">
      <c r="A13" s="1023">
        <v>8</v>
      </c>
      <c r="B13" s="715" t="s">
        <v>2354</v>
      </c>
      <c r="C13" s="1221" t="s">
        <v>1458</v>
      </c>
      <c r="D13" s="876">
        <v>15000</v>
      </c>
      <c r="E13" s="876">
        <v>17520</v>
      </c>
      <c r="F13" s="876">
        <v>6867</v>
      </c>
      <c r="G13" s="876">
        <v>15000</v>
      </c>
      <c r="H13" s="876">
        <v>6000</v>
      </c>
      <c r="I13" s="876">
        <f t="shared" ref="I13:I57" si="10">G13-H13</f>
        <v>9000</v>
      </c>
      <c r="J13" s="1085">
        <v>0.6</v>
      </c>
      <c r="K13" s="1216">
        <f t="shared" si="1"/>
        <v>5400</v>
      </c>
      <c r="L13" s="876">
        <v>0</v>
      </c>
      <c r="M13" s="876">
        <v>0</v>
      </c>
      <c r="N13" s="876">
        <v>6000</v>
      </c>
      <c r="O13" s="876">
        <v>3000</v>
      </c>
      <c r="P13" s="1215">
        <f t="shared" si="2"/>
        <v>9000</v>
      </c>
      <c r="Q13" s="1217">
        <f t="shared" si="3"/>
        <v>5400</v>
      </c>
      <c r="R13" s="828" t="s">
        <v>1051</v>
      </c>
      <c r="S13" s="1222" t="s">
        <v>1053</v>
      </c>
      <c r="T13" s="517" t="str">
        <f t="shared" si="0"/>
        <v>OK</v>
      </c>
      <c r="U13" s="739">
        <f t="shared" si="4"/>
        <v>0</v>
      </c>
      <c r="V13" s="739">
        <f t="shared" si="5"/>
        <v>0</v>
      </c>
      <c r="W13" s="739">
        <f t="shared" si="6"/>
        <v>3600</v>
      </c>
      <c r="X13" s="739">
        <f t="shared" si="7"/>
        <v>1800</v>
      </c>
      <c r="Y13" s="722">
        <f t="shared" si="8"/>
        <v>5400</v>
      </c>
      <c r="Z13" s="740" t="str">
        <f t="shared" si="9"/>
        <v>OK</v>
      </c>
    </row>
    <row r="14" spans="1:26">
      <c r="A14" s="1023">
        <v>9</v>
      </c>
      <c r="B14" s="715" t="s">
        <v>2355</v>
      </c>
      <c r="C14" s="1221" t="s">
        <v>1302</v>
      </c>
      <c r="D14" s="876">
        <v>15</v>
      </c>
      <c r="E14" s="876">
        <v>33</v>
      </c>
      <c r="F14" s="876">
        <v>19</v>
      </c>
      <c r="G14" s="876">
        <v>20</v>
      </c>
      <c r="H14" s="876">
        <v>0</v>
      </c>
      <c r="I14" s="876">
        <f t="shared" si="10"/>
        <v>20</v>
      </c>
      <c r="J14" s="1085">
        <v>32.1</v>
      </c>
      <c r="K14" s="1216">
        <f t="shared" si="1"/>
        <v>642</v>
      </c>
      <c r="L14" s="876">
        <v>10</v>
      </c>
      <c r="M14" s="876">
        <v>0</v>
      </c>
      <c r="N14" s="876">
        <v>10</v>
      </c>
      <c r="O14" s="876">
        <v>0</v>
      </c>
      <c r="P14" s="1215">
        <f t="shared" si="2"/>
        <v>20</v>
      </c>
      <c r="Q14" s="1217">
        <f t="shared" si="3"/>
        <v>642</v>
      </c>
      <c r="R14" s="828" t="s">
        <v>1051</v>
      </c>
      <c r="S14" s="1222" t="s">
        <v>1053</v>
      </c>
      <c r="T14" s="517" t="str">
        <f t="shared" si="0"/>
        <v>OK</v>
      </c>
      <c r="U14" s="739">
        <f t="shared" si="4"/>
        <v>321</v>
      </c>
      <c r="V14" s="739">
        <f t="shared" si="5"/>
        <v>0</v>
      </c>
      <c r="W14" s="739">
        <f t="shared" si="6"/>
        <v>321</v>
      </c>
      <c r="X14" s="739">
        <f t="shared" si="7"/>
        <v>0</v>
      </c>
      <c r="Y14" s="722">
        <f t="shared" si="8"/>
        <v>642</v>
      </c>
      <c r="Z14" s="740" t="str">
        <f t="shared" si="9"/>
        <v>OK</v>
      </c>
    </row>
    <row r="15" spans="1:26">
      <c r="A15" s="1023">
        <v>10</v>
      </c>
      <c r="B15" s="715" t="s">
        <v>2356</v>
      </c>
      <c r="C15" s="1221" t="s">
        <v>1302</v>
      </c>
      <c r="D15" s="876">
        <v>10</v>
      </c>
      <c r="E15" s="876">
        <v>21</v>
      </c>
      <c r="F15" s="876">
        <v>15</v>
      </c>
      <c r="G15" s="876">
        <v>15</v>
      </c>
      <c r="H15" s="876">
        <v>0</v>
      </c>
      <c r="I15" s="876">
        <f t="shared" si="10"/>
        <v>15</v>
      </c>
      <c r="J15" s="1085">
        <v>32.1</v>
      </c>
      <c r="K15" s="1216">
        <f t="shared" si="1"/>
        <v>481.5</v>
      </c>
      <c r="L15" s="876">
        <v>10</v>
      </c>
      <c r="M15" s="876">
        <v>0</v>
      </c>
      <c r="N15" s="876">
        <v>5</v>
      </c>
      <c r="O15" s="876">
        <v>0</v>
      </c>
      <c r="P15" s="1215">
        <f t="shared" si="2"/>
        <v>15</v>
      </c>
      <c r="Q15" s="1217">
        <f t="shared" si="3"/>
        <v>481.5</v>
      </c>
      <c r="R15" s="828" t="s">
        <v>1051</v>
      </c>
      <c r="S15" s="1222" t="s">
        <v>1053</v>
      </c>
      <c r="T15" s="517" t="str">
        <f t="shared" si="0"/>
        <v>OK</v>
      </c>
      <c r="U15" s="739">
        <f t="shared" si="4"/>
        <v>321</v>
      </c>
      <c r="V15" s="739">
        <f t="shared" si="5"/>
        <v>0</v>
      </c>
      <c r="W15" s="739">
        <f t="shared" si="6"/>
        <v>160.5</v>
      </c>
      <c r="X15" s="739">
        <f t="shared" si="7"/>
        <v>0</v>
      </c>
      <c r="Y15" s="722">
        <f t="shared" si="8"/>
        <v>481.5</v>
      </c>
      <c r="Z15" s="740" t="str">
        <f t="shared" si="9"/>
        <v>OK</v>
      </c>
    </row>
    <row r="16" spans="1:26">
      <c r="A16" s="1023">
        <v>11</v>
      </c>
      <c r="B16" s="715" t="s">
        <v>2357</v>
      </c>
      <c r="C16" s="1221" t="s">
        <v>1302</v>
      </c>
      <c r="D16" s="876">
        <v>10</v>
      </c>
      <c r="E16" s="876">
        <v>15</v>
      </c>
      <c r="F16" s="876">
        <v>15</v>
      </c>
      <c r="G16" s="876">
        <v>10</v>
      </c>
      <c r="H16" s="876">
        <v>0</v>
      </c>
      <c r="I16" s="876">
        <f t="shared" si="10"/>
        <v>10</v>
      </c>
      <c r="J16" s="1085">
        <v>33.1</v>
      </c>
      <c r="K16" s="1216">
        <f t="shared" si="1"/>
        <v>331</v>
      </c>
      <c r="L16" s="876">
        <v>10</v>
      </c>
      <c r="M16" s="876">
        <v>0</v>
      </c>
      <c r="N16" s="876">
        <v>0</v>
      </c>
      <c r="O16" s="876">
        <v>0</v>
      </c>
      <c r="P16" s="1215">
        <f t="shared" si="2"/>
        <v>10</v>
      </c>
      <c r="Q16" s="1217">
        <f t="shared" si="3"/>
        <v>331</v>
      </c>
      <c r="R16" s="828" t="s">
        <v>1051</v>
      </c>
      <c r="S16" s="1222" t="s">
        <v>1053</v>
      </c>
      <c r="T16" s="517" t="str">
        <f t="shared" si="0"/>
        <v>OK</v>
      </c>
      <c r="U16" s="739">
        <f t="shared" si="4"/>
        <v>331</v>
      </c>
      <c r="V16" s="739">
        <f t="shared" si="5"/>
        <v>0</v>
      </c>
      <c r="W16" s="739">
        <f t="shared" si="6"/>
        <v>0</v>
      </c>
      <c r="X16" s="739">
        <f t="shared" si="7"/>
        <v>0</v>
      </c>
      <c r="Y16" s="722">
        <f t="shared" si="8"/>
        <v>331</v>
      </c>
      <c r="Z16" s="740" t="str">
        <f t="shared" si="9"/>
        <v>OK</v>
      </c>
    </row>
    <row r="17" spans="1:26">
      <c r="A17" s="1023">
        <v>12</v>
      </c>
      <c r="B17" s="715" t="s">
        <v>2358</v>
      </c>
      <c r="C17" s="714" t="s">
        <v>2359</v>
      </c>
      <c r="D17" s="876">
        <v>120</v>
      </c>
      <c r="E17" s="876">
        <v>132</v>
      </c>
      <c r="F17" s="876">
        <v>68</v>
      </c>
      <c r="G17" s="876">
        <v>120</v>
      </c>
      <c r="H17" s="876">
        <v>20</v>
      </c>
      <c r="I17" s="876">
        <f t="shared" si="10"/>
        <v>100</v>
      </c>
      <c r="J17" s="1085">
        <v>123.05</v>
      </c>
      <c r="K17" s="1216">
        <f t="shared" si="1"/>
        <v>12305</v>
      </c>
      <c r="L17" s="876">
        <v>0</v>
      </c>
      <c r="M17" s="876">
        <v>30</v>
      </c>
      <c r="N17" s="876">
        <v>30</v>
      </c>
      <c r="O17" s="876">
        <v>40</v>
      </c>
      <c r="P17" s="1215">
        <f t="shared" si="2"/>
        <v>100</v>
      </c>
      <c r="Q17" s="1217">
        <f t="shared" si="3"/>
        <v>12305</v>
      </c>
      <c r="R17" s="828" t="s">
        <v>1051</v>
      </c>
      <c r="S17" s="1222" t="s">
        <v>1053</v>
      </c>
      <c r="T17" s="517" t="str">
        <f t="shared" si="0"/>
        <v>OK</v>
      </c>
      <c r="U17" s="739">
        <f t="shared" si="4"/>
        <v>0</v>
      </c>
      <c r="V17" s="739">
        <f t="shared" si="5"/>
        <v>3691.5</v>
      </c>
      <c r="W17" s="739">
        <f t="shared" si="6"/>
        <v>3691.5</v>
      </c>
      <c r="X17" s="739">
        <f t="shared" si="7"/>
        <v>4922</v>
      </c>
      <c r="Y17" s="722">
        <f t="shared" si="8"/>
        <v>12305</v>
      </c>
      <c r="Z17" s="740" t="str">
        <f t="shared" si="9"/>
        <v>OK</v>
      </c>
    </row>
    <row r="18" spans="1:26">
      <c r="A18" s="1023">
        <v>13</v>
      </c>
      <c r="B18" s="715" t="s">
        <v>2360</v>
      </c>
      <c r="C18" s="714" t="s">
        <v>1503</v>
      </c>
      <c r="D18" s="1223">
        <v>53</v>
      </c>
      <c r="E18" s="1223">
        <v>177</v>
      </c>
      <c r="F18" s="876">
        <v>228</v>
      </c>
      <c r="G18" s="876">
        <v>230</v>
      </c>
      <c r="H18" s="876">
        <v>20</v>
      </c>
      <c r="I18" s="876">
        <f t="shared" si="10"/>
        <v>210</v>
      </c>
      <c r="J18" s="1085">
        <v>55</v>
      </c>
      <c r="K18" s="1216">
        <f t="shared" si="1"/>
        <v>11550</v>
      </c>
      <c r="L18" s="876">
        <v>100</v>
      </c>
      <c r="M18" s="876">
        <v>0</v>
      </c>
      <c r="N18" s="876">
        <v>110</v>
      </c>
      <c r="O18" s="876">
        <v>0</v>
      </c>
      <c r="P18" s="1215">
        <f t="shared" si="2"/>
        <v>210</v>
      </c>
      <c r="Q18" s="1217">
        <f t="shared" si="3"/>
        <v>11550</v>
      </c>
      <c r="R18" s="828" t="s">
        <v>1051</v>
      </c>
      <c r="S18" s="1222" t="s">
        <v>1053</v>
      </c>
      <c r="T18" s="517" t="str">
        <f t="shared" si="0"/>
        <v>OK</v>
      </c>
      <c r="U18" s="739">
        <f t="shared" si="4"/>
        <v>5500</v>
      </c>
      <c r="V18" s="739">
        <f t="shared" si="5"/>
        <v>0</v>
      </c>
      <c r="W18" s="739">
        <f t="shared" si="6"/>
        <v>6050</v>
      </c>
      <c r="X18" s="739">
        <f t="shared" si="7"/>
        <v>0</v>
      </c>
      <c r="Y18" s="722">
        <f t="shared" si="8"/>
        <v>11550</v>
      </c>
      <c r="Z18" s="740" t="str">
        <f t="shared" si="9"/>
        <v>OK</v>
      </c>
    </row>
    <row r="19" spans="1:26">
      <c r="A19" s="1023">
        <v>14</v>
      </c>
      <c r="B19" s="715" t="s">
        <v>2361</v>
      </c>
      <c r="C19" s="714" t="s">
        <v>1503</v>
      </c>
      <c r="D19" s="876">
        <v>80</v>
      </c>
      <c r="E19" s="876">
        <v>153</v>
      </c>
      <c r="F19" s="876">
        <v>187</v>
      </c>
      <c r="G19" s="876">
        <v>190</v>
      </c>
      <c r="H19" s="876">
        <v>0</v>
      </c>
      <c r="I19" s="876">
        <f t="shared" si="10"/>
        <v>190</v>
      </c>
      <c r="J19" s="1085">
        <v>14</v>
      </c>
      <c r="K19" s="1216">
        <f t="shared" si="1"/>
        <v>2660</v>
      </c>
      <c r="L19" s="876">
        <v>100</v>
      </c>
      <c r="M19" s="876">
        <v>0</v>
      </c>
      <c r="N19" s="876">
        <v>90</v>
      </c>
      <c r="O19" s="876">
        <v>0</v>
      </c>
      <c r="P19" s="1215">
        <f t="shared" si="2"/>
        <v>190</v>
      </c>
      <c r="Q19" s="1217">
        <f t="shared" si="3"/>
        <v>2660</v>
      </c>
      <c r="R19" s="828" t="s">
        <v>1051</v>
      </c>
      <c r="S19" s="1222" t="s">
        <v>1053</v>
      </c>
      <c r="T19" s="517" t="str">
        <f t="shared" si="0"/>
        <v>OK</v>
      </c>
      <c r="U19" s="739">
        <f t="shared" si="4"/>
        <v>1400</v>
      </c>
      <c r="V19" s="739">
        <f t="shared" si="5"/>
        <v>0</v>
      </c>
      <c r="W19" s="739">
        <f t="shared" si="6"/>
        <v>1260</v>
      </c>
      <c r="X19" s="739">
        <f t="shared" si="7"/>
        <v>0</v>
      </c>
      <c r="Y19" s="722">
        <f t="shared" si="8"/>
        <v>2660</v>
      </c>
      <c r="Z19" s="740" t="str">
        <f t="shared" si="9"/>
        <v>OK</v>
      </c>
    </row>
    <row r="20" spans="1:26">
      <c r="A20" s="1023">
        <v>15</v>
      </c>
      <c r="B20" s="715" t="s">
        <v>2362</v>
      </c>
      <c r="C20" s="714" t="s">
        <v>1503</v>
      </c>
      <c r="D20" s="876">
        <v>100</v>
      </c>
      <c r="E20" s="876">
        <v>366</v>
      </c>
      <c r="F20" s="876">
        <v>477</v>
      </c>
      <c r="G20" s="876">
        <v>400</v>
      </c>
      <c r="H20" s="876">
        <v>100</v>
      </c>
      <c r="I20" s="876">
        <f t="shared" si="10"/>
        <v>300</v>
      </c>
      <c r="J20" s="1085">
        <v>3.2</v>
      </c>
      <c r="K20" s="1216">
        <f t="shared" si="1"/>
        <v>960</v>
      </c>
      <c r="L20" s="876">
        <v>100</v>
      </c>
      <c r="M20" s="876">
        <v>0</v>
      </c>
      <c r="N20" s="876">
        <v>200</v>
      </c>
      <c r="O20" s="876">
        <v>0</v>
      </c>
      <c r="P20" s="1215">
        <f t="shared" si="2"/>
        <v>300</v>
      </c>
      <c r="Q20" s="1217">
        <f t="shared" si="3"/>
        <v>960</v>
      </c>
      <c r="R20" s="828" t="s">
        <v>1051</v>
      </c>
      <c r="S20" s="1222" t="s">
        <v>1053</v>
      </c>
      <c r="T20" s="517" t="str">
        <f t="shared" si="0"/>
        <v>OK</v>
      </c>
      <c r="U20" s="739">
        <f t="shared" si="4"/>
        <v>320</v>
      </c>
      <c r="V20" s="739">
        <f t="shared" si="5"/>
        <v>0</v>
      </c>
      <c r="W20" s="739">
        <f t="shared" si="6"/>
        <v>640</v>
      </c>
      <c r="X20" s="739">
        <f t="shared" si="7"/>
        <v>0</v>
      </c>
      <c r="Y20" s="722">
        <f t="shared" si="8"/>
        <v>960</v>
      </c>
      <c r="Z20" s="740" t="str">
        <f t="shared" si="9"/>
        <v>OK</v>
      </c>
    </row>
    <row r="21" spans="1:26" s="21" customFormat="1">
      <c r="A21" s="1060"/>
      <c r="B21" s="76" t="s">
        <v>6</v>
      </c>
      <c r="K21" s="1224">
        <f>SUM(K6:K20)</f>
        <v>136609.5</v>
      </c>
      <c r="L21" s="1139"/>
      <c r="M21" s="1139"/>
      <c r="N21" s="1139"/>
      <c r="O21" s="1139"/>
      <c r="P21" s="1139"/>
      <c r="Q21" s="1225">
        <f>SUM(Q6:Q20)</f>
        <v>136609.5</v>
      </c>
      <c r="R21" s="547"/>
      <c r="T21" s="22"/>
      <c r="U21" s="739">
        <f t="shared" si="4"/>
        <v>0</v>
      </c>
      <c r="V21" s="739">
        <f t="shared" si="5"/>
        <v>0</v>
      </c>
      <c r="W21" s="739">
        <f t="shared" si="6"/>
        <v>0</v>
      </c>
      <c r="X21" s="739">
        <f t="shared" si="7"/>
        <v>0</v>
      </c>
      <c r="Y21" s="722">
        <f t="shared" si="8"/>
        <v>0</v>
      </c>
      <c r="Z21" s="740" t="b">
        <f t="shared" si="9"/>
        <v>0</v>
      </c>
    </row>
    <row r="22" spans="1:26" s="21" customFormat="1">
      <c r="A22" s="1060"/>
      <c r="B22" s="73"/>
      <c r="K22" s="1226"/>
      <c r="L22" s="1139"/>
      <c r="M22" s="1139"/>
      <c r="N22" s="1139"/>
      <c r="O22" s="1139"/>
      <c r="P22" s="1139"/>
      <c r="Q22" s="800"/>
      <c r="T22" s="22"/>
      <c r="U22" s="739">
        <f t="shared" si="4"/>
        <v>0</v>
      </c>
      <c r="V22" s="739">
        <f t="shared" si="5"/>
        <v>0</v>
      </c>
      <c r="W22" s="739">
        <f t="shared" si="6"/>
        <v>0</v>
      </c>
      <c r="X22" s="739">
        <f t="shared" si="7"/>
        <v>0</v>
      </c>
      <c r="Y22" s="722">
        <f t="shared" si="8"/>
        <v>0</v>
      </c>
      <c r="Z22" s="740" t="str">
        <f t="shared" si="9"/>
        <v>OK</v>
      </c>
    </row>
    <row r="23" spans="1:26" s="21" customFormat="1">
      <c r="A23" s="1060"/>
      <c r="B23" s="73"/>
      <c r="K23" s="1226"/>
      <c r="L23" s="1139"/>
      <c r="M23" s="1139"/>
      <c r="N23" s="1139"/>
      <c r="O23" s="1139"/>
      <c r="P23" s="1139"/>
      <c r="Q23" s="800"/>
      <c r="T23" s="22"/>
      <c r="U23" s="739">
        <f t="shared" si="4"/>
        <v>0</v>
      </c>
      <c r="V23" s="739">
        <f t="shared" si="5"/>
        <v>0</v>
      </c>
      <c r="W23" s="739">
        <f t="shared" si="6"/>
        <v>0</v>
      </c>
      <c r="X23" s="739">
        <f t="shared" si="7"/>
        <v>0</v>
      </c>
      <c r="Y23" s="722">
        <f t="shared" si="8"/>
        <v>0</v>
      </c>
      <c r="Z23" s="740" t="str">
        <f t="shared" si="9"/>
        <v>OK</v>
      </c>
    </row>
    <row r="24" spans="1:26" s="21" customFormat="1">
      <c r="A24" s="1060"/>
      <c r="B24" s="73"/>
      <c r="K24" s="1226"/>
      <c r="L24" s="1139"/>
      <c r="M24" s="1139"/>
      <c r="N24" s="1139"/>
      <c r="O24" s="1139"/>
      <c r="P24" s="1139"/>
      <c r="Q24" s="800"/>
      <c r="T24" s="22"/>
      <c r="U24" s="739">
        <f t="shared" si="4"/>
        <v>0</v>
      </c>
      <c r="V24" s="739">
        <f t="shared" si="5"/>
        <v>0</v>
      </c>
      <c r="W24" s="739">
        <f t="shared" si="6"/>
        <v>0</v>
      </c>
      <c r="X24" s="739">
        <f t="shared" si="7"/>
        <v>0</v>
      </c>
      <c r="Y24" s="722">
        <f t="shared" si="8"/>
        <v>0</v>
      </c>
      <c r="Z24" s="740" t="str">
        <f t="shared" si="9"/>
        <v>OK</v>
      </c>
    </row>
    <row r="25" spans="1:26" ht="24.6">
      <c r="A25" s="1781" t="s">
        <v>2363</v>
      </c>
      <c r="B25" s="1781"/>
      <c r="C25" s="1781"/>
      <c r="D25" s="1781"/>
      <c r="E25" s="1781"/>
      <c r="F25" s="1781"/>
      <c r="G25" s="1781"/>
      <c r="H25" s="1781"/>
      <c r="I25" s="1781"/>
      <c r="J25" s="1781"/>
      <c r="K25" s="1781"/>
      <c r="L25" s="1781"/>
      <c r="M25" s="1781"/>
      <c r="N25" s="1781"/>
      <c r="O25" s="1781"/>
      <c r="P25" s="1781"/>
      <c r="Q25" s="1781"/>
      <c r="R25" s="1781"/>
      <c r="S25" s="1781"/>
      <c r="T25" s="517"/>
      <c r="U25" s="739">
        <f t="shared" si="4"/>
        <v>0</v>
      </c>
      <c r="V25" s="739">
        <f t="shared" si="5"/>
        <v>0</v>
      </c>
      <c r="W25" s="739">
        <f t="shared" si="6"/>
        <v>0</v>
      </c>
      <c r="X25" s="739">
        <f t="shared" si="7"/>
        <v>0</v>
      </c>
      <c r="Y25" s="722">
        <f t="shared" si="8"/>
        <v>0</v>
      </c>
      <c r="Z25" s="740" t="str">
        <f t="shared" si="9"/>
        <v>OK</v>
      </c>
    </row>
    <row r="26" spans="1:26" ht="24.6">
      <c r="A26" s="1826" t="s">
        <v>1029</v>
      </c>
      <c r="B26" s="1826"/>
      <c r="C26" s="1826"/>
      <c r="D26" s="1826"/>
      <c r="E26" s="1826"/>
      <c r="F26" s="1826"/>
      <c r="G26" s="1826"/>
      <c r="H26" s="1826"/>
      <c r="I26" s="1826"/>
      <c r="J26" s="1826"/>
      <c r="K26" s="1826"/>
      <c r="L26" s="1826"/>
      <c r="M26" s="1826"/>
      <c r="N26" s="1826"/>
      <c r="O26" s="1826"/>
      <c r="P26" s="1826"/>
      <c r="Q26" s="1826"/>
      <c r="R26" s="1826"/>
      <c r="S26" s="1826"/>
      <c r="T26" s="517"/>
      <c r="U26" s="739">
        <f t="shared" si="4"/>
        <v>0</v>
      </c>
      <c r="V26" s="739">
        <f t="shared" si="5"/>
        <v>0</v>
      </c>
      <c r="W26" s="739">
        <f t="shared" si="6"/>
        <v>0</v>
      </c>
      <c r="X26" s="739">
        <f t="shared" si="7"/>
        <v>0</v>
      </c>
      <c r="Y26" s="722">
        <f t="shared" si="8"/>
        <v>0</v>
      </c>
      <c r="Z26" s="740" t="str">
        <f t="shared" si="9"/>
        <v>OK</v>
      </c>
    </row>
    <row r="27" spans="1:26" ht="24.6">
      <c r="A27" s="1827" t="s">
        <v>1030</v>
      </c>
      <c r="B27" s="1827"/>
      <c r="C27" s="1827"/>
      <c r="D27" s="1827"/>
      <c r="E27" s="1827"/>
      <c r="F27" s="1827"/>
      <c r="G27" s="1827"/>
      <c r="H27" s="1827"/>
      <c r="I27" s="1827"/>
      <c r="J27" s="1827"/>
      <c r="K27" s="1827"/>
      <c r="L27" s="1827"/>
      <c r="M27" s="1827"/>
      <c r="N27" s="1827"/>
      <c r="O27" s="1827"/>
      <c r="P27" s="1827"/>
      <c r="Q27" s="1827"/>
      <c r="R27" s="1827"/>
      <c r="S27" s="1827"/>
      <c r="T27" s="517"/>
      <c r="U27" s="739">
        <f t="shared" si="4"/>
        <v>0</v>
      </c>
      <c r="V27" s="739">
        <f t="shared" si="5"/>
        <v>0</v>
      </c>
      <c r="W27" s="739">
        <f t="shared" si="6"/>
        <v>0</v>
      </c>
      <c r="X27" s="739">
        <f t="shared" si="7"/>
        <v>0</v>
      </c>
      <c r="Y27" s="722">
        <f t="shared" si="8"/>
        <v>0</v>
      </c>
      <c r="Z27" s="740" t="str">
        <f t="shared" si="9"/>
        <v>OK</v>
      </c>
    </row>
    <row r="28" spans="1:26">
      <c r="A28" s="1872" t="s">
        <v>789</v>
      </c>
      <c r="B28" s="1873" t="s">
        <v>4</v>
      </c>
      <c r="C28" s="1872" t="s">
        <v>1031</v>
      </c>
      <c r="D28" s="1892" t="s">
        <v>1032</v>
      </c>
      <c r="E28" s="1892"/>
      <c r="F28" s="1892"/>
      <c r="G28" s="1893" t="s">
        <v>1033</v>
      </c>
      <c r="H28" s="1894" t="s">
        <v>1034</v>
      </c>
      <c r="I28" s="1894" t="s">
        <v>1035</v>
      </c>
      <c r="J28" s="1895" t="s">
        <v>1036</v>
      </c>
      <c r="K28" s="1896" t="s">
        <v>1037</v>
      </c>
      <c r="L28" s="1892" t="s">
        <v>1038</v>
      </c>
      <c r="M28" s="1892" t="s">
        <v>1039</v>
      </c>
      <c r="N28" s="1892" t="s">
        <v>1040</v>
      </c>
      <c r="O28" s="1892" t="s">
        <v>1041</v>
      </c>
      <c r="P28" s="1872" t="s">
        <v>1042</v>
      </c>
      <c r="Q28" s="1872"/>
      <c r="R28" s="1872" t="s">
        <v>1043</v>
      </c>
      <c r="S28" s="1878" t="s">
        <v>1146</v>
      </c>
      <c r="T28" s="517"/>
      <c r="U28" s="739"/>
      <c r="V28" s="739"/>
      <c r="W28" s="739"/>
      <c r="X28" s="739"/>
      <c r="Z28" s="740" t="str">
        <f t="shared" si="9"/>
        <v>OK</v>
      </c>
    </row>
    <row r="29" spans="1:26" ht="87" customHeight="1">
      <c r="A29" s="1872"/>
      <c r="B29" s="1874"/>
      <c r="C29" s="1872"/>
      <c r="D29" s="1209" t="s">
        <v>1045</v>
      </c>
      <c r="E29" s="1209" t="s">
        <v>1046</v>
      </c>
      <c r="F29" s="1209" t="s">
        <v>224</v>
      </c>
      <c r="G29" s="1893"/>
      <c r="H29" s="1894"/>
      <c r="I29" s="1894"/>
      <c r="J29" s="1895"/>
      <c r="K29" s="1896"/>
      <c r="L29" s="1892"/>
      <c r="M29" s="1892"/>
      <c r="N29" s="1892"/>
      <c r="O29" s="1892"/>
      <c r="P29" s="724" t="s">
        <v>1047</v>
      </c>
      <c r="Q29" s="1211" t="s">
        <v>1048</v>
      </c>
      <c r="R29" s="1872"/>
      <c r="S29" s="1878"/>
      <c r="T29" s="517"/>
      <c r="U29" s="739">
        <f t="shared" si="4"/>
        <v>0</v>
      </c>
      <c r="V29" s="739">
        <f t="shared" si="5"/>
        <v>0</v>
      </c>
      <c r="W29" s="739">
        <f t="shared" si="6"/>
        <v>0</v>
      </c>
      <c r="X29" s="739">
        <f t="shared" si="7"/>
        <v>0</v>
      </c>
      <c r="Y29" s="722">
        <f t="shared" si="8"/>
        <v>0</v>
      </c>
      <c r="Z29" s="740" t="b">
        <f t="shared" si="9"/>
        <v>0</v>
      </c>
    </row>
    <row r="30" spans="1:26" ht="19.2" customHeight="1">
      <c r="A30" s="724"/>
      <c r="B30" s="849" t="s">
        <v>1087</v>
      </c>
      <c r="C30" s="1227"/>
      <c r="D30" s="1209"/>
      <c r="E30" s="1209"/>
      <c r="F30" s="1209"/>
      <c r="G30" s="1208"/>
      <c r="H30" s="1209"/>
      <c r="I30" s="1209"/>
      <c r="J30" s="1210"/>
      <c r="K30" s="1211">
        <f>+K21</f>
        <v>136609.5</v>
      </c>
      <c r="L30" s="1207"/>
      <c r="M30" s="1207"/>
      <c r="N30" s="1207"/>
      <c r="O30" s="1207"/>
      <c r="P30" s="724"/>
      <c r="Q30" s="1211">
        <f>+Q21</f>
        <v>136609.5</v>
      </c>
      <c r="R30" s="724"/>
      <c r="S30" s="726"/>
      <c r="T30" s="517"/>
      <c r="U30" s="739">
        <f t="shared" si="4"/>
        <v>0</v>
      </c>
      <c r="V30" s="739">
        <f t="shared" si="5"/>
        <v>0</v>
      </c>
      <c r="W30" s="739">
        <f t="shared" si="6"/>
        <v>0</v>
      </c>
      <c r="X30" s="739">
        <f t="shared" si="7"/>
        <v>0</v>
      </c>
      <c r="Y30" s="722">
        <f t="shared" si="8"/>
        <v>0</v>
      </c>
      <c r="Z30" s="740" t="b">
        <f t="shared" si="9"/>
        <v>0</v>
      </c>
    </row>
    <row r="31" spans="1:26">
      <c r="A31" s="1023">
        <v>16</v>
      </c>
      <c r="B31" s="715" t="s">
        <v>2364</v>
      </c>
      <c r="C31" s="1221" t="s">
        <v>1503</v>
      </c>
      <c r="D31" s="876">
        <v>800</v>
      </c>
      <c r="E31" s="876">
        <v>1122</v>
      </c>
      <c r="F31" s="876">
        <v>395</v>
      </c>
      <c r="G31" s="876">
        <v>700</v>
      </c>
      <c r="H31" s="876">
        <v>0</v>
      </c>
      <c r="I31" s="876">
        <f t="shared" si="10"/>
        <v>700</v>
      </c>
      <c r="J31" s="1085">
        <v>3.2</v>
      </c>
      <c r="K31" s="1085">
        <f t="shared" ref="K31:K107" si="11">I31*J31</f>
        <v>2240</v>
      </c>
      <c r="L31" s="876">
        <v>400</v>
      </c>
      <c r="M31" s="876">
        <v>0</v>
      </c>
      <c r="N31" s="876">
        <v>300</v>
      </c>
      <c r="O31" s="876">
        <v>0</v>
      </c>
      <c r="P31" s="876">
        <f t="shared" ref="P31:P111" si="12">L31+M31+N31+O31</f>
        <v>700</v>
      </c>
      <c r="Q31" s="1228">
        <f t="shared" ref="Q31:Q107" si="13">P31*J31</f>
        <v>2240</v>
      </c>
      <c r="R31" s="828" t="s">
        <v>1051</v>
      </c>
      <c r="S31" s="1222" t="s">
        <v>1053</v>
      </c>
      <c r="T31" s="517" t="str">
        <f>+IF(K36=Q36,("OK"))</f>
        <v>OK</v>
      </c>
      <c r="U31" s="739">
        <f t="shared" si="4"/>
        <v>1280</v>
      </c>
      <c r="V31" s="739">
        <f t="shared" si="5"/>
        <v>0</v>
      </c>
      <c r="W31" s="739">
        <f t="shared" si="6"/>
        <v>960</v>
      </c>
      <c r="X31" s="739">
        <f t="shared" si="7"/>
        <v>0</v>
      </c>
      <c r="Y31" s="722">
        <f t="shared" si="8"/>
        <v>2240</v>
      </c>
      <c r="Z31" s="740" t="str">
        <f t="shared" si="9"/>
        <v>OK</v>
      </c>
    </row>
    <row r="32" spans="1:26" s="21" customFormat="1">
      <c r="A32" s="1023">
        <v>17</v>
      </c>
      <c r="B32" s="715" t="s">
        <v>2365</v>
      </c>
      <c r="C32" s="1221" t="s">
        <v>1503</v>
      </c>
      <c r="D32" s="876">
        <v>140</v>
      </c>
      <c r="E32" s="876">
        <v>100</v>
      </c>
      <c r="F32" s="876">
        <v>107</v>
      </c>
      <c r="G32" s="876">
        <v>100</v>
      </c>
      <c r="H32" s="876">
        <v>0</v>
      </c>
      <c r="I32" s="876">
        <f t="shared" si="10"/>
        <v>100</v>
      </c>
      <c r="J32" s="1085">
        <v>3.2</v>
      </c>
      <c r="K32" s="1085">
        <f t="shared" si="11"/>
        <v>320</v>
      </c>
      <c r="L32" s="876">
        <v>0</v>
      </c>
      <c r="M32" s="876">
        <v>0</v>
      </c>
      <c r="N32" s="876">
        <v>100</v>
      </c>
      <c r="O32" s="876">
        <v>0</v>
      </c>
      <c r="P32" s="876">
        <f t="shared" si="12"/>
        <v>100</v>
      </c>
      <c r="Q32" s="1228">
        <f t="shared" si="13"/>
        <v>320</v>
      </c>
      <c r="R32" s="828" t="s">
        <v>1051</v>
      </c>
      <c r="S32" s="1222" t="s">
        <v>1053</v>
      </c>
      <c r="T32" s="22" t="str">
        <f>+IF(K37=Q37,("OK"))</f>
        <v>OK</v>
      </c>
      <c r="U32" s="739">
        <f t="shared" si="4"/>
        <v>0</v>
      </c>
      <c r="V32" s="739">
        <f t="shared" si="5"/>
        <v>0</v>
      </c>
      <c r="W32" s="739">
        <f t="shared" si="6"/>
        <v>320</v>
      </c>
      <c r="X32" s="739">
        <f t="shared" si="7"/>
        <v>0</v>
      </c>
      <c r="Y32" s="722">
        <f t="shared" si="8"/>
        <v>320</v>
      </c>
      <c r="Z32" s="740" t="str">
        <f t="shared" si="9"/>
        <v>OK</v>
      </c>
    </row>
    <row r="33" spans="1:26" s="21" customFormat="1">
      <c r="A33" s="1023">
        <v>18</v>
      </c>
      <c r="B33" s="715" t="s">
        <v>2366</v>
      </c>
      <c r="C33" s="1221" t="s">
        <v>1503</v>
      </c>
      <c r="D33" s="876">
        <v>226</v>
      </c>
      <c r="E33" s="876">
        <v>150</v>
      </c>
      <c r="F33" s="876">
        <v>161</v>
      </c>
      <c r="G33" s="876">
        <v>200</v>
      </c>
      <c r="H33" s="876">
        <v>0</v>
      </c>
      <c r="I33" s="876">
        <f t="shared" si="10"/>
        <v>200</v>
      </c>
      <c r="J33" s="1085">
        <v>3.2</v>
      </c>
      <c r="K33" s="1085">
        <f t="shared" si="11"/>
        <v>640</v>
      </c>
      <c r="L33" s="876">
        <v>200</v>
      </c>
      <c r="M33" s="876">
        <v>0</v>
      </c>
      <c r="N33" s="876">
        <v>0</v>
      </c>
      <c r="O33" s="876">
        <v>0</v>
      </c>
      <c r="P33" s="876">
        <f t="shared" si="12"/>
        <v>200</v>
      </c>
      <c r="Q33" s="1228">
        <f t="shared" si="13"/>
        <v>640</v>
      </c>
      <c r="R33" s="828" t="s">
        <v>1051</v>
      </c>
      <c r="S33" s="1222" t="s">
        <v>1053</v>
      </c>
      <c r="T33" s="22" t="str">
        <f t="shared" ref="T33:T125" si="14">+IF(K38=Q38,("OK"))</f>
        <v>OK</v>
      </c>
      <c r="U33" s="739">
        <f t="shared" si="4"/>
        <v>640</v>
      </c>
      <c r="V33" s="739">
        <f t="shared" si="5"/>
        <v>0</v>
      </c>
      <c r="W33" s="739">
        <f t="shared" si="6"/>
        <v>0</v>
      </c>
      <c r="X33" s="739">
        <f t="shared" si="7"/>
        <v>0</v>
      </c>
      <c r="Y33" s="722">
        <f t="shared" si="8"/>
        <v>640</v>
      </c>
      <c r="Z33" s="740" t="str">
        <f t="shared" si="9"/>
        <v>OK</v>
      </c>
    </row>
    <row r="34" spans="1:26" s="21" customFormat="1">
      <c r="A34" s="1023">
        <v>19</v>
      </c>
      <c r="B34" s="825" t="s">
        <v>2367</v>
      </c>
      <c r="C34" s="1229" t="s">
        <v>1302</v>
      </c>
      <c r="D34" s="591">
        <v>126</v>
      </c>
      <c r="E34" s="591">
        <v>271.5</v>
      </c>
      <c r="F34" s="876">
        <v>425</v>
      </c>
      <c r="G34" s="876">
        <v>450</v>
      </c>
      <c r="H34" s="876">
        <v>50</v>
      </c>
      <c r="I34" s="876">
        <f t="shared" si="10"/>
        <v>400</v>
      </c>
      <c r="J34" s="827">
        <v>23</v>
      </c>
      <c r="K34" s="1085">
        <f t="shared" si="11"/>
        <v>9200</v>
      </c>
      <c r="L34" s="1103">
        <v>100</v>
      </c>
      <c r="M34" s="1103">
        <v>100</v>
      </c>
      <c r="N34" s="1103">
        <v>100</v>
      </c>
      <c r="O34" s="1103">
        <v>100</v>
      </c>
      <c r="P34" s="876">
        <f t="shared" si="12"/>
        <v>400</v>
      </c>
      <c r="Q34" s="1228">
        <f t="shared" si="13"/>
        <v>9200</v>
      </c>
      <c r="R34" s="828" t="s">
        <v>1051</v>
      </c>
      <c r="S34" s="1222" t="s">
        <v>1053</v>
      </c>
      <c r="T34" s="22" t="str">
        <f t="shared" si="14"/>
        <v>OK</v>
      </c>
      <c r="U34" s="739">
        <f t="shared" si="4"/>
        <v>2300</v>
      </c>
      <c r="V34" s="739">
        <f t="shared" si="5"/>
        <v>2300</v>
      </c>
      <c r="W34" s="739">
        <f t="shared" si="6"/>
        <v>2300</v>
      </c>
      <c r="X34" s="739">
        <f t="shared" si="7"/>
        <v>2300</v>
      </c>
      <c r="Y34" s="722">
        <f t="shared" si="8"/>
        <v>9200</v>
      </c>
      <c r="Z34" s="740" t="str">
        <f t="shared" si="9"/>
        <v>OK</v>
      </c>
    </row>
    <row r="35" spans="1:26" s="21" customFormat="1">
      <c r="A35" s="1023">
        <v>20</v>
      </c>
      <c r="B35" s="825" t="s">
        <v>2368</v>
      </c>
      <c r="C35" s="1229" t="s">
        <v>1302</v>
      </c>
      <c r="D35" s="591">
        <v>0</v>
      </c>
      <c r="E35" s="591">
        <v>0</v>
      </c>
      <c r="F35" s="876">
        <v>1</v>
      </c>
      <c r="G35" s="876">
        <v>5</v>
      </c>
      <c r="H35" s="876">
        <v>0</v>
      </c>
      <c r="I35" s="876">
        <f t="shared" si="10"/>
        <v>5</v>
      </c>
      <c r="J35" s="827">
        <v>2500</v>
      </c>
      <c r="K35" s="1085">
        <f t="shared" si="11"/>
        <v>12500</v>
      </c>
      <c r="L35" s="1103">
        <v>2</v>
      </c>
      <c r="M35" s="591">
        <v>0</v>
      </c>
      <c r="N35" s="591">
        <v>3</v>
      </c>
      <c r="O35" s="591">
        <v>0</v>
      </c>
      <c r="P35" s="876">
        <f t="shared" si="12"/>
        <v>5</v>
      </c>
      <c r="Q35" s="1228">
        <f t="shared" si="13"/>
        <v>12500</v>
      </c>
      <c r="R35" s="828" t="s">
        <v>1051</v>
      </c>
      <c r="S35" s="1222" t="s">
        <v>1053</v>
      </c>
      <c r="T35" s="22" t="str">
        <f t="shared" si="14"/>
        <v>OK</v>
      </c>
      <c r="U35" s="739">
        <f t="shared" si="4"/>
        <v>5000</v>
      </c>
      <c r="V35" s="739">
        <f t="shared" si="5"/>
        <v>0</v>
      </c>
      <c r="W35" s="739">
        <f t="shared" si="6"/>
        <v>7500</v>
      </c>
      <c r="X35" s="739">
        <f t="shared" si="7"/>
        <v>0</v>
      </c>
      <c r="Y35" s="722">
        <f t="shared" si="8"/>
        <v>12500</v>
      </c>
      <c r="Z35" s="740" t="str">
        <f t="shared" si="9"/>
        <v>OK</v>
      </c>
    </row>
    <row r="36" spans="1:26" s="21" customFormat="1">
      <c r="A36" s="1023">
        <v>21</v>
      </c>
      <c r="B36" s="1230" t="s">
        <v>2369</v>
      </c>
      <c r="C36" s="1231" t="s">
        <v>1503</v>
      </c>
      <c r="D36" s="1232">
        <v>360</v>
      </c>
      <c r="E36" s="1232">
        <v>400</v>
      </c>
      <c r="F36" s="1232">
        <v>336</v>
      </c>
      <c r="G36" s="1232">
        <v>384</v>
      </c>
      <c r="H36" s="1232">
        <v>24</v>
      </c>
      <c r="I36" s="1232">
        <f t="shared" si="10"/>
        <v>360</v>
      </c>
      <c r="J36" s="1233">
        <v>57.5</v>
      </c>
      <c r="K36" s="1233">
        <f t="shared" si="11"/>
        <v>20700</v>
      </c>
      <c r="L36" s="1234">
        <v>120</v>
      </c>
      <c r="M36" s="1234">
        <v>120</v>
      </c>
      <c r="N36" s="1234">
        <v>120</v>
      </c>
      <c r="O36" s="1232">
        <v>0</v>
      </c>
      <c r="P36" s="1232">
        <f t="shared" si="12"/>
        <v>360</v>
      </c>
      <c r="Q36" s="1235">
        <f t="shared" si="13"/>
        <v>20700</v>
      </c>
      <c r="R36" s="1218" t="s">
        <v>1051</v>
      </c>
      <c r="S36" s="1222" t="s">
        <v>1053</v>
      </c>
      <c r="T36" s="22" t="str">
        <f t="shared" si="14"/>
        <v>OK</v>
      </c>
      <c r="U36" s="739">
        <f t="shared" si="4"/>
        <v>6900</v>
      </c>
      <c r="V36" s="739">
        <f t="shared" si="5"/>
        <v>6900</v>
      </c>
      <c r="W36" s="739">
        <f t="shared" si="6"/>
        <v>6900</v>
      </c>
      <c r="X36" s="739">
        <f t="shared" si="7"/>
        <v>0</v>
      </c>
      <c r="Y36" s="722">
        <f t="shared" si="8"/>
        <v>20700</v>
      </c>
      <c r="Z36" s="740" t="str">
        <f t="shared" si="9"/>
        <v>OK</v>
      </c>
    </row>
    <row r="37" spans="1:26" s="21" customFormat="1">
      <c r="A37" s="1023">
        <v>22</v>
      </c>
      <c r="B37" s="1230" t="s">
        <v>2370</v>
      </c>
      <c r="C37" s="1231" t="s">
        <v>1503</v>
      </c>
      <c r="D37" s="1232">
        <v>60</v>
      </c>
      <c r="E37" s="1232">
        <v>63</v>
      </c>
      <c r="F37" s="1232">
        <v>64</v>
      </c>
      <c r="G37" s="1232">
        <v>72</v>
      </c>
      <c r="H37" s="1232">
        <v>12</v>
      </c>
      <c r="I37" s="1232">
        <f t="shared" si="10"/>
        <v>60</v>
      </c>
      <c r="J37" s="1233">
        <v>57.5</v>
      </c>
      <c r="K37" s="1233">
        <f t="shared" si="11"/>
        <v>3450</v>
      </c>
      <c r="L37" s="1234">
        <v>0</v>
      </c>
      <c r="M37" s="1232">
        <v>0</v>
      </c>
      <c r="N37" s="1232">
        <v>60</v>
      </c>
      <c r="O37" s="1232">
        <v>0</v>
      </c>
      <c r="P37" s="1232">
        <f t="shared" si="12"/>
        <v>60</v>
      </c>
      <c r="Q37" s="1235">
        <f t="shared" si="13"/>
        <v>3450</v>
      </c>
      <c r="R37" s="1218" t="s">
        <v>1051</v>
      </c>
      <c r="S37" s="1222" t="s">
        <v>1053</v>
      </c>
      <c r="T37" s="22" t="str">
        <f t="shared" si="14"/>
        <v>OK</v>
      </c>
      <c r="U37" s="739">
        <f t="shared" si="4"/>
        <v>0</v>
      </c>
      <c r="V37" s="739">
        <f t="shared" si="5"/>
        <v>0</v>
      </c>
      <c r="W37" s="739">
        <f t="shared" si="6"/>
        <v>3450</v>
      </c>
      <c r="X37" s="739">
        <f t="shared" si="7"/>
        <v>0</v>
      </c>
      <c r="Y37" s="722">
        <f t="shared" si="8"/>
        <v>3450</v>
      </c>
      <c r="Z37" s="740" t="str">
        <f t="shared" si="9"/>
        <v>OK</v>
      </c>
    </row>
    <row r="38" spans="1:26">
      <c r="A38" s="1023">
        <v>23</v>
      </c>
      <c r="B38" s="1230" t="s">
        <v>2371</v>
      </c>
      <c r="C38" s="1231" t="s">
        <v>1503</v>
      </c>
      <c r="D38" s="1232">
        <v>48</v>
      </c>
      <c r="E38" s="1232">
        <v>115.5</v>
      </c>
      <c r="F38" s="1232">
        <v>87</v>
      </c>
      <c r="G38" s="1232">
        <v>124</v>
      </c>
      <c r="H38" s="1232">
        <v>4</v>
      </c>
      <c r="I38" s="1232">
        <f t="shared" si="10"/>
        <v>120</v>
      </c>
      <c r="J38" s="1233">
        <v>57.5</v>
      </c>
      <c r="K38" s="1233">
        <f t="shared" si="11"/>
        <v>6900</v>
      </c>
      <c r="L38" s="1234">
        <v>0</v>
      </c>
      <c r="M38" s="1232">
        <v>60</v>
      </c>
      <c r="N38" s="1232">
        <v>60</v>
      </c>
      <c r="O38" s="1232">
        <v>0</v>
      </c>
      <c r="P38" s="1232">
        <f t="shared" si="12"/>
        <v>120</v>
      </c>
      <c r="Q38" s="1235">
        <f t="shared" si="13"/>
        <v>6900</v>
      </c>
      <c r="R38" s="1218" t="s">
        <v>1051</v>
      </c>
      <c r="S38" s="1222" t="s">
        <v>1053</v>
      </c>
      <c r="T38" s="22" t="str">
        <f t="shared" si="14"/>
        <v>OK</v>
      </c>
      <c r="U38" s="739">
        <f t="shared" si="4"/>
        <v>0</v>
      </c>
      <c r="V38" s="739">
        <f t="shared" si="5"/>
        <v>3450</v>
      </c>
      <c r="W38" s="739">
        <f t="shared" si="6"/>
        <v>3450</v>
      </c>
      <c r="X38" s="739">
        <f t="shared" si="7"/>
        <v>0</v>
      </c>
      <c r="Y38" s="722">
        <f t="shared" si="8"/>
        <v>6900</v>
      </c>
      <c r="Z38" s="740" t="str">
        <f t="shared" si="9"/>
        <v>OK</v>
      </c>
    </row>
    <row r="39" spans="1:26">
      <c r="A39" s="1023">
        <v>24</v>
      </c>
      <c r="B39" s="1230" t="s">
        <v>2372</v>
      </c>
      <c r="C39" s="1231" t="s">
        <v>1302</v>
      </c>
      <c r="D39" s="1232">
        <v>21</v>
      </c>
      <c r="E39" s="1232">
        <v>28.5</v>
      </c>
      <c r="F39" s="1232">
        <v>20</v>
      </c>
      <c r="G39" s="1232">
        <v>20</v>
      </c>
      <c r="H39" s="1232">
        <v>2</v>
      </c>
      <c r="I39" s="1232">
        <f t="shared" si="10"/>
        <v>18</v>
      </c>
      <c r="J39" s="1233">
        <v>130</v>
      </c>
      <c r="K39" s="1233">
        <f t="shared" si="11"/>
        <v>2340</v>
      </c>
      <c r="L39" s="1234">
        <v>0</v>
      </c>
      <c r="M39" s="1234">
        <v>10</v>
      </c>
      <c r="N39" s="1234">
        <v>0</v>
      </c>
      <c r="O39" s="1234">
        <v>8</v>
      </c>
      <c r="P39" s="1232">
        <f t="shared" si="12"/>
        <v>18</v>
      </c>
      <c r="Q39" s="1235">
        <f t="shared" si="13"/>
        <v>2340</v>
      </c>
      <c r="R39" s="1218" t="s">
        <v>1051</v>
      </c>
      <c r="S39" s="1222" t="s">
        <v>1053</v>
      </c>
      <c r="T39" s="22" t="str">
        <f t="shared" si="14"/>
        <v>OK</v>
      </c>
      <c r="U39" s="739">
        <f t="shared" si="4"/>
        <v>0</v>
      </c>
      <c r="V39" s="739">
        <f t="shared" si="5"/>
        <v>1300</v>
      </c>
      <c r="W39" s="739">
        <f t="shared" si="6"/>
        <v>0</v>
      </c>
      <c r="X39" s="739">
        <f t="shared" si="7"/>
        <v>1040</v>
      </c>
      <c r="Y39" s="722">
        <f t="shared" si="8"/>
        <v>2340</v>
      </c>
      <c r="Z39" s="740" t="str">
        <f t="shared" si="9"/>
        <v>OK</v>
      </c>
    </row>
    <row r="40" spans="1:26">
      <c r="A40" s="1023">
        <v>25</v>
      </c>
      <c r="B40" s="1230" t="s">
        <v>2373</v>
      </c>
      <c r="C40" s="1231" t="s">
        <v>1302</v>
      </c>
      <c r="D40" s="1232">
        <v>5</v>
      </c>
      <c r="E40" s="1232">
        <v>15</v>
      </c>
      <c r="F40" s="1232">
        <v>7</v>
      </c>
      <c r="G40" s="1232">
        <v>8</v>
      </c>
      <c r="H40" s="1232">
        <v>2</v>
      </c>
      <c r="I40" s="1232">
        <f t="shared" si="10"/>
        <v>6</v>
      </c>
      <c r="J40" s="1233">
        <v>130</v>
      </c>
      <c r="K40" s="1233">
        <f t="shared" si="11"/>
        <v>780</v>
      </c>
      <c r="L40" s="1234">
        <v>0</v>
      </c>
      <c r="M40" s="1234">
        <v>3</v>
      </c>
      <c r="N40" s="1234">
        <v>0</v>
      </c>
      <c r="O40" s="1234">
        <v>3</v>
      </c>
      <c r="P40" s="1232">
        <f t="shared" si="12"/>
        <v>6</v>
      </c>
      <c r="Q40" s="1235">
        <f t="shared" si="13"/>
        <v>780</v>
      </c>
      <c r="R40" s="1218" t="s">
        <v>1051</v>
      </c>
      <c r="S40" s="1222" t="s">
        <v>1053</v>
      </c>
      <c r="T40" s="22" t="str">
        <f t="shared" si="14"/>
        <v>OK</v>
      </c>
      <c r="U40" s="739">
        <f t="shared" si="4"/>
        <v>0</v>
      </c>
      <c r="V40" s="739">
        <f t="shared" si="5"/>
        <v>390</v>
      </c>
      <c r="W40" s="739">
        <f t="shared" si="6"/>
        <v>0</v>
      </c>
      <c r="X40" s="739">
        <f t="shared" si="7"/>
        <v>390</v>
      </c>
      <c r="Y40" s="722">
        <f t="shared" si="8"/>
        <v>780</v>
      </c>
      <c r="Z40" s="740" t="str">
        <f t="shared" si="9"/>
        <v>OK</v>
      </c>
    </row>
    <row r="41" spans="1:26">
      <c r="A41" s="1023">
        <v>26</v>
      </c>
      <c r="B41" s="1230" t="s">
        <v>2374</v>
      </c>
      <c r="C41" s="1231" t="s">
        <v>1302</v>
      </c>
      <c r="D41" s="1232">
        <v>4</v>
      </c>
      <c r="E41" s="1232">
        <v>3</v>
      </c>
      <c r="F41" s="1232">
        <v>0</v>
      </c>
      <c r="G41" s="1232">
        <v>2</v>
      </c>
      <c r="H41" s="1232">
        <v>2</v>
      </c>
      <c r="I41" s="1232">
        <f t="shared" si="10"/>
        <v>0</v>
      </c>
      <c r="J41" s="1233">
        <v>130</v>
      </c>
      <c r="K41" s="1233">
        <f t="shared" si="11"/>
        <v>0</v>
      </c>
      <c r="L41" s="1234">
        <v>0</v>
      </c>
      <c r="M41" s="1234">
        <v>0</v>
      </c>
      <c r="N41" s="1234">
        <v>0</v>
      </c>
      <c r="O41" s="1234">
        <v>0</v>
      </c>
      <c r="P41" s="1232">
        <f t="shared" si="12"/>
        <v>0</v>
      </c>
      <c r="Q41" s="1235">
        <f t="shared" si="13"/>
        <v>0</v>
      </c>
      <c r="R41" s="1218" t="s">
        <v>1051</v>
      </c>
      <c r="S41" s="1222" t="s">
        <v>1053</v>
      </c>
      <c r="T41" s="22" t="str">
        <f>+IF(K54=Q54,("OK"))</f>
        <v>OK</v>
      </c>
      <c r="U41" s="739">
        <f t="shared" si="4"/>
        <v>0</v>
      </c>
      <c r="V41" s="739">
        <f t="shared" si="5"/>
        <v>0</v>
      </c>
      <c r="W41" s="739">
        <f t="shared" si="6"/>
        <v>0</v>
      </c>
      <c r="X41" s="739">
        <f t="shared" si="7"/>
        <v>0</v>
      </c>
      <c r="Y41" s="722">
        <f t="shared" si="8"/>
        <v>0</v>
      </c>
      <c r="Z41" s="740" t="str">
        <f t="shared" si="9"/>
        <v>OK</v>
      </c>
    </row>
    <row r="42" spans="1:26">
      <c r="A42" s="1023">
        <v>27</v>
      </c>
      <c r="B42" s="1230" t="s">
        <v>2375</v>
      </c>
      <c r="C42" s="1231" t="s">
        <v>1302</v>
      </c>
      <c r="D42" s="1232">
        <v>2</v>
      </c>
      <c r="E42" s="1232">
        <v>1.5</v>
      </c>
      <c r="F42" s="1232">
        <v>0</v>
      </c>
      <c r="G42" s="1232">
        <v>2</v>
      </c>
      <c r="H42" s="1232">
        <v>2</v>
      </c>
      <c r="I42" s="1232">
        <f t="shared" si="10"/>
        <v>0</v>
      </c>
      <c r="J42" s="1233">
        <v>128.4</v>
      </c>
      <c r="K42" s="1233">
        <f t="shared" si="11"/>
        <v>0</v>
      </c>
      <c r="L42" s="1234">
        <v>0</v>
      </c>
      <c r="M42" s="1234">
        <v>0</v>
      </c>
      <c r="N42" s="1234">
        <v>0</v>
      </c>
      <c r="O42" s="1234">
        <v>0</v>
      </c>
      <c r="P42" s="1232">
        <f t="shared" si="12"/>
        <v>0</v>
      </c>
      <c r="Q42" s="1235">
        <f t="shared" si="13"/>
        <v>0</v>
      </c>
      <c r="R42" s="1218" t="s">
        <v>1051</v>
      </c>
      <c r="S42" s="1222" t="s">
        <v>1053</v>
      </c>
      <c r="T42" s="22" t="str">
        <f>+IF(K55=Q55,("OK"))</f>
        <v>OK</v>
      </c>
      <c r="U42" s="739">
        <f t="shared" si="4"/>
        <v>0</v>
      </c>
      <c r="V42" s="739">
        <f t="shared" si="5"/>
        <v>0</v>
      </c>
      <c r="W42" s="739">
        <f t="shared" si="6"/>
        <v>0</v>
      </c>
      <c r="X42" s="739">
        <f t="shared" si="7"/>
        <v>0</v>
      </c>
      <c r="Y42" s="722">
        <f t="shared" si="8"/>
        <v>0</v>
      </c>
      <c r="Z42" s="740" t="str">
        <f t="shared" si="9"/>
        <v>OK</v>
      </c>
    </row>
    <row r="43" spans="1:26">
      <c r="A43" s="1023">
        <v>28</v>
      </c>
      <c r="B43" s="1230" t="s">
        <v>2376</v>
      </c>
      <c r="C43" s="1231" t="s">
        <v>1169</v>
      </c>
      <c r="D43" s="1232">
        <v>172</v>
      </c>
      <c r="E43" s="1232">
        <v>308</v>
      </c>
      <c r="F43" s="1232">
        <v>241</v>
      </c>
      <c r="G43" s="1232">
        <v>500</v>
      </c>
      <c r="H43" s="1232">
        <v>40</v>
      </c>
      <c r="I43" s="1232">
        <f t="shared" si="10"/>
        <v>460</v>
      </c>
      <c r="J43" s="1233">
        <v>52.43</v>
      </c>
      <c r="K43" s="1233">
        <f t="shared" si="11"/>
        <v>24117.8</v>
      </c>
      <c r="L43" s="1234">
        <v>100</v>
      </c>
      <c r="M43" s="1234">
        <v>100</v>
      </c>
      <c r="N43" s="1234">
        <v>100</v>
      </c>
      <c r="O43" s="1234">
        <v>160</v>
      </c>
      <c r="P43" s="1232">
        <f t="shared" si="12"/>
        <v>460</v>
      </c>
      <c r="Q43" s="1235">
        <f t="shared" si="13"/>
        <v>24117.8</v>
      </c>
      <c r="R43" s="1218" t="s">
        <v>1051</v>
      </c>
      <c r="S43" s="1222" t="s">
        <v>1053</v>
      </c>
      <c r="T43" s="22" t="str">
        <f>+IF(K56=Q56,("OK"))</f>
        <v>OK</v>
      </c>
      <c r="U43" s="739">
        <f t="shared" si="4"/>
        <v>5243</v>
      </c>
      <c r="V43" s="739">
        <f t="shared" si="5"/>
        <v>5243</v>
      </c>
      <c r="W43" s="739">
        <f t="shared" si="6"/>
        <v>5243</v>
      </c>
      <c r="X43" s="739">
        <f t="shared" si="7"/>
        <v>8388.7999999999993</v>
      </c>
      <c r="Y43" s="722">
        <f t="shared" si="8"/>
        <v>24117.8</v>
      </c>
      <c r="Z43" s="740" t="str">
        <f t="shared" si="9"/>
        <v>OK</v>
      </c>
    </row>
    <row r="44" spans="1:26">
      <c r="A44" s="1023">
        <v>29</v>
      </c>
      <c r="B44" s="1230" t="s">
        <v>2377</v>
      </c>
      <c r="C44" s="1231" t="s">
        <v>1169</v>
      </c>
      <c r="D44" s="1232">
        <v>80</v>
      </c>
      <c r="E44" s="1232">
        <v>136</v>
      </c>
      <c r="F44" s="1232">
        <v>146</v>
      </c>
      <c r="G44" s="1232">
        <v>150</v>
      </c>
      <c r="H44" s="1232">
        <v>10</v>
      </c>
      <c r="I44" s="1232">
        <f t="shared" si="10"/>
        <v>140</v>
      </c>
      <c r="J44" s="1233">
        <v>52.43</v>
      </c>
      <c r="K44" s="1233">
        <f t="shared" si="11"/>
        <v>7340.2</v>
      </c>
      <c r="L44" s="1234">
        <v>100</v>
      </c>
      <c r="M44" s="1232">
        <v>0</v>
      </c>
      <c r="N44" s="1232">
        <v>40</v>
      </c>
      <c r="O44" s="1232">
        <v>0</v>
      </c>
      <c r="P44" s="1232">
        <f t="shared" si="12"/>
        <v>140</v>
      </c>
      <c r="Q44" s="1235">
        <f t="shared" si="13"/>
        <v>7340.2</v>
      </c>
      <c r="R44" s="1218" t="s">
        <v>1051</v>
      </c>
      <c r="S44" s="1222" t="s">
        <v>1053</v>
      </c>
      <c r="T44" s="22" t="str">
        <f>+IF(K57=Q57,("OK"))</f>
        <v>OK</v>
      </c>
      <c r="U44" s="739">
        <f t="shared" si="4"/>
        <v>5243</v>
      </c>
      <c r="V44" s="739">
        <f t="shared" si="5"/>
        <v>0</v>
      </c>
      <c r="W44" s="739">
        <f t="shared" si="6"/>
        <v>2097.1999999999998</v>
      </c>
      <c r="X44" s="739">
        <f t="shared" si="7"/>
        <v>0</v>
      </c>
      <c r="Y44" s="722">
        <f t="shared" si="8"/>
        <v>7340.2</v>
      </c>
      <c r="Z44" s="740" t="str">
        <f t="shared" si="9"/>
        <v>OK</v>
      </c>
    </row>
    <row r="45" spans="1:26">
      <c r="A45" s="1023">
        <v>30</v>
      </c>
      <c r="B45" s="1230" t="s">
        <v>2378</v>
      </c>
      <c r="C45" s="1231" t="s">
        <v>1169</v>
      </c>
      <c r="D45" s="1232">
        <v>80</v>
      </c>
      <c r="E45" s="1232">
        <v>79</v>
      </c>
      <c r="F45" s="1232">
        <v>53</v>
      </c>
      <c r="G45" s="1232">
        <v>70</v>
      </c>
      <c r="H45" s="1232">
        <v>10</v>
      </c>
      <c r="I45" s="1232">
        <f t="shared" si="10"/>
        <v>60</v>
      </c>
      <c r="J45" s="1233">
        <v>48.15</v>
      </c>
      <c r="K45" s="1233">
        <f t="shared" si="11"/>
        <v>2889</v>
      </c>
      <c r="L45" s="1232">
        <v>40</v>
      </c>
      <c r="M45" s="1232">
        <v>0</v>
      </c>
      <c r="N45" s="1232">
        <v>20</v>
      </c>
      <c r="O45" s="1232">
        <v>0</v>
      </c>
      <c r="P45" s="1232">
        <f t="shared" si="12"/>
        <v>60</v>
      </c>
      <c r="Q45" s="1235">
        <f t="shared" si="13"/>
        <v>2889</v>
      </c>
      <c r="R45" s="1218" t="s">
        <v>1051</v>
      </c>
      <c r="S45" s="1222" t="s">
        <v>1053</v>
      </c>
      <c r="T45" s="22" t="str">
        <f>+IF(K58=Q58,("OK"))</f>
        <v>OK</v>
      </c>
      <c r="U45" s="739">
        <f t="shared" si="4"/>
        <v>1926</v>
      </c>
      <c r="V45" s="739">
        <f t="shared" si="5"/>
        <v>0</v>
      </c>
      <c r="W45" s="739">
        <f t="shared" si="6"/>
        <v>963</v>
      </c>
      <c r="X45" s="739">
        <f t="shared" si="7"/>
        <v>0</v>
      </c>
      <c r="Y45" s="722">
        <f t="shared" si="8"/>
        <v>2889</v>
      </c>
      <c r="Z45" s="740" t="str">
        <f t="shared" si="9"/>
        <v>OK</v>
      </c>
    </row>
    <row r="46" spans="1:26" s="21" customFormat="1">
      <c r="A46" s="1060"/>
      <c r="B46" s="76" t="s">
        <v>6</v>
      </c>
      <c r="K46" s="1224">
        <f>SUM(K30:K45)</f>
        <v>230026.5</v>
      </c>
      <c r="L46" s="1139"/>
      <c r="M46" s="1139"/>
      <c r="N46" s="1139"/>
      <c r="O46" s="1139"/>
      <c r="P46" s="1139"/>
      <c r="Q46" s="1225">
        <f>SUM(Q30:Q45)</f>
        <v>230026.5</v>
      </c>
      <c r="T46" s="22"/>
      <c r="U46" s="739">
        <f t="shared" si="4"/>
        <v>0</v>
      </c>
      <c r="V46" s="739">
        <f t="shared" si="5"/>
        <v>0</v>
      </c>
      <c r="W46" s="739">
        <f t="shared" si="6"/>
        <v>0</v>
      </c>
      <c r="X46" s="739">
        <f t="shared" si="7"/>
        <v>0</v>
      </c>
      <c r="Y46" s="722">
        <f t="shared" si="8"/>
        <v>0</v>
      </c>
      <c r="Z46" s="740" t="b">
        <f t="shared" si="9"/>
        <v>0</v>
      </c>
    </row>
    <row r="47" spans="1:26" s="21" customFormat="1">
      <c r="A47" s="1060"/>
      <c r="B47" s="73"/>
      <c r="K47" s="1226"/>
      <c r="L47" s="1139"/>
      <c r="M47" s="1139"/>
      <c r="N47" s="1139"/>
      <c r="O47" s="1139"/>
      <c r="P47" s="1139"/>
      <c r="Q47" s="800"/>
      <c r="T47" s="22"/>
      <c r="U47" s="739">
        <f t="shared" si="4"/>
        <v>0</v>
      </c>
      <c r="V47" s="739">
        <f t="shared" si="5"/>
        <v>0</v>
      </c>
      <c r="W47" s="739">
        <f t="shared" si="6"/>
        <v>0</v>
      </c>
      <c r="X47" s="739">
        <f t="shared" si="7"/>
        <v>0</v>
      </c>
      <c r="Y47" s="722">
        <f t="shared" si="8"/>
        <v>0</v>
      </c>
      <c r="Z47" s="740" t="str">
        <f t="shared" si="9"/>
        <v>OK</v>
      </c>
    </row>
    <row r="48" spans="1:26" ht="24.6">
      <c r="A48" s="1781" t="s">
        <v>2363</v>
      </c>
      <c r="B48" s="1781"/>
      <c r="C48" s="1781"/>
      <c r="D48" s="1781"/>
      <c r="E48" s="1781"/>
      <c r="F48" s="1781"/>
      <c r="G48" s="1781"/>
      <c r="H48" s="1781"/>
      <c r="I48" s="1781"/>
      <c r="J48" s="1781"/>
      <c r="K48" s="1781"/>
      <c r="L48" s="1781"/>
      <c r="M48" s="1781"/>
      <c r="N48" s="1781"/>
      <c r="O48" s="1781"/>
      <c r="P48" s="1781"/>
      <c r="Q48" s="1781"/>
      <c r="R48" s="1781"/>
      <c r="S48" s="1781"/>
      <c r="T48" s="517"/>
      <c r="U48" s="739">
        <f t="shared" si="4"/>
        <v>0</v>
      </c>
      <c r="V48" s="739">
        <f t="shared" si="5"/>
        <v>0</v>
      </c>
      <c r="W48" s="739">
        <f t="shared" si="6"/>
        <v>0</v>
      </c>
      <c r="X48" s="739">
        <f t="shared" si="7"/>
        <v>0</v>
      </c>
      <c r="Y48" s="722">
        <f t="shared" si="8"/>
        <v>0</v>
      </c>
      <c r="Z48" s="740" t="str">
        <f t="shared" si="9"/>
        <v>OK</v>
      </c>
    </row>
    <row r="49" spans="1:26" ht="24.6">
      <c r="A49" s="1826" t="s">
        <v>1029</v>
      </c>
      <c r="B49" s="1826"/>
      <c r="C49" s="1826"/>
      <c r="D49" s="1826"/>
      <c r="E49" s="1826"/>
      <c r="F49" s="1826"/>
      <c r="G49" s="1826"/>
      <c r="H49" s="1826"/>
      <c r="I49" s="1826"/>
      <c r="J49" s="1826"/>
      <c r="K49" s="1826"/>
      <c r="L49" s="1826"/>
      <c r="M49" s="1826"/>
      <c r="N49" s="1826"/>
      <c r="O49" s="1826"/>
      <c r="P49" s="1826"/>
      <c r="Q49" s="1826"/>
      <c r="R49" s="1826"/>
      <c r="S49" s="1826"/>
      <c r="T49" s="517"/>
      <c r="U49" s="739">
        <f t="shared" si="4"/>
        <v>0</v>
      </c>
      <c r="V49" s="739">
        <f t="shared" si="5"/>
        <v>0</v>
      </c>
      <c r="W49" s="739">
        <f t="shared" si="6"/>
        <v>0</v>
      </c>
      <c r="X49" s="739">
        <f t="shared" si="7"/>
        <v>0</v>
      </c>
      <c r="Y49" s="722">
        <f t="shared" si="8"/>
        <v>0</v>
      </c>
      <c r="Z49" s="740" t="str">
        <f t="shared" si="9"/>
        <v>OK</v>
      </c>
    </row>
    <row r="50" spans="1:26" ht="24.6">
      <c r="A50" s="1827" t="s">
        <v>1030</v>
      </c>
      <c r="B50" s="1827"/>
      <c r="C50" s="1827"/>
      <c r="D50" s="1827"/>
      <c r="E50" s="1827"/>
      <c r="F50" s="1827"/>
      <c r="G50" s="1827"/>
      <c r="H50" s="1827"/>
      <c r="I50" s="1827"/>
      <c r="J50" s="1827"/>
      <c r="K50" s="1827"/>
      <c r="L50" s="1827"/>
      <c r="M50" s="1827"/>
      <c r="N50" s="1827"/>
      <c r="O50" s="1827"/>
      <c r="P50" s="1827"/>
      <c r="Q50" s="1827"/>
      <c r="R50" s="1827"/>
      <c r="S50" s="1827"/>
      <c r="T50" s="517"/>
      <c r="U50" s="739">
        <f t="shared" si="4"/>
        <v>0</v>
      </c>
      <c r="V50" s="739">
        <f t="shared" si="5"/>
        <v>0</v>
      </c>
      <c r="W50" s="739">
        <f t="shared" si="6"/>
        <v>0</v>
      </c>
      <c r="X50" s="739">
        <f t="shared" si="7"/>
        <v>0</v>
      </c>
      <c r="Y50" s="722">
        <f t="shared" si="8"/>
        <v>0</v>
      </c>
      <c r="Z50" s="740" t="str">
        <f t="shared" si="9"/>
        <v>OK</v>
      </c>
    </row>
    <row r="51" spans="1:26">
      <c r="A51" s="1872" t="s">
        <v>789</v>
      </c>
      <c r="B51" s="1873" t="s">
        <v>4</v>
      </c>
      <c r="C51" s="1872" t="s">
        <v>1031</v>
      </c>
      <c r="D51" s="1892" t="s">
        <v>1032</v>
      </c>
      <c r="E51" s="1892"/>
      <c r="F51" s="1892"/>
      <c r="G51" s="1893" t="s">
        <v>1033</v>
      </c>
      <c r="H51" s="1894" t="s">
        <v>1034</v>
      </c>
      <c r="I51" s="1894" t="s">
        <v>1035</v>
      </c>
      <c r="J51" s="1895" t="s">
        <v>1036</v>
      </c>
      <c r="K51" s="1896" t="s">
        <v>1037</v>
      </c>
      <c r="L51" s="1892" t="s">
        <v>1038</v>
      </c>
      <c r="M51" s="1892" t="s">
        <v>1039</v>
      </c>
      <c r="N51" s="1892" t="s">
        <v>1040</v>
      </c>
      <c r="O51" s="1892" t="s">
        <v>1041</v>
      </c>
      <c r="P51" s="1872" t="s">
        <v>1042</v>
      </c>
      <c r="Q51" s="1872"/>
      <c r="R51" s="1872" t="s">
        <v>1043</v>
      </c>
      <c r="S51" s="1878" t="s">
        <v>1146</v>
      </c>
      <c r="T51" s="517" t="str">
        <f>+IF(K57=Q57,("OK"))</f>
        <v>OK</v>
      </c>
      <c r="U51" s="739"/>
      <c r="V51" s="739"/>
      <c r="W51" s="739"/>
      <c r="X51" s="739"/>
      <c r="Z51" s="740" t="str">
        <f t="shared" si="9"/>
        <v>OK</v>
      </c>
    </row>
    <row r="52" spans="1:26" ht="87" customHeight="1">
      <c r="A52" s="1872"/>
      <c r="B52" s="1874"/>
      <c r="C52" s="1872"/>
      <c r="D52" s="1209" t="s">
        <v>1045</v>
      </c>
      <c r="E52" s="1209" t="s">
        <v>1046</v>
      </c>
      <c r="F52" s="1209" t="s">
        <v>224</v>
      </c>
      <c r="G52" s="1893"/>
      <c r="H52" s="1894"/>
      <c r="I52" s="1894"/>
      <c r="J52" s="1895"/>
      <c r="K52" s="1896"/>
      <c r="L52" s="1892"/>
      <c r="M52" s="1892"/>
      <c r="N52" s="1892"/>
      <c r="O52" s="1892"/>
      <c r="P52" s="724" t="s">
        <v>1047</v>
      </c>
      <c r="Q52" s="1211" t="s">
        <v>1048</v>
      </c>
      <c r="R52" s="1872"/>
      <c r="S52" s="1878"/>
      <c r="T52" s="517" t="str">
        <f>+IF(K58=Q58,("OK"))</f>
        <v>OK</v>
      </c>
      <c r="U52" s="739">
        <f t="shared" si="4"/>
        <v>0</v>
      </c>
      <c r="V52" s="739">
        <f t="shared" si="5"/>
        <v>0</v>
      </c>
      <c r="W52" s="739">
        <f t="shared" si="6"/>
        <v>0</v>
      </c>
      <c r="X52" s="739">
        <f t="shared" si="7"/>
        <v>0</v>
      </c>
      <c r="Y52" s="722">
        <f t="shared" si="8"/>
        <v>0</v>
      </c>
      <c r="Z52" s="740" t="b">
        <f t="shared" si="9"/>
        <v>0</v>
      </c>
    </row>
    <row r="53" spans="1:26" ht="19.2" customHeight="1">
      <c r="A53" s="724"/>
      <c r="B53" s="849" t="s">
        <v>1087</v>
      </c>
      <c r="C53" s="1227"/>
      <c r="D53" s="1209"/>
      <c r="E53" s="1209"/>
      <c r="F53" s="1209"/>
      <c r="G53" s="1208"/>
      <c r="H53" s="1209"/>
      <c r="I53" s="1209"/>
      <c r="J53" s="1210"/>
      <c r="K53" s="1211">
        <f>+K46</f>
        <v>230026.5</v>
      </c>
      <c r="L53" s="1207"/>
      <c r="M53" s="1207"/>
      <c r="N53" s="1207"/>
      <c r="O53" s="1207"/>
      <c r="P53" s="724"/>
      <c r="Q53" s="1211">
        <f>+Q46</f>
        <v>230026.5</v>
      </c>
      <c r="R53" s="724"/>
      <c r="S53" s="726"/>
      <c r="T53" s="517"/>
      <c r="U53" s="739">
        <f t="shared" si="4"/>
        <v>0</v>
      </c>
      <c r="V53" s="739">
        <f t="shared" si="5"/>
        <v>0</v>
      </c>
      <c r="W53" s="739">
        <f t="shared" si="6"/>
        <v>0</v>
      </c>
      <c r="X53" s="739">
        <f t="shared" si="7"/>
        <v>0</v>
      </c>
      <c r="Y53" s="722">
        <f t="shared" si="8"/>
        <v>0</v>
      </c>
      <c r="Z53" s="740" t="b">
        <f t="shared" si="9"/>
        <v>0</v>
      </c>
    </row>
    <row r="54" spans="1:26">
      <c r="A54" s="1023">
        <v>31</v>
      </c>
      <c r="B54" s="1230" t="s">
        <v>2379</v>
      </c>
      <c r="C54" s="1231" t="s">
        <v>1169</v>
      </c>
      <c r="D54" s="1232">
        <v>420</v>
      </c>
      <c r="E54" s="1232">
        <v>467</v>
      </c>
      <c r="F54" s="1232">
        <v>781</v>
      </c>
      <c r="G54" s="1232">
        <v>800</v>
      </c>
      <c r="H54" s="1232">
        <v>40</v>
      </c>
      <c r="I54" s="1232">
        <f t="shared" si="10"/>
        <v>760</v>
      </c>
      <c r="J54" s="1233">
        <v>48.15</v>
      </c>
      <c r="K54" s="1233">
        <f t="shared" si="11"/>
        <v>36594</v>
      </c>
      <c r="L54" s="1232">
        <v>200</v>
      </c>
      <c r="M54" s="1232">
        <v>200</v>
      </c>
      <c r="N54" s="1232">
        <v>200</v>
      </c>
      <c r="O54" s="1232">
        <v>160</v>
      </c>
      <c r="P54" s="1232">
        <f t="shared" si="12"/>
        <v>760</v>
      </c>
      <c r="Q54" s="1235">
        <f t="shared" si="13"/>
        <v>36594</v>
      </c>
      <c r="R54" s="1218" t="s">
        <v>1051</v>
      </c>
      <c r="S54" s="1222" t="s">
        <v>1053</v>
      </c>
      <c r="T54" s="22" t="str">
        <f t="shared" si="14"/>
        <v>OK</v>
      </c>
      <c r="U54" s="739">
        <f t="shared" si="4"/>
        <v>9630</v>
      </c>
      <c r="V54" s="739">
        <f t="shared" si="5"/>
        <v>9630</v>
      </c>
      <c r="W54" s="739">
        <f t="shared" si="6"/>
        <v>9630</v>
      </c>
      <c r="X54" s="739">
        <f t="shared" si="7"/>
        <v>7704</v>
      </c>
      <c r="Y54" s="722">
        <f t="shared" si="8"/>
        <v>36594</v>
      </c>
      <c r="Z54" s="740" t="str">
        <f t="shared" si="9"/>
        <v>OK</v>
      </c>
    </row>
    <row r="55" spans="1:26">
      <c r="A55" s="1023">
        <v>32</v>
      </c>
      <c r="B55" s="1230" t="s">
        <v>2380</v>
      </c>
      <c r="C55" s="1231" t="s">
        <v>1169</v>
      </c>
      <c r="D55" s="1232">
        <v>7</v>
      </c>
      <c r="E55" s="1232">
        <v>14</v>
      </c>
      <c r="F55" s="1232">
        <v>2</v>
      </c>
      <c r="G55" s="1232">
        <v>10</v>
      </c>
      <c r="H55" s="1232">
        <v>0</v>
      </c>
      <c r="I55" s="1232">
        <f t="shared" si="10"/>
        <v>10</v>
      </c>
      <c r="J55" s="1233">
        <v>48.15</v>
      </c>
      <c r="K55" s="1233">
        <f t="shared" si="11"/>
        <v>481.5</v>
      </c>
      <c r="L55" s="1232">
        <v>10</v>
      </c>
      <c r="M55" s="1232">
        <v>0</v>
      </c>
      <c r="N55" s="1232">
        <v>0</v>
      </c>
      <c r="O55" s="1232">
        <v>0</v>
      </c>
      <c r="P55" s="1232">
        <f t="shared" si="12"/>
        <v>10</v>
      </c>
      <c r="Q55" s="1235">
        <f t="shared" si="13"/>
        <v>481.5</v>
      </c>
      <c r="R55" s="1218" t="s">
        <v>1051</v>
      </c>
      <c r="S55" s="1222" t="s">
        <v>1053</v>
      </c>
      <c r="T55" s="22" t="str">
        <f t="shared" si="14"/>
        <v>OK</v>
      </c>
      <c r="U55" s="739">
        <f t="shared" si="4"/>
        <v>481.5</v>
      </c>
      <c r="V55" s="739">
        <f t="shared" si="5"/>
        <v>0</v>
      </c>
      <c r="W55" s="739">
        <f t="shared" si="6"/>
        <v>0</v>
      </c>
      <c r="X55" s="739">
        <f t="shared" si="7"/>
        <v>0</v>
      </c>
      <c r="Y55" s="722">
        <f t="shared" si="8"/>
        <v>481.5</v>
      </c>
      <c r="Z55" s="740" t="str">
        <f t="shared" si="9"/>
        <v>OK</v>
      </c>
    </row>
    <row r="56" spans="1:26">
      <c r="A56" s="1023">
        <v>33</v>
      </c>
      <c r="B56" s="1230" t="s">
        <v>2381</v>
      </c>
      <c r="C56" s="1231" t="s">
        <v>1169</v>
      </c>
      <c r="D56" s="1232">
        <v>40</v>
      </c>
      <c r="E56" s="1232">
        <v>55</v>
      </c>
      <c r="F56" s="1232">
        <v>71</v>
      </c>
      <c r="G56" s="1232">
        <v>80</v>
      </c>
      <c r="H56" s="1232">
        <v>0</v>
      </c>
      <c r="I56" s="1232">
        <f t="shared" si="10"/>
        <v>80</v>
      </c>
      <c r="J56" s="1233">
        <v>48.15</v>
      </c>
      <c r="K56" s="1233">
        <f t="shared" si="11"/>
        <v>3852</v>
      </c>
      <c r="L56" s="1232">
        <v>20</v>
      </c>
      <c r="M56" s="1232">
        <v>20</v>
      </c>
      <c r="N56" s="1232">
        <v>20</v>
      </c>
      <c r="O56" s="1232">
        <v>20</v>
      </c>
      <c r="P56" s="1232">
        <f t="shared" si="12"/>
        <v>80</v>
      </c>
      <c r="Q56" s="1235">
        <f t="shared" si="13"/>
        <v>3852</v>
      </c>
      <c r="R56" s="1218" t="s">
        <v>1051</v>
      </c>
      <c r="S56" s="1222" t="s">
        <v>1053</v>
      </c>
      <c r="T56" s="22" t="str">
        <f t="shared" si="14"/>
        <v>OK</v>
      </c>
      <c r="U56" s="739">
        <f t="shared" si="4"/>
        <v>963</v>
      </c>
      <c r="V56" s="739">
        <f t="shared" si="5"/>
        <v>963</v>
      </c>
      <c r="W56" s="739">
        <f t="shared" si="6"/>
        <v>963</v>
      </c>
      <c r="X56" s="739">
        <f t="shared" si="7"/>
        <v>963</v>
      </c>
      <c r="Y56" s="722">
        <f t="shared" si="8"/>
        <v>3852</v>
      </c>
      <c r="Z56" s="740" t="str">
        <f t="shared" si="9"/>
        <v>OK</v>
      </c>
    </row>
    <row r="57" spans="1:26">
      <c r="A57" s="1023">
        <v>34</v>
      </c>
      <c r="B57" s="1230" t="s">
        <v>2382</v>
      </c>
      <c r="C57" s="1231" t="s">
        <v>1169</v>
      </c>
      <c r="D57" s="1232">
        <v>32</v>
      </c>
      <c r="E57" s="1232">
        <v>85</v>
      </c>
      <c r="F57" s="1232">
        <v>12</v>
      </c>
      <c r="G57" s="1232">
        <v>60</v>
      </c>
      <c r="H57" s="1232">
        <v>40</v>
      </c>
      <c r="I57" s="1232">
        <f t="shared" si="10"/>
        <v>20</v>
      </c>
      <c r="J57" s="1233">
        <v>48.15</v>
      </c>
      <c r="K57" s="1233">
        <f t="shared" si="11"/>
        <v>963</v>
      </c>
      <c r="L57" s="1232">
        <v>0</v>
      </c>
      <c r="M57" s="1232">
        <v>0</v>
      </c>
      <c r="N57" s="1232">
        <v>20</v>
      </c>
      <c r="O57" s="1232">
        <v>0</v>
      </c>
      <c r="P57" s="1232">
        <f t="shared" si="12"/>
        <v>20</v>
      </c>
      <c r="Q57" s="1235">
        <f t="shared" si="13"/>
        <v>963</v>
      </c>
      <c r="R57" s="1218" t="s">
        <v>1051</v>
      </c>
      <c r="S57" s="1222" t="s">
        <v>1053</v>
      </c>
      <c r="T57" s="22" t="str">
        <f t="shared" si="14"/>
        <v>OK</v>
      </c>
      <c r="U57" s="739">
        <f t="shared" si="4"/>
        <v>0</v>
      </c>
      <c r="V57" s="739">
        <f t="shared" si="5"/>
        <v>0</v>
      </c>
      <c r="W57" s="739">
        <f t="shared" si="6"/>
        <v>963</v>
      </c>
      <c r="X57" s="739">
        <f t="shared" si="7"/>
        <v>0</v>
      </c>
      <c r="Y57" s="722">
        <f t="shared" si="8"/>
        <v>963</v>
      </c>
      <c r="Z57" s="740" t="str">
        <f t="shared" si="9"/>
        <v>OK</v>
      </c>
    </row>
    <row r="58" spans="1:26">
      <c r="A58" s="1023">
        <v>35</v>
      </c>
      <c r="B58" s="1230" t="s">
        <v>2383</v>
      </c>
      <c r="C58" s="1231" t="s">
        <v>1169</v>
      </c>
      <c r="D58" s="1232">
        <v>80</v>
      </c>
      <c r="E58" s="1232">
        <v>134</v>
      </c>
      <c r="F58" s="1232">
        <v>135</v>
      </c>
      <c r="G58" s="1232">
        <v>200</v>
      </c>
      <c r="H58" s="1232">
        <v>500</v>
      </c>
      <c r="I58" s="1232">
        <v>0</v>
      </c>
      <c r="J58" s="1233">
        <v>48.15</v>
      </c>
      <c r="K58" s="1233">
        <f t="shared" si="11"/>
        <v>0</v>
      </c>
      <c r="L58" s="1232">
        <v>0</v>
      </c>
      <c r="M58" s="1232">
        <v>0</v>
      </c>
      <c r="N58" s="1232">
        <v>0</v>
      </c>
      <c r="O58" s="1232">
        <v>0</v>
      </c>
      <c r="P58" s="1232">
        <f t="shared" si="12"/>
        <v>0</v>
      </c>
      <c r="Q58" s="1235">
        <f t="shared" si="13"/>
        <v>0</v>
      </c>
      <c r="R58" s="1218" t="s">
        <v>1051</v>
      </c>
      <c r="S58" s="1222" t="s">
        <v>1053</v>
      </c>
      <c r="T58" s="22" t="str">
        <f t="shared" si="14"/>
        <v>OK</v>
      </c>
      <c r="U58" s="739">
        <f t="shared" si="4"/>
        <v>0</v>
      </c>
      <c r="V58" s="739">
        <f t="shared" si="5"/>
        <v>0</v>
      </c>
      <c r="W58" s="739">
        <f t="shared" si="6"/>
        <v>0</v>
      </c>
      <c r="X58" s="739">
        <f t="shared" si="7"/>
        <v>0</v>
      </c>
      <c r="Y58" s="722">
        <f t="shared" si="8"/>
        <v>0</v>
      </c>
      <c r="Z58" s="740" t="str">
        <f t="shared" si="9"/>
        <v>OK</v>
      </c>
    </row>
    <row r="59" spans="1:26">
      <c r="A59" s="1023">
        <v>36</v>
      </c>
      <c r="B59" s="1236" t="s">
        <v>2384</v>
      </c>
      <c r="C59" s="1237" t="s">
        <v>1169</v>
      </c>
      <c r="D59" s="1238">
        <v>0</v>
      </c>
      <c r="E59" s="1238">
        <v>0</v>
      </c>
      <c r="F59" s="1238">
        <v>41</v>
      </c>
      <c r="G59" s="1238">
        <v>100</v>
      </c>
      <c r="H59" s="1238">
        <v>20</v>
      </c>
      <c r="I59" s="1238">
        <f t="shared" ref="I59:I90" si="15">G59-H59</f>
        <v>80</v>
      </c>
      <c r="J59" s="1239">
        <v>48.15</v>
      </c>
      <c r="K59" s="1239">
        <f t="shared" si="11"/>
        <v>3852</v>
      </c>
      <c r="L59" s="1238">
        <v>0</v>
      </c>
      <c r="M59" s="1238">
        <v>0</v>
      </c>
      <c r="N59" s="1238">
        <v>40</v>
      </c>
      <c r="O59" s="1238">
        <v>40</v>
      </c>
      <c r="P59" s="1238">
        <f t="shared" si="12"/>
        <v>80</v>
      </c>
      <c r="Q59" s="1235">
        <f t="shared" si="13"/>
        <v>3852</v>
      </c>
      <c r="R59" s="1218" t="s">
        <v>1051</v>
      </c>
      <c r="S59" s="1222" t="s">
        <v>1053</v>
      </c>
      <c r="T59" s="22" t="str">
        <f t="shared" si="14"/>
        <v>OK</v>
      </c>
      <c r="U59" s="739">
        <f t="shared" si="4"/>
        <v>0</v>
      </c>
      <c r="V59" s="739">
        <f t="shared" si="5"/>
        <v>0</v>
      </c>
      <c r="W59" s="739">
        <f t="shared" si="6"/>
        <v>1926</v>
      </c>
      <c r="X59" s="739">
        <f t="shared" si="7"/>
        <v>1926</v>
      </c>
      <c r="Y59" s="722">
        <f t="shared" si="8"/>
        <v>3852</v>
      </c>
      <c r="Z59" s="740" t="str">
        <f t="shared" si="9"/>
        <v>OK</v>
      </c>
    </row>
    <row r="60" spans="1:26">
      <c r="A60" s="1023">
        <v>37</v>
      </c>
      <c r="B60" s="1230" t="s">
        <v>2385</v>
      </c>
      <c r="C60" s="1231" t="s">
        <v>1169</v>
      </c>
      <c r="D60" s="1232">
        <v>60</v>
      </c>
      <c r="E60" s="1232">
        <v>35</v>
      </c>
      <c r="F60" s="1232">
        <v>41</v>
      </c>
      <c r="G60" s="1232">
        <v>100</v>
      </c>
      <c r="H60" s="1232">
        <v>0</v>
      </c>
      <c r="I60" s="1232">
        <f t="shared" si="15"/>
        <v>100</v>
      </c>
      <c r="J60" s="1233">
        <v>48.15</v>
      </c>
      <c r="K60" s="1233">
        <f t="shared" si="11"/>
        <v>4815</v>
      </c>
      <c r="L60" s="1232">
        <v>0</v>
      </c>
      <c r="M60" s="1232">
        <v>0</v>
      </c>
      <c r="N60" s="1232">
        <v>60</v>
      </c>
      <c r="O60" s="1232">
        <v>40</v>
      </c>
      <c r="P60" s="1232">
        <f t="shared" si="12"/>
        <v>100</v>
      </c>
      <c r="Q60" s="1235">
        <f t="shared" si="13"/>
        <v>4815</v>
      </c>
      <c r="R60" s="1218" t="s">
        <v>1051</v>
      </c>
      <c r="S60" s="1222" t="s">
        <v>1053</v>
      </c>
      <c r="T60" s="22" t="str">
        <f t="shared" si="14"/>
        <v>OK</v>
      </c>
      <c r="U60" s="739">
        <f t="shared" si="4"/>
        <v>0</v>
      </c>
      <c r="V60" s="739">
        <f t="shared" si="5"/>
        <v>0</v>
      </c>
      <c r="W60" s="739">
        <f t="shared" si="6"/>
        <v>2889</v>
      </c>
      <c r="X60" s="739">
        <f t="shared" si="7"/>
        <v>1926</v>
      </c>
      <c r="Y60" s="722">
        <f t="shared" si="8"/>
        <v>4815</v>
      </c>
      <c r="Z60" s="740" t="str">
        <f t="shared" si="9"/>
        <v>OK</v>
      </c>
    </row>
    <row r="61" spans="1:26">
      <c r="A61" s="1023">
        <v>38</v>
      </c>
      <c r="B61" s="1230" t="s">
        <v>2386</v>
      </c>
      <c r="C61" s="1231" t="s">
        <v>1169</v>
      </c>
      <c r="D61" s="1232">
        <v>60</v>
      </c>
      <c r="E61" s="1232">
        <v>26</v>
      </c>
      <c r="F61" s="1232">
        <v>113</v>
      </c>
      <c r="G61" s="1232">
        <v>120</v>
      </c>
      <c r="H61" s="1232">
        <v>20</v>
      </c>
      <c r="I61" s="1232">
        <f t="shared" si="15"/>
        <v>100</v>
      </c>
      <c r="J61" s="1233">
        <v>48.15</v>
      </c>
      <c r="K61" s="1233">
        <f t="shared" si="11"/>
        <v>4815</v>
      </c>
      <c r="L61" s="1232">
        <v>0</v>
      </c>
      <c r="M61" s="1232">
        <v>0</v>
      </c>
      <c r="N61" s="1232">
        <v>60</v>
      </c>
      <c r="O61" s="1232">
        <v>40</v>
      </c>
      <c r="P61" s="1232">
        <f t="shared" si="12"/>
        <v>100</v>
      </c>
      <c r="Q61" s="1235">
        <f t="shared" si="13"/>
        <v>4815</v>
      </c>
      <c r="R61" s="1218" t="s">
        <v>1051</v>
      </c>
      <c r="S61" s="1222" t="s">
        <v>1053</v>
      </c>
      <c r="T61" s="22" t="str">
        <f t="shared" si="14"/>
        <v>OK</v>
      </c>
      <c r="U61" s="739">
        <f t="shared" si="4"/>
        <v>0</v>
      </c>
      <c r="V61" s="739">
        <f t="shared" si="5"/>
        <v>0</v>
      </c>
      <c r="W61" s="739">
        <f t="shared" si="6"/>
        <v>2889</v>
      </c>
      <c r="X61" s="739">
        <f t="shared" si="7"/>
        <v>1926</v>
      </c>
      <c r="Y61" s="722">
        <f t="shared" si="8"/>
        <v>4815</v>
      </c>
      <c r="Z61" s="740" t="str">
        <f t="shared" si="9"/>
        <v>OK</v>
      </c>
    </row>
    <row r="62" spans="1:26">
      <c r="A62" s="1023">
        <v>39</v>
      </c>
      <c r="B62" s="1230" t="s">
        <v>2387</v>
      </c>
      <c r="C62" s="1231" t="s">
        <v>1503</v>
      </c>
      <c r="D62" s="1232">
        <v>1200</v>
      </c>
      <c r="E62" s="1232">
        <v>1575</v>
      </c>
      <c r="F62" s="1232">
        <v>1000</v>
      </c>
      <c r="G62" s="1232">
        <v>1500</v>
      </c>
      <c r="H62" s="1232">
        <v>0</v>
      </c>
      <c r="I62" s="1232">
        <f t="shared" si="15"/>
        <v>1500</v>
      </c>
      <c r="J62" s="1233">
        <v>11</v>
      </c>
      <c r="K62" s="1233">
        <f t="shared" si="11"/>
        <v>16500</v>
      </c>
      <c r="L62" s="1232">
        <v>0</v>
      </c>
      <c r="M62" s="1232">
        <v>500</v>
      </c>
      <c r="N62" s="1232">
        <v>500</v>
      </c>
      <c r="O62" s="1232">
        <v>500</v>
      </c>
      <c r="P62" s="1232">
        <f t="shared" si="12"/>
        <v>1500</v>
      </c>
      <c r="Q62" s="1235">
        <f t="shared" si="13"/>
        <v>16500</v>
      </c>
      <c r="R62" s="1218" t="s">
        <v>1051</v>
      </c>
      <c r="S62" s="1222" t="s">
        <v>1053</v>
      </c>
      <c r="T62" s="22" t="str">
        <f t="shared" si="14"/>
        <v>OK</v>
      </c>
      <c r="U62" s="739">
        <f t="shared" si="4"/>
        <v>0</v>
      </c>
      <c r="V62" s="739">
        <f t="shared" si="5"/>
        <v>5500</v>
      </c>
      <c r="W62" s="739">
        <f t="shared" si="6"/>
        <v>5500</v>
      </c>
      <c r="X62" s="739">
        <f t="shared" si="7"/>
        <v>5500</v>
      </c>
      <c r="Y62" s="722">
        <f t="shared" si="8"/>
        <v>16500</v>
      </c>
      <c r="Z62" s="740" t="str">
        <f t="shared" si="9"/>
        <v>OK</v>
      </c>
    </row>
    <row r="63" spans="1:26">
      <c r="A63" s="1023">
        <v>40</v>
      </c>
      <c r="B63" s="1230" t="s">
        <v>2388</v>
      </c>
      <c r="C63" s="1231" t="s">
        <v>1503</v>
      </c>
      <c r="D63" s="1232">
        <v>52</v>
      </c>
      <c r="E63" s="1232">
        <v>168</v>
      </c>
      <c r="F63" s="1232">
        <v>183</v>
      </c>
      <c r="G63" s="1232">
        <v>190</v>
      </c>
      <c r="H63" s="1232">
        <v>10</v>
      </c>
      <c r="I63" s="1232">
        <f t="shared" si="15"/>
        <v>180</v>
      </c>
      <c r="J63" s="1233">
        <v>15</v>
      </c>
      <c r="K63" s="1233">
        <f t="shared" si="11"/>
        <v>2700</v>
      </c>
      <c r="L63" s="1232">
        <v>60</v>
      </c>
      <c r="M63" s="1232">
        <v>60</v>
      </c>
      <c r="N63" s="1232">
        <v>60</v>
      </c>
      <c r="O63" s="1232">
        <v>0</v>
      </c>
      <c r="P63" s="1232">
        <f t="shared" si="12"/>
        <v>180</v>
      </c>
      <c r="Q63" s="1235">
        <f t="shared" si="13"/>
        <v>2700</v>
      </c>
      <c r="R63" s="1218" t="s">
        <v>1051</v>
      </c>
      <c r="S63" s="1222" t="s">
        <v>1053</v>
      </c>
      <c r="T63" s="22" t="str">
        <f t="shared" si="14"/>
        <v>OK</v>
      </c>
      <c r="U63" s="739">
        <f t="shared" si="4"/>
        <v>900</v>
      </c>
      <c r="V63" s="739">
        <f t="shared" si="5"/>
        <v>900</v>
      </c>
      <c r="W63" s="739">
        <f t="shared" si="6"/>
        <v>900</v>
      </c>
      <c r="X63" s="739">
        <f t="shared" si="7"/>
        <v>0</v>
      </c>
      <c r="Y63" s="722">
        <f t="shared" si="8"/>
        <v>2700</v>
      </c>
      <c r="Z63" s="740" t="str">
        <f t="shared" si="9"/>
        <v>OK</v>
      </c>
    </row>
    <row r="64" spans="1:26">
      <c r="A64" s="1023">
        <v>41</v>
      </c>
      <c r="B64" s="1230" t="s">
        <v>2389</v>
      </c>
      <c r="C64" s="1231" t="s">
        <v>1503</v>
      </c>
      <c r="D64" s="1232">
        <v>141</v>
      </c>
      <c r="E64" s="1232">
        <v>285</v>
      </c>
      <c r="F64" s="1232">
        <v>275</v>
      </c>
      <c r="G64" s="1232">
        <v>280</v>
      </c>
      <c r="H64" s="1232">
        <v>12</v>
      </c>
      <c r="I64" s="1232">
        <f t="shared" si="15"/>
        <v>268</v>
      </c>
      <c r="J64" s="1233">
        <v>20</v>
      </c>
      <c r="K64" s="1233">
        <f t="shared" si="11"/>
        <v>5360</v>
      </c>
      <c r="L64" s="1232">
        <v>120</v>
      </c>
      <c r="M64" s="1232">
        <v>0</v>
      </c>
      <c r="N64" s="1232">
        <v>148</v>
      </c>
      <c r="O64" s="1232">
        <v>0</v>
      </c>
      <c r="P64" s="1232">
        <f t="shared" si="12"/>
        <v>268</v>
      </c>
      <c r="Q64" s="1235">
        <f t="shared" si="13"/>
        <v>5360</v>
      </c>
      <c r="R64" s="1218" t="s">
        <v>1051</v>
      </c>
      <c r="S64" s="1222" t="s">
        <v>1053</v>
      </c>
      <c r="T64" s="22" t="str">
        <f>+IF(K76=Q76,("OK"))</f>
        <v>OK</v>
      </c>
      <c r="U64" s="739">
        <f t="shared" si="4"/>
        <v>2400</v>
      </c>
      <c r="V64" s="739">
        <f t="shared" si="5"/>
        <v>0</v>
      </c>
      <c r="W64" s="739">
        <f t="shared" si="6"/>
        <v>2960</v>
      </c>
      <c r="X64" s="739">
        <f t="shared" si="7"/>
        <v>0</v>
      </c>
      <c r="Y64" s="722">
        <f t="shared" si="8"/>
        <v>5360</v>
      </c>
      <c r="Z64" s="740" t="str">
        <f t="shared" si="9"/>
        <v>OK</v>
      </c>
    </row>
    <row r="65" spans="1:26">
      <c r="A65" s="1023">
        <v>42</v>
      </c>
      <c r="B65" s="1230" t="s">
        <v>2390</v>
      </c>
      <c r="C65" s="1231" t="s">
        <v>1503</v>
      </c>
      <c r="D65" s="1232">
        <v>56</v>
      </c>
      <c r="E65" s="1232">
        <v>231</v>
      </c>
      <c r="F65" s="1232">
        <v>161</v>
      </c>
      <c r="G65" s="1232">
        <v>172</v>
      </c>
      <c r="H65" s="1232">
        <v>5</v>
      </c>
      <c r="I65" s="1232">
        <f t="shared" si="15"/>
        <v>167</v>
      </c>
      <c r="J65" s="1233">
        <v>30</v>
      </c>
      <c r="K65" s="1233">
        <f t="shared" si="11"/>
        <v>5010</v>
      </c>
      <c r="L65" s="1232">
        <v>60</v>
      </c>
      <c r="M65" s="1232">
        <v>0</v>
      </c>
      <c r="N65" s="1232">
        <v>60</v>
      </c>
      <c r="O65" s="1232">
        <v>47</v>
      </c>
      <c r="P65" s="1232">
        <f t="shared" si="12"/>
        <v>167</v>
      </c>
      <c r="Q65" s="1235">
        <f t="shared" si="13"/>
        <v>5010</v>
      </c>
      <c r="R65" s="1218" t="s">
        <v>1051</v>
      </c>
      <c r="S65" s="1222" t="s">
        <v>1053</v>
      </c>
      <c r="T65" s="22" t="str">
        <f>+IF(K77=Q77,("OK"))</f>
        <v>OK</v>
      </c>
      <c r="U65" s="739">
        <f t="shared" si="4"/>
        <v>1800</v>
      </c>
      <c r="V65" s="739">
        <f t="shared" si="5"/>
        <v>0</v>
      </c>
      <c r="W65" s="739">
        <f t="shared" si="6"/>
        <v>1800</v>
      </c>
      <c r="X65" s="739">
        <f t="shared" si="7"/>
        <v>1410</v>
      </c>
      <c r="Y65" s="722">
        <f t="shared" si="8"/>
        <v>5010</v>
      </c>
      <c r="Z65" s="740" t="str">
        <f t="shared" si="9"/>
        <v>OK</v>
      </c>
    </row>
    <row r="66" spans="1:26">
      <c r="A66" s="1023">
        <v>43</v>
      </c>
      <c r="B66" s="1230" t="s">
        <v>2391</v>
      </c>
      <c r="C66" s="1231" t="s">
        <v>1290</v>
      </c>
      <c r="D66" s="1232">
        <v>10</v>
      </c>
      <c r="E66" s="1232">
        <v>5</v>
      </c>
      <c r="F66" s="1232">
        <v>0</v>
      </c>
      <c r="G66" s="1232">
        <v>5</v>
      </c>
      <c r="H66" s="1232">
        <v>1</v>
      </c>
      <c r="I66" s="1232">
        <f t="shared" si="15"/>
        <v>4</v>
      </c>
      <c r="J66" s="1233">
        <v>48</v>
      </c>
      <c r="K66" s="1233">
        <f t="shared" si="11"/>
        <v>192</v>
      </c>
      <c r="L66" s="1232">
        <v>0</v>
      </c>
      <c r="M66" s="1232">
        <v>4</v>
      </c>
      <c r="N66" s="1232">
        <v>0</v>
      </c>
      <c r="O66" s="1232">
        <v>0</v>
      </c>
      <c r="P66" s="1232">
        <f t="shared" si="12"/>
        <v>4</v>
      </c>
      <c r="Q66" s="1235">
        <f t="shared" si="13"/>
        <v>192</v>
      </c>
      <c r="R66" s="1218" t="s">
        <v>1051</v>
      </c>
      <c r="S66" s="1222" t="s">
        <v>1053</v>
      </c>
      <c r="T66" s="22" t="str">
        <f>+IF(K78=Q78,("OK"))</f>
        <v>OK</v>
      </c>
      <c r="U66" s="739">
        <f t="shared" si="4"/>
        <v>0</v>
      </c>
      <c r="V66" s="739">
        <f t="shared" si="5"/>
        <v>192</v>
      </c>
      <c r="W66" s="739">
        <f t="shared" si="6"/>
        <v>0</v>
      </c>
      <c r="X66" s="739">
        <f t="shared" si="7"/>
        <v>0</v>
      </c>
      <c r="Y66" s="722">
        <f t="shared" si="8"/>
        <v>192</v>
      </c>
      <c r="Z66" s="740" t="str">
        <f t="shared" si="9"/>
        <v>OK</v>
      </c>
    </row>
    <row r="67" spans="1:26">
      <c r="A67" s="1023">
        <v>44</v>
      </c>
      <c r="B67" s="1230" t="s">
        <v>2392</v>
      </c>
      <c r="C67" s="1231" t="s">
        <v>1290</v>
      </c>
      <c r="D67" s="1232">
        <v>15</v>
      </c>
      <c r="E67" s="1232">
        <v>5</v>
      </c>
      <c r="F67" s="1232">
        <v>4</v>
      </c>
      <c r="G67" s="1232">
        <v>5</v>
      </c>
      <c r="H67" s="1232">
        <v>1</v>
      </c>
      <c r="I67" s="1232">
        <f t="shared" si="15"/>
        <v>4</v>
      </c>
      <c r="J67" s="1233">
        <v>48</v>
      </c>
      <c r="K67" s="1233">
        <f t="shared" si="11"/>
        <v>192</v>
      </c>
      <c r="L67" s="1232">
        <v>0</v>
      </c>
      <c r="M67" s="1232">
        <v>4</v>
      </c>
      <c r="N67" s="1232">
        <v>0</v>
      </c>
      <c r="O67" s="1232">
        <v>0</v>
      </c>
      <c r="P67" s="1232">
        <f t="shared" si="12"/>
        <v>4</v>
      </c>
      <c r="Q67" s="1235">
        <f t="shared" si="13"/>
        <v>192</v>
      </c>
      <c r="R67" s="1218" t="s">
        <v>1051</v>
      </c>
      <c r="S67" s="1222" t="s">
        <v>1053</v>
      </c>
      <c r="T67" s="22" t="str">
        <f>+IF(K79=Q79,("OK"))</f>
        <v>OK</v>
      </c>
      <c r="U67" s="739">
        <f t="shared" si="4"/>
        <v>0</v>
      </c>
      <c r="V67" s="739">
        <f t="shared" si="5"/>
        <v>192</v>
      </c>
      <c r="W67" s="739">
        <f t="shared" si="6"/>
        <v>0</v>
      </c>
      <c r="X67" s="739">
        <f t="shared" si="7"/>
        <v>0</v>
      </c>
      <c r="Y67" s="722">
        <f t="shared" si="8"/>
        <v>192</v>
      </c>
      <c r="Z67" s="740" t="str">
        <f t="shared" si="9"/>
        <v>OK</v>
      </c>
    </row>
    <row r="68" spans="1:26">
      <c r="A68" s="1023">
        <v>45</v>
      </c>
      <c r="B68" s="1230" t="s">
        <v>2393</v>
      </c>
      <c r="C68" s="1231" t="s">
        <v>1290</v>
      </c>
      <c r="D68" s="1232">
        <v>7</v>
      </c>
      <c r="E68" s="1232">
        <v>22.5</v>
      </c>
      <c r="F68" s="1232">
        <v>3</v>
      </c>
      <c r="G68" s="1232">
        <v>10</v>
      </c>
      <c r="H68" s="1232">
        <v>2</v>
      </c>
      <c r="I68" s="1232">
        <f t="shared" si="15"/>
        <v>8</v>
      </c>
      <c r="J68" s="1233">
        <v>48</v>
      </c>
      <c r="K68" s="1233">
        <f t="shared" si="11"/>
        <v>384</v>
      </c>
      <c r="L68" s="1232">
        <v>0</v>
      </c>
      <c r="M68" s="1232">
        <v>8</v>
      </c>
      <c r="N68" s="1232">
        <v>0</v>
      </c>
      <c r="O68" s="1232">
        <v>0</v>
      </c>
      <c r="P68" s="1232">
        <f t="shared" si="12"/>
        <v>8</v>
      </c>
      <c r="Q68" s="1235">
        <f t="shared" si="13"/>
        <v>384</v>
      </c>
      <c r="R68" s="1218" t="s">
        <v>1051</v>
      </c>
      <c r="S68" s="1222" t="s">
        <v>1053</v>
      </c>
      <c r="T68" s="22" t="str">
        <f>+IF(K80=Q80,("OK"))</f>
        <v>OK</v>
      </c>
      <c r="U68" s="739">
        <f t="shared" si="4"/>
        <v>0</v>
      </c>
      <c r="V68" s="739">
        <f t="shared" si="5"/>
        <v>384</v>
      </c>
      <c r="W68" s="739">
        <f t="shared" si="6"/>
        <v>0</v>
      </c>
      <c r="X68" s="739">
        <f t="shared" si="7"/>
        <v>0</v>
      </c>
      <c r="Y68" s="722">
        <f t="shared" si="8"/>
        <v>384</v>
      </c>
      <c r="Z68" s="740" t="str">
        <f t="shared" si="9"/>
        <v>OK</v>
      </c>
    </row>
    <row r="69" spans="1:26" s="21" customFormat="1">
      <c r="A69" s="1060"/>
      <c r="B69" s="76" t="s">
        <v>6</v>
      </c>
      <c r="K69" s="1224">
        <f>SUM(K53:K68)</f>
        <v>315737</v>
      </c>
      <c r="L69" s="1139"/>
      <c r="M69" s="1139"/>
      <c r="N69" s="1139"/>
      <c r="O69" s="1139"/>
      <c r="P69" s="1139"/>
      <c r="Q69" s="1225">
        <f>SUM(Q53:Q68)</f>
        <v>315737</v>
      </c>
      <c r="T69" s="22"/>
      <c r="U69" s="739">
        <f t="shared" si="4"/>
        <v>0</v>
      </c>
      <c r="V69" s="739">
        <f t="shared" si="5"/>
        <v>0</v>
      </c>
      <c r="W69" s="739">
        <f t="shared" si="6"/>
        <v>0</v>
      </c>
      <c r="X69" s="739">
        <f t="shared" si="7"/>
        <v>0</v>
      </c>
      <c r="Y69" s="722">
        <f t="shared" si="8"/>
        <v>0</v>
      </c>
      <c r="Z69" s="740" t="b">
        <f t="shared" si="9"/>
        <v>0</v>
      </c>
    </row>
    <row r="70" spans="1:26" ht="24.6">
      <c r="A70" s="1781" t="s">
        <v>2363</v>
      </c>
      <c r="B70" s="1781"/>
      <c r="C70" s="1781"/>
      <c r="D70" s="1781"/>
      <c r="E70" s="1781"/>
      <c r="F70" s="1781"/>
      <c r="G70" s="1781"/>
      <c r="H70" s="1781"/>
      <c r="I70" s="1781"/>
      <c r="J70" s="1781"/>
      <c r="K70" s="1781"/>
      <c r="L70" s="1781"/>
      <c r="M70" s="1781"/>
      <c r="N70" s="1781"/>
      <c r="O70" s="1781"/>
      <c r="P70" s="1781"/>
      <c r="Q70" s="1781"/>
      <c r="R70" s="1781"/>
      <c r="S70" s="1781"/>
      <c r="T70" s="517"/>
      <c r="U70" s="739">
        <f t="shared" si="4"/>
        <v>0</v>
      </c>
      <c r="V70" s="739">
        <f t="shared" si="5"/>
        <v>0</v>
      </c>
      <c r="W70" s="739">
        <f t="shared" si="6"/>
        <v>0</v>
      </c>
      <c r="X70" s="739">
        <f t="shared" si="7"/>
        <v>0</v>
      </c>
      <c r="Y70" s="722">
        <f t="shared" si="8"/>
        <v>0</v>
      </c>
      <c r="Z70" s="740" t="str">
        <f t="shared" si="9"/>
        <v>OK</v>
      </c>
    </row>
    <row r="71" spans="1:26" ht="24.6">
      <c r="A71" s="1826" t="s">
        <v>1029</v>
      </c>
      <c r="B71" s="1826"/>
      <c r="C71" s="1826"/>
      <c r="D71" s="1826"/>
      <c r="E71" s="1826"/>
      <c r="F71" s="1826"/>
      <c r="G71" s="1826"/>
      <c r="H71" s="1826"/>
      <c r="I71" s="1826"/>
      <c r="J71" s="1826"/>
      <c r="K71" s="1826"/>
      <c r="L71" s="1826"/>
      <c r="M71" s="1826"/>
      <c r="N71" s="1826"/>
      <c r="O71" s="1826"/>
      <c r="P71" s="1826"/>
      <c r="Q71" s="1826"/>
      <c r="R71" s="1826"/>
      <c r="S71" s="1826"/>
      <c r="T71" s="517"/>
      <c r="U71" s="739">
        <f t="shared" ref="U71:U134" si="16">+L71*J71</f>
        <v>0</v>
      </c>
      <c r="V71" s="739">
        <f t="shared" ref="V71:V134" si="17">+M71*J71</f>
        <v>0</v>
      </c>
      <c r="W71" s="739">
        <f t="shared" ref="W71:W134" si="18">+N71*J71</f>
        <v>0</v>
      </c>
      <c r="X71" s="739">
        <f t="shared" ref="X71:X134" si="19">+O71*J71</f>
        <v>0</v>
      </c>
      <c r="Y71" s="722">
        <f t="shared" ref="Y71:Y134" si="20">SUM(U71:X71)</f>
        <v>0</v>
      </c>
      <c r="Z71" s="740" t="str">
        <f t="shared" ref="Z71:Z134" si="21">IF(Q71=Y71,"OK")</f>
        <v>OK</v>
      </c>
    </row>
    <row r="72" spans="1:26" ht="24.6">
      <c r="A72" s="1827" t="s">
        <v>1030</v>
      </c>
      <c r="B72" s="1827"/>
      <c r="C72" s="1827"/>
      <c r="D72" s="1827"/>
      <c r="E72" s="1827"/>
      <c r="F72" s="1827"/>
      <c r="G72" s="1827"/>
      <c r="H72" s="1827"/>
      <c r="I72" s="1827"/>
      <c r="J72" s="1827"/>
      <c r="K72" s="1827"/>
      <c r="L72" s="1827"/>
      <c r="M72" s="1827"/>
      <c r="N72" s="1827"/>
      <c r="O72" s="1827"/>
      <c r="P72" s="1827"/>
      <c r="Q72" s="1827"/>
      <c r="R72" s="1827"/>
      <c r="S72" s="1827"/>
      <c r="T72" s="517"/>
      <c r="U72" s="739">
        <f t="shared" si="16"/>
        <v>0</v>
      </c>
      <c r="V72" s="739">
        <f t="shared" si="17"/>
        <v>0</v>
      </c>
      <c r="W72" s="739">
        <f t="shared" si="18"/>
        <v>0</v>
      </c>
      <c r="X72" s="739">
        <f t="shared" si="19"/>
        <v>0</v>
      </c>
      <c r="Y72" s="722">
        <f t="shared" si="20"/>
        <v>0</v>
      </c>
      <c r="Z72" s="740" t="str">
        <f t="shared" si="21"/>
        <v>OK</v>
      </c>
    </row>
    <row r="73" spans="1:26">
      <c r="A73" s="1872" t="s">
        <v>789</v>
      </c>
      <c r="B73" s="1873" t="s">
        <v>4</v>
      </c>
      <c r="C73" s="1872" t="s">
        <v>1031</v>
      </c>
      <c r="D73" s="1892" t="s">
        <v>1032</v>
      </c>
      <c r="E73" s="1892"/>
      <c r="F73" s="1892"/>
      <c r="G73" s="1893" t="s">
        <v>1033</v>
      </c>
      <c r="H73" s="1894" t="s">
        <v>1034</v>
      </c>
      <c r="I73" s="1894" t="s">
        <v>1035</v>
      </c>
      <c r="J73" s="1895" t="s">
        <v>1036</v>
      </c>
      <c r="K73" s="1896" t="s">
        <v>1037</v>
      </c>
      <c r="L73" s="1892" t="s">
        <v>1038</v>
      </c>
      <c r="M73" s="1892" t="s">
        <v>1039</v>
      </c>
      <c r="N73" s="1892" t="s">
        <v>1040</v>
      </c>
      <c r="O73" s="1892" t="s">
        <v>1041</v>
      </c>
      <c r="P73" s="1872" t="s">
        <v>1042</v>
      </c>
      <c r="Q73" s="1872"/>
      <c r="R73" s="1872" t="s">
        <v>1043</v>
      </c>
      <c r="S73" s="1878" t="s">
        <v>1146</v>
      </c>
      <c r="T73" s="517" t="str">
        <f>+IF(K79=Q79,("OK"))</f>
        <v>OK</v>
      </c>
      <c r="U73" s="739"/>
      <c r="V73" s="739"/>
      <c r="W73" s="739"/>
      <c r="X73" s="739"/>
      <c r="Z73" s="740" t="str">
        <f t="shared" si="21"/>
        <v>OK</v>
      </c>
    </row>
    <row r="74" spans="1:26" ht="87" customHeight="1">
      <c r="A74" s="1872"/>
      <c r="B74" s="1874"/>
      <c r="C74" s="1872"/>
      <c r="D74" s="1209" t="s">
        <v>1045</v>
      </c>
      <c r="E74" s="1209" t="s">
        <v>1046</v>
      </c>
      <c r="F74" s="1209" t="s">
        <v>224</v>
      </c>
      <c r="G74" s="1893"/>
      <c r="H74" s="1894"/>
      <c r="I74" s="1894"/>
      <c r="J74" s="1895"/>
      <c r="K74" s="1896"/>
      <c r="L74" s="1892"/>
      <c r="M74" s="1892"/>
      <c r="N74" s="1892"/>
      <c r="O74" s="1892"/>
      <c r="P74" s="724" t="s">
        <v>1047</v>
      </c>
      <c r="Q74" s="1211" t="s">
        <v>1048</v>
      </c>
      <c r="R74" s="1872"/>
      <c r="S74" s="1878"/>
      <c r="T74" s="517" t="str">
        <f>+IF(K80=Q80,("OK"))</f>
        <v>OK</v>
      </c>
      <c r="U74" s="739">
        <f t="shared" si="16"/>
        <v>0</v>
      </c>
      <c r="V74" s="739">
        <f t="shared" si="17"/>
        <v>0</v>
      </c>
      <c r="W74" s="739">
        <f t="shared" si="18"/>
        <v>0</v>
      </c>
      <c r="X74" s="739">
        <f t="shared" si="19"/>
        <v>0</v>
      </c>
      <c r="Y74" s="722">
        <f t="shared" si="20"/>
        <v>0</v>
      </c>
      <c r="Z74" s="740" t="b">
        <f t="shared" si="21"/>
        <v>0</v>
      </c>
    </row>
    <row r="75" spans="1:26" ht="17.399999999999999" customHeight="1">
      <c r="A75" s="724"/>
      <c r="B75" s="849" t="s">
        <v>1087</v>
      </c>
      <c r="C75" s="1227"/>
      <c r="D75" s="1209"/>
      <c r="E75" s="1209"/>
      <c r="F75" s="1209"/>
      <c r="G75" s="1208"/>
      <c r="H75" s="1209"/>
      <c r="I75" s="1209"/>
      <c r="J75" s="1210"/>
      <c r="K75" s="1211">
        <f>+K69</f>
        <v>315737</v>
      </c>
      <c r="L75" s="1207"/>
      <c r="M75" s="1207"/>
      <c r="N75" s="1207"/>
      <c r="O75" s="1207"/>
      <c r="P75" s="724"/>
      <c r="Q75" s="1211">
        <f>+Q69</f>
        <v>315737</v>
      </c>
      <c r="R75" s="724"/>
      <c r="S75" s="726"/>
      <c r="T75" s="517"/>
      <c r="U75" s="739">
        <f t="shared" si="16"/>
        <v>0</v>
      </c>
      <c r="V75" s="739">
        <f t="shared" si="17"/>
        <v>0</v>
      </c>
      <c r="W75" s="739">
        <f t="shared" si="18"/>
        <v>0</v>
      </c>
      <c r="X75" s="739">
        <f t="shared" si="19"/>
        <v>0</v>
      </c>
      <c r="Y75" s="722">
        <f t="shared" si="20"/>
        <v>0</v>
      </c>
      <c r="Z75" s="740" t="b">
        <f t="shared" si="21"/>
        <v>0</v>
      </c>
    </row>
    <row r="76" spans="1:26">
      <c r="A76" s="1023">
        <v>46</v>
      </c>
      <c r="B76" s="1230" t="s">
        <v>2394</v>
      </c>
      <c r="C76" s="1231" t="s">
        <v>1290</v>
      </c>
      <c r="D76" s="1232">
        <v>9</v>
      </c>
      <c r="E76" s="1232">
        <v>3</v>
      </c>
      <c r="F76" s="1232">
        <v>11</v>
      </c>
      <c r="G76" s="1232">
        <v>10</v>
      </c>
      <c r="H76" s="1232">
        <v>2</v>
      </c>
      <c r="I76" s="1232">
        <f t="shared" si="15"/>
        <v>8</v>
      </c>
      <c r="J76" s="1233">
        <v>48</v>
      </c>
      <c r="K76" s="1233">
        <f t="shared" si="11"/>
        <v>384</v>
      </c>
      <c r="L76" s="1232">
        <v>0</v>
      </c>
      <c r="M76" s="1232">
        <v>8</v>
      </c>
      <c r="N76" s="1232">
        <v>0</v>
      </c>
      <c r="O76" s="1232">
        <v>0</v>
      </c>
      <c r="P76" s="1232">
        <f t="shared" si="12"/>
        <v>8</v>
      </c>
      <c r="Q76" s="1235">
        <f t="shared" si="13"/>
        <v>384</v>
      </c>
      <c r="R76" s="1218" t="s">
        <v>1051</v>
      </c>
      <c r="S76" s="1222" t="s">
        <v>1053</v>
      </c>
      <c r="T76" s="22" t="str">
        <f t="shared" si="14"/>
        <v>OK</v>
      </c>
      <c r="U76" s="739">
        <f t="shared" si="16"/>
        <v>0</v>
      </c>
      <c r="V76" s="739">
        <f t="shared" si="17"/>
        <v>384</v>
      </c>
      <c r="W76" s="739">
        <f t="shared" si="18"/>
        <v>0</v>
      </c>
      <c r="X76" s="739">
        <f t="shared" si="19"/>
        <v>0</v>
      </c>
      <c r="Y76" s="722">
        <f t="shared" si="20"/>
        <v>384</v>
      </c>
      <c r="Z76" s="740" t="str">
        <f t="shared" si="21"/>
        <v>OK</v>
      </c>
    </row>
    <row r="77" spans="1:26">
      <c r="A77" s="1023">
        <v>47</v>
      </c>
      <c r="B77" s="1230" t="s">
        <v>2395</v>
      </c>
      <c r="C77" s="1231" t="s">
        <v>1290</v>
      </c>
      <c r="D77" s="1232">
        <v>4</v>
      </c>
      <c r="E77" s="1232">
        <v>1.5</v>
      </c>
      <c r="F77" s="1232">
        <v>3</v>
      </c>
      <c r="G77" s="1232">
        <v>5</v>
      </c>
      <c r="H77" s="1232">
        <v>1</v>
      </c>
      <c r="I77" s="1232">
        <f t="shared" si="15"/>
        <v>4</v>
      </c>
      <c r="J77" s="1233">
        <v>48</v>
      </c>
      <c r="K77" s="1233">
        <f t="shared" si="11"/>
        <v>192</v>
      </c>
      <c r="L77" s="1232">
        <v>0</v>
      </c>
      <c r="M77" s="1232">
        <v>4</v>
      </c>
      <c r="N77" s="1232">
        <v>0</v>
      </c>
      <c r="O77" s="1232">
        <v>0</v>
      </c>
      <c r="P77" s="1232">
        <f t="shared" si="12"/>
        <v>4</v>
      </c>
      <c r="Q77" s="1235">
        <f t="shared" si="13"/>
        <v>192</v>
      </c>
      <c r="R77" s="1218" t="s">
        <v>1051</v>
      </c>
      <c r="S77" s="1222" t="s">
        <v>1053</v>
      </c>
      <c r="T77" s="22" t="str">
        <f t="shared" si="14"/>
        <v>OK</v>
      </c>
      <c r="U77" s="739">
        <f t="shared" si="16"/>
        <v>0</v>
      </c>
      <c r="V77" s="739">
        <f t="shared" si="17"/>
        <v>192</v>
      </c>
      <c r="W77" s="739">
        <f t="shared" si="18"/>
        <v>0</v>
      </c>
      <c r="X77" s="739">
        <f t="shared" si="19"/>
        <v>0</v>
      </c>
      <c r="Y77" s="722">
        <f t="shared" si="20"/>
        <v>192</v>
      </c>
      <c r="Z77" s="740" t="str">
        <f t="shared" si="21"/>
        <v>OK</v>
      </c>
    </row>
    <row r="78" spans="1:26">
      <c r="A78" s="1023">
        <v>48</v>
      </c>
      <c r="B78" s="1230" t="s">
        <v>2396</v>
      </c>
      <c r="C78" s="1231" t="s">
        <v>1290</v>
      </c>
      <c r="D78" s="1232">
        <v>13</v>
      </c>
      <c r="E78" s="1232">
        <v>1.5</v>
      </c>
      <c r="F78" s="1232">
        <v>4</v>
      </c>
      <c r="G78" s="1232">
        <v>5</v>
      </c>
      <c r="H78" s="1232">
        <v>2</v>
      </c>
      <c r="I78" s="1232">
        <f t="shared" si="15"/>
        <v>3</v>
      </c>
      <c r="J78" s="1233">
        <v>48</v>
      </c>
      <c r="K78" s="1233">
        <f t="shared" si="11"/>
        <v>144</v>
      </c>
      <c r="L78" s="1232">
        <v>0</v>
      </c>
      <c r="M78" s="1232">
        <v>3</v>
      </c>
      <c r="N78" s="1232">
        <v>0</v>
      </c>
      <c r="O78" s="1232">
        <v>0</v>
      </c>
      <c r="P78" s="1232">
        <f t="shared" si="12"/>
        <v>3</v>
      </c>
      <c r="Q78" s="1235">
        <f t="shared" si="13"/>
        <v>144</v>
      </c>
      <c r="R78" s="1218" t="s">
        <v>1051</v>
      </c>
      <c r="S78" s="1222" t="s">
        <v>1053</v>
      </c>
      <c r="T78" s="22" t="str">
        <f t="shared" si="14"/>
        <v>OK</v>
      </c>
      <c r="U78" s="739">
        <f t="shared" si="16"/>
        <v>0</v>
      </c>
      <c r="V78" s="739">
        <f t="shared" si="17"/>
        <v>144</v>
      </c>
      <c r="W78" s="739">
        <f t="shared" si="18"/>
        <v>0</v>
      </c>
      <c r="X78" s="739">
        <f t="shared" si="19"/>
        <v>0</v>
      </c>
      <c r="Y78" s="722">
        <f t="shared" si="20"/>
        <v>144</v>
      </c>
      <c r="Z78" s="740" t="str">
        <f t="shared" si="21"/>
        <v>OK</v>
      </c>
    </row>
    <row r="79" spans="1:26">
      <c r="A79" s="1023">
        <v>49</v>
      </c>
      <c r="B79" s="1230" t="s">
        <v>2397</v>
      </c>
      <c r="C79" s="1231" t="s">
        <v>1290</v>
      </c>
      <c r="D79" s="1232">
        <v>6</v>
      </c>
      <c r="E79" s="1232">
        <v>1.5</v>
      </c>
      <c r="F79" s="1232">
        <v>4</v>
      </c>
      <c r="G79" s="1232">
        <v>5</v>
      </c>
      <c r="H79" s="1232">
        <v>1</v>
      </c>
      <c r="I79" s="1232">
        <f t="shared" si="15"/>
        <v>4</v>
      </c>
      <c r="J79" s="1233">
        <v>48</v>
      </c>
      <c r="K79" s="1233">
        <f t="shared" si="11"/>
        <v>192</v>
      </c>
      <c r="L79" s="1232">
        <v>0</v>
      </c>
      <c r="M79" s="1232">
        <v>4</v>
      </c>
      <c r="N79" s="1232">
        <v>0</v>
      </c>
      <c r="O79" s="1232">
        <v>0</v>
      </c>
      <c r="P79" s="1232">
        <f t="shared" si="12"/>
        <v>4</v>
      </c>
      <c r="Q79" s="1235">
        <f t="shared" si="13"/>
        <v>192</v>
      </c>
      <c r="R79" s="1218" t="s">
        <v>1051</v>
      </c>
      <c r="S79" s="1222" t="s">
        <v>1053</v>
      </c>
      <c r="T79" s="22" t="str">
        <f t="shared" si="14"/>
        <v>OK</v>
      </c>
      <c r="U79" s="739">
        <f t="shared" si="16"/>
        <v>0</v>
      </c>
      <c r="V79" s="739">
        <f t="shared" si="17"/>
        <v>192</v>
      </c>
      <c r="W79" s="739">
        <f t="shared" si="18"/>
        <v>0</v>
      </c>
      <c r="X79" s="739">
        <f t="shared" si="19"/>
        <v>0</v>
      </c>
      <c r="Y79" s="722">
        <f t="shared" si="20"/>
        <v>192</v>
      </c>
      <c r="Z79" s="740" t="str">
        <f t="shared" si="21"/>
        <v>OK</v>
      </c>
    </row>
    <row r="80" spans="1:26">
      <c r="A80" s="1023">
        <v>50</v>
      </c>
      <c r="B80" s="1230" t="s">
        <v>2398</v>
      </c>
      <c r="C80" s="1231" t="s">
        <v>1290</v>
      </c>
      <c r="D80" s="1232">
        <v>6</v>
      </c>
      <c r="E80" s="1232">
        <v>6</v>
      </c>
      <c r="F80" s="1232">
        <v>4</v>
      </c>
      <c r="G80" s="1232">
        <v>5</v>
      </c>
      <c r="H80" s="1232">
        <v>1</v>
      </c>
      <c r="I80" s="1232">
        <f t="shared" si="15"/>
        <v>4</v>
      </c>
      <c r="J80" s="1233">
        <v>48</v>
      </c>
      <c r="K80" s="1233">
        <f t="shared" si="11"/>
        <v>192</v>
      </c>
      <c r="L80" s="1232">
        <v>0</v>
      </c>
      <c r="M80" s="1232">
        <v>4</v>
      </c>
      <c r="N80" s="1232">
        <v>0</v>
      </c>
      <c r="O80" s="1232">
        <v>0</v>
      </c>
      <c r="P80" s="1232">
        <f t="shared" si="12"/>
        <v>4</v>
      </c>
      <c r="Q80" s="1235">
        <f t="shared" si="13"/>
        <v>192</v>
      </c>
      <c r="R80" s="1218" t="s">
        <v>1051</v>
      </c>
      <c r="S80" s="1222" t="s">
        <v>1053</v>
      </c>
      <c r="T80" s="22" t="str">
        <f t="shared" si="14"/>
        <v>OK</v>
      </c>
      <c r="U80" s="739">
        <f t="shared" si="16"/>
        <v>0</v>
      </c>
      <c r="V80" s="739">
        <f t="shared" si="17"/>
        <v>192</v>
      </c>
      <c r="W80" s="739">
        <f t="shared" si="18"/>
        <v>0</v>
      </c>
      <c r="X80" s="739">
        <f t="shared" si="19"/>
        <v>0</v>
      </c>
      <c r="Y80" s="722">
        <f t="shared" si="20"/>
        <v>192</v>
      </c>
      <c r="Z80" s="740" t="str">
        <f t="shared" si="21"/>
        <v>OK</v>
      </c>
    </row>
    <row r="81" spans="1:26">
      <c r="A81" s="1023">
        <v>51</v>
      </c>
      <c r="B81" s="1230" t="s">
        <v>2399</v>
      </c>
      <c r="C81" s="1231" t="s">
        <v>1290</v>
      </c>
      <c r="D81" s="1232">
        <v>11</v>
      </c>
      <c r="E81" s="1232">
        <v>6</v>
      </c>
      <c r="F81" s="1232">
        <v>14</v>
      </c>
      <c r="G81" s="1232">
        <v>10</v>
      </c>
      <c r="H81" s="1232">
        <v>3</v>
      </c>
      <c r="I81" s="1232">
        <f t="shared" si="15"/>
        <v>7</v>
      </c>
      <c r="J81" s="1233">
        <v>48</v>
      </c>
      <c r="K81" s="1233">
        <f t="shared" si="11"/>
        <v>336</v>
      </c>
      <c r="L81" s="1232">
        <v>0</v>
      </c>
      <c r="M81" s="1232">
        <v>7</v>
      </c>
      <c r="N81" s="1232">
        <v>0</v>
      </c>
      <c r="O81" s="1232">
        <v>0</v>
      </c>
      <c r="P81" s="1232">
        <f t="shared" si="12"/>
        <v>7</v>
      </c>
      <c r="Q81" s="1235">
        <f t="shared" si="13"/>
        <v>336</v>
      </c>
      <c r="R81" s="1218" t="s">
        <v>1051</v>
      </c>
      <c r="S81" s="1222" t="s">
        <v>1053</v>
      </c>
      <c r="T81" s="22" t="str">
        <f t="shared" si="14"/>
        <v>OK</v>
      </c>
      <c r="U81" s="739">
        <f t="shared" si="16"/>
        <v>0</v>
      </c>
      <c r="V81" s="739">
        <f t="shared" si="17"/>
        <v>336</v>
      </c>
      <c r="W81" s="739">
        <f t="shared" si="18"/>
        <v>0</v>
      </c>
      <c r="X81" s="739">
        <f t="shared" si="19"/>
        <v>0</v>
      </c>
      <c r="Y81" s="722">
        <f t="shared" si="20"/>
        <v>336</v>
      </c>
      <c r="Z81" s="740" t="str">
        <f t="shared" si="21"/>
        <v>OK</v>
      </c>
    </row>
    <row r="82" spans="1:26">
      <c r="A82" s="1023">
        <v>52</v>
      </c>
      <c r="B82" s="1230" t="s">
        <v>2400</v>
      </c>
      <c r="C82" s="1231" t="s">
        <v>1290</v>
      </c>
      <c r="D82" s="1232">
        <v>40</v>
      </c>
      <c r="E82" s="1232">
        <v>60</v>
      </c>
      <c r="F82" s="1232">
        <v>39</v>
      </c>
      <c r="G82" s="1232">
        <v>40</v>
      </c>
      <c r="H82" s="1232">
        <v>2</v>
      </c>
      <c r="I82" s="1232">
        <f t="shared" si="15"/>
        <v>38</v>
      </c>
      <c r="J82" s="1233">
        <v>48</v>
      </c>
      <c r="K82" s="1233">
        <f t="shared" si="11"/>
        <v>1824</v>
      </c>
      <c r="L82" s="1232">
        <v>0</v>
      </c>
      <c r="M82" s="1232">
        <v>20</v>
      </c>
      <c r="N82" s="1232">
        <v>0</v>
      </c>
      <c r="O82" s="1232">
        <v>18</v>
      </c>
      <c r="P82" s="1232">
        <f t="shared" si="12"/>
        <v>38</v>
      </c>
      <c r="Q82" s="1235">
        <f t="shared" si="13"/>
        <v>1824</v>
      </c>
      <c r="R82" s="1218" t="s">
        <v>1051</v>
      </c>
      <c r="S82" s="1222" t="s">
        <v>1053</v>
      </c>
      <c r="T82" s="22" t="str">
        <f t="shared" si="14"/>
        <v>OK</v>
      </c>
      <c r="U82" s="739">
        <f t="shared" si="16"/>
        <v>0</v>
      </c>
      <c r="V82" s="739">
        <f t="shared" si="17"/>
        <v>960</v>
      </c>
      <c r="W82" s="739">
        <f t="shared" si="18"/>
        <v>0</v>
      </c>
      <c r="X82" s="739">
        <f t="shared" si="19"/>
        <v>864</v>
      </c>
      <c r="Y82" s="722">
        <f t="shared" si="20"/>
        <v>1824</v>
      </c>
      <c r="Z82" s="740" t="str">
        <f t="shared" si="21"/>
        <v>OK</v>
      </c>
    </row>
    <row r="83" spans="1:26">
      <c r="A83" s="1023">
        <v>53</v>
      </c>
      <c r="B83" s="1230" t="s">
        <v>2401</v>
      </c>
      <c r="C83" s="1231" t="s">
        <v>1290</v>
      </c>
      <c r="D83" s="1232">
        <v>274</v>
      </c>
      <c r="E83" s="1232">
        <v>330</v>
      </c>
      <c r="F83" s="1232">
        <v>318</v>
      </c>
      <c r="G83" s="1232">
        <v>320</v>
      </c>
      <c r="H83" s="1232">
        <v>10</v>
      </c>
      <c r="I83" s="1232">
        <f t="shared" si="15"/>
        <v>310</v>
      </c>
      <c r="J83" s="1233">
        <v>48</v>
      </c>
      <c r="K83" s="1233">
        <f t="shared" si="11"/>
        <v>14880</v>
      </c>
      <c r="L83" s="1232">
        <v>0</v>
      </c>
      <c r="M83" s="1232">
        <v>100</v>
      </c>
      <c r="N83" s="1232">
        <v>100</v>
      </c>
      <c r="O83" s="1232">
        <v>110</v>
      </c>
      <c r="P83" s="1232">
        <f t="shared" si="12"/>
        <v>310</v>
      </c>
      <c r="Q83" s="1235">
        <f t="shared" si="13"/>
        <v>14880</v>
      </c>
      <c r="R83" s="1218" t="s">
        <v>1051</v>
      </c>
      <c r="S83" s="1222" t="s">
        <v>1053</v>
      </c>
      <c r="T83" s="22" t="str">
        <f t="shared" si="14"/>
        <v>OK</v>
      </c>
      <c r="U83" s="739">
        <f t="shared" si="16"/>
        <v>0</v>
      </c>
      <c r="V83" s="739">
        <f t="shared" si="17"/>
        <v>4800</v>
      </c>
      <c r="W83" s="739">
        <f t="shared" si="18"/>
        <v>4800</v>
      </c>
      <c r="X83" s="739">
        <f t="shared" si="19"/>
        <v>5280</v>
      </c>
      <c r="Y83" s="722">
        <f t="shared" si="20"/>
        <v>14880</v>
      </c>
      <c r="Z83" s="740" t="str">
        <f t="shared" si="21"/>
        <v>OK</v>
      </c>
    </row>
    <row r="84" spans="1:26">
      <c r="A84" s="1023">
        <v>54</v>
      </c>
      <c r="B84" s="1230" t="s">
        <v>2402</v>
      </c>
      <c r="C84" s="1231" t="s">
        <v>1290</v>
      </c>
      <c r="D84" s="1232">
        <v>20</v>
      </c>
      <c r="E84" s="1232">
        <v>9</v>
      </c>
      <c r="F84" s="1232">
        <v>0</v>
      </c>
      <c r="G84" s="1232">
        <v>8</v>
      </c>
      <c r="H84" s="1232">
        <v>2</v>
      </c>
      <c r="I84" s="1232">
        <f t="shared" si="15"/>
        <v>6</v>
      </c>
      <c r="J84" s="1233">
        <v>48</v>
      </c>
      <c r="K84" s="1233">
        <f t="shared" si="11"/>
        <v>288</v>
      </c>
      <c r="L84" s="1232">
        <v>0</v>
      </c>
      <c r="M84" s="1232">
        <v>0</v>
      </c>
      <c r="N84" s="1232">
        <v>6</v>
      </c>
      <c r="O84" s="1232">
        <v>0</v>
      </c>
      <c r="P84" s="1232">
        <f t="shared" si="12"/>
        <v>6</v>
      </c>
      <c r="Q84" s="1235">
        <f t="shared" si="13"/>
        <v>288</v>
      </c>
      <c r="R84" s="1218" t="s">
        <v>1051</v>
      </c>
      <c r="S84" s="1222" t="s">
        <v>1053</v>
      </c>
      <c r="T84" s="22" t="str">
        <f t="shared" si="14"/>
        <v>OK</v>
      </c>
      <c r="U84" s="739">
        <f t="shared" si="16"/>
        <v>0</v>
      </c>
      <c r="V84" s="739">
        <f t="shared" si="17"/>
        <v>0</v>
      </c>
      <c r="W84" s="739">
        <f t="shared" si="18"/>
        <v>288</v>
      </c>
      <c r="X84" s="739">
        <f t="shared" si="19"/>
        <v>0</v>
      </c>
      <c r="Y84" s="722">
        <f t="shared" si="20"/>
        <v>288</v>
      </c>
      <c r="Z84" s="740" t="str">
        <f t="shared" si="21"/>
        <v>OK</v>
      </c>
    </row>
    <row r="85" spans="1:26">
      <c r="A85" s="1023">
        <v>55</v>
      </c>
      <c r="B85" s="1230" t="s">
        <v>2403</v>
      </c>
      <c r="C85" s="1231" t="s">
        <v>1351</v>
      </c>
      <c r="D85" s="1232">
        <v>2284</v>
      </c>
      <c r="E85" s="1232">
        <v>4771.5</v>
      </c>
      <c r="F85" s="1232">
        <v>3825</v>
      </c>
      <c r="G85" s="1232">
        <v>4000</v>
      </c>
      <c r="H85" s="1232">
        <v>0</v>
      </c>
      <c r="I85" s="1232">
        <f t="shared" si="15"/>
        <v>4000</v>
      </c>
      <c r="J85" s="1233">
        <v>4</v>
      </c>
      <c r="K85" s="1233">
        <f t="shared" si="11"/>
        <v>16000</v>
      </c>
      <c r="L85" s="1232">
        <v>0</v>
      </c>
      <c r="M85" s="1232">
        <v>2000</v>
      </c>
      <c r="N85" s="1232">
        <v>0</v>
      </c>
      <c r="O85" s="1232">
        <v>2000</v>
      </c>
      <c r="P85" s="1232">
        <f t="shared" si="12"/>
        <v>4000</v>
      </c>
      <c r="Q85" s="1235">
        <f t="shared" si="13"/>
        <v>16000</v>
      </c>
      <c r="R85" s="1218" t="s">
        <v>1051</v>
      </c>
      <c r="S85" s="1222" t="s">
        <v>1053</v>
      </c>
      <c r="T85" s="22" t="str">
        <f t="shared" si="14"/>
        <v>OK</v>
      </c>
      <c r="U85" s="739">
        <f t="shared" si="16"/>
        <v>0</v>
      </c>
      <c r="V85" s="739">
        <f t="shared" si="17"/>
        <v>8000</v>
      </c>
      <c r="W85" s="739">
        <f t="shared" si="18"/>
        <v>0</v>
      </c>
      <c r="X85" s="739">
        <f t="shared" si="19"/>
        <v>8000</v>
      </c>
      <c r="Y85" s="722">
        <f t="shared" si="20"/>
        <v>16000</v>
      </c>
      <c r="Z85" s="740" t="str">
        <f t="shared" si="21"/>
        <v>OK</v>
      </c>
    </row>
    <row r="86" spans="1:26">
      <c r="A86" s="1023">
        <v>56</v>
      </c>
      <c r="B86" s="1230" t="s">
        <v>2404</v>
      </c>
      <c r="C86" s="1231" t="s">
        <v>1503</v>
      </c>
      <c r="D86" s="1232">
        <v>50</v>
      </c>
      <c r="E86" s="1232">
        <v>60</v>
      </c>
      <c r="F86" s="1232">
        <v>67</v>
      </c>
      <c r="G86" s="1232">
        <v>50</v>
      </c>
      <c r="H86" s="1232">
        <v>0</v>
      </c>
      <c r="I86" s="1232">
        <f t="shared" si="15"/>
        <v>50</v>
      </c>
      <c r="J86" s="1233">
        <v>6.4</v>
      </c>
      <c r="K86" s="1233">
        <f t="shared" si="11"/>
        <v>320</v>
      </c>
      <c r="L86" s="1232">
        <v>0</v>
      </c>
      <c r="M86" s="1232">
        <v>50</v>
      </c>
      <c r="N86" s="1232">
        <v>0</v>
      </c>
      <c r="O86" s="1232">
        <v>0</v>
      </c>
      <c r="P86" s="1232">
        <f t="shared" si="12"/>
        <v>50</v>
      </c>
      <c r="Q86" s="1235">
        <f t="shared" si="13"/>
        <v>320</v>
      </c>
      <c r="R86" s="1218" t="s">
        <v>1051</v>
      </c>
      <c r="S86" s="1222" t="s">
        <v>1053</v>
      </c>
      <c r="T86" s="22" t="str">
        <f>+IF(K98=Q98,("OK"))</f>
        <v>OK</v>
      </c>
      <c r="U86" s="739">
        <f t="shared" si="16"/>
        <v>0</v>
      </c>
      <c r="V86" s="739">
        <f t="shared" si="17"/>
        <v>320</v>
      </c>
      <c r="W86" s="739">
        <f t="shared" si="18"/>
        <v>0</v>
      </c>
      <c r="X86" s="739">
        <f t="shared" si="19"/>
        <v>0</v>
      </c>
      <c r="Y86" s="722">
        <f t="shared" si="20"/>
        <v>320</v>
      </c>
      <c r="Z86" s="740" t="str">
        <f t="shared" si="21"/>
        <v>OK</v>
      </c>
    </row>
    <row r="87" spans="1:26">
      <c r="A87" s="1023">
        <v>57</v>
      </c>
      <c r="B87" s="1230" t="s">
        <v>2405</v>
      </c>
      <c r="C87" s="1231" t="s">
        <v>1503</v>
      </c>
      <c r="D87" s="1232">
        <v>20</v>
      </c>
      <c r="E87" s="1232">
        <v>10</v>
      </c>
      <c r="F87" s="1232">
        <v>20</v>
      </c>
      <c r="G87" s="1232">
        <v>30</v>
      </c>
      <c r="H87" s="1232">
        <v>0</v>
      </c>
      <c r="I87" s="1232">
        <f t="shared" si="15"/>
        <v>30</v>
      </c>
      <c r="J87" s="1233">
        <v>20</v>
      </c>
      <c r="K87" s="1233">
        <f t="shared" si="11"/>
        <v>600</v>
      </c>
      <c r="L87" s="1232">
        <v>25</v>
      </c>
      <c r="M87" s="1232">
        <v>0</v>
      </c>
      <c r="N87" s="1232">
        <v>5</v>
      </c>
      <c r="O87" s="1232">
        <v>0</v>
      </c>
      <c r="P87" s="1232">
        <f t="shared" si="12"/>
        <v>30</v>
      </c>
      <c r="Q87" s="1235">
        <f t="shared" si="13"/>
        <v>600</v>
      </c>
      <c r="R87" s="1218" t="s">
        <v>1051</v>
      </c>
      <c r="S87" s="1222" t="s">
        <v>1053</v>
      </c>
      <c r="T87" s="22" t="str">
        <f>+IF(K99=Q99,("OK"))</f>
        <v>OK</v>
      </c>
      <c r="U87" s="739">
        <f t="shared" si="16"/>
        <v>500</v>
      </c>
      <c r="V87" s="739">
        <f t="shared" si="17"/>
        <v>0</v>
      </c>
      <c r="W87" s="739">
        <f t="shared" si="18"/>
        <v>100</v>
      </c>
      <c r="X87" s="739">
        <f t="shared" si="19"/>
        <v>0</v>
      </c>
      <c r="Y87" s="722">
        <f t="shared" si="20"/>
        <v>600</v>
      </c>
      <c r="Z87" s="740" t="str">
        <f t="shared" si="21"/>
        <v>OK</v>
      </c>
    </row>
    <row r="88" spans="1:26">
      <c r="A88" s="1023">
        <v>58</v>
      </c>
      <c r="B88" s="1230" t="s">
        <v>2406</v>
      </c>
      <c r="C88" s="1231" t="s">
        <v>1351</v>
      </c>
      <c r="D88" s="1232">
        <v>50</v>
      </c>
      <c r="E88" s="1232">
        <v>0</v>
      </c>
      <c r="F88" s="1232">
        <v>60</v>
      </c>
      <c r="G88" s="1232">
        <v>100</v>
      </c>
      <c r="H88" s="1232">
        <v>0</v>
      </c>
      <c r="I88" s="1232">
        <f t="shared" si="15"/>
        <v>100</v>
      </c>
      <c r="J88" s="1233">
        <v>8.5</v>
      </c>
      <c r="K88" s="1233">
        <f t="shared" si="11"/>
        <v>850</v>
      </c>
      <c r="L88" s="1232">
        <v>0</v>
      </c>
      <c r="M88" s="1232">
        <v>50</v>
      </c>
      <c r="N88" s="1232">
        <v>0</v>
      </c>
      <c r="O88" s="1232">
        <v>50</v>
      </c>
      <c r="P88" s="1232">
        <f t="shared" si="12"/>
        <v>100</v>
      </c>
      <c r="Q88" s="1235">
        <f t="shared" si="13"/>
        <v>850</v>
      </c>
      <c r="R88" s="1218" t="s">
        <v>1051</v>
      </c>
      <c r="S88" s="1222" t="s">
        <v>1053</v>
      </c>
      <c r="T88" s="22" t="str">
        <f>+IF(K100=Q100,("OK"))</f>
        <v>OK</v>
      </c>
      <c r="U88" s="739">
        <f t="shared" si="16"/>
        <v>0</v>
      </c>
      <c r="V88" s="739">
        <f t="shared" si="17"/>
        <v>425</v>
      </c>
      <c r="W88" s="739">
        <f t="shared" si="18"/>
        <v>0</v>
      </c>
      <c r="X88" s="739">
        <f t="shared" si="19"/>
        <v>425</v>
      </c>
      <c r="Y88" s="722">
        <f t="shared" si="20"/>
        <v>850</v>
      </c>
      <c r="Z88" s="740" t="str">
        <f t="shared" si="21"/>
        <v>OK</v>
      </c>
    </row>
    <row r="89" spans="1:26">
      <c r="A89" s="1023">
        <v>59</v>
      </c>
      <c r="B89" s="1230" t="s">
        <v>2407</v>
      </c>
      <c r="C89" s="1231" t="s">
        <v>1351</v>
      </c>
      <c r="D89" s="1232">
        <v>286</v>
      </c>
      <c r="E89" s="1232">
        <v>354</v>
      </c>
      <c r="F89" s="1232">
        <v>284</v>
      </c>
      <c r="G89" s="1232">
        <v>300</v>
      </c>
      <c r="H89" s="1232">
        <v>0</v>
      </c>
      <c r="I89" s="1232">
        <f t="shared" si="15"/>
        <v>300</v>
      </c>
      <c r="J89" s="1233">
        <v>8.5</v>
      </c>
      <c r="K89" s="1233">
        <f t="shared" si="11"/>
        <v>2550</v>
      </c>
      <c r="L89" s="1232">
        <v>100</v>
      </c>
      <c r="M89" s="1232">
        <v>100</v>
      </c>
      <c r="N89" s="1232">
        <v>100</v>
      </c>
      <c r="O89" s="1232">
        <v>0</v>
      </c>
      <c r="P89" s="1232">
        <f t="shared" si="12"/>
        <v>300</v>
      </c>
      <c r="Q89" s="1235">
        <f t="shared" si="13"/>
        <v>2550</v>
      </c>
      <c r="R89" s="1218" t="s">
        <v>1051</v>
      </c>
      <c r="S89" s="1222" t="s">
        <v>1053</v>
      </c>
      <c r="T89" s="22" t="str">
        <f>+IF(K101=Q101,("OK"))</f>
        <v>OK</v>
      </c>
      <c r="U89" s="739">
        <f t="shared" si="16"/>
        <v>850</v>
      </c>
      <c r="V89" s="739">
        <f t="shared" si="17"/>
        <v>850</v>
      </c>
      <c r="W89" s="739">
        <f t="shared" si="18"/>
        <v>850</v>
      </c>
      <c r="X89" s="739">
        <f t="shared" si="19"/>
        <v>0</v>
      </c>
      <c r="Y89" s="722">
        <f t="shared" si="20"/>
        <v>2550</v>
      </c>
      <c r="Z89" s="740" t="str">
        <f t="shared" si="21"/>
        <v>OK</v>
      </c>
    </row>
    <row r="90" spans="1:26">
      <c r="A90" s="1023">
        <v>60</v>
      </c>
      <c r="B90" s="1230" t="s">
        <v>2408</v>
      </c>
      <c r="C90" s="1231" t="s">
        <v>1503</v>
      </c>
      <c r="D90" s="1232">
        <v>7</v>
      </c>
      <c r="E90" s="1232">
        <v>12</v>
      </c>
      <c r="F90" s="1232">
        <v>9</v>
      </c>
      <c r="G90" s="1232">
        <v>10</v>
      </c>
      <c r="H90" s="1232">
        <v>0</v>
      </c>
      <c r="I90" s="1232">
        <f t="shared" si="15"/>
        <v>10</v>
      </c>
      <c r="J90" s="1233">
        <v>35</v>
      </c>
      <c r="K90" s="1233">
        <f t="shared" si="11"/>
        <v>350</v>
      </c>
      <c r="L90" s="1232">
        <v>10</v>
      </c>
      <c r="M90" s="1232">
        <v>0</v>
      </c>
      <c r="N90" s="1232">
        <v>0</v>
      </c>
      <c r="O90" s="1232">
        <v>0</v>
      </c>
      <c r="P90" s="1232">
        <f t="shared" si="12"/>
        <v>10</v>
      </c>
      <c r="Q90" s="1235">
        <f t="shared" si="13"/>
        <v>350</v>
      </c>
      <c r="R90" s="1218" t="s">
        <v>1051</v>
      </c>
      <c r="S90" s="1222" t="s">
        <v>1053</v>
      </c>
      <c r="T90" s="22" t="str">
        <f>+IF(K102=Q102,("OK"))</f>
        <v>OK</v>
      </c>
      <c r="U90" s="739">
        <f t="shared" si="16"/>
        <v>350</v>
      </c>
      <c r="V90" s="739">
        <f t="shared" si="17"/>
        <v>0</v>
      </c>
      <c r="W90" s="739">
        <f t="shared" si="18"/>
        <v>0</v>
      </c>
      <c r="X90" s="739">
        <f t="shared" si="19"/>
        <v>0</v>
      </c>
      <c r="Y90" s="722">
        <f t="shared" si="20"/>
        <v>350</v>
      </c>
      <c r="Z90" s="740" t="str">
        <f t="shared" si="21"/>
        <v>OK</v>
      </c>
    </row>
    <row r="91" spans="1:26" s="21" customFormat="1">
      <c r="A91" s="1060"/>
      <c r="B91" s="76" t="s">
        <v>6</v>
      </c>
      <c r="K91" s="1224">
        <f>SUM(K75:K90)</f>
        <v>354839</v>
      </c>
      <c r="L91" s="1139"/>
      <c r="M91" s="1139"/>
      <c r="N91" s="1139"/>
      <c r="O91" s="1139"/>
      <c r="P91" s="1139"/>
      <c r="Q91" s="1225">
        <f>SUM(Q75:Q90)</f>
        <v>354839</v>
      </c>
      <c r="T91" s="22"/>
      <c r="U91" s="739">
        <f t="shared" si="16"/>
        <v>0</v>
      </c>
      <c r="V91" s="739">
        <f t="shared" si="17"/>
        <v>0</v>
      </c>
      <c r="W91" s="739">
        <f t="shared" si="18"/>
        <v>0</v>
      </c>
      <c r="X91" s="739">
        <f t="shared" si="19"/>
        <v>0</v>
      </c>
      <c r="Y91" s="722">
        <f t="shared" si="20"/>
        <v>0</v>
      </c>
      <c r="Z91" s="740" t="b">
        <f t="shared" si="21"/>
        <v>0</v>
      </c>
    </row>
    <row r="92" spans="1:26" ht="24.6">
      <c r="A92" s="1781" t="s">
        <v>2363</v>
      </c>
      <c r="B92" s="1781"/>
      <c r="C92" s="1781"/>
      <c r="D92" s="1781"/>
      <c r="E92" s="1781"/>
      <c r="F92" s="1781"/>
      <c r="G92" s="1781"/>
      <c r="H92" s="1781"/>
      <c r="I92" s="1781"/>
      <c r="J92" s="1781"/>
      <c r="K92" s="1781"/>
      <c r="L92" s="1781"/>
      <c r="M92" s="1781"/>
      <c r="N92" s="1781"/>
      <c r="O92" s="1781"/>
      <c r="P92" s="1781"/>
      <c r="Q92" s="1781"/>
      <c r="R92" s="1781"/>
      <c r="S92" s="1781"/>
      <c r="T92" s="517"/>
      <c r="U92" s="739">
        <f t="shared" si="16"/>
        <v>0</v>
      </c>
      <c r="V92" s="739">
        <f t="shared" si="17"/>
        <v>0</v>
      </c>
      <c r="W92" s="739">
        <f t="shared" si="18"/>
        <v>0</v>
      </c>
      <c r="X92" s="739">
        <f t="shared" si="19"/>
        <v>0</v>
      </c>
      <c r="Y92" s="722">
        <f t="shared" si="20"/>
        <v>0</v>
      </c>
      <c r="Z92" s="740" t="str">
        <f t="shared" si="21"/>
        <v>OK</v>
      </c>
    </row>
    <row r="93" spans="1:26" ht="24.6">
      <c r="A93" s="1826" t="s">
        <v>1029</v>
      </c>
      <c r="B93" s="1826"/>
      <c r="C93" s="1826"/>
      <c r="D93" s="1826"/>
      <c r="E93" s="1826"/>
      <c r="F93" s="1826"/>
      <c r="G93" s="1826"/>
      <c r="H93" s="1826"/>
      <c r="I93" s="1826"/>
      <c r="J93" s="1826"/>
      <c r="K93" s="1826"/>
      <c r="L93" s="1826"/>
      <c r="M93" s="1826"/>
      <c r="N93" s="1826"/>
      <c r="O93" s="1826"/>
      <c r="P93" s="1826"/>
      <c r="Q93" s="1826"/>
      <c r="R93" s="1826"/>
      <c r="S93" s="1826"/>
      <c r="T93" s="517"/>
      <c r="U93" s="739">
        <f t="shared" si="16"/>
        <v>0</v>
      </c>
      <c r="V93" s="739">
        <f t="shared" si="17"/>
        <v>0</v>
      </c>
      <c r="W93" s="739">
        <f t="shared" si="18"/>
        <v>0</v>
      </c>
      <c r="X93" s="739">
        <f t="shared" si="19"/>
        <v>0</v>
      </c>
      <c r="Y93" s="722">
        <f t="shared" si="20"/>
        <v>0</v>
      </c>
      <c r="Z93" s="740" t="str">
        <f t="shared" si="21"/>
        <v>OK</v>
      </c>
    </row>
    <row r="94" spans="1:26" ht="24.6">
      <c r="A94" s="1827" t="s">
        <v>1030</v>
      </c>
      <c r="B94" s="1827"/>
      <c r="C94" s="1827"/>
      <c r="D94" s="1827"/>
      <c r="E94" s="1827"/>
      <c r="F94" s="1827"/>
      <c r="G94" s="1827"/>
      <c r="H94" s="1827"/>
      <c r="I94" s="1827"/>
      <c r="J94" s="1827"/>
      <c r="K94" s="1827"/>
      <c r="L94" s="1827"/>
      <c r="M94" s="1827"/>
      <c r="N94" s="1827"/>
      <c r="O94" s="1827"/>
      <c r="P94" s="1827"/>
      <c r="Q94" s="1827"/>
      <c r="R94" s="1827"/>
      <c r="S94" s="1827"/>
      <c r="T94" s="517"/>
      <c r="U94" s="739">
        <f t="shared" si="16"/>
        <v>0</v>
      </c>
      <c r="V94" s="739">
        <f t="shared" si="17"/>
        <v>0</v>
      </c>
      <c r="W94" s="739">
        <f t="shared" si="18"/>
        <v>0</v>
      </c>
      <c r="X94" s="739">
        <f t="shared" si="19"/>
        <v>0</v>
      </c>
      <c r="Y94" s="722">
        <f t="shared" si="20"/>
        <v>0</v>
      </c>
      <c r="Z94" s="740" t="str">
        <f t="shared" si="21"/>
        <v>OK</v>
      </c>
    </row>
    <row r="95" spans="1:26">
      <c r="A95" s="1872" t="s">
        <v>789</v>
      </c>
      <c r="B95" s="1873" t="s">
        <v>4</v>
      </c>
      <c r="C95" s="1872" t="s">
        <v>1031</v>
      </c>
      <c r="D95" s="1892" t="s">
        <v>1032</v>
      </c>
      <c r="E95" s="1892"/>
      <c r="F95" s="1892"/>
      <c r="G95" s="1893" t="s">
        <v>1033</v>
      </c>
      <c r="H95" s="1894" t="s">
        <v>1034</v>
      </c>
      <c r="I95" s="1894" t="s">
        <v>1035</v>
      </c>
      <c r="J95" s="1895" t="s">
        <v>1036</v>
      </c>
      <c r="K95" s="1896" t="s">
        <v>1037</v>
      </c>
      <c r="L95" s="1892" t="s">
        <v>1038</v>
      </c>
      <c r="M95" s="1892" t="s">
        <v>1039</v>
      </c>
      <c r="N95" s="1892" t="s">
        <v>1040</v>
      </c>
      <c r="O95" s="1892" t="s">
        <v>1041</v>
      </c>
      <c r="P95" s="1872" t="s">
        <v>1042</v>
      </c>
      <c r="Q95" s="1872"/>
      <c r="R95" s="1872" t="s">
        <v>1043</v>
      </c>
      <c r="S95" s="1878" t="s">
        <v>1146</v>
      </c>
      <c r="T95" s="517" t="str">
        <f>+IF(K101=Q101,("OK"))</f>
        <v>OK</v>
      </c>
      <c r="U95" s="739"/>
      <c r="V95" s="739"/>
      <c r="W95" s="739"/>
      <c r="X95" s="739"/>
      <c r="Z95" s="740" t="str">
        <f t="shared" si="21"/>
        <v>OK</v>
      </c>
    </row>
    <row r="96" spans="1:26" ht="87" customHeight="1">
      <c r="A96" s="1872"/>
      <c r="B96" s="1874"/>
      <c r="C96" s="1872"/>
      <c r="D96" s="1209" t="s">
        <v>1045</v>
      </c>
      <c r="E96" s="1209" t="s">
        <v>1046</v>
      </c>
      <c r="F96" s="1209" t="s">
        <v>224</v>
      </c>
      <c r="G96" s="1893"/>
      <c r="H96" s="1894"/>
      <c r="I96" s="1894"/>
      <c r="J96" s="1895"/>
      <c r="K96" s="1896"/>
      <c r="L96" s="1892"/>
      <c r="M96" s="1892"/>
      <c r="N96" s="1892"/>
      <c r="O96" s="1892"/>
      <c r="P96" s="724" t="s">
        <v>1047</v>
      </c>
      <c r="Q96" s="1211" t="s">
        <v>1048</v>
      </c>
      <c r="R96" s="1872"/>
      <c r="S96" s="1878"/>
      <c r="T96" s="517" t="str">
        <f>+IF(K102=Q102,("OK"))</f>
        <v>OK</v>
      </c>
      <c r="U96" s="739">
        <f t="shared" si="16"/>
        <v>0</v>
      </c>
      <c r="V96" s="739">
        <f t="shared" si="17"/>
        <v>0</v>
      </c>
      <c r="W96" s="739">
        <f t="shared" si="18"/>
        <v>0</v>
      </c>
      <c r="X96" s="739">
        <f t="shared" si="19"/>
        <v>0</v>
      </c>
      <c r="Y96" s="722">
        <f t="shared" si="20"/>
        <v>0</v>
      </c>
      <c r="Z96" s="740" t="b">
        <f t="shared" si="21"/>
        <v>0</v>
      </c>
    </row>
    <row r="97" spans="1:26" ht="19.2" customHeight="1">
      <c r="A97" s="724"/>
      <c r="B97" s="849" t="s">
        <v>1087</v>
      </c>
      <c r="C97" s="1227"/>
      <c r="D97" s="1209"/>
      <c r="E97" s="1209"/>
      <c r="F97" s="1209"/>
      <c r="G97" s="1208"/>
      <c r="H97" s="1209"/>
      <c r="I97" s="1209"/>
      <c r="J97" s="1210"/>
      <c r="K97" s="1211">
        <f>+K91</f>
        <v>354839</v>
      </c>
      <c r="L97" s="1207"/>
      <c r="M97" s="1207"/>
      <c r="N97" s="1207"/>
      <c r="O97" s="1207"/>
      <c r="P97" s="724"/>
      <c r="Q97" s="1211">
        <f>+Q91</f>
        <v>354839</v>
      </c>
      <c r="R97" s="724"/>
      <c r="S97" s="726"/>
      <c r="T97" s="517"/>
      <c r="U97" s="739">
        <f t="shared" si="16"/>
        <v>0</v>
      </c>
      <c r="V97" s="739">
        <f t="shared" si="17"/>
        <v>0</v>
      </c>
      <c r="W97" s="739">
        <f t="shared" si="18"/>
        <v>0</v>
      </c>
      <c r="X97" s="739">
        <f t="shared" si="19"/>
        <v>0</v>
      </c>
      <c r="Y97" s="722">
        <f t="shared" si="20"/>
        <v>0</v>
      </c>
      <c r="Z97" s="740" t="b">
        <f t="shared" si="21"/>
        <v>0</v>
      </c>
    </row>
    <row r="98" spans="1:26">
      <c r="A98" s="1023">
        <v>61</v>
      </c>
      <c r="B98" s="1230" t="s">
        <v>2409</v>
      </c>
      <c r="C98" s="1231" t="s">
        <v>1503</v>
      </c>
      <c r="D98" s="1232">
        <v>10</v>
      </c>
      <c r="E98" s="1232">
        <v>6</v>
      </c>
      <c r="F98" s="1232">
        <v>8</v>
      </c>
      <c r="G98" s="1232">
        <v>10</v>
      </c>
      <c r="H98" s="1232">
        <v>36</v>
      </c>
      <c r="I98" s="1232">
        <v>0</v>
      </c>
      <c r="J98" s="1233">
        <v>41.67</v>
      </c>
      <c r="K98" s="1233">
        <f t="shared" si="11"/>
        <v>0</v>
      </c>
      <c r="L98" s="1232">
        <v>0</v>
      </c>
      <c r="M98" s="1232">
        <v>0</v>
      </c>
      <c r="N98" s="1232">
        <v>0</v>
      </c>
      <c r="O98" s="1232">
        <v>0</v>
      </c>
      <c r="P98" s="1232">
        <f t="shared" si="12"/>
        <v>0</v>
      </c>
      <c r="Q98" s="1235">
        <f t="shared" si="13"/>
        <v>0</v>
      </c>
      <c r="R98" s="1218" t="s">
        <v>1051</v>
      </c>
      <c r="S98" s="1222" t="s">
        <v>1053</v>
      </c>
      <c r="T98" s="22" t="str">
        <f t="shared" si="14"/>
        <v>OK</v>
      </c>
      <c r="U98" s="739">
        <f t="shared" si="16"/>
        <v>0</v>
      </c>
      <c r="V98" s="739">
        <f t="shared" si="17"/>
        <v>0</v>
      </c>
      <c r="W98" s="739">
        <f t="shared" si="18"/>
        <v>0</v>
      </c>
      <c r="X98" s="739">
        <f t="shared" si="19"/>
        <v>0</v>
      </c>
      <c r="Y98" s="722">
        <f t="shared" si="20"/>
        <v>0</v>
      </c>
      <c r="Z98" s="740" t="str">
        <f t="shared" si="21"/>
        <v>OK</v>
      </c>
    </row>
    <row r="99" spans="1:26">
      <c r="A99" s="1023">
        <v>62</v>
      </c>
      <c r="B99" s="1230" t="s">
        <v>2410</v>
      </c>
      <c r="C99" s="1231" t="s">
        <v>1351</v>
      </c>
      <c r="D99" s="1232">
        <v>21</v>
      </c>
      <c r="E99" s="1232">
        <v>28.5</v>
      </c>
      <c r="F99" s="1232">
        <v>64</v>
      </c>
      <c r="G99" s="1232">
        <v>70</v>
      </c>
      <c r="H99" s="1232">
        <v>5</v>
      </c>
      <c r="I99" s="1232">
        <f t="shared" ref="I99:I133" si="22">G99-H99</f>
        <v>65</v>
      </c>
      <c r="J99" s="1233">
        <v>38</v>
      </c>
      <c r="K99" s="1233">
        <f t="shared" si="11"/>
        <v>2470</v>
      </c>
      <c r="L99" s="1232">
        <v>20</v>
      </c>
      <c r="M99" s="1232">
        <v>0</v>
      </c>
      <c r="N99" s="1232">
        <v>20</v>
      </c>
      <c r="O99" s="1232">
        <v>25</v>
      </c>
      <c r="P99" s="1232">
        <f t="shared" si="12"/>
        <v>65</v>
      </c>
      <c r="Q99" s="1235">
        <f t="shared" si="13"/>
        <v>2470</v>
      </c>
      <c r="R99" s="1218" t="s">
        <v>1051</v>
      </c>
      <c r="S99" s="1222" t="s">
        <v>1053</v>
      </c>
      <c r="T99" s="22" t="str">
        <f t="shared" si="14"/>
        <v>OK</v>
      </c>
      <c r="U99" s="739">
        <f t="shared" si="16"/>
        <v>760</v>
      </c>
      <c r="V99" s="739">
        <f t="shared" si="17"/>
        <v>0</v>
      </c>
      <c r="W99" s="739">
        <f t="shared" si="18"/>
        <v>760</v>
      </c>
      <c r="X99" s="739">
        <f t="shared" si="19"/>
        <v>950</v>
      </c>
      <c r="Y99" s="722">
        <f t="shared" si="20"/>
        <v>2470</v>
      </c>
      <c r="Z99" s="740" t="str">
        <f t="shared" si="21"/>
        <v>OK</v>
      </c>
    </row>
    <row r="100" spans="1:26">
      <c r="A100" s="1023">
        <v>63</v>
      </c>
      <c r="B100" s="1230" t="s">
        <v>2411</v>
      </c>
      <c r="C100" s="1231" t="s">
        <v>1351</v>
      </c>
      <c r="D100" s="1232">
        <v>30</v>
      </c>
      <c r="E100" s="1232">
        <v>24</v>
      </c>
      <c r="F100" s="1232">
        <v>47</v>
      </c>
      <c r="G100" s="1232">
        <v>50</v>
      </c>
      <c r="H100" s="1232">
        <v>2</v>
      </c>
      <c r="I100" s="1232">
        <f t="shared" si="22"/>
        <v>48</v>
      </c>
      <c r="J100" s="1233">
        <v>38</v>
      </c>
      <c r="K100" s="1233">
        <f t="shared" si="11"/>
        <v>1824</v>
      </c>
      <c r="L100" s="1232">
        <v>20</v>
      </c>
      <c r="M100" s="1232">
        <v>0</v>
      </c>
      <c r="N100" s="1232">
        <v>28</v>
      </c>
      <c r="O100" s="1232">
        <v>0</v>
      </c>
      <c r="P100" s="1232">
        <f t="shared" si="12"/>
        <v>48</v>
      </c>
      <c r="Q100" s="1235">
        <f t="shared" si="13"/>
        <v>1824</v>
      </c>
      <c r="R100" s="1218" t="s">
        <v>1051</v>
      </c>
      <c r="S100" s="1222" t="s">
        <v>1053</v>
      </c>
      <c r="T100" s="22" t="str">
        <f t="shared" si="14"/>
        <v>OK</v>
      </c>
      <c r="U100" s="739">
        <f t="shared" si="16"/>
        <v>760</v>
      </c>
      <c r="V100" s="739">
        <f t="shared" si="17"/>
        <v>0</v>
      </c>
      <c r="W100" s="739">
        <f t="shared" si="18"/>
        <v>1064</v>
      </c>
      <c r="X100" s="739">
        <f t="shared" si="19"/>
        <v>0</v>
      </c>
      <c r="Y100" s="722">
        <f t="shared" si="20"/>
        <v>1824</v>
      </c>
      <c r="Z100" s="740" t="str">
        <f t="shared" si="21"/>
        <v>OK</v>
      </c>
    </row>
    <row r="101" spans="1:26">
      <c r="A101" s="1023">
        <v>64</v>
      </c>
      <c r="B101" s="1230" t="s">
        <v>2412</v>
      </c>
      <c r="C101" s="1231" t="s">
        <v>1351</v>
      </c>
      <c r="D101" s="1232">
        <v>30</v>
      </c>
      <c r="E101" s="1232">
        <v>48</v>
      </c>
      <c r="F101" s="1232">
        <v>12</v>
      </c>
      <c r="G101" s="1232">
        <v>15</v>
      </c>
      <c r="H101" s="1232">
        <v>2</v>
      </c>
      <c r="I101" s="1232">
        <f t="shared" si="22"/>
        <v>13</v>
      </c>
      <c r="J101" s="1233">
        <v>18</v>
      </c>
      <c r="K101" s="1233">
        <f t="shared" si="11"/>
        <v>234</v>
      </c>
      <c r="L101" s="1232">
        <v>10</v>
      </c>
      <c r="M101" s="1232">
        <v>0</v>
      </c>
      <c r="N101" s="1232">
        <v>3</v>
      </c>
      <c r="O101" s="1232">
        <v>0</v>
      </c>
      <c r="P101" s="1232">
        <f t="shared" si="12"/>
        <v>13</v>
      </c>
      <c r="Q101" s="1235">
        <f t="shared" si="13"/>
        <v>234</v>
      </c>
      <c r="R101" s="1218" t="s">
        <v>1051</v>
      </c>
      <c r="S101" s="1222" t="s">
        <v>1053</v>
      </c>
      <c r="T101" s="22" t="str">
        <f t="shared" si="14"/>
        <v>OK</v>
      </c>
      <c r="U101" s="739">
        <f t="shared" si="16"/>
        <v>180</v>
      </c>
      <c r="V101" s="739">
        <f t="shared" si="17"/>
        <v>0</v>
      </c>
      <c r="W101" s="739">
        <f t="shared" si="18"/>
        <v>54</v>
      </c>
      <c r="X101" s="739">
        <f t="shared" si="19"/>
        <v>0</v>
      </c>
      <c r="Y101" s="722">
        <f t="shared" si="20"/>
        <v>234</v>
      </c>
      <c r="Z101" s="740" t="str">
        <f t="shared" si="21"/>
        <v>OK</v>
      </c>
    </row>
    <row r="102" spans="1:26">
      <c r="A102" s="1023">
        <v>65</v>
      </c>
      <c r="B102" s="1230" t="s">
        <v>2413</v>
      </c>
      <c r="C102" s="1231" t="s">
        <v>1351</v>
      </c>
      <c r="D102" s="1232">
        <v>652.5</v>
      </c>
      <c r="E102" s="1232">
        <v>640.5</v>
      </c>
      <c r="F102" s="1232">
        <v>814</v>
      </c>
      <c r="G102" s="1232">
        <v>850</v>
      </c>
      <c r="H102" s="1232">
        <v>50</v>
      </c>
      <c r="I102" s="1232">
        <f t="shared" si="22"/>
        <v>800</v>
      </c>
      <c r="J102" s="1233">
        <v>18</v>
      </c>
      <c r="K102" s="1233">
        <f t="shared" si="11"/>
        <v>14400</v>
      </c>
      <c r="L102" s="1232">
        <v>200</v>
      </c>
      <c r="M102" s="1232">
        <v>200</v>
      </c>
      <c r="N102" s="1232">
        <v>200</v>
      </c>
      <c r="O102" s="1232">
        <v>200</v>
      </c>
      <c r="P102" s="1232">
        <f t="shared" si="12"/>
        <v>800</v>
      </c>
      <c r="Q102" s="1235">
        <f t="shared" si="13"/>
        <v>14400</v>
      </c>
      <c r="R102" s="1218" t="s">
        <v>1051</v>
      </c>
      <c r="S102" s="1222" t="s">
        <v>1053</v>
      </c>
      <c r="T102" s="22" t="str">
        <f t="shared" si="14"/>
        <v>OK</v>
      </c>
      <c r="U102" s="739">
        <f t="shared" si="16"/>
        <v>3600</v>
      </c>
      <c r="V102" s="739">
        <f t="shared" si="17"/>
        <v>3600</v>
      </c>
      <c r="W102" s="739">
        <f t="shared" si="18"/>
        <v>3600</v>
      </c>
      <c r="X102" s="739">
        <f t="shared" si="19"/>
        <v>3600</v>
      </c>
      <c r="Y102" s="722">
        <f t="shared" si="20"/>
        <v>14400</v>
      </c>
      <c r="Z102" s="740" t="str">
        <f t="shared" si="21"/>
        <v>OK</v>
      </c>
    </row>
    <row r="103" spans="1:26">
      <c r="A103" s="1023">
        <v>66</v>
      </c>
      <c r="B103" s="1230" t="s">
        <v>2414</v>
      </c>
      <c r="C103" s="1231" t="s">
        <v>1351</v>
      </c>
      <c r="D103" s="1232">
        <v>606</v>
      </c>
      <c r="E103" s="1232">
        <v>474</v>
      </c>
      <c r="F103" s="1232">
        <v>515</v>
      </c>
      <c r="G103" s="1232">
        <v>520</v>
      </c>
      <c r="H103" s="1232">
        <v>20</v>
      </c>
      <c r="I103" s="1232">
        <f t="shared" si="22"/>
        <v>500</v>
      </c>
      <c r="J103" s="1233">
        <v>18</v>
      </c>
      <c r="K103" s="1233">
        <f t="shared" si="11"/>
        <v>9000</v>
      </c>
      <c r="L103" s="1232">
        <v>150</v>
      </c>
      <c r="M103" s="1232">
        <v>150</v>
      </c>
      <c r="N103" s="1232">
        <v>150</v>
      </c>
      <c r="O103" s="1232">
        <v>50</v>
      </c>
      <c r="P103" s="1232">
        <f t="shared" si="12"/>
        <v>500</v>
      </c>
      <c r="Q103" s="1235">
        <f t="shared" si="13"/>
        <v>9000</v>
      </c>
      <c r="R103" s="1218" t="s">
        <v>1051</v>
      </c>
      <c r="S103" s="1222" t="s">
        <v>1053</v>
      </c>
      <c r="T103" s="22" t="str">
        <f t="shared" si="14"/>
        <v>OK</v>
      </c>
      <c r="U103" s="739">
        <f t="shared" si="16"/>
        <v>2700</v>
      </c>
      <c r="V103" s="739">
        <f t="shared" si="17"/>
        <v>2700</v>
      </c>
      <c r="W103" s="739">
        <f t="shared" si="18"/>
        <v>2700</v>
      </c>
      <c r="X103" s="739">
        <f t="shared" si="19"/>
        <v>900</v>
      </c>
      <c r="Y103" s="722">
        <f t="shared" si="20"/>
        <v>9000</v>
      </c>
      <c r="Z103" s="740" t="str">
        <f t="shared" si="21"/>
        <v>OK</v>
      </c>
    </row>
    <row r="104" spans="1:26">
      <c r="A104" s="1023">
        <v>67</v>
      </c>
      <c r="B104" s="1230" t="s">
        <v>2415</v>
      </c>
      <c r="C104" s="1231" t="s">
        <v>1351</v>
      </c>
      <c r="D104" s="1232">
        <v>300</v>
      </c>
      <c r="E104" s="1232">
        <v>261</v>
      </c>
      <c r="F104" s="1232">
        <v>264</v>
      </c>
      <c r="G104" s="1232">
        <v>270</v>
      </c>
      <c r="H104" s="1232">
        <v>10</v>
      </c>
      <c r="I104" s="1232">
        <f t="shared" si="22"/>
        <v>260</v>
      </c>
      <c r="J104" s="1233">
        <v>18</v>
      </c>
      <c r="K104" s="1233">
        <f t="shared" si="11"/>
        <v>4680</v>
      </c>
      <c r="L104" s="1232">
        <v>0</v>
      </c>
      <c r="M104" s="1232">
        <v>100</v>
      </c>
      <c r="N104" s="1232">
        <v>0</v>
      </c>
      <c r="O104" s="1232">
        <v>160</v>
      </c>
      <c r="P104" s="1232">
        <f t="shared" si="12"/>
        <v>260</v>
      </c>
      <c r="Q104" s="1235">
        <f t="shared" si="13"/>
        <v>4680</v>
      </c>
      <c r="R104" s="1218" t="s">
        <v>1051</v>
      </c>
      <c r="S104" s="1222" t="s">
        <v>1053</v>
      </c>
      <c r="T104" s="22" t="str">
        <f t="shared" si="14"/>
        <v>OK</v>
      </c>
      <c r="U104" s="739">
        <f t="shared" si="16"/>
        <v>0</v>
      </c>
      <c r="V104" s="739">
        <f t="shared" si="17"/>
        <v>1800</v>
      </c>
      <c r="W104" s="739">
        <f t="shared" si="18"/>
        <v>0</v>
      </c>
      <c r="X104" s="739">
        <f t="shared" si="19"/>
        <v>2880</v>
      </c>
      <c r="Y104" s="722">
        <f t="shared" si="20"/>
        <v>4680</v>
      </c>
      <c r="Z104" s="740" t="str">
        <f t="shared" si="21"/>
        <v>OK</v>
      </c>
    </row>
    <row r="105" spans="1:26">
      <c r="A105" s="1023">
        <v>68</v>
      </c>
      <c r="B105" s="1230" t="s">
        <v>2416</v>
      </c>
      <c r="C105" s="1231" t="s">
        <v>1351</v>
      </c>
      <c r="D105" s="1232">
        <v>165</v>
      </c>
      <c r="E105" s="1232">
        <v>84</v>
      </c>
      <c r="F105" s="1232">
        <v>57</v>
      </c>
      <c r="G105" s="1232">
        <v>60</v>
      </c>
      <c r="H105" s="1232">
        <v>0</v>
      </c>
      <c r="I105" s="1232">
        <f t="shared" si="22"/>
        <v>60</v>
      </c>
      <c r="J105" s="1233">
        <v>18</v>
      </c>
      <c r="K105" s="1233">
        <f t="shared" si="11"/>
        <v>1080</v>
      </c>
      <c r="L105" s="1232">
        <v>20</v>
      </c>
      <c r="M105" s="1232">
        <v>0</v>
      </c>
      <c r="N105" s="1232">
        <v>20</v>
      </c>
      <c r="O105" s="1232">
        <v>20</v>
      </c>
      <c r="P105" s="1232">
        <f t="shared" si="12"/>
        <v>60</v>
      </c>
      <c r="Q105" s="1235">
        <f t="shared" si="13"/>
        <v>1080</v>
      </c>
      <c r="R105" s="1218" t="s">
        <v>1051</v>
      </c>
      <c r="S105" s="1222" t="s">
        <v>1053</v>
      </c>
      <c r="T105" s="22" t="str">
        <f t="shared" si="14"/>
        <v>OK</v>
      </c>
      <c r="U105" s="739">
        <f t="shared" si="16"/>
        <v>360</v>
      </c>
      <c r="V105" s="739">
        <f t="shared" si="17"/>
        <v>0</v>
      </c>
      <c r="W105" s="739">
        <f t="shared" si="18"/>
        <v>360</v>
      </c>
      <c r="X105" s="739">
        <f t="shared" si="19"/>
        <v>360</v>
      </c>
      <c r="Y105" s="722">
        <f t="shared" si="20"/>
        <v>1080</v>
      </c>
      <c r="Z105" s="740" t="str">
        <f t="shared" si="21"/>
        <v>OK</v>
      </c>
    </row>
    <row r="106" spans="1:26">
      <c r="A106" s="1023">
        <v>69</v>
      </c>
      <c r="B106" s="1230" t="s">
        <v>2417</v>
      </c>
      <c r="C106" s="1231" t="s">
        <v>1351</v>
      </c>
      <c r="D106" s="1232">
        <v>19.5</v>
      </c>
      <c r="E106" s="1232">
        <v>24</v>
      </c>
      <c r="F106" s="1232">
        <v>36</v>
      </c>
      <c r="G106" s="1232">
        <v>40</v>
      </c>
      <c r="H106" s="1232">
        <v>0</v>
      </c>
      <c r="I106" s="1232">
        <f t="shared" si="22"/>
        <v>40</v>
      </c>
      <c r="J106" s="1233">
        <v>18</v>
      </c>
      <c r="K106" s="1233">
        <f t="shared" si="11"/>
        <v>720</v>
      </c>
      <c r="L106" s="1232">
        <v>20</v>
      </c>
      <c r="M106" s="1232">
        <v>0</v>
      </c>
      <c r="N106" s="1232">
        <v>20</v>
      </c>
      <c r="O106" s="1232">
        <v>0</v>
      </c>
      <c r="P106" s="1232">
        <f t="shared" si="12"/>
        <v>40</v>
      </c>
      <c r="Q106" s="1235">
        <f t="shared" si="13"/>
        <v>720</v>
      </c>
      <c r="R106" s="1218" t="s">
        <v>1051</v>
      </c>
      <c r="S106" s="1222" t="s">
        <v>1053</v>
      </c>
      <c r="T106" s="22" t="str">
        <f t="shared" si="14"/>
        <v>OK</v>
      </c>
      <c r="U106" s="739">
        <f t="shared" si="16"/>
        <v>360</v>
      </c>
      <c r="V106" s="739">
        <f t="shared" si="17"/>
        <v>0</v>
      </c>
      <c r="W106" s="739">
        <f t="shared" si="18"/>
        <v>360</v>
      </c>
      <c r="X106" s="739">
        <f t="shared" si="19"/>
        <v>0</v>
      </c>
      <c r="Y106" s="722">
        <f t="shared" si="20"/>
        <v>720</v>
      </c>
      <c r="Z106" s="740" t="str">
        <f t="shared" si="21"/>
        <v>OK</v>
      </c>
    </row>
    <row r="107" spans="1:26">
      <c r="A107" s="1023">
        <v>70</v>
      </c>
      <c r="B107" s="1230" t="s">
        <v>2418</v>
      </c>
      <c r="C107" s="1231" t="s">
        <v>1351</v>
      </c>
      <c r="D107" s="1232">
        <v>0</v>
      </c>
      <c r="E107" s="1232">
        <v>0</v>
      </c>
      <c r="F107" s="1232">
        <v>5</v>
      </c>
      <c r="G107" s="1232">
        <v>20</v>
      </c>
      <c r="H107" s="1232">
        <v>0</v>
      </c>
      <c r="I107" s="1232">
        <f t="shared" si="22"/>
        <v>20</v>
      </c>
      <c r="J107" s="1233">
        <v>90</v>
      </c>
      <c r="K107" s="1233">
        <f t="shared" si="11"/>
        <v>1800</v>
      </c>
      <c r="L107" s="1232">
        <v>20</v>
      </c>
      <c r="M107" s="1232">
        <v>0</v>
      </c>
      <c r="N107" s="1232">
        <v>0</v>
      </c>
      <c r="O107" s="1232">
        <v>0</v>
      </c>
      <c r="P107" s="1232">
        <f t="shared" si="12"/>
        <v>20</v>
      </c>
      <c r="Q107" s="1235">
        <f t="shared" si="13"/>
        <v>1800</v>
      </c>
      <c r="R107" s="1218" t="s">
        <v>1051</v>
      </c>
      <c r="S107" s="1222" t="s">
        <v>1053</v>
      </c>
      <c r="T107" s="22" t="str">
        <f t="shared" si="14"/>
        <v>OK</v>
      </c>
      <c r="U107" s="739">
        <f t="shared" si="16"/>
        <v>1800</v>
      </c>
      <c r="V107" s="739">
        <f t="shared" si="17"/>
        <v>0</v>
      </c>
      <c r="W107" s="739">
        <f t="shared" si="18"/>
        <v>0</v>
      </c>
      <c r="X107" s="739">
        <f t="shared" si="19"/>
        <v>0</v>
      </c>
      <c r="Y107" s="722">
        <f t="shared" si="20"/>
        <v>1800</v>
      </c>
      <c r="Z107" s="740" t="str">
        <f t="shared" si="21"/>
        <v>OK</v>
      </c>
    </row>
    <row r="108" spans="1:26">
      <c r="A108" s="1023">
        <v>71</v>
      </c>
      <c r="B108" s="1230" t="s">
        <v>2419</v>
      </c>
      <c r="C108" s="1231" t="s">
        <v>1351</v>
      </c>
      <c r="D108" s="1232">
        <v>0</v>
      </c>
      <c r="E108" s="1232">
        <v>0</v>
      </c>
      <c r="F108" s="1232">
        <v>5</v>
      </c>
      <c r="G108" s="1232">
        <v>20</v>
      </c>
      <c r="H108" s="1232">
        <v>0</v>
      </c>
      <c r="I108" s="1232">
        <f t="shared" si="22"/>
        <v>20</v>
      </c>
      <c r="J108" s="1233">
        <v>90</v>
      </c>
      <c r="K108" s="1233">
        <f t="shared" ref="K108:K199" si="23">I108*J108</f>
        <v>1800</v>
      </c>
      <c r="L108" s="1232">
        <v>20</v>
      </c>
      <c r="M108" s="1232">
        <v>0</v>
      </c>
      <c r="N108" s="1232">
        <v>0</v>
      </c>
      <c r="O108" s="1232">
        <v>0</v>
      </c>
      <c r="P108" s="1232">
        <f t="shared" si="12"/>
        <v>20</v>
      </c>
      <c r="Q108" s="1235">
        <f t="shared" ref="Q108:Q199" si="24">P108*J108</f>
        <v>1800</v>
      </c>
      <c r="R108" s="1218" t="s">
        <v>1051</v>
      </c>
      <c r="S108" s="1222" t="s">
        <v>1053</v>
      </c>
      <c r="T108" s="22" t="str">
        <f>+IF(K120=Q120,("OK"))</f>
        <v>OK</v>
      </c>
      <c r="U108" s="739">
        <f t="shared" si="16"/>
        <v>1800</v>
      </c>
      <c r="V108" s="739">
        <f t="shared" si="17"/>
        <v>0</v>
      </c>
      <c r="W108" s="739">
        <f t="shared" si="18"/>
        <v>0</v>
      </c>
      <c r="X108" s="739">
        <f t="shared" si="19"/>
        <v>0</v>
      </c>
      <c r="Y108" s="722">
        <f t="shared" si="20"/>
        <v>1800</v>
      </c>
      <c r="Z108" s="740" t="str">
        <f t="shared" si="21"/>
        <v>OK</v>
      </c>
    </row>
    <row r="109" spans="1:26">
      <c r="A109" s="1023">
        <v>72</v>
      </c>
      <c r="B109" s="1230" t="s">
        <v>2420</v>
      </c>
      <c r="C109" s="1231" t="s">
        <v>1343</v>
      </c>
      <c r="D109" s="1232">
        <v>2700</v>
      </c>
      <c r="E109" s="1232">
        <v>1897.5</v>
      </c>
      <c r="F109" s="1232">
        <v>1933</v>
      </c>
      <c r="G109" s="1232">
        <v>2000</v>
      </c>
      <c r="H109" s="1232">
        <v>0</v>
      </c>
      <c r="I109" s="1232">
        <f t="shared" si="22"/>
        <v>2000</v>
      </c>
      <c r="J109" s="1233">
        <v>37</v>
      </c>
      <c r="K109" s="1233">
        <f t="shared" si="23"/>
        <v>74000</v>
      </c>
      <c r="L109" s="1232">
        <v>500</v>
      </c>
      <c r="M109" s="1232">
        <v>500</v>
      </c>
      <c r="N109" s="1232">
        <v>500</v>
      </c>
      <c r="O109" s="1232">
        <v>500</v>
      </c>
      <c r="P109" s="1232">
        <f t="shared" si="12"/>
        <v>2000</v>
      </c>
      <c r="Q109" s="1235">
        <f t="shared" si="24"/>
        <v>74000</v>
      </c>
      <c r="R109" s="1218" t="s">
        <v>1051</v>
      </c>
      <c r="S109" s="1222" t="s">
        <v>1053</v>
      </c>
      <c r="T109" s="22" t="str">
        <f>+IF(K121=Q121,("OK"))</f>
        <v>OK</v>
      </c>
      <c r="U109" s="739">
        <f t="shared" si="16"/>
        <v>18500</v>
      </c>
      <c r="V109" s="739">
        <f t="shared" si="17"/>
        <v>18500</v>
      </c>
      <c r="W109" s="739">
        <f t="shared" si="18"/>
        <v>18500</v>
      </c>
      <c r="X109" s="739">
        <f t="shared" si="19"/>
        <v>18500</v>
      </c>
      <c r="Y109" s="722">
        <f t="shared" si="20"/>
        <v>74000</v>
      </c>
      <c r="Z109" s="740" t="str">
        <f t="shared" si="21"/>
        <v>OK</v>
      </c>
    </row>
    <row r="110" spans="1:26">
      <c r="A110" s="1023">
        <v>73</v>
      </c>
      <c r="B110" s="1230" t="s">
        <v>2421</v>
      </c>
      <c r="C110" s="1231" t="s">
        <v>1327</v>
      </c>
      <c r="D110" s="1232">
        <v>144</v>
      </c>
      <c r="E110" s="1232">
        <v>108</v>
      </c>
      <c r="F110" s="1232">
        <v>120</v>
      </c>
      <c r="G110" s="1232">
        <v>120</v>
      </c>
      <c r="H110" s="1232">
        <v>20</v>
      </c>
      <c r="I110" s="1232">
        <f t="shared" si="22"/>
        <v>100</v>
      </c>
      <c r="J110" s="1233">
        <v>642</v>
      </c>
      <c r="K110" s="1233">
        <f t="shared" si="23"/>
        <v>64200</v>
      </c>
      <c r="L110" s="1232">
        <v>30</v>
      </c>
      <c r="M110" s="1232">
        <v>0</v>
      </c>
      <c r="N110" s="1232">
        <v>30</v>
      </c>
      <c r="O110" s="1232">
        <v>40</v>
      </c>
      <c r="P110" s="1232">
        <f t="shared" si="12"/>
        <v>100</v>
      </c>
      <c r="Q110" s="1235">
        <f t="shared" si="24"/>
        <v>64200</v>
      </c>
      <c r="R110" s="1218" t="s">
        <v>1051</v>
      </c>
      <c r="S110" s="1222" t="s">
        <v>1053</v>
      </c>
      <c r="T110" s="22" t="str">
        <f>+IF(K122=Q122,("OK"))</f>
        <v>OK</v>
      </c>
      <c r="U110" s="739">
        <f t="shared" si="16"/>
        <v>19260</v>
      </c>
      <c r="V110" s="739">
        <f t="shared" si="17"/>
        <v>0</v>
      </c>
      <c r="W110" s="739">
        <f t="shared" si="18"/>
        <v>19260</v>
      </c>
      <c r="X110" s="739">
        <f t="shared" si="19"/>
        <v>25680</v>
      </c>
      <c r="Y110" s="722">
        <f t="shared" si="20"/>
        <v>64200</v>
      </c>
      <c r="Z110" s="740" t="str">
        <f t="shared" si="21"/>
        <v>OK</v>
      </c>
    </row>
    <row r="111" spans="1:26">
      <c r="A111" s="1023">
        <v>74</v>
      </c>
      <c r="B111" s="1230" t="s">
        <v>2422</v>
      </c>
      <c r="C111" s="1231" t="s">
        <v>2423</v>
      </c>
      <c r="D111" s="1232">
        <v>100</v>
      </c>
      <c r="E111" s="1232">
        <v>70</v>
      </c>
      <c r="F111" s="1232">
        <v>100</v>
      </c>
      <c r="G111" s="1232">
        <v>100</v>
      </c>
      <c r="H111" s="1232">
        <v>0</v>
      </c>
      <c r="I111" s="1232">
        <f t="shared" si="22"/>
        <v>100</v>
      </c>
      <c r="J111" s="1233">
        <v>17</v>
      </c>
      <c r="K111" s="1233">
        <f t="shared" si="23"/>
        <v>1700</v>
      </c>
      <c r="L111" s="1232">
        <v>0</v>
      </c>
      <c r="M111" s="1232">
        <v>100</v>
      </c>
      <c r="N111" s="1232">
        <v>0</v>
      </c>
      <c r="O111" s="1232">
        <v>0</v>
      </c>
      <c r="P111" s="1232">
        <f t="shared" si="12"/>
        <v>100</v>
      </c>
      <c r="Q111" s="1235">
        <f t="shared" si="24"/>
        <v>1700</v>
      </c>
      <c r="R111" s="1218" t="s">
        <v>1051</v>
      </c>
      <c r="S111" s="1222" t="s">
        <v>1053</v>
      </c>
      <c r="T111" s="22" t="str">
        <f>+IF(K123=Q123,("OK"))</f>
        <v>OK</v>
      </c>
      <c r="U111" s="739">
        <f t="shared" si="16"/>
        <v>0</v>
      </c>
      <c r="V111" s="739">
        <f t="shared" si="17"/>
        <v>1700</v>
      </c>
      <c r="W111" s="739">
        <f t="shared" si="18"/>
        <v>0</v>
      </c>
      <c r="X111" s="739">
        <f t="shared" si="19"/>
        <v>0</v>
      </c>
      <c r="Y111" s="722">
        <f t="shared" si="20"/>
        <v>1700</v>
      </c>
      <c r="Z111" s="740" t="str">
        <f t="shared" si="21"/>
        <v>OK</v>
      </c>
    </row>
    <row r="112" spans="1:26">
      <c r="A112" s="1023">
        <v>75</v>
      </c>
      <c r="B112" s="1230" t="s">
        <v>2424</v>
      </c>
      <c r="C112" s="1231" t="s">
        <v>1920</v>
      </c>
      <c r="D112" s="1232">
        <v>18534</v>
      </c>
      <c r="E112" s="1232">
        <v>14310</v>
      </c>
      <c r="F112" s="1232">
        <v>17733</v>
      </c>
      <c r="G112" s="1232">
        <v>18000</v>
      </c>
      <c r="H112" s="1232">
        <v>1000</v>
      </c>
      <c r="I112" s="1232">
        <f t="shared" si="22"/>
        <v>17000</v>
      </c>
      <c r="J112" s="1233">
        <v>6</v>
      </c>
      <c r="K112" s="1233">
        <f t="shared" si="23"/>
        <v>102000</v>
      </c>
      <c r="L112" s="1232">
        <v>4000</v>
      </c>
      <c r="M112" s="1232">
        <v>4000</v>
      </c>
      <c r="N112" s="1232">
        <v>4000</v>
      </c>
      <c r="O112" s="1232">
        <v>5000</v>
      </c>
      <c r="P112" s="1232">
        <f t="shared" ref="P112:P210" si="25">L112+M112+N112+O112</f>
        <v>17000</v>
      </c>
      <c r="Q112" s="1235">
        <f t="shared" si="24"/>
        <v>102000</v>
      </c>
      <c r="R112" s="1218" t="s">
        <v>1051</v>
      </c>
      <c r="S112" s="1222" t="s">
        <v>1053</v>
      </c>
      <c r="T112" s="22" t="str">
        <f>+IF(K124=Q124,("OK"))</f>
        <v>OK</v>
      </c>
      <c r="U112" s="739">
        <f t="shared" si="16"/>
        <v>24000</v>
      </c>
      <c r="V112" s="739">
        <f t="shared" si="17"/>
        <v>24000</v>
      </c>
      <c r="W112" s="739">
        <f t="shared" si="18"/>
        <v>24000</v>
      </c>
      <c r="X112" s="739">
        <f t="shared" si="19"/>
        <v>30000</v>
      </c>
      <c r="Y112" s="722">
        <f t="shared" si="20"/>
        <v>102000</v>
      </c>
      <c r="Z112" s="740" t="str">
        <f t="shared" si="21"/>
        <v>OK</v>
      </c>
    </row>
    <row r="113" spans="1:26" s="21" customFormat="1">
      <c r="A113" s="1060"/>
      <c r="B113" s="76" t="s">
        <v>6</v>
      </c>
      <c r="K113" s="1224">
        <f>SUM(K97:K112)</f>
        <v>634747</v>
      </c>
      <c r="L113" s="1139"/>
      <c r="M113" s="1139"/>
      <c r="N113" s="1139"/>
      <c r="O113" s="1139"/>
      <c r="P113" s="1139"/>
      <c r="Q113" s="1225">
        <f>SUM(Q97:Q112)</f>
        <v>634747</v>
      </c>
      <c r="T113" s="22"/>
      <c r="U113" s="739">
        <f t="shared" si="16"/>
        <v>0</v>
      </c>
      <c r="V113" s="739">
        <f t="shared" si="17"/>
        <v>0</v>
      </c>
      <c r="W113" s="739">
        <f t="shared" si="18"/>
        <v>0</v>
      </c>
      <c r="X113" s="739">
        <f t="shared" si="19"/>
        <v>0</v>
      </c>
      <c r="Y113" s="722">
        <f t="shared" si="20"/>
        <v>0</v>
      </c>
      <c r="Z113" s="740" t="b">
        <f t="shared" si="21"/>
        <v>0</v>
      </c>
    </row>
    <row r="114" spans="1:26" ht="24.6">
      <c r="A114" s="1781" t="s">
        <v>2363</v>
      </c>
      <c r="B114" s="1781"/>
      <c r="C114" s="1781"/>
      <c r="D114" s="1781"/>
      <c r="E114" s="1781"/>
      <c r="F114" s="1781"/>
      <c r="G114" s="1781"/>
      <c r="H114" s="1781"/>
      <c r="I114" s="1781"/>
      <c r="J114" s="1781"/>
      <c r="K114" s="1781"/>
      <c r="L114" s="1781"/>
      <c r="M114" s="1781"/>
      <c r="N114" s="1781"/>
      <c r="O114" s="1781"/>
      <c r="P114" s="1781"/>
      <c r="Q114" s="1781"/>
      <c r="R114" s="1781"/>
      <c r="S114" s="1781"/>
      <c r="T114" s="517"/>
      <c r="U114" s="739">
        <f t="shared" si="16"/>
        <v>0</v>
      </c>
      <c r="V114" s="739">
        <f t="shared" si="17"/>
        <v>0</v>
      </c>
      <c r="W114" s="739">
        <f t="shared" si="18"/>
        <v>0</v>
      </c>
      <c r="X114" s="739">
        <f t="shared" si="19"/>
        <v>0</v>
      </c>
      <c r="Y114" s="722">
        <f t="shared" si="20"/>
        <v>0</v>
      </c>
      <c r="Z114" s="740" t="str">
        <f t="shared" si="21"/>
        <v>OK</v>
      </c>
    </row>
    <row r="115" spans="1:26" ht="24.6">
      <c r="A115" s="1826" t="s">
        <v>1029</v>
      </c>
      <c r="B115" s="1826"/>
      <c r="C115" s="1826"/>
      <c r="D115" s="1826"/>
      <c r="E115" s="1826"/>
      <c r="F115" s="1826"/>
      <c r="G115" s="1826"/>
      <c r="H115" s="1826"/>
      <c r="I115" s="1826"/>
      <c r="J115" s="1826"/>
      <c r="K115" s="1826"/>
      <c r="L115" s="1826"/>
      <c r="M115" s="1826"/>
      <c r="N115" s="1826"/>
      <c r="O115" s="1826"/>
      <c r="P115" s="1826"/>
      <c r="Q115" s="1826"/>
      <c r="R115" s="1826"/>
      <c r="S115" s="1826"/>
      <c r="T115" s="517"/>
      <c r="U115" s="739">
        <f t="shared" si="16"/>
        <v>0</v>
      </c>
      <c r="V115" s="739">
        <f t="shared" si="17"/>
        <v>0</v>
      </c>
      <c r="W115" s="739">
        <f t="shared" si="18"/>
        <v>0</v>
      </c>
      <c r="X115" s="739">
        <f t="shared" si="19"/>
        <v>0</v>
      </c>
      <c r="Y115" s="722">
        <f t="shared" si="20"/>
        <v>0</v>
      </c>
      <c r="Z115" s="740" t="str">
        <f t="shared" si="21"/>
        <v>OK</v>
      </c>
    </row>
    <row r="116" spans="1:26" ht="24.6">
      <c r="A116" s="1827" t="s">
        <v>1030</v>
      </c>
      <c r="B116" s="1827"/>
      <c r="C116" s="1827"/>
      <c r="D116" s="1827"/>
      <c r="E116" s="1827"/>
      <c r="F116" s="1827"/>
      <c r="G116" s="1827"/>
      <c r="H116" s="1827"/>
      <c r="I116" s="1827"/>
      <c r="J116" s="1827"/>
      <c r="K116" s="1827"/>
      <c r="L116" s="1827"/>
      <c r="M116" s="1827"/>
      <c r="N116" s="1827"/>
      <c r="O116" s="1827"/>
      <c r="P116" s="1827"/>
      <c r="Q116" s="1827"/>
      <c r="R116" s="1827"/>
      <c r="S116" s="1827"/>
      <c r="T116" s="517"/>
      <c r="U116" s="739">
        <f t="shared" si="16"/>
        <v>0</v>
      </c>
      <c r="V116" s="739">
        <f t="shared" si="17"/>
        <v>0</v>
      </c>
      <c r="W116" s="739">
        <f t="shared" si="18"/>
        <v>0</v>
      </c>
      <c r="X116" s="739">
        <f t="shared" si="19"/>
        <v>0</v>
      </c>
      <c r="Y116" s="722">
        <f t="shared" si="20"/>
        <v>0</v>
      </c>
      <c r="Z116" s="740" t="str">
        <f t="shared" si="21"/>
        <v>OK</v>
      </c>
    </row>
    <row r="117" spans="1:26">
      <c r="A117" s="1872" t="s">
        <v>789</v>
      </c>
      <c r="B117" s="1873" t="s">
        <v>4</v>
      </c>
      <c r="C117" s="1872" t="s">
        <v>1031</v>
      </c>
      <c r="D117" s="1892" t="s">
        <v>1032</v>
      </c>
      <c r="E117" s="1892"/>
      <c r="F117" s="1892"/>
      <c r="G117" s="1893" t="s">
        <v>1033</v>
      </c>
      <c r="H117" s="1894" t="s">
        <v>1034</v>
      </c>
      <c r="I117" s="1894" t="s">
        <v>1035</v>
      </c>
      <c r="J117" s="1895" t="s">
        <v>1036</v>
      </c>
      <c r="K117" s="1896" t="s">
        <v>1037</v>
      </c>
      <c r="L117" s="1892" t="s">
        <v>1038</v>
      </c>
      <c r="M117" s="1892" t="s">
        <v>1039</v>
      </c>
      <c r="N117" s="1892" t="s">
        <v>1040</v>
      </c>
      <c r="O117" s="1892" t="s">
        <v>1041</v>
      </c>
      <c r="P117" s="1872" t="s">
        <v>1042</v>
      </c>
      <c r="Q117" s="1872"/>
      <c r="R117" s="1872" t="s">
        <v>1043</v>
      </c>
      <c r="S117" s="1878" t="s">
        <v>1146</v>
      </c>
      <c r="T117" s="517" t="str">
        <f>+IF(K123=Q123,("OK"))</f>
        <v>OK</v>
      </c>
      <c r="U117" s="739"/>
      <c r="V117" s="739"/>
      <c r="W117" s="739"/>
      <c r="X117" s="739"/>
      <c r="Z117" s="740" t="str">
        <f t="shared" si="21"/>
        <v>OK</v>
      </c>
    </row>
    <row r="118" spans="1:26" ht="87" customHeight="1">
      <c r="A118" s="1872"/>
      <c r="B118" s="1874"/>
      <c r="C118" s="1872"/>
      <c r="D118" s="1209" t="s">
        <v>1045</v>
      </c>
      <c r="E118" s="1209" t="s">
        <v>1046</v>
      </c>
      <c r="F118" s="1209" t="s">
        <v>224</v>
      </c>
      <c r="G118" s="1893"/>
      <c r="H118" s="1894"/>
      <c r="I118" s="1894"/>
      <c r="J118" s="1895"/>
      <c r="K118" s="1896"/>
      <c r="L118" s="1892"/>
      <c r="M118" s="1892"/>
      <c r="N118" s="1892"/>
      <c r="O118" s="1892"/>
      <c r="P118" s="724" t="s">
        <v>1047</v>
      </c>
      <c r="Q118" s="1211" t="s">
        <v>1048</v>
      </c>
      <c r="R118" s="1872"/>
      <c r="S118" s="1878"/>
      <c r="T118" s="517" t="str">
        <f>+IF(K124=Q124,("OK"))</f>
        <v>OK</v>
      </c>
      <c r="U118" s="739">
        <f t="shared" si="16"/>
        <v>0</v>
      </c>
      <c r="V118" s="739">
        <f t="shared" si="17"/>
        <v>0</v>
      </c>
      <c r="W118" s="739">
        <f t="shared" si="18"/>
        <v>0</v>
      </c>
      <c r="X118" s="739">
        <f t="shared" si="19"/>
        <v>0</v>
      </c>
      <c r="Y118" s="722">
        <f t="shared" si="20"/>
        <v>0</v>
      </c>
      <c r="Z118" s="740" t="b">
        <f t="shared" si="21"/>
        <v>0</v>
      </c>
    </row>
    <row r="119" spans="1:26" ht="19.2" customHeight="1">
      <c r="A119" s="724"/>
      <c r="B119" s="849" t="s">
        <v>1087</v>
      </c>
      <c r="C119" s="1227"/>
      <c r="D119" s="1209"/>
      <c r="E119" s="1209"/>
      <c r="F119" s="1209"/>
      <c r="G119" s="1208"/>
      <c r="H119" s="1209"/>
      <c r="I119" s="1209"/>
      <c r="J119" s="1210"/>
      <c r="K119" s="1211">
        <f>+K113</f>
        <v>634747</v>
      </c>
      <c r="L119" s="1207"/>
      <c r="M119" s="1207"/>
      <c r="N119" s="1207"/>
      <c r="O119" s="1207"/>
      <c r="P119" s="724"/>
      <c r="Q119" s="1211">
        <f>+Q113</f>
        <v>634747</v>
      </c>
      <c r="R119" s="724"/>
      <c r="S119" s="726"/>
      <c r="T119" s="517"/>
      <c r="U119" s="739">
        <f t="shared" si="16"/>
        <v>0</v>
      </c>
      <c r="V119" s="739">
        <f t="shared" si="17"/>
        <v>0</v>
      </c>
      <c r="W119" s="739">
        <f t="shared" si="18"/>
        <v>0</v>
      </c>
      <c r="X119" s="739">
        <f t="shared" si="19"/>
        <v>0</v>
      </c>
      <c r="Y119" s="722">
        <f t="shared" si="20"/>
        <v>0</v>
      </c>
      <c r="Z119" s="740" t="b">
        <f t="shared" si="21"/>
        <v>0</v>
      </c>
    </row>
    <row r="120" spans="1:26">
      <c r="A120" s="1023">
        <v>76</v>
      </c>
      <c r="B120" s="1230" t="s">
        <v>2425</v>
      </c>
      <c r="C120" s="1231" t="s">
        <v>1920</v>
      </c>
      <c r="D120" s="1232">
        <v>4590</v>
      </c>
      <c r="E120" s="1232">
        <v>2985</v>
      </c>
      <c r="F120" s="1232">
        <v>3893</v>
      </c>
      <c r="G120" s="1232">
        <v>3800</v>
      </c>
      <c r="H120" s="1232">
        <v>500</v>
      </c>
      <c r="I120" s="1232">
        <f t="shared" si="22"/>
        <v>3300</v>
      </c>
      <c r="J120" s="1233">
        <v>4</v>
      </c>
      <c r="K120" s="1233">
        <f t="shared" si="23"/>
        <v>13200</v>
      </c>
      <c r="L120" s="1232">
        <v>0</v>
      </c>
      <c r="M120" s="1232">
        <v>2000</v>
      </c>
      <c r="N120" s="1232">
        <v>0</v>
      </c>
      <c r="O120" s="1232">
        <v>1300</v>
      </c>
      <c r="P120" s="1232">
        <f t="shared" si="25"/>
        <v>3300</v>
      </c>
      <c r="Q120" s="1235">
        <f t="shared" si="24"/>
        <v>13200</v>
      </c>
      <c r="R120" s="1218" t="s">
        <v>1051</v>
      </c>
      <c r="S120" s="1222" t="s">
        <v>1053</v>
      </c>
      <c r="T120" s="22" t="str">
        <f t="shared" si="14"/>
        <v>OK</v>
      </c>
      <c r="U120" s="739">
        <f t="shared" si="16"/>
        <v>0</v>
      </c>
      <c r="V120" s="739">
        <f t="shared" si="17"/>
        <v>8000</v>
      </c>
      <c r="W120" s="739">
        <f t="shared" si="18"/>
        <v>0</v>
      </c>
      <c r="X120" s="739">
        <f t="shared" si="19"/>
        <v>5200</v>
      </c>
      <c r="Y120" s="722">
        <f t="shared" si="20"/>
        <v>13200</v>
      </c>
      <c r="Z120" s="740" t="str">
        <f t="shared" si="21"/>
        <v>OK</v>
      </c>
    </row>
    <row r="121" spans="1:26">
      <c r="A121" s="1023">
        <v>77</v>
      </c>
      <c r="B121" s="1230" t="s">
        <v>2426</v>
      </c>
      <c r="C121" s="1231" t="s">
        <v>1292</v>
      </c>
      <c r="D121" s="1232">
        <v>7</v>
      </c>
      <c r="E121" s="1232">
        <v>8</v>
      </c>
      <c r="F121" s="1232">
        <v>6</v>
      </c>
      <c r="G121" s="1232">
        <v>8</v>
      </c>
      <c r="H121" s="1232">
        <v>1</v>
      </c>
      <c r="I121" s="1232">
        <f t="shared" si="22"/>
        <v>7</v>
      </c>
      <c r="J121" s="1233">
        <v>850</v>
      </c>
      <c r="K121" s="1233">
        <f t="shared" si="23"/>
        <v>5950</v>
      </c>
      <c r="L121" s="1232">
        <v>0</v>
      </c>
      <c r="M121" s="1232">
        <v>5</v>
      </c>
      <c r="N121" s="1232">
        <v>0</v>
      </c>
      <c r="O121" s="1232">
        <v>2</v>
      </c>
      <c r="P121" s="1232">
        <f t="shared" si="25"/>
        <v>7</v>
      </c>
      <c r="Q121" s="1235">
        <f t="shared" si="24"/>
        <v>5950</v>
      </c>
      <c r="R121" s="1218" t="s">
        <v>1051</v>
      </c>
      <c r="S121" s="1222" t="s">
        <v>1053</v>
      </c>
      <c r="T121" s="22" t="str">
        <f t="shared" si="14"/>
        <v>OK</v>
      </c>
      <c r="U121" s="739">
        <f t="shared" si="16"/>
        <v>0</v>
      </c>
      <c r="V121" s="739">
        <f t="shared" si="17"/>
        <v>4250</v>
      </c>
      <c r="W121" s="739">
        <f t="shared" si="18"/>
        <v>0</v>
      </c>
      <c r="X121" s="739">
        <f t="shared" si="19"/>
        <v>1700</v>
      </c>
      <c r="Y121" s="722">
        <f t="shared" si="20"/>
        <v>5950</v>
      </c>
      <c r="Z121" s="740" t="str">
        <f t="shared" si="21"/>
        <v>OK</v>
      </c>
    </row>
    <row r="122" spans="1:26">
      <c r="A122" s="1023">
        <v>78</v>
      </c>
      <c r="B122" s="1230" t="s">
        <v>2427</v>
      </c>
      <c r="C122" s="1231" t="s">
        <v>1503</v>
      </c>
      <c r="D122" s="1232">
        <v>20</v>
      </c>
      <c r="E122" s="1232">
        <v>30</v>
      </c>
      <c r="F122" s="1232">
        <v>80</v>
      </c>
      <c r="G122" s="1232">
        <v>80</v>
      </c>
      <c r="H122" s="1232">
        <v>0</v>
      </c>
      <c r="I122" s="1232">
        <f t="shared" si="22"/>
        <v>80</v>
      </c>
      <c r="J122" s="1233">
        <v>200</v>
      </c>
      <c r="K122" s="1233">
        <f t="shared" si="23"/>
        <v>16000</v>
      </c>
      <c r="L122" s="1232">
        <v>0</v>
      </c>
      <c r="M122" s="1232">
        <v>80</v>
      </c>
      <c r="N122" s="1232">
        <v>0</v>
      </c>
      <c r="O122" s="1232">
        <v>0</v>
      </c>
      <c r="P122" s="1232">
        <f t="shared" si="25"/>
        <v>80</v>
      </c>
      <c r="Q122" s="1235">
        <f t="shared" si="24"/>
        <v>16000</v>
      </c>
      <c r="R122" s="1218" t="s">
        <v>1051</v>
      </c>
      <c r="S122" s="1222" t="s">
        <v>1053</v>
      </c>
      <c r="T122" s="22" t="str">
        <f t="shared" si="14"/>
        <v>OK</v>
      </c>
      <c r="U122" s="739">
        <f t="shared" si="16"/>
        <v>0</v>
      </c>
      <c r="V122" s="739">
        <f t="shared" si="17"/>
        <v>16000</v>
      </c>
      <c r="W122" s="739">
        <f t="shared" si="18"/>
        <v>0</v>
      </c>
      <c r="X122" s="739">
        <f t="shared" si="19"/>
        <v>0</v>
      </c>
      <c r="Y122" s="722">
        <f t="shared" si="20"/>
        <v>16000</v>
      </c>
      <c r="Z122" s="740" t="str">
        <f t="shared" si="21"/>
        <v>OK</v>
      </c>
    </row>
    <row r="123" spans="1:26">
      <c r="A123" s="1023">
        <v>79</v>
      </c>
      <c r="B123" s="1230" t="s">
        <v>2428</v>
      </c>
      <c r="C123" s="1231" t="s">
        <v>1503</v>
      </c>
      <c r="D123" s="1232">
        <v>10</v>
      </c>
      <c r="E123" s="1232">
        <v>15</v>
      </c>
      <c r="F123" s="1232">
        <v>13</v>
      </c>
      <c r="G123" s="1232">
        <v>15</v>
      </c>
      <c r="H123" s="1232">
        <v>0</v>
      </c>
      <c r="I123" s="1232">
        <f t="shared" si="22"/>
        <v>15</v>
      </c>
      <c r="J123" s="1233">
        <v>200</v>
      </c>
      <c r="K123" s="1233">
        <f t="shared" si="23"/>
        <v>3000</v>
      </c>
      <c r="L123" s="1232">
        <v>0</v>
      </c>
      <c r="M123" s="1232">
        <v>15</v>
      </c>
      <c r="N123" s="1232">
        <v>0</v>
      </c>
      <c r="O123" s="1232">
        <v>0</v>
      </c>
      <c r="P123" s="1232">
        <f t="shared" si="25"/>
        <v>15</v>
      </c>
      <c r="Q123" s="1235">
        <f t="shared" si="24"/>
        <v>3000</v>
      </c>
      <c r="R123" s="1218" t="s">
        <v>1051</v>
      </c>
      <c r="S123" s="1222" t="s">
        <v>1053</v>
      </c>
      <c r="T123" s="22" t="str">
        <f t="shared" si="14"/>
        <v>OK</v>
      </c>
      <c r="U123" s="739">
        <f t="shared" si="16"/>
        <v>0</v>
      </c>
      <c r="V123" s="739">
        <f t="shared" si="17"/>
        <v>3000</v>
      </c>
      <c r="W123" s="739">
        <f t="shared" si="18"/>
        <v>0</v>
      </c>
      <c r="X123" s="739">
        <f t="shared" si="19"/>
        <v>0</v>
      </c>
      <c r="Y123" s="722">
        <f t="shared" si="20"/>
        <v>3000</v>
      </c>
      <c r="Z123" s="740" t="str">
        <f t="shared" si="21"/>
        <v>OK</v>
      </c>
    </row>
    <row r="124" spans="1:26">
      <c r="A124" s="1023">
        <v>80</v>
      </c>
      <c r="B124" s="1230" t="s">
        <v>2429</v>
      </c>
      <c r="C124" s="1231" t="s">
        <v>1290</v>
      </c>
      <c r="D124" s="1232">
        <v>5424</v>
      </c>
      <c r="E124" s="1232">
        <v>3810</v>
      </c>
      <c r="F124" s="1232">
        <v>5133</v>
      </c>
      <c r="G124" s="1232">
        <v>5200</v>
      </c>
      <c r="H124" s="1232">
        <v>200</v>
      </c>
      <c r="I124" s="1232">
        <f t="shared" si="22"/>
        <v>5000</v>
      </c>
      <c r="J124" s="1233">
        <v>6</v>
      </c>
      <c r="K124" s="1233">
        <f t="shared" si="23"/>
        <v>30000</v>
      </c>
      <c r="L124" s="1232">
        <v>1000</v>
      </c>
      <c r="M124" s="1232">
        <v>1500</v>
      </c>
      <c r="N124" s="1232">
        <v>1000</v>
      </c>
      <c r="O124" s="1232">
        <v>1500</v>
      </c>
      <c r="P124" s="1232">
        <f t="shared" si="25"/>
        <v>5000</v>
      </c>
      <c r="Q124" s="1235">
        <f t="shared" si="24"/>
        <v>30000</v>
      </c>
      <c r="R124" s="1218" t="s">
        <v>1051</v>
      </c>
      <c r="S124" s="1222" t="s">
        <v>1053</v>
      </c>
      <c r="T124" s="22" t="str">
        <f t="shared" si="14"/>
        <v>OK</v>
      </c>
      <c r="U124" s="739">
        <f t="shared" si="16"/>
        <v>6000</v>
      </c>
      <c r="V124" s="739">
        <f t="shared" si="17"/>
        <v>9000</v>
      </c>
      <c r="W124" s="739">
        <f t="shared" si="18"/>
        <v>6000</v>
      </c>
      <c r="X124" s="739">
        <f t="shared" si="19"/>
        <v>9000</v>
      </c>
      <c r="Y124" s="722">
        <f t="shared" si="20"/>
        <v>30000</v>
      </c>
      <c r="Z124" s="740" t="str">
        <f t="shared" si="21"/>
        <v>OK</v>
      </c>
    </row>
    <row r="125" spans="1:26">
      <c r="A125" s="1023">
        <v>81</v>
      </c>
      <c r="B125" s="1230" t="s">
        <v>2430</v>
      </c>
      <c r="C125" s="1231" t="s">
        <v>1302</v>
      </c>
      <c r="D125" s="1232">
        <v>8740.5</v>
      </c>
      <c r="E125" s="1232">
        <v>13230</v>
      </c>
      <c r="F125" s="1232">
        <v>13907</v>
      </c>
      <c r="G125" s="1232">
        <v>14000</v>
      </c>
      <c r="H125" s="1232">
        <v>500</v>
      </c>
      <c r="I125" s="1232">
        <f t="shared" si="22"/>
        <v>13500</v>
      </c>
      <c r="J125" s="1233">
        <v>8</v>
      </c>
      <c r="K125" s="1233">
        <f t="shared" si="23"/>
        <v>108000</v>
      </c>
      <c r="L125" s="1232">
        <v>4000</v>
      </c>
      <c r="M125" s="1232">
        <v>3000</v>
      </c>
      <c r="N125" s="1232">
        <v>4000</v>
      </c>
      <c r="O125" s="1232">
        <v>2500</v>
      </c>
      <c r="P125" s="1232">
        <f t="shared" si="25"/>
        <v>13500</v>
      </c>
      <c r="Q125" s="1235">
        <f t="shared" si="24"/>
        <v>108000</v>
      </c>
      <c r="R125" s="1218" t="s">
        <v>1051</v>
      </c>
      <c r="S125" s="1222" t="s">
        <v>1053</v>
      </c>
      <c r="T125" s="22" t="str">
        <f t="shared" si="14"/>
        <v>OK</v>
      </c>
      <c r="U125" s="739">
        <f t="shared" si="16"/>
        <v>32000</v>
      </c>
      <c r="V125" s="739">
        <f t="shared" si="17"/>
        <v>24000</v>
      </c>
      <c r="W125" s="739">
        <f t="shared" si="18"/>
        <v>32000</v>
      </c>
      <c r="X125" s="739">
        <f t="shared" si="19"/>
        <v>20000</v>
      </c>
      <c r="Y125" s="722">
        <f t="shared" si="20"/>
        <v>108000</v>
      </c>
      <c r="Z125" s="740" t="str">
        <f t="shared" si="21"/>
        <v>OK</v>
      </c>
    </row>
    <row r="126" spans="1:26">
      <c r="A126" s="1023">
        <v>82</v>
      </c>
      <c r="B126" s="1230" t="s">
        <v>2431</v>
      </c>
      <c r="C126" s="1231" t="s">
        <v>1290</v>
      </c>
      <c r="D126" s="1232">
        <v>32</v>
      </c>
      <c r="E126" s="1232">
        <v>187.5</v>
      </c>
      <c r="F126" s="1232">
        <v>55</v>
      </c>
      <c r="G126" s="1232">
        <v>100</v>
      </c>
      <c r="H126" s="1232">
        <v>0</v>
      </c>
      <c r="I126" s="1232">
        <f t="shared" si="22"/>
        <v>100</v>
      </c>
      <c r="J126" s="1233">
        <v>10.272</v>
      </c>
      <c r="K126" s="1233">
        <f t="shared" si="23"/>
        <v>1027.2</v>
      </c>
      <c r="L126" s="1232">
        <v>100</v>
      </c>
      <c r="M126" s="1232">
        <v>0</v>
      </c>
      <c r="N126" s="1232">
        <v>0</v>
      </c>
      <c r="O126" s="1232">
        <v>0</v>
      </c>
      <c r="P126" s="1232">
        <f t="shared" si="25"/>
        <v>100</v>
      </c>
      <c r="Q126" s="1235">
        <f t="shared" si="24"/>
        <v>1027.2</v>
      </c>
      <c r="R126" s="1218" t="s">
        <v>1051</v>
      </c>
      <c r="S126" s="1222" t="s">
        <v>1053</v>
      </c>
      <c r="T126" s="22" t="str">
        <f t="shared" ref="T126:T217" si="26">+IF(K131=Q131,("OK"))</f>
        <v>OK</v>
      </c>
      <c r="U126" s="739">
        <f t="shared" si="16"/>
        <v>1027.2</v>
      </c>
      <c r="V126" s="739">
        <f t="shared" si="17"/>
        <v>0</v>
      </c>
      <c r="W126" s="739">
        <f t="shared" si="18"/>
        <v>0</v>
      </c>
      <c r="X126" s="739">
        <f t="shared" si="19"/>
        <v>0</v>
      </c>
      <c r="Y126" s="722">
        <f t="shared" si="20"/>
        <v>1027.2</v>
      </c>
      <c r="Z126" s="740" t="str">
        <f t="shared" si="21"/>
        <v>OK</v>
      </c>
    </row>
    <row r="127" spans="1:26">
      <c r="A127" s="1023">
        <v>83</v>
      </c>
      <c r="B127" s="1230" t="s">
        <v>2432</v>
      </c>
      <c r="C127" s="1231" t="s">
        <v>1290</v>
      </c>
      <c r="D127" s="1232">
        <v>267</v>
      </c>
      <c r="E127" s="1232">
        <v>855</v>
      </c>
      <c r="F127" s="1232">
        <v>587</v>
      </c>
      <c r="G127" s="1232">
        <v>620</v>
      </c>
      <c r="H127" s="1232">
        <v>20</v>
      </c>
      <c r="I127" s="1232">
        <f t="shared" si="22"/>
        <v>600</v>
      </c>
      <c r="J127" s="1233">
        <v>8.7739999999999991</v>
      </c>
      <c r="K127" s="1233">
        <f t="shared" si="23"/>
        <v>5264.4</v>
      </c>
      <c r="L127" s="1232">
        <v>0</v>
      </c>
      <c r="M127" s="1232">
        <v>600</v>
      </c>
      <c r="N127" s="1232">
        <v>0</v>
      </c>
      <c r="O127" s="1232">
        <v>0</v>
      </c>
      <c r="P127" s="1232">
        <f t="shared" si="25"/>
        <v>600</v>
      </c>
      <c r="Q127" s="1235">
        <f t="shared" si="24"/>
        <v>5264.4</v>
      </c>
      <c r="R127" s="1218" t="s">
        <v>1051</v>
      </c>
      <c r="S127" s="1222" t="s">
        <v>1053</v>
      </c>
      <c r="T127" s="22" t="str">
        <f t="shared" si="26"/>
        <v>OK</v>
      </c>
      <c r="U127" s="739">
        <f t="shared" si="16"/>
        <v>0</v>
      </c>
      <c r="V127" s="739">
        <f t="shared" si="17"/>
        <v>5264.4</v>
      </c>
      <c r="W127" s="739">
        <f t="shared" si="18"/>
        <v>0</v>
      </c>
      <c r="X127" s="739">
        <f t="shared" si="19"/>
        <v>0</v>
      </c>
      <c r="Y127" s="722">
        <f t="shared" si="20"/>
        <v>5264.4</v>
      </c>
      <c r="Z127" s="740" t="str">
        <f t="shared" si="21"/>
        <v>OK</v>
      </c>
    </row>
    <row r="128" spans="1:26">
      <c r="A128" s="1023">
        <v>84</v>
      </c>
      <c r="B128" s="1230" t="s">
        <v>2433</v>
      </c>
      <c r="C128" s="1231" t="s">
        <v>1290</v>
      </c>
      <c r="D128" s="1232">
        <v>1862</v>
      </c>
      <c r="E128" s="1232">
        <v>3270</v>
      </c>
      <c r="F128" s="1232">
        <v>2277</v>
      </c>
      <c r="G128" s="1232">
        <v>2500</v>
      </c>
      <c r="H128" s="1232">
        <v>200</v>
      </c>
      <c r="I128" s="1232">
        <f t="shared" si="22"/>
        <v>2300</v>
      </c>
      <c r="J128" s="1233">
        <v>8.7739999999999991</v>
      </c>
      <c r="K128" s="1233">
        <f t="shared" si="23"/>
        <v>20180.199999999997</v>
      </c>
      <c r="L128" s="1232">
        <v>600</v>
      </c>
      <c r="M128" s="1232">
        <v>600</v>
      </c>
      <c r="N128" s="1232">
        <v>600</v>
      </c>
      <c r="O128" s="1232">
        <v>500</v>
      </c>
      <c r="P128" s="1232">
        <f t="shared" si="25"/>
        <v>2300</v>
      </c>
      <c r="Q128" s="1235">
        <f t="shared" si="24"/>
        <v>20180.199999999997</v>
      </c>
      <c r="R128" s="1218" t="s">
        <v>1051</v>
      </c>
      <c r="S128" s="1222" t="s">
        <v>1053</v>
      </c>
      <c r="T128" s="22" t="str">
        <f t="shared" si="26"/>
        <v>OK</v>
      </c>
      <c r="U128" s="739">
        <f t="shared" si="16"/>
        <v>5264.4</v>
      </c>
      <c r="V128" s="739">
        <f t="shared" si="17"/>
        <v>5264.4</v>
      </c>
      <c r="W128" s="739">
        <f t="shared" si="18"/>
        <v>5264.4</v>
      </c>
      <c r="X128" s="739">
        <f t="shared" si="19"/>
        <v>4387</v>
      </c>
      <c r="Y128" s="722">
        <f t="shared" si="20"/>
        <v>20180.199999999997</v>
      </c>
      <c r="Z128" s="740" t="str">
        <f t="shared" si="21"/>
        <v>OK</v>
      </c>
    </row>
    <row r="129" spans="1:26">
      <c r="A129" s="1023">
        <v>85</v>
      </c>
      <c r="B129" s="1230" t="s">
        <v>2434</v>
      </c>
      <c r="C129" s="1231" t="s">
        <v>1290</v>
      </c>
      <c r="D129" s="1232">
        <v>3250</v>
      </c>
      <c r="E129" s="1232">
        <v>5235</v>
      </c>
      <c r="F129" s="1232">
        <v>5980</v>
      </c>
      <c r="G129" s="1232">
        <v>6500</v>
      </c>
      <c r="H129" s="1232">
        <v>500</v>
      </c>
      <c r="I129" s="1232">
        <f t="shared" si="22"/>
        <v>6000</v>
      </c>
      <c r="J129" s="1233">
        <v>8.7739999999999991</v>
      </c>
      <c r="K129" s="1233">
        <f t="shared" si="23"/>
        <v>52643.999999999993</v>
      </c>
      <c r="L129" s="1232">
        <v>1500</v>
      </c>
      <c r="M129" s="1232">
        <v>1500</v>
      </c>
      <c r="N129" s="1232">
        <v>1500</v>
      </c>
      <c r="O129" s="1232">
        <v>1500</v>
      </c>
      <c r="P129" s="1232">
        <f t="shared" si="25"/>
        <v>6000</v>
      </c>
      <c r="Q129" s="1235">
        <f t="shared" si="24"/>
        <v>52643.999999999993</v>
      </c>
      <c r="R129" s="1218" t="s">
        <v>1051</v>
      </c>
      <c r="S129" s="1222" t="s">
        <v>1053</v>
      </c>
      <c r="T129" s="22" t="str">
        <f t="shared" si="26"/>
        <v>OK</v>
      </c>
      <c r="U129" s="739">
        <f t="shared" si="16"/>
        <v>13160.999999999998</v>
      </c>
      <c r="V129" s="739">
        <f t="shared" si="17"/>
        <v>13160.999999999998</v>
      </c>
      <c r="W129" s="739">
        <f t="shared" si="18"/>
        <v>13160.999999999998</v>
      </c>
      <c r="X129" s="739">
        <f t="shared" si="19"/>
        <v>13160.999999999998</v>
      </c>
      <c r="Y129" s="722">
        <f t="shared" si="20"/>
        <v>52643.999999999993</v>
      </c>
      <c r="Z129" s="740" t="str">
        <f t="shared" si="21"/>
        <v>OK</v>
      </c>
    </row>
    <row r="130" spans="1:26">
      <c r="A130" s="1023">
        <v>86</v>
      </c>
      <c r="B130" s="1230" t="s">
        <v>2435</v>
      </c>
      <c r="C130" s="1231" t="s">
        <v>1290</v>
      </c>
      <c r="D130" s="1232">
        <v>4250</v>
      </c>
      <c r="E130" s="1232">
        <v>6238.5</v>
      </c>
      <c r="F130" s="1232">
        <v>8660</v>
      </c>
      <c r="G130" s="1232">
        <v>9000</v>
      </c>
      <c r="H130" s="1232">
        <v>400</v>
      </c>
      <c r="I130" s="1232">
        <f t="shared" si="22"/>
        <v>8600</v>
      </c>
      <c r="J130" s="1233">
        <v>8.7739999999999991</v>
      </c>
      <c r="K130" s="1233">
        <f t="shared" si="23"/>
        <v>75456.399999999994</v>
      </c>
      <c r="L130" s="1232">
        <v>2000</v>
      </c>
      <c r="M130" s="1232">
        <v>2000</v>
      </c>
      <c r="N130" s="1232">
        <v>2000</v>
      </c>
      <c r="O130" s="1232">
        <v>2600</v>
      </c>
      <c r="P130" s="1232">
        <f t="shared" si="25"/>
        <v>8600</v>
      </c>
      <c r="Q130" s="1235">
        <f t="shared" si="24"/>
        <v>75456.399999999994</v>
      </c>
      <c r="R130" s="1218" t="s">
        <v>1051</v>
      </c>
      <c r="S130" s="1222" t="s">
        <v>1053</v>
      </c>
      <c r="T130" s="22" t="str">
        <f>+IF(K142=Q142,("OK"))</f>
        <v>OK</v>
      </c>
      <c r="U130" s="739">
        <f t="shared" si="16"/>
        <v>17548</v>
      </c>
      <c r="V130" s="739">
        <f t="shared" si="17"/>
        <v>17548</v>
      </c>
      <c r="W130" s="739">
        <f t="shared" si="18"/>
        <v>17548</v>
      </c>
      <c r="X130" s="739">
        <f t="shared" si="19"/>
        <v>22812.399999999998</v>
      </c>
      <c r="Y130" s="722">
        <f t="shared" si="20"/>
        <v>75456.399999999994</v>
      </c>
      <c r="Z130" s="740" t="str">
        <f t="shared" si="21"/>
        <v>OK</v>
      </c>
    </row>
    <row r="131" spans="1:26">
      <c r="A131" s="1023">
        <v>87</v>
      </c>
      <c r="B131" s="1230" t="s">
        <v>2436</v>
      </c>
      <c r="C131" s="1231" t="s">
        <v>1290</v>
      </c>
      <c r="D131" s="1232">
        <v>5</v>
      </c>
      <c r="E131" s="1232">
        <v>10</v>
      </c>
      <c r="F131" s="1232">
        <v>15</v>
      </c>
      <c r="G131" s="1232">
        <v>15</v>
      </c>
      <c r="H131" s="1232">
        <v>0</v>
      </c>
      <c r="I131" s="1232">
        <f t="shared" si="22"/>
        <v>15</v>
      </c>
      <c r="J131" s="1233">
        <v>220</v>
      </c>
      <c r="K131" s="1233">
        <f t="shared" si="23"/>
        <v>3300</v>
      </c>
      <c r="L131" s="1232">
        <v>0</v>
      </c>
      <c r="M131" s="1232">
        <v>10</v>
      </c>
      <c r="N131" s="1232">
        <v>0</v>
      </c>
      <c r="O131" s="1232">
        <v>5</v>
      </c>
      <c r="P131" s="1232">
        <f t="shared" si="25"/>
        <v>15</v>
      </c>
      <c r="Q131" s="1235">
        <f t="shared" si="24"/>
        <v>3300</v>
      </c>
      <c r="R131" s="1218" t="s">
        <v>1051</v>
      </c>
      <c r="S131" s="1222" t="s">
        <v>1053</v>
      </c>
      <c r="T131" s="22" t="str">
        <f>+IF(K143=Q143,("OK"))</f>
        <v>OK</v>
      </c>
      <c r="U131" s="739">
        <f t="shared" si="16"/>
        <v>0</v>
      </c>
      <c r="V131" s="739">
        <f t="shared" si="17"/>
        <v>2200</v>
      </c>
      <c r="W131" s="739">
        <f t="shared" si="18"/>
        <v>0</v>
      </c>
      <c r="X131" s="739">
        <f t="shared" si="19"/>
        <v>1100</v>
      </c>
      <c r="Y131" s="722">
        <f t="shared" si="20"/>
        <v>3300</v>
      </c>
      <c r="Z131" s="740" t="str">
        <f t="shared" si="21"/>
        <v>OK</v>
      </c>
    </row>
    <row r="132" spans="1:26">
      <c r="A132" s="1023">
        <v>88</v>
      </c>
      <c r="B132" s="1230" t="s">
        <v>2437</v>
      </c>
      <c r="C132" s="1231" t="s">
        <v>1327</v>
      </c>
      <c r="D132" s="1232">
        <v>51</v>
      </c>
      <c r="E132" s="1232">
        <v>54</v>
      </c>
      <c r="F132" s="1232">
        <v>61</v>
      </c>
      <c r="G132" s="1232">
        <v>65</v>
      </c>
      <c r="H132" s="1232">
        <v>5</v>
      </c>
      <c r="I132" s="1232">
        <f t="shared" si="22"/>
        <v>60</v>
      </c>
      <c r="J132" s="1233">
        <v>240.75</v>
      </c>
      <c r="K132" s="1233">
        <f t="shared" si="23"/>
        <v>14445</v>
      </c>
      <c r="L132" s="1232">
        <v>0</v>
      </c>
      <c r="M132" s="1232">
        <v>30</v>
      </c>
      <c r="N132" s="1232">
        <v>0</v>
      </c>
      <c r="O132" s="1232">
        <v>30</v>
      </c>
      <c r="P132" s="1232">
        <f t="shared" si="25"/>
        <v>60</v>
      </c>
      <c r="Q132" s="1235">
        <f t="shared" si="24"/>
        <v>14445</v>
      </c>
      <c r="R132" s="1218" t="s">
        <v>1051</v>
      </c>
      <c r="S132" s="1222" t="s">
        <v>1053</v>
      </c>
      <c r="T132" s="22" t="str">
        <f>+IF(K144=Q144,("OK"))</f>
        <v>OK</v>
      </c>
      <c r="U132" s="739">
        <f t="shared" si="16"/>
        <v>0</v>
      </c>
      <c r="V132" s="739">
        <f t="shared" si="17"/>
        <v>7222.5</v>
      </c>
      <c r="W132" s="739">
        <f t="shared" si="18"/>
        <v>0</v>
      </c>
      <c r="X132" s="739">
        <f t="shared" si="19"/>
        <v>7222.5</v>
      </c>
      <c r="Y132" s="722">
        <f t="shared" si="20"/>
        <v>14445</v>
      </c>
      <c r="Z132" s="740" t="str">
        <f t="shared" si="21"/>
        <v>OK</v>
      </c>
    </row>
    <row r="133" spans="1:26">
      <c r="A133" s="1023">
        <v>89</v>
      </c>
      <c r="B133" s="1230" t="s">
        <v>2438</v>
      </c>
      <c r="C133" s="1231" t="s">
        <v>1327</v>
      </c>
      <c r="D133" s="1232">
        <v>256</v>
      </c>
      <c r="E133" s="1232">
        <v>471</v>
      </c>
      <c r="F133" s="1232">
        <v>569</v>
      </c>
      <c r="G133" s="1232">
        <v>600</v>
      </c>
      <c r="H133" s="1232">
        <v>24</v>
      </c>
      <c r="I133" s="1232">
        <f t="shared" si="22"/>
        <v>576</v>
      </c>
      <c r="J133" s="1233">
        <v>18.725000000000001</v>
      </c>
      <c r="K133" s="1233">
        <f t="shared" si="23"/>
        <v>10785.6</v>
      </c>
      <c r="L133" s="1232">
        <v>0</v>
      </c>
      <c r="M133" s="1232">
        <v>240</v>
      </c>
      <c r="N133" s="1232">
        <v>0</v>
      </c>
      <c r="O133" s="1232">
        <v>336</v>
      </c>
      <c r="P133" s="1232">
        <f t="shared" si="25"/>
        <v>576</v>
      </c>
      <c r="Q133" s="1235">
        <f t="shared" si="24"/>
        <v>10785.6</v>
      </c>
      <c r="R133" s="1218" t="s">
        <v>1051</v>
      </c>
      <c r="S133" s="1222" t="s">
        <v>1053</v>
      </c>
      <c r="T133" s="22" t="str">
        <f>+IF(K145=Q145,("OK"))</f>
        <v>OK</v>
      </c>
      <c r="U133" s="739">
        <f t="shared" si="16"/>
        <v>0</v>
      </c>
      <c r="V133" s="739">
        <f t="shared" si="17"/>
        <v>4494</v>
      </c>
      <c r="W133" s="739">
        <f t="shared" si="18"/>
        <v>0</v>
      </c>
      <c r="X133" s="739">
        <f t="shared" si="19"/>
        <v>6291.6</v>
      </c>
      <c r="Y133" s="722">
        <f t="shared" si="20"/>
        <v>10785.6</v>
      </c>
      <c r="Z133" s="740" t="str">
        <f t="shared" si="21"/>
        <v>OK</v>
      </c>
    </row>
    <row r="134" spans="1:26">
      <c r="A134" s="1023">
        <v>90</v>
      </c>
      <c r="B134" s="1230" t="s">
        <v>2439</v>
      </c>
      <c r="C134" s="1231" t="s">
        <v>1351</v>
      </c>
      <c r="D134" s="1232">
        <v>0</v>
      </c>
      <c r="E134" s="1232">
        <v>0</v>
      </c>
      <c r="F134" s="1232">
        <v>16</v>
      </c>
      <c r="G134" s="1232">
        <v>15</v>
      </c>
      <c r="H134" s="1232">
        <v>20</v>
      </c>
      <c r="I134" s="1232">
        <v>0</v>
      </c>
      <c r="J134" s="1233">
        <v>10</v>
      </c>
      <c r="K134" s="1233">
        <f t="shared" si="23"/>
        <v>0</v>
      </c>
      <c r="L134" s="1232">
        <v>0</v>
      </c>
      <c r="M134" s="1232">
        <v>0</v>
      </c>
      <c r="N134" s="1232">
        <v>0</v>
      </c>
      <c r="O134" s="1232">
        <v>0</v>
      </c>
      <c r="P134" s="1232">
        <f t="shared" si="25"/>
        <v>0</v>
      </c>
      <c r="Q134" s="1235">
        <f t="shared" si="24"/>
        <v>0</v>
      </c>
      <c r="R134" s="1218" t="s">
        <v>1051</v>
      </c>
      <c r="S134" s="1222" t="s">
        <v>1053</v>
      </c>
      <c r="T134" s="22" t="str">
        <f>+IF(K146=Q146,("OK"))</f>
        <v>OK</v>
      </c>
      <c r="U134" s="739">
        <f t="shared" si="16"/>
        <v>0</v>
      </c>
      <c r="V134" s="739">
        <f t="shared" si="17"/>
        <v>0</v>
      </c>
      <c r="W134" s="739">
        <f t="shared" si="18"/>
        <v>0</v>
      </c>
      <c r="X134" s="739">
        <f t="shared" si="19"/>
        <v>0</v>
      </c>
      <c r="Y134" s="722">
        <f t="shared" si="20"/>
        <v>0</v>
      </c>
      <c r="Z134" s="740" t="str">
        <f t="shared" si="21"/>
        <v>OK</v>
      </c>
    </row>
    <row r="135" spans="1:26" s="21" customFormat="1">
      <c r="A135" s="1060"/>
      <c r="B135" s="76" t="s">
        <v>6</v>
      </c>
      <c r="K135" s="1224">
        <f>SUM(K119:K134)</f>
        <v>993999.79999999993</v>
      </c>
      <c r="L135" s="1139"/>
      <c r="M135" s="1139"/>
      <c r="N135" s="1139"/>
      <c r="O135" s="1139"/>
      <c r="P135" s="1139"/>
      <c r="Q135" s="1225">
        <f>SUM(Q119:Q134)</f>
        <v>993999.79999999993</v>
      </c>
      <c r="T135" s="22"/>
      <c r="U135" s="739">
        <f t="shared" ref="U135:U198" si="27">+L135*J135</f>
        <v>0</v>
      </c>
      <c r="V135" s="739">
        <f t="shared" ref="V135:V198" si="28">+M135*J135</f>
        <v>0</v>
      </c>
      <c r="W135" s="739">
        <f t="shared" ref="W135:W198" si="29">+N135*J135</f>
        <v>0</v>
      </c>
      <c r="X135" s="739">
        <f t="shared" ref="X135:X198" si="30">+O135*J135</f>
        <v>0</v>
      </c>
      <c r="Y135" s="722">
        <f t="shared" ref="Y135:Y198" si="31">SUM(U135:X135)</f>
        <v>0</v>
      </c>
      <c r="Z135" s="740" t="b">
        <f t="shared" ref="Z135:Z198" si="32">IF(Q135=Y135,"OK")</f>
        <v>0</v>
      </c>
    </row>
    <row r="136" spans="1:26" ht="24.6">
      <c r="A136" s="1781" t="s">
        <v>2363</v>
      </c>
      <c r="B136" s="1781"/>
      <c r="C136" s="1781"/>
      <c r="D136" s="1781"/>
      <c r="E136" s="1781"/>
      <c r="F136" s="1781"/>
      <c r="G136" s="1781"/>
      <c r="H136" s="1781"/>
      <c r="I136" s="1781"/>
      <c r="J136" s="1781"/>
      <c r="K136" s="1781"/>
      <c r="L136" s="1781"/>
      <c r="M136" s="1781"/>
      <c r="N136" s="1781"/>
      <c r="O136" s="1781"/>
      <c r="P136" s="1781"/>
      <c r="Q136" s="1781"/>
      <c r="R136" s="1781"/>
      <c r="S136" s="1781"/>
      <c r="T136" s="517"/>
      <c r="U136" s="739">
        <f t="shared" si="27"/>
        <v>0</v>
      </c>
      <c r="V136" s="739">
        <f t="shared" si="28"/>
        <v>0</v>
      </c>
      <c r="W136" s="739">
        <f t="shared" si="29"/>
        <v>0</v>
      </c>
      <c r="X136" s="739">
        <f t="shared" si="30"/>
        <v>0</v>
      </c>
      <c r="Y136" s="722">
        <f t="shared" si="31"/>
        <v>0</v>
      </c>
      <c r="Z136" s="740" t="str">
        <f t="shared" si="32"/>
        <v>OK</v>
      </c>
    </row>
    <row r="137" spans="1:26" ht="24.6">
      <c r="A137" s="1826" t="s">
        <v>1029</v>
      </c>
      <c r="B137" s="1826"/>
      <c r="C137" s="1826"/>
      <c r="D137" s="1826"/>
      <c r="E137" s="1826"/>
      <c r="F137" s="1826"/>
      <c r="G137" s="1826"/>
      <c r="H137" s="1826"/>
      <c r="I137" s="1826"/>
      <c r="J137" s="1826"/>
      <c r="K137" s="1826"/>
      <c r="L137" s="1826"/>
      <c r="M137" s="1826"/>
      <c r="N137" s="1826"/>
      <c r="O137" s="1826"/>
      <c r="P137" s="1826"/>
      <c r="Q137" s="1826"/>
      <c r="R137" s="1826"/>
      <c r="S137" s="1826"/>
      <c r="T137" s="517"/>
      <c r="U137" s="739">
        <f t="shared" si="27"/>
        <v>0</v>
      </c>
      <c r="V137" s="739">
        <f t="shared" si="28"/>
        <v>0</v>
      </c>
      <c r="W137" s="739">
        <f t="shared" si="29"/>
        <v>0</v>
      </c>
      <c r="X137" s="739">
        <f t="shared" si="30"/>
        <v>0</v>
      </c>
      <c r="Y137" s="722">
        <f t="shared" si="31"/>
        <v>0</v>
      </c>
      <c r="Z137" s="740" t="str">
        <f t="shared" si="32"/>
        <v>OK</v>
      </c>
    </row>
    <row r="138" spans="1:26" ht="24.6">
      <c r="A138" s="1827" t="s">
        <v>1030</v>
      </c>
      <c r="B138" s="1827"/>
      <c r="C138" s="1827"/>
      <c r="D138" s="1827"/>
      <c r="E138" s="1827"/>
      <c r="F138" s="1827"/>
      <c r="G138" s="1827"/>
      <c r="H138" s="1827"/>
      <c r="I138" s="1827"/>
      <c r="J138" s="1827"/>
      <c r="K138" s="1827"/>
      <c r="L138" s="1827"/>
      <c r="M138" s="1827"/>
      <c r="N138" s="1827"/>
      <c r="O138" s="1827"/>
      <c r="P138" s="1827"/>
      <c r="Q138" s="1827"/>
      <c r="R138" s="1827"/>
      <c r="S138" s="1827"/>
      <c r="T138" s="517"/>
      <c r="U138" s="739">
        <f t="shared" si="27"/>
        <v>0</v>
      </c>
      <c r="V138" s="739">
        <f t="shared" si="28"/>
        <v>0</v>
      </c>
      <c r="W138" s="739">
        <f t="shared" si="29"/>
        <v>0</v>
      </c>
      <c r="X138" s="739">
        <f t="shared" si="30"/>
        <v>0</v>
      </c>
      <c r="Y138" s="722">
        <f t="shared" si="31"/>
        <v>0</v>
      </c>
      <c r="Z138" s="740" t="str">
        <f t="shared" si="32"/>
        <v>OK</v>
      </c>
    </row>
    <row r="139" spans="1:26">
      <c r="A139" s="1872" t="s">
        <v>789</v>
      </c>
      <c r="B139" s="1873" t="s">
        <v>4</v>
      </c>
      <c r="C139" s="1872" t="s">
        <v>1031</v>
      </c>
      <c r="D139" s="1892" t="s">
        <v>1032</v>
      </c>
      <c r="E139" s="1892"/>
      <c r="F139" s="1892"/>
      <c r="G139" s="1893" t="s">
        <v>1033</v>
      </c>
      <c r="H139" s="1894" t="s">
        <v>1034</v>
      </c>
      <c r="I139" s="1894" t="s">
        <v>1035</v>
      </c>
      <c r="J139" s="1895" t="s">
        <v>1036</v>
      </c>
      <c r="K139" s="1896" t="s">
        <v>1037</v>
      </c>
      <c r="L139" s="1892" t="s">
        <v>1038</v>
      </c>
      <c r="M139" s="1892" t="s">
        <v>1039</v>
      </c>
      <c r="N139" s="1892" t="s">
        <v>1040</v>
      </c>
      <c r="O139" s="1892" t="s">
        <v>1041</v>
      </c>
      <c r="P139" s="1872" t="s">
        <v>1042</v>
      </c>
      <c r="Q139" s="1872"/>
      <c r="R139" s="1872" t="s">
        <v>1043</v>
      </c>
      <c r="S139" s="1878" t="s">
        <v>1146</v>
      </c>
      <c r="T139" s="517" t="str">
        <f>+IF(K145=Q145,("OK"))</f>
        <v>OK</v>
      </c>
      <c r="U139" s="739"/>
      <c r="V139" s="739"/>
      <c r="W139" s="739"/>
      <c r="X139" s="739"/>
      <c r="Z139" s="740" t="str">
        <f t="shared" si="32"/>
        <v>OK</v>
      </c>
    </row>
    <row r="140" spans="1:26" ht="87" customHeight="1">
      <c r="A140" s="1872"/>
      <c r="B140" s="1874"/>
      <c r="C140" s="1872"/>
      <c r="D140" s="1209" t="s">
        <v>1045</v>
      </c>
      <c r="E140" s="1209" t="s">
        <v>1046</v>
      </c>
      <c r="F140" s="1209" t="s">
        <v>224</v>
      </c>
      <c r="G140" s="1893"/>
      <c r="H140" s="1894"/>
      <c r="I140" s="1894"/>
      <c r="J140" s="1895"/>
      <c r="K140" s="1896"/>
      <c r="L140" s="1892"/>
      <c r="M140" s="1892"/>
      <c r="N140" s="1892"/>
      <c r="O140" s="1892"/>
      <c r="P140" s="724" t="s">
        <v>1047</v>
      </c>
      <c r="Q140" s="1211" t="s">
        <v>1048</v>
      </c>
      <c r="R140" s="1872"/>
      <c r="S140" s="1878"/>
      <c r="T140" s="517" t="str">
        <f>+IF(K146=Q146,("OK"))</f>
        <v>OK</v>
      </c>
      <c r="U140" s="739"/>
      <c r="V140" s="739"/>
      <c r="W140" s="739"/>
      <c r="X140" s="739"/>
      <c r="Z140" s="740" t="b">
        <f t="shared" si="32"/>
        <v>0</v>
      </c>
    </row>
    <row r="141" spans="1:26" ht="19.2" customHeight="1">
      <c r="A141" s="724"/>
      <c r="B141" s="849" t="s">
        <v>1087</v>
      </c>
      <c r="C141" s="1227"/>
      <c r="D141" s="1209"/>
      <c r="E141" s="1209"/>
      <c r="F141" s="1209"/>
      <c r="G141" s="1208"/>
      <c r="H141" s="1209"/>
      <c r="I141" s="1209"/>
      <c r="J141" s="1210"/>
      <c r="K141" s="1211">
        <f>+K135</f>
        <v>993999.79999999993</v>
      </c>
      <c r="L141" s="1207"/>
      <c r="M141" s="1207"/>
      <c r="N141" s="1207"/>
      <c r="O141" s="1207"/>
      <c r="P141" s="724"/>
      <c r="Q141" s="1211">
        <f>+Q135</f>
        <v>993999.79999999993</v>
      </c>
      <c r="R141" s="724"/>
      <c r="S141" s="726"/>
      <c r="T141" s="517"/>
      <c r="U141" s="739">
        <f t="shared" si="27"/>
        <v>0</v>
      </c>
      <c r="V141" s="739">
        <f t="shared" si="28"/>
        <v>0</v>
      </c>
      <c r="W141" s="739">
        <f t="shared" si="29"/>
        <v>0</v>
      </c>
      <c r="X141" s="739">
        <f t="shared" si="30"/>
        <v>0</v>
      </c>
      <c r="Y141" s="722">
        <f t="shared" si="31"/>
        <v>0</v>
      </c>
      <c r="Z141" s="740" t="b">
        <f t="shared" si="32"/>
        <v>0</v>
      </c>
    </row>
    <row r="142" spans="1:26">
      <c r="A142" s="1023">
        <v>91</v>
      </c>
      <c r="B142" s="1230" t="s">
        <v>2440</v>
      </c>
      <c r="C142" s="1231" t="s">
        <v>1351</v>
      </c>
      <c r="D142" s="1232">
        <v>114</v>
      </c>
      <c r="E142" s="1232">
        <v>127.5</v>
      </c>
      <c r="F142" s="1232">
        <v>52</v>
      </c>
      <c r="G142" s="1232">
        <v>50</v>
      </c>
      <c r="H142" s="1232">
        <v>0</v>
      </c>
      <c r="I142" s="1232">
        <f t="shared" ref="I142:I189" si="33">G142-H142</f>
        <v>50</v>
      </c>
      <c r="J142" s="1233">
        <v>10</v>
      </c>
      <c r="K142" s="1233">
        <f t="shared" si="23"/>
        <v>500</v>
      </c>
      <c r="L142" s="1232">
        <v>0</v>
      </c>
      <c r="M142" s="1232">
        <v>50</v>
      </c>
      <c r="N142" s="1232">
        <v>0</v>
      </c>
      <c r="O142" s="1232">
        <v>0</v>
      </c>
      <c r="P142" s="1232">
        <f t="shared" si="25"/>
        <v>50</v>
      </c>
      <c r="Q142" s="1235">
        <f t="shared" si="24"/>
        <v>500</v>
      </c>
      <c r="R142" s="1218" t="s">
        <v>1051</v>
      </c>
      <c r="S142" s="1222" t="s">
        <v>1053</v>
      </c>
      <c r="T142" s="22" t="str">
        <f t="shared" si="26"/>
        <v>OK</v>
      </c>
      <c r="U142" s="739">
        <f t="shared" si="27"/>
        <v>0</v>
      </c>
      <c r="V142" s="739">
        <f t="shared" si="28"/>
        <v>500</v>
      </c>
      <c r="W142" s="739">
        <f t="shared" si="29"/>
        <v>0</v>
      </c>
      <c r="X142" s="739">
        <f t="shared" si="30"/>
        <v>0</v>
      </c>
      <c r="Y142" s="722">
        <f t="shared" si="31"/>
        <v>500</v>
      </c>
      <c r="Z142" s="740" t="str">
        <f t="shared" si="32"/>
        <v>OK</v>
      </c>
    </row>
    <row r="143" spans="1:26">
      <c r="A143" s="1023">
        <v>92</v>
      </c>
      <c r="B143" s="1230" t="s">
        <v>2441</v>
      </c>
      <c r="C143" s="1231" t="s">
        <v>1351</v>
      </c>
      <c r="D143" s="1232">
        <v>256</v>
      </c>
      <c r="E143" s="1232">
        <v>373.5</v>
      </c>
      <c r="F143" s="1232">
        <v>500</v>
      </c>
      <c r="G143" s="1232">
        <v>550</v>
      </c>
      <c r="H143" s="1232">
        <v>50</v>
      </c>
      <c r="I143" s="1232">
        <f t="shared" si="33"/>
        <v>500</v>
      </c>
      <c r="J143" s="1233">
        <v>10</v>
      </c>
      <c r="K143" s="1233">
        <f t="shared" si="23"/>
        <v>5000</v>
      </c>
      <c r="L143" s="1232">
        <v>200</v>
      </c>
      <c r="M143" s="1232">
        <v>0</v>
      </c>
      <c r="N143" s="1232">
        <v>200</v>
      </c>
      <c r="O143" s="1232">
        <v>100</v>
      </c>
      <c r="P143" s="1232">
        <f t="shared" si="25"/>
        <v>500</v>
      </c>
      <c r="Q143" s="1235">
        <f t="shared" si="24"/>
        <v>5000</v>
      </c>
      <c r="R143" s="1218" t="s">
        <v>1051</v>
      </c>
      <c r="S143" s="1222" t="s">
        <v>1053</v>
      </c>
      <c r="T143" s="22" t="str">
        <f t="shared" si="26"/>
        <v>OK</v>
      </c>
      <c r="U143" s="739">
        <f t="shared" si="27"/>
        <v>2000</v>
      </c>
      <c r="V143" s="739">
        <f t="shared" si="28"/>
        <v>0</v>
      </c>
      <c r="W143" s="739">
        <f t="shared" si="29"/>
        <v>2000</v>
      </c>
      <c r="X143" s="739">
        <f t="shared" si="30"/>
        <v>1000</v>
      </c>
      <c r="Y143" s="722">
        <f t="shared" si="31"/>
        <v>5000</v>
      </c>
      <c r="Z143" s="740" t="str">
        <f t="shared" si="32"/>
        <v>OK</v>
      </c>
    </row>
    <row r="144" spans="1:26">
      <c r="A144" s="1023">
        <v>93</v>
      </c>
      <c r="B144" s="1230" t="s">
        <v>2442</v>
      </c>
      <c r="C144" s="1231" t="s">
        <v>1351</v>
      </c>
      <c r="D144" s="1232">
        <v>160</v>
      </c>
      <c r="E144" s="1232">
        <v>322.5</v>
      </c>
      <c r="F144" s="1232">
        <v>219</v>
      </c>
      <c r="G144" s="1232">
        <v>250</v>
      </c>
      <c r="H144" s="1232">
        <v>50</v>
      </c>
      <c r="I144" s="1232">
        <f t="shared" si="33"/>
        <v>200</v>
      </c>
      <c r="J144" s="1233">
        <v>10</v>
      </c>
      <c r="K144" s="1233">
        <f t="shared" si="23"/>
        <v>2000</v>
      </c>
      <c r="L144" s="1232">
        <v>100</v>
      </c>
      <c r="M144" s="1232">
        <v>0</v>
      </c>
      <c r="N144" s="1232">
        <v>100</v>
      </c>
      <c r="O144" s="1232">
        <v>0</v>
      </c>
      <c r="P144" s="1232">
        <f t="shared" si="25"/>
        <v>200</v>
      </c>
      <c r="Q144" s="1235">
        <f t="shared" si="24"/>
        <v>2000</v>
      </c>
      <c r="R144" s="1218" t="s">
        <v>1051</v>
      </c>
      <c r="S144" s="1222" t="s">
        <v>1053</v>
      </c>
      <c r="T144" s="22" t="str">
        <f t="shared" si="26"/>
        <v>OK</v>
      </c>
      <c r="U144" s="739">
        <f t="shared" si="27"/>
        <v>1000</v>
      </c>
      <c r="V144" s="739">
        <f t="shared" si="28"/>
        <v>0</v>
      </c>
      <c r="W144" s="739">
        <f t="shared" si="29"/>
        <v>1000</v>
      </c>
      <c r="X144" s="739">
        <f t="shared" si="30"/>
        <v>0</v>
      </c>
      <c r="Y144" s="722">
        <f t="shared" si="31"/>
        <v>2000</v>
      </c>
      <c r="Z144" s="740" t="str">
        <f t="shared" si="32"/>
        <v>OK</v>
      </c>
    </row>
    <row r="145" spans="1:26">
      <c r="A145" s="1023">
        <v>94</v>
      </c>
      <c r="B145" s="1230" t="s">
        <v>2443</v>
      </c>
      <c r="C145" s="1231" t="s">
        <v>1503</v>
      </c>
      <c r="D145" s="1232">
        <v>73</v>
      </c>
      <c r="E145" s="1232">
        <v>72</v>
      </c>
      <c r="F145" s="1232">
        <v>151</v>
      </c>
      <c r="G145" s="1232">
        <v>160</v>
      </c>
      <c r="H145" s="1232">
        <v>8</v>
      </c>
      <c r="I145" s="1232">
        <f t="shared" si="33"/>
        <v>152</v>
      </c>
      <c r="J145" s="1233">
        <v>50</v>
      </c>
      <c r="K145" s="1233">
        <f t="shared" si="23"/>
        <v>7600</v>
      </c>
      <c r="L145" s="1232">
        <v>0</v>
      </c>
      <c r="M145" s="1232">
        <v>72</v>
      </c>
      <c r="N145" s="1232">
        <v>0</v>
      </c>
      <c r="O145" s="1232">
        <v>80</v>
      </c>
      <c r="P145" s="1232">
        <f t="shared" si="25"/>
        <v>152</v>
      </c>
      <c r="Q145" s="1235">
        <f t="shared" si="24"/>
        <v>7600</v>
      </c>
      <c r="R145" s="1218" t="s">
        <v>1051</v>
      </c>
      <c r="S145" s="1222" t="s">
        <v>1053</v>
      </c>
      <c r="T145" s="22" t="str">
        <f t="shared" si="26"/>
        <v>OK</v>
      </c>
      <c r="U145" s="739">
        <f t="shared" si="27"/>
        <v>0</v>
      </c>
      <c r="V145" s="739">
        <f t="shared" si="28"/>
        <v>3600</v>
      </c>
      <c r="W145" s="739">
        <f t="shared" si="29"/>
        <v>0</v>
      </c>
      <c r="X145" s="739">
        <f t="shared" si="30"/>
        <v>4000</v>
      </c>
      <c r="Y145" s="722">
        <f t="shared" si="31"/>
        <v>7600</v>
      </c>
      <c r="Z145" s="740" t="str">
        <f t="shared" si="32"/>
        <v>OK</v>
      </c>
    </row>
    <row r="146" spans="1:26">
      <c r="A146" s="1023">
        <v>95</v>
      </c>
      <c r="B146" s="1230" t="s">
        <v>2444</v>
      </c>
      <c r="C146" s="1231" t="s">
        <v>1503</v>
      </c>
      <c r="D146" s="1232">
        <v>180</v>
      </c>
      <c r="E146" s="1232">
        <v>312</v>
      </c>
      <c r="F146" s="1232">
        <v>327</v>
      </c>
      <c r="G146" s="1232">
        <v>340</v>
      </c>
      <c r="H146" s="1232">
        <v>12</v>
      </c>
      <c r="I146" s="1232">
        <f t="shared" si="33"/>
        <v>328</v>
      </c>
      <c r="J146" s="1233">
        <v>50</v>
      </c>
      <c r="K146" s="1233">
        <f t="shared" si="23"/>
        <v>16400</v>
      </c>
      <c r="L146" s="1232">
        <v>0</v>
      </c>
      <c r="M146" s="1232">
        <v>120</v>
      </c>
      <c r="N146" s="1232">
        <v>120</v>
      </c>
      <c r="O146" s="1232">
        <v>88</v>
      </c>
      <c r="P146" s="1232">
        <f t="shared" si="25"/>
        <v>328</v>
      </c>
      <c r="Q146" s="1235">
        <f t="shared" si="24"/>
        <v>16400</v>
      </c>
      <c r="R146" s="1218" t="s">
        <v>1051</v>
      </c>
      <c r="S146" s="1222" t="s">
        <v>1053</v>
      </c>
      <c r="T146" s="22" t="str">
        <f t="shared" si="26"/>
        <v>OK</v>
      </c>
      <c r="U146" s="739">
        <f t="shared" si="27"/>
        <v>0</v>
      </c>
      <c r="V146" s="739">
        <f t="shared" si="28"/>
        <v>6000</v>
      </c>
      <c r="W146" s="739">
        <f t="shared" si="29"/>
        <v>6000</v>
      </c>
      <c r="X146" s="739">
        <f t="shared" si="30"/>
        <v>4400</v>
      </c>
      <c r="Y146" s="722">
        <f t="shared" si="31"/>
        <v>16400</v>
      </c>
      <c r="Z146" s="740" t="str">
        <f t="shared" si="32"/>
        <v>OK</v>
      </c>
    </row>
    <row r="147" spans="1:26">
      <c r="A147" s="1023">
        <v>96</v>
      </c>
      <c r="B147" s="1230" t="s">
        <v>2445</v>
      </c>
      <c r="C147" s="1231" t="s">
        <v>1503</v>
      </c>
      <c r="D147" s="1232">
        <v>413</v>
      </c>
      <c r="E147" s="1232">
        <v>663</v>
      </c>
      <c r="F147" s="1232">
        <v>760</v>
      </c>
      <c r="G147" s="1232">
        <v>800</v>
      </c>
      <c r="H147" s="1232">
        <v>24</v>
      </c>
      <c r="I147" s="1232">
        <f t="shared" si="33"/>
        <v>776</v>
      </c>
      <c r="J147" s="1233">
        <v>50</v>
      </c>
      <c r="K147" s="1233">
        <f t="shared" si="23"/>
        <v>38800</v>
      </c>
      <c r="L147" s="1232">
        <v>240</v>
      </c>
      <c r="M147" s="1232">
        <v>240</v>
      </c>
      <c r="N147" s="1232">
        <v>240</v>
      </c>
      <c r="O147" s="1232">
        <v>56</v>
      </c>
      <c r="P147" s="1232">
        <f t="shared" si="25"/>
        <v>776</v>
      </c>
      <c r="Q147" s="1235">
        <f t="shared" si="24"/>
        <v>38800</v>
      </c>
      <c r="R147" s="1218" t="s">
        <v>1051</v>
      </c>
      <c r="S147" s="1222" t="s">
        <v>1053</v>
      </c>
      <c r="T147" s="22" t="str">
        <f t="shared" si="26"/>
        <v>OK</v>
      </c>
      <c r="U147" s="739">
        <f t="shared" si="27"/>
        <v>12000</v>
      </c>
      <c r="V147" s="739">
        <f t="shared" si="28"/>
        <v>12000</v>
      </c>
      <c r="W147" s="739">
        <f t="shared" si="29"/>
        <v>12000</v>
      </c>
      <c r="X147" s="739">
        <f t="shared" si="30"/>
        <v>2800</v>
      </c>
      <c r="Y147" s="722">
        <f t="shared" si="31"/>
        <v>38800</v>
      </c>
      <c r="Z147" s="740" t="str">
        <f t="shared" si="32"/>
        <v>OK</v>
      </c>
    </row>
    <row r="148" spans="1:26">
      <c r="A148" s="1023">
        <v>97</v>
      </c>
      <c r="B148" s="1230" t="s">
        <v>2446</v>
      </c>
      <c r="C148" s="1231" t="s">
        <v>1503</v>
      </c>
      <c r="D148" s="1232">
        <v>213</v>
      </c>
      <c r="E148" s="1232">
        <v>363</v>
      </c>
      <c r="F148" s="1232">
        <v>343</v>
      </c>
      <c r="G148" s="1232">
        <v>350</v>
      </c>
      <c r="H148" s="1232">
        <v>12</v>
      </c>
      <c r="I148" s="1232">
        <f t="shared" si="33"/>
        <v>338</v>
      </c>
      <c r="J148" s="1233">
        <v>50</v>
      </c>
      <c r="K148" s="1233">
        <f t="shared" si="23"/>
        <v>16900</v>
      </c>
      <c r="L148" s="1232">
        <v>120</v>
      </c>
      <c r="M148" s="1232">
        <v>120</v>
      </c>
      <c r="N148" s="1232">
        <v>98</v>
      </c>
      <c r="O148" s="1232">
        <v>0</v>
      </c>
      <c r="P148" s="1232">
        <f t="shared" si="25"/>
        <v>338</v>
      </c>
      <c r="Q148" s="1235">
        <f t="shared" si="24"/>
        <v>16900</v>
      </c>
      <c r="R148" s="1218" t="s">
        <v>1051</v>
      </c>
      <c r="S148" s="1222" t="s">
        <v>1053</v>
      </c>
      <c r="T148" s="22" t="str">
        <f t="shared" si="26"/>
        <v>OK</v>
      </c>
      <c r="U148" s="739">
        <f t="shared" si="27"/>
        <v>6000</v>
      </c>
      <c r="V148" s="739">
        <f t="shared" si="28"/>
        <v>6000</v>
      </c>
      <c r="W148" s="739">
        <f t="shared" si="29"/>
        <v>4900</v>
      </c>
      <c r="X148" s="739">
        <f t="shared" si="30"/>
        <v>0</v>
      </c>
      <c r="Y148" s="722">
        <f t="shared" si="31"/>
        <v>16900</v>
      </c>
      <c r="Z148" s="740" t="str">
        <f t="shared" si="32"/>
        <v>OK</v>
      </c>
    </row>
    <row r="149" spans="1:26">
      <c r="A149" s="1023">
        <v>98</v>
      </c>
      <c r="B149" s="1230" t="s">
        <v>2447</v>
      </c>
      <c r="C149" s="1231" t="s">
        <v>1290</v>
      </c>
      <c r="D149" s="1232">
        <v>2</v>
      </c>
      <c r="E149" s="1232">
        <v>2</v>
      </c>
      <c r="F149" s="1232">
        <v>9</v>
      </c>
      <c r="G149" s="1232">
        <v>10</v>
      </c>
      <c r="H149" s="1232">
        <v>0</v>
      </c>
      <c r="I149" s="1232">
        <f t="shared" si="33"/>
        <v>10</v>
      </c>
      <c r="J149" s="1233">
        <v>28</v>
      </c>
      <c r="K149" s="1233">
        <f t="shared" si="23"/>
        <v>280</v>
      </c>
      <c r="L149" s="1232">
        <v>10</v>
      </c>
      <c r="M149" s="1232">
        <v>0</v>
      </c>
      <c r="N149" s="1232">
        <v>0</v>
      </c>
      <c r="O149" s="1232">
        <v>0</v>
      </c>
      <c r="P149" s="1232">
        <f t="shared" si="25"/>
        <v>10</v>
      </c>
      <c r="Q149" s="1235">
        <f t="shared" si="24"/>
        <v>280</v>
      </c>
      <c r="R149" s="1218" t="s">
        <v>1051</v>
      </c>
      <c r="S149" s="1222" t="s">
        <v>1053</v>
      </c>
      <c r="T149" s="22" t="str">
        <f t="shared" si="26"/>
        <v>OK</v>
      </c>
      <c r="U149" s="739">
        <f t="shared" si="27"/>
        <v>280</v>
      </c>
      <c r="V149" s="739">
        <f t="shared" si="28"/>
        <v>0</v>
      </c>
      <c r="W149" s="739">
        <f t="shared" si="29"/>
        <v>0</v>
      </c>
      <c r="X149" s="739">
        <f t="shared" si="30"/>
        <v>0</v>
      </c>
      <c r="Y149" s="722">
        <f t="shared" si="31"/>
        <v>280</v>
      </c>
      <c r="Z149" s="740" t="str">
        <f t="shared" si="32"/>
        <v>OK</v>
      </c>
    </row>
    <row r="150" spans="1:26">
      <c r="A150" s="1023">
        <v>99</v>
      </c>
      <c r="B150" s="1230" t="s">
        <v>2448</v>
      </c>
      <c r="C150" s="1231" t="s">
        <v>1290</v>
      </c>
      <c r="D150" s="1232">
        <v>1</v>
      </c>
      <c r="E150" s="1232">
        <v>2</v>
      </c>
      <c r="F150" s="1232">
        <v>7</v>
      </c>
      <c r="G150" s="1232">
        <v>10</v>
      </c>
      <c r="H150" s="1232">
        <v>0</v>
      </c>
      <c r="I150" s="1232">
        <f t="shared" si="33"/>
        <v>10</v>
      </c>
      <c r="J150" s="1233">
        <v>28</v>
      </c>
      <c r="K150" s="1233">
        <f t="shared" si="23"/>
        <v>280</v>
      </c>
      <c r="L150" s="1232">
        <v>10</v>
      </c>
      <c r="M150" s="1232">
        <v>0</v>
      </c>
      <c r="N150" s="1232">
        <v>0</v>
      </c>
      <c r="O150" s="1232">
        <v>0</v>
      </c>
      <c r="P150" s="1232">
        <f t="shared" si="25"/>
        <v>10</v>
      </c>
      <c r="Q150" s="1235">
        <f t="shared" si="24"/>
        <v>280</v>
      </c>
      <c r="R150" s="1218" t="s">
        <v>1051</v>
      </c>
      <c r="S150" s="1222" t="s">
        <v>1053</v>
      </c>
      <c r="T150" s="22" t="str">
        <f t="shared" si="26"/>
        <v>OK</v>
      </c>
      <c r="U150" s="739">
        <f t="shared" si="27"/>
        <v>280</v>
      </c>
      <c r="V150" s="739">
        <f t="shared" si="28"/>
        <v>0</v>
      </c>
      <c r="W150" s="739">
        <f t="shared" si="29"/>
        <v>0</v>
      </c>
      <c r="X150" s="739">
        <f t="shared" si="30"/>
        <v>0</v>
      </c>
      <c r="Y150" s="722">
        <f t="shared" si="31"/>
        <v>280</v>
      </c>
      <c r="Z150" s="740" t="str">
        <f t="shared" si="32"/>
        <v>OK</v>
      </c>
    </row>
    <row r="151" spans="1:26">
      <c r="A151" s="1023">
        <v>100</v>
      </c>
      <c r="B151" s="1230" t="s">
        <v>2449</v>
      </c>
      <c r="C151" s="1231" t="s">
        <v>1290</v>
      </c>
      <c r="D151" s="1232">
        <v>2</v>
      </c>
      <c r="E151" s="1232">
        <v>2</v>
      </c>
      <c r="F151" s="1232">
        <v>7</v>
      </c>
      <c r="G151" s="1232">
        <v>10</v>
      </c>
      <c r="H151" s="1232">
        <v>0</v>
      </c>
      <c r="I151" s="1232">
        <f t="shared" si="33"/>
        <v>10</v>
      </c>
      <c r="J151" s="1233">
        <v>28</v>
      </c>
      <c r="K151" s="1233">
        <f t="shared" si="23"/>
        <v>280</v>
      </c>
      <c r="L151" s="1232">
        <v>10</v>
      </c>
      <c r="M151" s="1232">
        <v>0</v>
      </c>
      <c r="N151" s="1232">
        <v>0</v>
      </c>
      <c r="O151" s="1232">
        <v>0</v>
      </c>
      <c r="P151" s="1232">
        <f t="shared" si="25"/>
        <v>10</v>
      </c>
      <c r="Q151" s="1235">
        <f t="shared" si="24"/>
        <v>280</v>
      </c>
      <c r="R151" s="1218" t="s">
        <v>1051</v>
      </c>
      <c r="S151" s="1222" t="s">
        <v>1053</v>
      </c>
      <c r="T151" s="22" t="str">
        <f t="shared" si="26"/>
        <v>OK</v>
      </c>
      <c r="U151" s="739">
        <f t="shared" si="27"/>
        <v>280</v>
      </c>
      <c r="V151" s="739">
        <f t="shared" si="28"/>
        <v>0</v>
      </c>
      <c r="W151" s="739">
        <f t="shared" si="29"/>
        <v>0</v>
      </c>
      <c r="X151" s="739">
        <f t="shared" si="30"/>
        <v>0</v>
      </c>
      <c r="Y151" s="722">
        <f t="shared" si="31"/>
        <v>280</v>
      </c>
      <c r="Z151" s="740" t="str">
        <f t="shared" si="32"/>
        <v>OK</v>
      </c>
    </row>
    <row r="152" spans="1:26">
      <c r="A152" s="1023">
        <v>101</v>
      </c>
      <c r="B152" s="1230" t="s">
        <v>2450</v>
      </c>
      <c r="C152" s="1231" t="s">
        <v>1290</v>
      </c>
      <c r="D152" s="1232">
        <v>225</v>
      </c>
      <c r="E152" s="1232">
        <v>100</v>
      </c>
      <c r="F152" s="1232">
        <v>37</v>
      </c>
      <c r="G152" s="1232">
        <v>40</v>
      </c>
      <c r="H152" s="1232">
        <v>0</v>
      </c>
      <c r="I152" s="1232">
        <f t="shared" si="33"/>
        <v>40</v>
      </c>
      <c r="J152" s="1233">
        <v>28</v>
      </c>
      <c r="K152" s="1233">
        <f t="shared" si="23"/>
        <v>1120</v>
      </c>
      <c r="L152" s="1232">
        <v>40</v>
      </c>
      <c r="M152" s="1232">
        <v>0</v>
      </c>
      <c r="N152" s="1232">
        <v>0</v>
      </c>
      <c r="O152" s="1232">
        <v>0</v>
      </c>
      <c r="P152" s="1232">
        <f t="shared" si="25"/>
        <v>40</v>
      </c>
      <c r="Q152" s="1235">
        <f t="shared" si="24"/>
        <v>1120</v>
      </c>
      <c r="R152" s="1218" t="s">
        <v>1051</v>
      </c>
      <c r="S152" s="1222" t="s">
        <v>1053</v>
      </c>
      <c r="T152" s="22" t="str">
        <f>+IF(K164=Q164,("OK"))</f>
        <v>OK</v>
      </c>
      <c r="U152" s="739">
        <f t="shared" si="27"/>
        <v>1120</v>
      </c>
      <c r="V152" s="739">
        <f t="shared" si="28"/>
        <v>0</v>
      </c>
      <c r="W152" s="739">
        <f t="shared" si="29"/>
        <v>0</v>
      </c>
      <c r="X152" s="739">
        <f t="shared" si="30"/>
        <v>0</v>
      </c>
      <c r="Y152" s="722">
        <f t="shared" si="31"/>
        <v>1120</v>
      </c>
      <c r="Z152" s="740" t="str">
        <f t="shared" si="32"/>
        <v>OK</v>
      </c>
    </row>
    <row r="153" spans="1:26">
      <c r="A153" s="1023">
        <v>102</v>
      </c>
      <c r="B153" s="1230" t="s">
        <v>2451</v>
      </c>
      <c r="C153" s="1231" t="s">
        <v>1290</v>
      </c>
      <c r="D153" s="1232">
        <v>30</v>
      </c>
      <c r="E153" s="1232">
        <v>20</v>
      </c>
      <c r="F153" s="1232">
        <v>4</v>
      </c>
      <c r="G153" s="1232">
        <v>5</v>
      </c>
      <c r="H153" s="1232">
        <v>0</v>
      </c>
      <c r="I153" s="1232">
        <f t="shared" si="33"/>
        <v>5</v>
      </c>
      <c r="J153" s="1233">
        <v>28</v>
      </c>
      <c r="K153" s="1233">
        <f t="shared" si="23"/>
        <v>140</v>
      </c>
      <c r="L153" s="1232">
        <v>5</v>
      </c>
      <c r="M153" s="1232">
        <v>0</v>
      </c>
      <c r="N153" s="1232">
        <v>0</v>
      </c>
      <c r="O153" s="1232">
        <v>0</v>
      </c>
      <c r="P153" s="1232">
        <f t="shared" si="25"/>
        <v>5</v>
      </c>
      <c r="Q153" s="1235">
        <f t="shared" si="24"/>
        <v>140</v>
      </c>
      <c r="R153" s="1218" t="s">
        <v>1051</v>
      </c>
      <c r="S153" s="1222" t="s">
        <v>1053</v>
      </c>
      <c r="T153" s="22" t="str">
        <f>+IF(K165=Q165,("OK"))</f>
        <v>OK</v>
      </c>
      <c r="U153" s="739">
        <f t="shared" si="27"/>
        <v>140</v>
      </c>
      <c r="V153" s="739">
        <f t="shared" si="28"/>
        <v>0</v>
      </c>
      <c r="W153" s="739">
        <f t="shared" si="29"/>
        <v>0</v>
      </c>
      <c r="X153" s="739">
        <f t="shared" si="30"/>
        <v>0</v>
      </c>
      <c r="Y153" s="722">
        <f t="shared" si="31"/>
        <v>140</v>
      </c>
      <c r="Z153" s="740" t="str">
        <f t="shared" si="32"/>
        <v>OK</v>
      </c>
    </row>
    <row r="154" spans="1:26">
      <c r="A154" s="1023">
        <v>103</v>
      </c>
      <c r="B154" s="1230" t="s">
        <v>2452</v>
      </c>
      <c r="C154" s="1231" t="s">
        <v>1302</v>
      </c>
      <c r="D154" s="1232">
        <v>542</v>
      </c>
      <c r="E154" s="1232">
        <v>408</v>
      </c>
      <c r="F154" s="1232">
        <v>300</v>
      </c>
      <c r="G154" s="1232">
        <v>300</v>
      </c>
      <c r="H154" s="1232">
        <v>0</v>
      </c>
      <c r="I154" s="1232">
        <f t="shared" si="33"/>
        <v>300</v>
      </c>
      <c r="J154" s="1233">
        <v>14.9907</v>
      </c>
      <c r="K154" s="1233">
        <f t="shared" si="23"/>
        <v>4497.21</v>
      </c>
      <c r="L154" s="1232">
        <v>200</v>
      </c>
      <c r="M154" s="1232">
        <v>0</v>
      </c>
      <c r="N154" s="1232">
        <v>100</v>
      </c>
      <c r="O154" s="1232">
        <v>0</v>
      </c>
      <c r="P154" s="1232">
        <f t="shared" si="25"/>
        <v>300</v>
      </c>
      <c r="Q154" s="1235">
        <f t="shared" si="24"/>
        <v>4497.21</v>
      </c>
      <c r="R154" s="1218" t="s">
        <v>1051</v>
      </c>
      <c r="S154" s="1222" t="s">
        <v>1053</v>
      </c>
      <c r="T154" s="22" t="str">
        <f>+IF(K166=Q166,("OK"))</f>
        <v>OK</v>
      </c>
      <c r="U154" s="739">
        <f t="shared" si="27"/>
        <v>2998.14</v>
      </c>
      <c r="V154" s="739">
        <f t="shared" si="28"/>
        <v>0</v>
      </c>
      <c r="W154" s="739">
        <f t="shared" si="29"/>
        <v>1499.07</v>
      </c>
      <c r="X154" s="739">
        <f t="shared" si="30"/>
        <v>0</v>
      </c>
      <c r="Y154" s="722">
        <f t="shared" si="31"/>
        <v>4497.21</v>
      </c>
      <c r="Z154" s="740" t="str">
        <f t="shared" si="32"/>
        <v>OK</v>
      </c>
    </row>
    <row r="155" spans="1:26">
      <c r="A155" s="1023">
        <v>104</v>
      </c>
      <c r="B155" s="1230" t="s">
        <v>2453</v>
      </c>
      <c r="C155" s="1231" t="s">
        <v>1327</v>
      </c>
      <c r="D155" s="1232">
        <v>88</v>
      </c>
      <c r="E155" s="1232">
        <v>264</v>
      </c>
      <c r="F155" s="1232">
        <v>608</v>
      </c>
      <c r="G155" s="1232">
        <v>612</v>
      </c>
      <c r="H155" s="1232">
        <v>12</v>
      </c>
      <c r="I155" s="1232">
        <f t="shared" si="33"/>
        <v>600</v>
      </c>
      <c r="J155" s="1233">
        <v>16.941666666666666</v>
      </c>
      <c r="K155" s="1233">
        <f t="shared" si="23"/>
        <v>10165</v>
      </c>
      <c r="L155" s="1232">
        <v>0</v>
      </c>
      <c r="M155" s="1232">
        <v>0</v>
      </c>
      <c r="N155" s="1232">
        <v>300</v>
      </c>
      <c r="O155" s="1232">
        <v>300</v>
      </c>
      <c r="P155" s="1232">
        <f t="shared" si="25"/>
        <v>600</v>
      </c>
      <c r="Q155" s="1235">
        <f t="shared" si="24"/>
        <v>10165</v>
      </c>
      <c r="R155" s="1218" t="s">
        <v>1051</v>
      </c>
      <c r="S155" s="1222" t="s">
        <v>1053</v>
      </c>
      <c r="T155" s="22" t="str">
        <f>+IF(K167=Q167,("OK"))</f>
        <v>OK</v>
      </c>
      <c r="U155" s="739">
        <f t="shared" si="27"/>
        <v>0</v>
      </c>
      <c r="V155" s="739">
        <f t="shared" si="28"/>
        <v>0</v>
      </c>
      <c r="W155" s="739">
        <f t="shared" si="29"/>
        <v>5082.5</v>
      </c>
      <c r="X155" s="739">
        <f t="shared" si="30"/>
        <v>5082.5</v>
      </c>
      <c r="Y155" s="722">
        <f t="shared" si="31"/>
        <v>10165</v>
      </c>
      <c r="Z155" s="740" t="str">
        <f t="shared" si="32"/>
        <v>OK</v>
      </c>
    </row>
    <row r="156" spans="1:26">
      <c r="A156" s="1023">
        <v>105</v>
      </c>
      <c r="B156" s="1230" t="s">
        <v>2454</v>
      </c>
      <c r="C156" s="1231" t="s">
        <v>1503</v>
      </c>
      <c r="D156" s="1232">
        <v>100</v>
      </c>
      <c r="E156" s="1232">
        <v>160.5</v>
      </c>
      <c r="F156" s="1232">
        <v>67</v>
      </c>
      <c r="G156" s="1232">
        <v>100</v>
      </c>
      <c r="H156" s="1232">
        <v>0</v>
      </c>
      <c r="I156" s="1232">
        <f t="shared" si="33"/>
        <v>100</v>
      </c>
      <c r="J156" s="1233">
        <v>6</v>
      </c>
      <c r="K156" s="1233">
        <f t="shared" si="23"/>
        <v>600</v>
      </c>
      <c r="L156" s="1232">
        <v>50</v>
      </c>
      <c r="M156" s="1232">
        <v>0</v>
      </c>
      <c r="N156" s="1232">
        <v>50</v>
      </c>
      <c r="O156" s="1232">
        <v>0</v>
      </c>
      <c r="P156" s="1232">
        <f t="shared" si="25"/>
        <v>100</v>
      </c>
      <c r="Q156" s="1235">
        <f t="shared" si="24"/>
        <v>600</v>
      </c>
      <c r="R156" s="1218" t="s">
        <v>1051</v>
      </c>
      <c r="S156" s="1222" t="s">
        <v>1053</v>
      </c>
      <c r="T156" s="22" t="str">
        <f>+IF(K168=Q168,("OK"))</f>
        <v>OK</v>
      </c>
      <c r="U156" s="739">
        <f t="shared" si="27"/>
        <v>300</v>
      </c>
      <c r="V156" s="739">
        <f t="shared" si="28"/>
        <v>0</v>
      </c>
      <c r="W156" s="739">
        <f t="shared" si="29"/>
        <v>300</v>
      </c>
      <c r="X156" s="739">
        <f t="shared" si="30"/>
        <v>0</v>
      </c>
      <c r="Y156" s="722">
        <f t="shared" si="31"/>
        <v>600</v>
      </c>
      <c r="Z156" s="740" t="str">
        <f t="shared" si="32"/>
        <v>OK</v>
      </c>
    </row>
    <row r="157" spans="1:26" s="21" customFormat="1">
      <c r="A157" s="1060"/>
      <c r="B157" s="76" t="s">
        <v>6</v>
      </c>
      <c r="K157" s="1224">
        <f>SUM(K141:K156)</f>
        <v>1098562.0099999998</v>
      </c>
      <c r="L157" s="1139"/>
      <c r="M157" s="1139"/>
      <c r="N157" s="1139"/>
      <c r="O157" s="1139"/>
      <c r="P157" s="1139"/>
      <c r="Q157" s="1225">
        <f>SUM(Q141:Q156)</f>
        <v>1098562.0099999998</v>
      </c>
      <c r="T157" s="22"/>
      <c r="U157" s="739">
        <f t="shared" si="27"/>
        <v>0</v>
      </c>
      <c r="V157" s="739">
        <f t="shared" si="28"/>
        <v>0</v>
      </c>
      <c r="W157" s="739">
        <f t="shared" si="29"/>
        <v>0</v>
      </c>
      <c r="X157" s="739">
        <f t="shared" si="30"/>
        <v>0</v>
      </c>
      <c r="Y157" s="722">
        <f t="shared" si="31"/>
        <v>0</v>
      </c>
      <c r="Z157" s="740" t="b">
        <f t="shared" si="32"/>
        <v>0</v>
      </c>
    </row>
    <row r="158" spans="1:26" ht="24.6">
      <c r="A158" s="1781" t="s">
        <v>2363</v>
      </c>
      <c r="B158" s="1781"/>
      <c r="C158" s="1781"/>
      <c r="D158" s="1781"/>
      <c r="E158" s="1781"/>
      <c r="F158" s="1781"/>
      <c r="G158" s="1781"/>
      <c r="H158" s="1781"/>
      <c r="I158" s="1781"/>
      <c r="J158" s="1781"/>
      <c r="K158" s="1781"/>
      <c r="L158" s="1781"/>
      <c r="M158" s="1781"/>
      <c r="N158" s="1781"/>
      <c r="O158" s="1781"/>
      <c r="P158" s="1781"/>
      <c r="Q158" s="1781"/>
      <c r="R158" s="1781"/>
      <c r="S158" s="1781"/>
      <c r="T158" s="517"/>
      <c r="U158" s="739">
        <f t="shared" si="27"/>
        <v>0</v>
      </c>
      <c r="V158" s="739">
        <f t="shared" si="28"/>
        <v>0</v>
      </c>
      <c r="W158" s="739">
        <f t="shared" si="29"/>
        <v>0</v>
      </c>
      <c r="X158" s="739">
        <f t="shared" si="30"/>
        <v>0</v>
      </c>
      <c r="Y158" s="722">
        <f t="shared" si="31"/>
        <v>0</v>
      </c>
      <c r="Z158" s="740" t="str">
        <f t="shared" si="32"/>
        <v>OK</v>
      </c>
    </row>
    <row r="159" spans="1:26" ht="24.6">
      <c r="A159" s="1826" t="s">
        <v>1029</v>
      </c>
      <c r="B159" s="1826"/>
      <c r="C159" s="1826"/>
      <c r="D159" s="1826"/>
      <c r="E159" s="1826"/>
      <c r="F159" s="1826"/>
      <c r="G159" s="1826"/>
      <c r="H159" s="1826"/>
      <c r="I159" s="1826"/>
      <c r="J159" s="1826"/>
      <c r="K159" s="1826"/>
      <c r="L159" s="1826"/>
      <c r="M159" s="1826"/>
      <c r="N159" s="1826"/>
      <c r="O159" s="1826"/>
      <c r="P159" s="1826"/>
      <c r="Q159" s="1826"/>
      <c r="R159" s="1826"/>
      <c r="S159" s="1826"/>
      <c r="T159" s="517"/>
      <c r="U159" s="739">
        <f t="shared" si="27"/>
        <v>0</v>
      </c>
      <c r="V159" s="739">
        <f t="shared" si="28"/>
        <v>0</v>
      </c>
      <c r="W159" s="739">
        <f t="shared" si="29"/>
        <v>0</v>
      </c>
      <c r="X159" s="739">
        <f t="shared" si="30"/>
        <v>0</v>
      </c>
      <c r="Y159" s="722">
        <f t="shared" si="31"/>
        <v>0</v>
      </c>
      <c r="Z159" s="740" t="str">
        <f t="shared" si="32"/>
        <v>OK</v>
      </c>
    </row>
    <row r="160" spans="1:26" ht="24.6">
      <c r="A160" s="1827" t="s">
        <v>1030</v>
      </c>
      <c r="B160" s="1827"/>
      <c r="C160" s="1827"/>
      <c r="D160" s="1827"/>
      <c r="E160" s="1827"/>
      <c r="F160" s="1827"/>
      <c r="G160" s="1827"/>
      <c r="H160" s="1827"/>
      <c r="I160" s="1827"/>
      <c r="J160" s="1827"/>
      <c r="K160" s="1827"/>
      <c r="L160" s="1827"/>
      <c r="M160" s="1827"/>
      <c r="N160" s="1827"/>
      <c r="O160" s="1827"/>
      <c r="P160" s="1827"/>
      <c r="Q160" s="1827"/>
      <c r="R160" s="1827"/>
      <c r="S160" s="1827"/>
      <c r="T160" s="517"/>
      <c r="U160" s="739">
        <f t="shared" si="27"/>
        <v>0</v>
      </c>
      <c r="V160" s="739">
        <f t="shared" si="28"/>
        <v>0</v>
      </c>
      <c r="W160" s="739">
        <f t="shared" si="29"/>
        <v>0</v>
      </c>
      <c r="X160" s="739">
        <f t="shared" si="30"/>
        <v>0</v>
      </c>
      <c r="Y160" s="722">
        <f t="shared" si="31"/>
        <v>0</v>
      </c>
      <c r="Z160" s="740" t="str">
        <f t="shared" si="32"/>
        <v>OK</v>
      </c>
    </row>
    <row r="161" spans="1:26">
      <c r="A161" s="1872" t="s">
        <v>789</v>
      </c>
      <c r="B161" s="1873" t="s">
        <v>4</v>
      </c>
      <c r="C161" s="1872" t="s">
        <v>1031</v>
      </c>
      <c r="D161" s="1892" t="s">
        <v>1032</v>
      </c>
      <c r="E161" s="1892"/>
      <c r="F161" s="1892"/>
      <c r="G161" s="1893" t="s">
        <v>1033</v>
      </c>
      <c r="H161" s="1894" t="s">
        <v>1034</v>
      </c>
      <c r="I161" s="1894" t="s">
        <v>1035</v>
      </c>
      <c r="J161" s="1895" t="s">
        <v>1036</v>
      </c>
      <c r="K161" s="1896" t="s">
        <v>1037</v>
      </c>
      <c r="L161" s="1892" t="s">
        <v>1038</v>
      </c>
      <c r="M161" s="1892" t="s">
        <v>1039</v>
      </c>
      <c r="N161" s="1892" t="s">
        <v>1040</v>
      </c>
      <c r="O161" s="1892" t="s">
        <v>1041</v>
      </c>
      <c r="P161" s="1872" t="s">
        <v>1042</v>
      </c>
      <c r="Q161" s="1872"/>
      <c r="R161" s="1872" t="s">
        <v>1043</v>
      </c>
      <c r="S161" s="1878" t="s">
        <v>1146</v>
      </c>
      <c r="T161" s="517" t="str">
        <f>+IF(K167=Q167,("OK"))</f>
        <v>OK</v>
      </c>
      <c r="U161" s="739"/>
      <c r="V161" s="739"/>
      <c r="W161" s="739"/>
      <c r="X161" s="739"/>
      <c r="Z161" s="740" t="str">
        <f t="shared" si="32"/>
        <v>OK</v>
      </c>
    </row>
    <row r="162" spans="1:26" ht="87" customHeight="1">
      <c r="A162" s="1872"/>
      <c r="B162" s="1874"/>
      <c r="C162" s="1872"/>
      <c r="D162" s="1209" t="s">
        <v>1045</v>
      </c>
      <c r="E162" s="1209" t="s">
        <v>1046</v>
      </c>
      <c r="F162" s="1209" t="s">
        <v>224</v>
      </c>
      <c r="G162" s="1893"/>
      <c r="H162" s="1894"/>
      <c r="I162" s="1894"/>
      <c r="J162" s="1895"/>
      <c r="K162" s="1896"/>
      <c r="L162" s="1892"/>
      <c r="M162" s="1892"/>
      <c r="N162" s="1892"/>
      <c r="O162" s="1892"/>
      <c r="P162" s="724" t="s">
        <v>1047</v>
      </c>
      <c r="Q162" s="1211" t="s">
        <v>1048</v>
      </c>
      <c r="R162" s="1872"/>
      <c r="S162" s="1878"/>
      <c r="T162" s="517" t="str">
        <f>+IF(K168=Q168,("OK"))</f>
        <v>OK</v>
      </c>
      <c r="U162" s="739">
        <f t="shared" si="27"/>
        <v>0</v>
      </c>
      <c r="V162" s="739">
        <f t="shared" si="28"/>
        <v>0</v>
      </c>
      <c r="W162" s="739">
        <f t="shared" si="29"/>
        <v>0</v>
      </c>
      <c r="X162" s="739">
        <f t="shared" si="30"/>
        <v>0</v>
      </c>
      <c r="Y162" s="722">
        <f t="shared" si="31"/>
        <v>0</v>
      </c>
      <c r="Z162" s="740" t="b">
        <f t="shared" si="32"/>
        <v>0</v>
      </c>
    </row>
    <row r="163" spans="1:26" ht="19.2" customHeight="1">
      <c r="A163" s="724"/>
      <c r="B163" s="849" t="s">
        <v>1087</v>
      </c>
      <c r="C163" s="1227"/>
      <c r="D163" s="1209"/>
      <c r="E163" s="1209"/>
      <c r="F163" s="1209"/>
      <c r="G163" s="1208"/>
      <c r="H163" s="1209"/>
      <c r="I163" s="1209"/>
      <c r="J163" s="1210"/>
      <c r="K163" s="1240">
        <f>+K157</f>
        <v>1098562.0099999998</v>
      </c>
      <c r="L163" s="1241"/>
      <c r="M163" s="1241"/>
      <c r="N163" s="1241"/>
      <c r="O163" s="1241"/>
      <c r="P163" s="1242"/>
      <c r="Q163" s="1240">
        <f>+Q157</f>
        <v>1098562.0099999998</v>
      </c>
      <c r="R163" s="724"/>
      <c r="S163" s="726"/>
      <c r="T163" s="517"/>
      <c r="U163" s="739">
        <f t="shared" si="27"/>
        <v>0</v>
      </c>
      <c r="V163" s="739">
        <f t="shared" si="28"/>
        <v>0</v>
      </c>
      <c r="W163" s="739">
        <f t="shared" si="29"/>
        <v>0</v>
      </c>
      <c r="X163" s="739">
        <f t="shared" si="30"/>
        <v>0</v>
      </c>
      <c r="Y163" s="722">
        <f t="shared" si="31"/>
        <v>0</v>
      </c>
      <c r="Z163" s="740" t="b">
        <f t="shared" si="32"/>
        <v>0</v>
      </c>
    </row>
    <row r="164" spans="1:26">
      <c r="A164" s="1023">
        <v>106</v>
      </c>
      <c r="B164" s="1230" t="s">
        <v>2455</v>
      </c>
      <c r="C164" s="1231" t="s">
        <v>1327</v>
      </c>
      <c r="D164" s="1232">
        <v>1</v>
      </c>
      <c r="E164" s="1232">
        <v>1</v>
      </c>
      <c r="F164" s="1232">
        <v>2</v>
      </c>
      <c r="G164" s="1232">
        <v>2</v>
      </c>
      <c r="H164" s="1232">
        <v>0</v>
      </c>
      <c r="I164" s="1232">
        <f t="shared" si="33"/>
        <v>2</v>
      </c>
      <c r="J164" s="1233">
        <v>320</v>
      </c>
      <c r="K164" s="1233">
        <f t="shared" si="23"/>
        <v>640</v>
      </c>
      <c r="L164" s="1232">
        <v>0</v>
      </c>
      <c r="M164" s="1232">
        <v>2</v>
      </c>
      <c r="N164" s="1232">
        <v>0</v>
      </c>
      <c r="O164" s="1232">
        <v>0</v>
      </c>
      <c r="P164" s="1232">
        <f t="shared" si="25"/>
        <v>2</v>
      </c>
      <c r="Q164" s="1235">
        <f t="shared" si="24"/>
        <v>640</v>
      </c>
      <c r="R164" s="1218" t="s">
        <v>1051</v>
      </c>
      <c r="S164" s="1222" t="s">
        <v>1053</v>
      </c>
      <c r="T164" s="22" t="str">
        <f t="shared" si="26"/>
        <v>OK</v>
      </c>
      <c r="U164" s="739">
        <f t="shared" si="27"/>
        <v>0</v>
      </c>
      <c r="V164" s="739">
        <f t="shared" si="28"/>
        <v>640</v>
      </c>
      <c r="W164" s="739">
        <f t="shared" si="29"/>
        <v>0</v>
      </c>
      <c r="X164" s="739">
        <f t="shared" si="30"/>
        <v>0</v>
      </c>
      <c r="Y164" s="722">
        <f t="shared" si="31"/>
        <v>640</v>
      </c>
      <c r="Z164" s="740" t="str">
        <f t="shared" si="32"/>
        <v>OK</v>
      </c>
    </row>
    <row r="165" spans="1:26">
      <c r="A165" s="1023">
        <v>107</v>
      </c>
      <c r="B165" s="1230" t="s">
        <v>2456</v>
      </c>
      <c r="C165" s="1231" t="s">
        <v>1327</v>
      </c>
      <c r="D165" s="1232">
        <v>1</v>
      </c>
      <c r="E165" s="1232">
        <v>3</v>
      </c>
      <c r="F165" s="1232">
        <v>4</v>
      </c>
      <c r="G165" s="1232">
        <v>4</v>
      </c>
      <c r="H165" s="1232">
        <v>0</v>
      </c>
      <c r="I165" s="1232">
        <f t="shared" si="33"/>
        <v>4</v>
      </c>
      <c r="J165" s="1233">
        <v>320</v>
      </c>
      <c r="K165" s="1233">
        <f t="shared" si="23"/>
        <v>1280</v>
      </c>
      <c r="L165" s="1232">
        <v>0</v>
      </c>
      <c r="M165" s="1232">
        <v>2</v>
      </c>
      <c r="N165" s="1232">
        <v>0</v>
      </c>
      <c r="O165" s="1232">
        <v>2</v>
      </c>
      <c r="P165" s="1232">
        <f t="shared" si="25"/>
        <v>4</v>
      </c>
      <c r="Q165" s="1235">
        <f t="shared" si="24"/>
        <v>1280</v>
      </c>
      <c r="R165" s="1218" t="s">
        <v>1051</v>
      </c>
      <c r="S165" s="1222" t="s">
        <v>1053</v>
      </c>
      <c r="T165" s="22" t="str">
        <f t="shared" si="26"/>
        <v>OK</v>
      </c>
      <c r="U165" s="739">
        <f t="shared" si="27"/>
        <v>0</v>
      </c>
      <c r="V165" s="739">
        <f t="shared" si="28"/>
        <v>640</v>
      </c>
      <c r="W165" s="739">
        <f t="shared" si="29"/>
        <v>0</v>
      </c>
      <c r="X165" s="739">
        <f t="shared" si="30"/>
        <v>640</v>
      </c>
      <c r="Y165" s="722">
        <f t="shared" si="31"/>
        <v>1280</v>
      </c>
      <c r="Z165" s="740" t="str">
        <f t="shared" si="32"/>
        <v>OK</v>
      </c>
    </row>
    <row r="166" spans="1:26">
      <c r="A166" s="1023">
        <v>108</v>
      </c>
      <c r="B166" s="1230" t="s">
        <v>2457</v>
      </c>
      <c r="C166" s="1231" t="s">
        <v>1503</v>
      </c>
      <c r="D166" s="1232">
        <v>84</v>
      </c>
      <c r="E166" s="1232">
        <v>246</v>
      </c>
      <c r="F166" s="1232">
        <v>251</v>
      </c>
      <c r="G166" s="1232">
        <v>260</v>
      </c>
      <c r="H166" s="1232">
        <v>10</v>
      </c>
      <c r="I166" s="1232">
        <f t="shared" si="33"/>
        <v>250</v>
      </c>
      <c r="J166" s="1233">
        <v>41.666666666666664</v>
      </c>
      <c r="K166" s="1233">
        <f t="shared" si="23"/>
        <v>10416.666666666666</v>
      </c>
      <c r="L166" s="1232">
        <v>60</v>
      </c>
      <c r="M166" s="1232">
        <v>60</v>
      </c>
      <c r="N166" s="1232">
        <v>60</v>
      </c>
      <c r="O166" s="1232">
        <v>70</v>
      </c>
      <c r="P166" s="1232">
        <f t="shared" si="25"/>
        <v>250</v>
      </c>
      <c r="Q166" s="1235">
        <f t="shared" si="24"/>
        <v>10416.666666666666</v>
      </c>
      <c r="R166" s="1218" t="s">
        <v>1051</v>
      </c>
      <c r="S166" s="1222" t="s">
        <v>1053</v>
      </c>
      <c r="T166" s="22" t="str">
        <f t="shared" si="26"/>
        <v>OK</v>
      </c>
      <c r="U166" s="739">
        <f t="shared" si="27"/>
        <v>2500</v>
      </c>
      <c r="V166" s="739">
        <f t="shared" si="28"/>
        <v>2500</v>
      </c>
      <c r="W166" s="739">
        <f t="shared" si="29"/>
        <v>2500</v>
      </c>
      <c r="X166" s="739">
        <f t="shared" si="30"/>
        <v>2916.6666666666665</v>
      </c>
      <c r="Y166" s="722">
        <f t="shared" si="31"/>
        <v>10416.666666666666</v>
      </c>
      <c r="Z166" s="740" t="str">
        <f t="shared" si="32"/>
        <v>OK</v>
      </c>
    </row>
    <row r="167" spans="1:26">
      <c r="A167" s="1023">
        <v>109</v>
      </c>
      <c r="B167" s="1230" t="s">
        <v>2458</v>
      </c>
      <c r="C167" s="1231" t="s">
        <v>1503</v>
      </c>
      <c r="D167" s="1232">
        <v>84</v>
      </c>
      <c r="E167" s="1232">
        <v>195</v>
      </c>
      <c r="F167" s="1232">
        <v>257</v>
      </c>
      <c r="G167" s="1232">
        <v>260</v>
      </c>
      <c r="H167" s="1232">
        <v>12</v>
      </c>
      <c r="I167" s="1232">
        <f t="shared" si="33"/>
        <v>248</v>
      </c>
      <c r="J167" s="1233">
        <v>41.666666666666664</v>
      </c>
      <c r="K167" s="1233">
        <f t="shared" si="23"/>
        <v>10333.333333333332</v>
      </c>
      <c r="L167" s="1232">
        <v>60</v>
      </c>
      <c r="M167" s="1232">
        <v>60</v>
      </c>
      <c r="N167" s="1232">
        <v>60</v>
      </c>
      <c r="O167" s="1232">
        <v>68</v>
      </c>
      <c r="P167" s="1232">
        <f t="shared" si="25"/>
        <v>248</v>
      </c>
      <c r="Q167" s="1235">
        <f t="shared" si="24"/>
        <v>10333.333333333332</v>
      </c>
      <c r="R167" s="1218" t="s">
        <v>1051</v>
      </c>
      <c r="S167" s="1222" t="s">
        <v>1053</v>
      </c>
      <c r="T167" s="22" t="str">
        <f t="shared" si="26"/>
        <v>OK</v>
      </c>
      <c r="U167" s="739">
        <f t="shared" si="27"/>
        <v>2500</v>
      </c>
      <c r="V167" s="739">
        <f t="shared" si="28"/>
        <v>2500</v>
      </c>
      <c r="W167" s="739">
        <f t="shared" si="29"/>
        <v>2500</v>
      </c>
      <c r="X167" s="739">
        <f t="shared" si="30"/>
        <v>2833.333333333333</v>
      </c>
      <c r="Y167" s="722">
        <f t="shared" si="31"/>
        <v>10333.333333333332</v>
      </c>
      <c r="Z167" s="740" t="str">
        <f t="shared" si="32"/>
        <v>OK</v>
      </c>
    </row>
    <row r="168" spans="1:26">
      <c r="A168" s="1023">
        <v>110</v>
      </c>
      <c r="B168" s="1230" t="s">
        <v>2459</v>
      </c>
      <c r="C168" s="1231" t="s">
        <v>1503</v>
      </c>
      <c r="D168" s="1232">
        <v>36</v>
      </c>
      <c r="E168" s="1232">
        <v>48</v>
      </c>
      <c r="F168" s="1232">
        <v>160</v>
      </c>
      <c r="G168" s="1232">
        <v>160</v>
      </c>
      <c r="H168" s="1232">
        <v>72</v>
      </c>
      <c r="I168" s="1232">
        <f t="shared" si="33"/>
        <v>88</v>
      </c>
      <c r="J168" s="1233">
        <v>41.666666666666664</v>
      </c>
      <c r="K168" s="1233">
        <f t="shared" si="23"/>
        <v>3666.6666666666665</v>
      </c>
      <c r="L168" s="1232">
        <v>0</v>
      </c>
      <c r="M168" s="1232">
        <v>0</v>
      </c>
      <c r="N168" s="1232">
        <v>88</v>
      </c>
      <c r="O168" s="1232">
        <v>0</v>
      </c>
      <c r="P168" s="1232">
        <f t="shared" si="25"/>
        <v>88</v>
      </c>
      <c r="Q168" s="1235">
        <f t="shared" si="24"/>
        <v>3666.6666666666665</v>
      </c>
      <c r="R168" s="1218" t="s">
        <v>1051</v>
      </c>
      <c r="S168" s="1222" t="s">
        <v>1053</v>
      </c>
      <c r="T168" s="22" t="str">
        <f t="shared" si="26"/>
        <v>OK</v>
      </c>
      <c r="U168" s="739">
        <f t="shared" si="27"/>
        <v>0</v>
      </c>
      <c r="V168" s="739">
        <f t="shared" si="28"/>
        <v>0</v>
      </c>
      <c r="W168" s="739">
        <f t="shared" si="29"/>
        <v>3666.6666666666665</v>
      </c>
      <c r="X168" s="739">
        <f t="shared" si="30"/>
        <v>0</v>
      </c>
      <c r="Y168" s="722">
        <f t="shared" si="31"/>
        <v>3666.6666666666665</v>
      </c>
      <c r="Z168" s="740" t="str">
        <f t="shared" si="32"/>
        <v>OK</v>
      </c>
    </row>
    <row r="169" spans="1:26">
      <c r="A169" s="1023">
        <v>111</v>
      </c>
      <c r="B169" s="1230" t="s">
        <v>2460</v>
      </c>
      <c r="C169" s="1231" t="s">
        <v>1503</v>
      </c>
      <c r="D169" s="1232">
        <v>20</v>
      </c>
      <c r="E169" s="1232">
        <v>19.5</v>
      </c>
      <c r="F169" s="1232">
        <v>20</v>
      </c>
      <c r="G169" s="1232">
        <v>20</v>
      </c>
      <c r="H169" s="1232">
        <v>5</v>
      </c>
      <c r="I169" s="1232">
        <f t="shared" si="33"/>
        <v>15</v>
      </c>
      <c r="J169" s="1233">
        <v>214</v>
      </c>
      <c r="K169" s="1233">
        <f t="shared" si="23"/>
        <v>3210</v>
      </c>
      <c r="L169" s="1232">
        <v>0</v>
      </c>
      <c r="M169" s="1232">
        <v>0</v>
      </c>
      <c r="N169" s="1232">
        <v>15</v>
      </c>
      <c r="O169" s="1232">
        <v>0</v>
      </c>
      <c r="P169" s="1232">
        <f t="shared" si="25"/>
        <v>15</v>
      </c>
      <c r="Q169" s="1235">
        <f t="shared" si="24"/>
        <v>3210</v>
      </c>
      <c r="R169" s="1218" t="s">
        <v>1051</v>
      </c>
      <c r="S169" s="1222" t="s">
        <v>1053</v>
      </c>
      <c r="T169" s="22" t="str">
        <f t="shared" si="26"/>
        <v>OK</v>
      </c>
      <c r="U169" s="739">
        <f t="shared" si="27"/>
        <v>0</v>
      </c>
      <c r="V169" s="739">
        <f t="shared" si="28"/>
        <v>0</v>
      </c>
      <c r="W169" s="739">
        <f t="shared" si="29"/>
        <v>3210</v>
      </c>
      <c r="X169" s="739">
        <f t="shared" si="30"/>
        <v>0</v>
      </c>
      <c r="Y169" s="722">
        <f t="shared" si="31"/>
        <v>3210</v>
      </c>
      <c r="Z169" s="740" t="str">
        <f t="shared" si="32"/>
        <v>OK</v>
      </c>
    </row>
    <row r="170" spans="1:26">
      <c r="A170" s="1023">
        <v>112</v>
      </c>
      <c r="B170" s="1230" t="s">
        <v>2461</v>
      </c>
      <c r="C170" s="1231" t="s">
        <v>1327</v>
      </c>
      <c r="D170" s="1232">
        <v>3</v>
      </c>
      <c r="E170" s="1232">
        <v>1.5</v>
      </c>
      <c r="F170" s="1232">
        <v>4</v>
      </c>
      <c r="G170" s="1232">
        <v>4</v>
      </c>
      <c r="H170" s="1232">
        <v>0</v>
      </c>
      <c r="I170" s="1232">
        <f t="shared" si="33"/>
        <v>4</v>
      </c>
      <c r="J170" s="1233">
        <v>2461</v>
      </c>
      <c r="K170" s="1233">
        <f t="shared" si="23"/>
        <v>9844</v>
      </c>
      <c r="L170" s="1232">
        <v>0</v>
      </c>
      <c r="M170" s="1232">
        <v>2</v>
      </c>
      <c r="N170" s="1232">
        <v>0</v>
      </c>
      <c r="O170" s="1232">
        <v>2</v>
      </c>
      <c r="P170" s="1232">
        <f t="shared" si="25"/>
        <v>4</v>
      </c>
      <c r="Q170" s="1235">
        <f t="shared" si="24"/>
        <v>9844</v>
      </c>
      <c r="R170" s="1218" t="s">
        <v>1051</v>
      </c>
      <c r="S170" s="1222" t="s">
        <v>1053</v>
      </c>
      <c r="T170" s="22" t="str">
        <f t="shared" si="26"/>
        <v>OK</v>
      </c>
      <c r="U170" s="739">
        <f t="shared" si="27"/>
        <v>0</v>
      </c>
      <c r="V170" s="739">
        <f t="shared" si="28"/>
        <v>4922</v>
      </c>
      <c r="W170" s="739">
        <f t="shared" si="29"/>
        <v>0</v>
      </c>
      <c r="X170" s="739">
        <f t="shared" si="30"/>
        <v>4922</v>
      </c>
      <c r="Y170" s="722">
        <f t="shared" si="31"/>
        <v>9844</v>
      </c>
      <c r="Z170" s="740" t="str">
        <f t="shared" si="32"/>
        <v>OK</v>
      </c>
    </row>
    <row r="171" spans="1:26">
      <c r="A171" s="1023">
        <v>113</v>
      </c>
      <c r="B171" s="1230" t="s">
        <v>2462</v>
      </c>
      <c r="C171" s="1231" t="s">
        <v>1327</v>
      </c>
      <c r="D171" s="1232">
        <v>10</v>
      </c>
      <c r="E171" s="1232">
        <v>10.5</v>
      </c>
      <c r="F171" s="1232">
        <v>11</v>
      </c>
      <c r="G171" s="1232">
        <v>12</v>
      </c>
      <c r="H171" s="1232">
        <v>0</v>
      </c>
      <c r="I171" s="1232">
        <f t="shared" si="33"/>
        <v>12</v>
      </c>
      <c r="J171" s="1233">
        <v>2889</v>
      </c>
      <c r="K171" s="1233">
        <f t="shared" si="23"/>
        <v>34668</v>
      </c>
      <c r="L171" s="1232">
        <v>3</v>
      </c>
      <c r="M171" s="1232">
        <v>3</v>
      </c>
      <c r="N171" s="1232">
        <v>3</v>
      </c>
      <c r="O171" s="1232">
        <v>3</v>
      </c>
      <c r="P171" s="1232">
        <f t="shared" si="25"/>
        <v>12</v>
      </c>
      <c r="Q171" s="1235">
        <f t="shared" si="24"/>
        <v>34668</v>
      </c>
      <c r="R171" s="1218" t="s">
        <v>1051</v>
      </c>
      <c r="S171" s="1222" t="s">
        <v>1053</v>
      </c>
      <c r="T171" s="22" t="str">
        <f t="shared" si="26"/>
        <v>OK</v>
      </c>
      <c r="U171" s="739">
        <f t="shared" si="27"/>
        <v>8667</v>
      </c>
      <c r="V171" s="739">
        <f t="shared" si="28"/>
        <v>8667</v>
      </c>
      <c r="W171" s="739">
        <f t="shared" si="29"/>
        <v>8667</v>
      </c>
      <c r="X171" s="739">
        <f t="shared" si="30"/>
        <v>8667</v>
      </c>
      <c r="Y171" s="722">
        <f t="shared" si="31"/>
        <v>34668</v>
      </c>
      <c r="Z171" s="740" t="str">
        <f t="shared" si="32"/>
        <v>OK</v>
      </c>
    </row>
    <row r="172" spans="1:26">
      <c r="A172" s="1023">
        <v>114</v>
      </c>
      <c r="B172" s="1230" t="s">
        <v>2463</v>
      </c>
      <c r="C172" s="1231" t="s">
        <v>1327</v>
      </c>
      <c r="D172" s="1232">
        <v>8</v>
      </c>
      <c r="E172" s="1232">
        <v>9</v>
      </c>
      <c r="F172" s="1232">
        <v>9</v>
      </c>
      <c r="G172" s="1232">
        <v>10</v>
      </c>
      <c r="H172" s="1232">
        <v>0</v>
      </c>
      <c r="I172" s="1232">
        <f t="shared" si="33"/>
        <v>10</v>
      </c>
      <c r="J172" s="1233">
        <v>4814.3999999999996</v>
      </c>
      <c r="K172" s="1233">
        <f t="shared" si="23"/>
        <v>48144</v>
      </c>
      <c r="L172" s="1232">
        <v>2</v>
      </c>
      <c r="M172" s="1232">
        <v>3</v>
      </c>
      <c r="N172" s="1232">
        <v>2</v>
      </c>
      <c r="O172" s="1232">
        <v>3</v>
      </c>
      <c r="P172" s="1232">
        <f t="shared" si="25"/>
        <v>10</v>
      </c>
      <c r="Q172" s="1235">
        <f t="shared" si="24"/>
        <v>48144</v>
      </c>
      <c r="R172" s="1218" t="s">
        <v>1051</v>
      </c>
      <c r="S172" s="1222" t="s">
        <v>1053</v>
      </c>
      <c r="T172" s="22" t="str">
        <f t="shared" si="26"/>
        <v>OK</v>
      </c>
      <c r="U172" s="739">
        <f t="shared" si="27"/>
        <v>9628.7999999999993</v>
      </c>
      <c r="V172" s="739">
        <f t="shared" si="28"/>
        <v>14443.199999999999</v>
      </c>
      <c r="W172" s="739">
        <f t="shared" si="29"/>
        <v>9628.7999999999993</v>
      </c>
      <c r="X172" s="739">
        <f t="shared" si="30"/>
        <v>14443.199999999999</v>
      </c>
      <c r="Y172" s="722">
        <f t="shared" si="31"/>
        <v>48144</v>
      </c>
      <c r="Z172" s="740" t="str">
        <f t="shared" si="32"/>
        <v>OK</v>
      </c>
    </row>
    <row r="173" spans="1:26">
      <c r="A173" s="1023">
        <v>115</v>
      </c>
      <c r="B173" s="1230" t="s">
        <v>2464</v>
      </c>
      <c r="C173" s="1231" t="s">
        <v>1302</v>
      </c>
      <c r="D173" s="1232">
        <v>2</v>
      </c>
      <c r="E173" s="1232">
        <v>2</v>
      </c>
      <c r="F173" s="1232">
        <v>0</v>
      </c>
      <c r="G173" s="1232">
        <v>2</v>
      </c>
      <c r="H173" s="1232">
        <v>0</v>
      </c>
      <c r="I173" s="1232">
        <f t="shared" si="33"/>
        <v>2</v>
      </c>
      <c r="J173" s="1233">
        <v>170</v>
      </c>
      <c r="K173" s="1233">
        <f t="shared" si="23"/>
        <v>340</v>
      </c>
      <c r="L173" s="1232">
        <v>2</v>
      </c>
      <c r="M173" s="1232">
        <v>0</v>
      </c>
      <c r="N173" s="1232">
        <v>0</v>
      </c>
      <c r="O173" s="1232">
        <v>0</v>
      </c>
      <c r="P173" s="1232">
        <f t="shared" si="25"/>
        <v>2</v>
      </c>
      <c r="Q173" s="1235">
        <f t="shared" si="24"/>
        <v>340</v>
      </c>
      <c r="R173" s="1218" t="s">
        <v>1051</v>
      </c>
      <c r="S173" s="1222" t="s">
        <v>1053</v>
      </c>
      <c r="T173" s="22" t="str">
        <f t="shared" si="26"/>
        <v>OK</v>
      </c>
      <c r="U173" s="739">
        <f t="shared" si="27"/>
        <v>340</v>
      </c>
      <c r="V173" s="739">
        <f t="shared" si="28"/>
        <v>0</v>
      </c>
      <c r="W173" s="739">
        <f t="shared" si="29"/>
        <v>0</v>
      </c>
      <c r="X173" s="739">
        <f t="shared" si="30"/>
        <v>0</v>
      </c>
      <c r="Y173" s="722">
        <f t="shared" si="31"/>
        <v>340</v>
      </c>
      <c r="Z173" s="740" t="str">
        <f t="shared" si="32"/>
        <v>OK</v>
      </c>
    </row>
    <row r="174" spans="1:26">
      <c r="A174" s="1023">
        <v>116</v>
      </c>
      <c r="B174" s="1230" t="s">
        <v>2465</v>
      </c>
      <c r="C174" s="1231" t="s">
        <v>1302</v>
      </c>
      <c r="D174" s="1232">
        <v>3</v>
      </c>
      <c r="E174" s="1232">
        <v>2</v>
      </c>
      <c r="F174" s="1232">
        <v>3</v>
      </c>
      <c r="G174" s="1232">
        <v>3</v>
      </c>
      <c r="H174" s="1232">
        <v>0</v>
      </c>
      <c r="I174" s="1232">
        <f t="shared" si="33"/>
        <v>3</v>
      </c>
      <c r="J174" s="1233">
        <v>170</v>
      </c>
      <c r="K174" s="1233">
        <f t="shared" si="23"/>
        <v>510</v>
      </c>
      <c r="L174" s="1232">
        <v>3</v>
      </c>
      <c r="M174" s="1232">
        <v>0</v>
      </c>
      <c r="N174" s="1232">
        <v>0</v>
      </c>
      <c r="O174" s="1232">
        <v>0</v>
      </c>
      <c r="P174" s="1232">
        <f t="shared" si="25"/>
        <v>3</v>
      </c>
      <c r="Q174" s="1235">
        <f t="shared" si="24"/>
        <v>510</v>
      </c>
      <c r="R174" s="1218" t="s">
        <v>1051</v>
      </c>
      <c r="S174" s="1222" t="s">
        <v>1053</v>
      </c>
      <c r="T174" s="22" t="str">
        <f>+IF(K186=Q186,("OK"))</f>
        <v>OK</v>
      </c>
      <c r="U174" s="739">
        <f t="shared" si="27"/>
        <v>510</v>
      </c>
      <c r="V174" s="739">
        <f t="shared" si="28"/>
        <v>0</v>
      </c>
      <c r="W174" s="739">
        <f t="shared" si="29"/>
        <v>0</v>
      </c>
      <c r="X174" s="739">
        <f t="shared" si="30"/>
        <v>0</v>
      </c>
      <c r="Y174" s="722">
        <f t="shared" si="31"/>
        <v>510</v>
      </c>
      <c r="Z174" s="740" t="str">
        <f t="shared" si="32"/>
        <v>OK</v>
      </c>
    </row>
    <row r="175" spans="1:26">
      <c r="A175" s="1023">
        <v>117</v>
      </c>
      <c r="B175" s="1230" t="s">
        <v>2466</v>
      </c>
      <c r="C175" s="1231" t="s">
        <v>1302</v>
      </c>
      <c r="D175" s="1232">
        <v>1</v>
      </c>
      <c r="E175" s="1232">
        <v>15</v>
      </c>
      <c r="F175" s="1232">
        <v>7</v>
      </c>
      <c r="G175" s="1232">
        <v>7</v>
      </c>
      <c r="H175" s="1232">
        <v>0</v>
      </c>
      <c r="I175" s="1232">
        <f t="shared" si="33"/>
        <v>7</v>
      </c>
      <c r="J175" s="1233">
        <v>170</v>
      </c>
      <c r="K175" s="1233">
        <f t="shared" si="23"/>
        <v>1190</v>
      </c>
      <c r="L175" s="1232">
        <v>7</v>
      </c>
      <c r="M175" s="1232">
        <v>0</v>
      </c>
      <c r="N175" s="1232">
        <v>0</v>
      </c>
      <c r="O175" s="1232">
        <v>0</v>
      </c>
      <c r="P175" s="1232">
        <f t="shared" si="25"/>
        <v>7</v>
      </c>
      <c r="Q175" s="1235">
        <f t="shared" si="24"/>
        <v>1190</v>
      </c>
      <c r="R175" s="1218" t="s">
        <v>1051</v>
      </c>
      <c r="S175" s="1222" t="s">
        <v>1053</v>
      </c>
      <c r="T175" s="22" t="str">
        <f>+IF(K187=Q187,("OK"))</f>
        <v>OK</v>
      </c>
      <c r="U175" s="739">
        <f t="shared" si="27"/>
        <v>1190</v>
      </c>
      <c r="V175" s="739">
        <f t="shared" si="28"/>
        <v>0</v>
      </c>
      <c r="W175" s="739">
        <f t="shared" si="29"/>
        <v>0</v>
      </c>
      <c r="X175" s="739">
        <f t="shared" si="30"/>
        <v>0</v>
      </c>
      <c r="Y175" s="722">
        <f t="shared" si="31"/>
        <v>1190</v>
      </c>
      <c r="Z175" s="740" t="str">
        <f t="shared" si="32"/>
        <v>OK</v>
      </c>
    </row>
    <row r="176" spans="1:26">
      <c r="A176" s="1023">
        <v>118</v>
      </c>
      <c r="B176" s="1230" t="s">
        <v>2467</v>
      </c>
      <c r="C176" s="1231" t="s">
        <v>1290</v>
      </c>
      <c r="D176" s="1232">
        <v>10</v>
      </c>
      <c r="E176" s="1232">
        <v>4.5</v>
      </c>
      <c r="F176" s="1232">
        <v>4</v>
      </c>
      <c r="G176" s="1232">
        <v>5</v>
      </c>
      <c r="H176" s="1232">
        <v>2</v>
      </c>
      <c r="I176" s="1232">
        <f t="shared" si="33"/>
        <v>3</v>
      </c>
      <c r="J176" s="1233">
        <v>45</v>
      </c>
      <c r="K176" s="1233">
        <f t="shared" si="23"/>
        <v>135</v>
      </c>
      <c r="L176" s="1232">
        <v>0</v>
      </c>
      <c r="M176" s="1232">
        <v>3</v>
      </c>
      <c r="N176" s="1232">
        <v>0</v>
      </c>
      <c r="O176" s="1232">
        <v>0</v>
      </c>
      <c r="P176" s="1232">
        <f t="shared" si="25"/>
        <v>3</v>
      </c>
      <c r="Q176" s="1235">
        <f t="shared" si="24"/>
        <v>135</v>
      </c>
      <c r="R176" s="1218" t="s">
        <v>1051</v>
      </c>
      <c r="S176" s="1222" t="s">
        <v>1053</v>
      </c>
      <c r="T176" s="22" t="str">
        <f>+IF(K188=Q188,("OK"))</f>
        <v>OK</v>
      </c>
      <c r="U176" s="739">
        <f t="shared" si="27"/>
        <v>0</v>
      </c>
      <c r="V176" s="739">
        <f t="shared" si="28"/>
        <v>135</v>
      </c>
      <c r="W176" s="739">
        <f t="shared" si="29"/>
        <v>0</v>
      </c>
      <c r="X176" s="739">
        <f t="shared" si="30"/>
        <v>0</v>
      </c>
      <c r="Y176" s="722">
        <f t="shared" si="31"/>
        <v>135</v>
      </c>
      <c r="Z176" s="740" t="str">
        <f t="shared" si="32"/>
        <v>OK</v>
      </c>
    </row>
    <row r="177" spans="1:26">
      <c r="A177" s="1023">
        <v>119</v>
      </c>
      <c r="B177" s="1230" t="s">
        <v>2468</v>
      </c>
      <c r="C177" s="1231" t="s">
        <v>1290</v>
      </c>
      <c r="D177" s="1232">
        <v>10</v>
      </c>
      <c r="E177" s="1232">
        <v>3</v>
      </c>
      <c r="F177" s="1232">
        <v>21</v>
      </c>
      <c r="G177" s="1232">
        <v>25</v>
      </c>
      <c r="H177" s="1232">
        <v>0</v>
      </c>
      <c r="I177" s="1232">
        <f t="shared" si="33"/>
        <v>25</v>
      </c>
      <c r="J177" s="1233">
        <v>45</v>
      </c>
      <c r="K177" s="1233">
        <f t="shared" si="23"/>
        <v>1125</v>
      </c>
      <c r="L177" s="1232">
        <v>0</v>
      </c>
      <c r="M177" s="1232">
        <v>25</v>
      </c>
      <c r="N177" s="1232">
        <v>0</v>
      </c>
      <c r="O177" s="1232">
        <v>0</v>
      </c>
      <c r="P177" s="1232">
        <f t="shared" si="25"/>
        <v>25</v>
      </c>
      <c r="Q177" s="1235">
        <f t="shared" si="24"/>
        <v>1125</v>
      </c>
      <c r="R177" s="1218" t="s">
        <v>1051</v>
      </c>
      <c r="S177" s="1222" t="s">
        <v>1053</v>
      </c>
      <c r="T177" s="22" t="str">
        <f>+IF(K189=Q189,("OK"))</f>
        <v>OK</v>
      </c>
      <c r="U177" s="739">
        <f t="shared" si="27"/>
        <v>0</v>
      </c>
      <c r="V177" s="739">
        <f t="shared" si="28"/>
        <v>1125</v>
      </c>
      <c r="W177" s="739">
        <f t="shared" si="29"/>
        <v>0</v>
      </c>
      <c r="X177" s="739">
        <f t="shared" si="30"/>
        <v>0</v>
      </c>
      <c r="Y177" s="722">
        <f t="shared" si="31"/>
        <v>1125</v>
      </c>
      <c r="Z177" s="740" t="str">
        <f t="shared" si="32"/>
        <v>OK</v>
      </c>
    </row>
    <row r="178" spans="1:26">
      <c r="A178" s="1023">
        <v>120</v>
      </c>
      <c r="B178" s="1230" t="s">
        <v>2469</v>
      </c>
      <c r="C178" s="1231" t="s">
        <v>1290</v>
      </c>
      <c r="D178" s="1232">
        <v>5</v>
      </c>
      <c r="E178" s="1232">
        <v>5</v>
      </c>
      <c r="F178" s="1232">
        <v>5</v>
      </c>
      <c r="G178" s="1232">
        <v>5</v>
      </c>
      <c r="H178" s="1232">
        <v>2</v>
      </c>
      <c r="I178" s="1232">
        <f t="shared" si="33"/>
        <v>3</v>
      </c>
      <c r="J178" s="1233">
        <v>45</v>
      </c>
      <c r="K178" s="1233">
        <f t="shared" si="23"/>
        <v>135</v>
      </c>
      <c r="L178" s="1232">
        <v>0</v>
      </c>
      <c r="M178" s="1232">
        <v>3</v>
      </c>
      <c r="N178" s="1232">
        <v>0</v>
      </c>
      <c r="O178" s="1232">
        <v>0</v>
      </c>
      <c r="P178" s="1232">
        <f t="shared" si="25"/>
        <v>3</v>
      </c>
      <c r="Q178" s="1235">
        <f t="shared" si="24"/>
        <v>135</v>
      </c>
      <c r="R178" s="1218" t="s">
        <v>1051</v>
      </c>
      <c r="S178" s="1222" t="s">
        <v>1053</v>
      </c>
      <c r="T178" s="22" t="str">
        <f>+IF(K190=Q190,("OK"))</f>
        <v>OK</v>
      </c>
      <c r="U178" s="739">
        <f t="shared" si="27"/>
        <v>0</v>
      </c>
      <c r="V178" s="739">
        <f t="shared" si="28"/>
        <v>135</v>
      </c>
      <c r="W178" s="739">
        <f t="shared" si="29"/>
        <v>0</v>
      </c>
      <c r="X178" s="739">
        <f t="shared" si="30"/>
        <v>0</v>
      </c>
      <c r="Y178" s="722">
        <f t="shared" si="31"/>
        <v>135</v>
      </c>
      <c r="Z178" s="740" t="str">
        <f t="shared" si="32"/>
        <v>OK</v>
      </c>
    </row>
    <row r="179" spans="1:26" s="21" customFormat="1">
      <c r="A179" s="1060"/>
      <c r="B179" s="76" t="s">
        <v>6</v>
      </c>
      <c r="K179" s="1224">
        <f>SUM(K163:K178)</f>
        <v>1224199.6766666665</v>
      </c>
      <c r="L179" s="1139"/>
      <c r="M179" s="1139"/>
      <c r="N179" s="1139"/>
      <c r="O179" s="1139"/>
      <c r="P179" s="1139"/>
      <c r="Q179" s="1225">
        <f>SUM(Q163:Q178)</f>
        <v>1224199.6766666665</v>
      </c>
      <c r="T179" s="22"/>
      <c r="U179" s="739">
        <f t="shared" si="27"/>
        <v>0</v>
      </c>
      <c r="V179" s="739">
        <f t="shared" si="28"/>
        <v>0</v>
      </c>
      <c r="W179" s="739">
        <f t="shared" si="29"/>
        <v>0</v>
      </c>
      <c r="X179" s="739">
        <f t="shared" si="30"/>
        <v>0</v>
      </c>
      <c r="Y179" s="722">
        <f t="shared" si="31"/>
        <v>0</v>
      </c>
      <c r="Z179" s="740" t="b">
        <f t="shared" si="32"/>
        <v>0</v>
      </c>
    </row>
    <row r="180" spans="1:26" ht="24.6">
      <c r="A180" s="1781" t="s">
        <v>2363</v>
      </c>
      <c r="B180" s="1781"/>
      <c r="C180" s="1781"/>
      <c r="D180" s="1781"/>
      <c r="E180" s="1781"/>
      <c r="F180" s="1781"/>
      <c r="G180" s="1781"/>
      <c r="H180" s="1781"/>
      <c r="I180" s="1781"/>
      <c r="J180" s="1781"/>
      <c r="K180" s="1781"/>
      <c r="L180" s="1781"/>
      <c r="M180" s="1781"/>
      <c r="N180" s="1781"/>
      <c r="O180" s="1781"/>
      <c r="P180" s="1781"/>
      <c r="Q180" s="1781"/>
      <c r="R180" s="1781"/>
      <c r="S180" s="1781"/>
      <c r="T180" s="517"/>
      <c r="U180" s="739">
        <f t="shared" si="27"/>
        <v>0</v>
      </c>
      <c r="V180" s="739">
        <f t="shared" si="28"/>
        <v>0</v>
      </c>
      <c r="W180" s="739">
        <f t="shared" si="29"/>
        <v>0</v>
      </c>
      <c r="X180" s="739">
        <f t="shared" si="30"/>
        <v>0</v>
      </c>
      <c r="Y180" s="722">
        <f t="shared" si="31"/>
        <v>0</v>
      </c>
      <c r="Z180" s="740" t="str">
        <f t="shared" si="32"/>
        <v>OK</v>
      </c>
    </row>
    <row r="181" spans="1:26" ht="24.6">
      <c r="A181" s="1826" t="s">
        <v>1029</v>
      </c>
      <c r="B181" s="1826"/>
      <c r="C181" s="1826"/>
      <c r="D181" s="1826"/>
      <c r="E181" s="1826"/>
      <c r="F181" s="1826"/>
      <c r="G181" s="1826"/>
      <c r="H181" s="1826"/>
      <c r="I181" s="1826"/>
      <c r="J181" s="1826"/>
      <c r="K181" s="1826"/>
      <c r="L181" s="1826"/>
      <c r="M181" s="1826"/>
      <c r="N181" s="1826"/>
      <c r="O181" s="1826"/>
      <c r="P181" s="1826"/>
      <c r="Q181" s="1826"/>
      <c r="R181" s="1826"/>
      <c r="S181" s="1826"/>
      <c r="T181" s="517"/>
      <c r="U181" s="739">
        <f t="shared" si="27"/>
        <v>0</v>
      </c>
      <c r="V181" s="739">
        <f t="shared" si="28"/>
        <v>0</v>
      </c>
      <c r="W181" s="739">
        <f t="shared" si="29"/>
        <v>0</v>
      </c>
      <c r="X181" s="739">
        <f t="shared" si="30"/>
        <v>0</v>
      </c>
      <c r="Y181" s="722">
        <f t="shared" si="31"/>
        <v>0</v>
      </c>
      <c r="Z181" s="740" t="str">
        <f t="shared" si="32"/>
        <v>OK</v>
      </c>
    </row>
    <row r="182" spans="1:26" ht="24.6">
      <c r="A182" s="1827" t="s">
        <v>1030</v>
      </c>
      <c r="B182" s="1827"/>
      <c r="C182" s="1827"/>
      <c r="D182" s="1827"/>
      <c r="E182" s="1827"/>
      <c r="F182" s="1827"/>
      <c r="G182" s="1827"/>
      <c r="H182" s="1827"/>
      <c r="I182" s="1827"/>
      <c r="J182" s="1827"/>
      <c r="K182" s="1827"/>
      <c r="L182" s="1827"/>
      <c r="M182" s="1827"/>
      <c r="N182" s="1827"/>
      <c r="O182" s="1827"/>
      <c r="P182" s="1827"/>
      <c r="Q182" s="1827"/>
      <c r="R182" s="1827"/>
      <c r="S182" s="1827"/>
      <c r="T182" s="517"/>
      <c r="U182" s="739">
        <f t="shared" si="27"/>
        <v>0</v>
      </c>
      <c r="V182" s="739">
        <f t="shared" si="28"/>
        <v>0</v>
      </c>
      <c r="W182" s="739">
        <f t="shared" si="29"/>
        <v>0</v>
      </c>
      <c r="X182" s="739">
        <f t="shared" si="30"/>
        <v>0</v>
      </c>
      <c r="Y182" s="722">
        <f t="shared" si="31"/>
        <v>0</v>
      </c>
      <c r="Z182" s="740" t="str">
        <f t="shared" si="32"/>
        <v>OK</v>
      </c>
    </row>
    <row r="183" spans="1:26">
      <c r="A183" s="1872" t="s">
        <v>789</v>
      </c>
      <c r="B183" s="1873" t="s">
        <v>4</v>
      </c>
      <c r="C183" s="1872" t="s">
        <v>1031</v>
      </c>
      <c r="D183" s="1892" t="s">
        <v>1032</v>
      </c>
      <c r="E183" s="1892"/>
      <c r="F183" s="1892"/>
      <c r="G183" s="1893" t="s">
        <v>1033</v>
      </c>
      <c r="H183" s="1894" t="s">
        <v>1034</v>
      </c>
      <c r="I183" s="1894" t="s">
        <v>1035</v>
      </c>
      <c r="J183" s="1895" t="s">
        <v>1036</v>
      </c>
      <c r="K183" s="1896" t="s">
        <v>1037</v>
      </c>
      <c r="L183" s="1892" t="s">
        <v>1038</v>
      </c>
      <c r="M183" s="1892" t="s">
        <v>1039</v>
      </c>
      <c r="N183" s="1892" t="s">
        <v>1040</v>
      </c>
      <c r="O183" s="1892" t="s">
        <v>1041</v>
      </c>
      <c r="P183" s="1872" t="s">
        <v>1042</v>
      </c>
      <c r="Q183" s="1872"/>
      <c r="R183" s="1872" t="s">
        <v>1043</v>
      </c>
      <c r="S183" s="1878" t="s">
        <v>1146</v>
      </c>
      <c r="T183" s="517" t="str">
        <f>+IF(K189=Q189,("OK"))</f>
        <v>OK</v>
      </c>
      <c r="U183" s="739"/>
      <c r="V183" s="739"/>
      <c r="W183" s="739"/>
      <c r="X183" s="739"/>
      <c r="Z183" s="740" t="str">
        <f t="shared" si="32"/>
        <v>OK</v>
      </c>
    </row>
    <row r="184" spans="1:26" ht="87" customHeight="1">
      <c r="A184" s="1872"/>
      <c r="B184" s="1874"/>
      <c r="C184" s="1872"/>
      <c r="D184" s="1209" t="s">
        <v>1045</v>
      </c>
      <c r="E184" s="1209" t="s">
        <v>1046</v>
      </c>
      <c r="F184" s="1209" t="s">
        <v>224</v>
      </c>
      <c r="G184" s="1893"/>
      <c r="H184" s="1894"/>
      <c r="I184" s="1894"/>
      <c r="J184" s="1895"/>
      <c r="K184" s="1896"/>
      <c r="L184" s="1892"/>
      <c r="M184" s="1892"/>
      <c r="N184" s="1892"/>
      <c r="O184" s="1892"/>
      <c r="P184" s="724" t="s">
        <v>1047</v>
      </c>
      <c r="Q184" s="1211" t="s">
        <v>1048</v>
      </c>
      <c r="R184" s="1872"/>
      <c r="S184" s="1878"/>
      <c r="T184" s="517" t="str">
        <f>+IF(K190=Q190,("OK"))</f>
        <v>OK</v>
      </c>
      <c r="U184" s="739">
        <f t="shared" si="27"/>
        <v>0</v>
      </c>
      <c r="V184" s="739">
        <f t="shared" si="28"/>
        <v>0</v>
      </c>
      <c r="W184" s="739">
        <f t="shared" si="29"/>
        <v>0</v>
      </c>
      <c r="X184" s="739">
        <f t="shared" si="30"/>
        <v>0</v>
      </c>
      <c r="Y184" s="722">
        <f t="shared" si="31"/>
        <v>0</v>
      </c>
      <c r="Z184" s="740" t="b">
        <f t="shared" si="32"/>
        <v>0</v>
      </c>
    </row>
    <row r="185" spans="1:26" ht="19.2" customHeight="1">
      <c r="A185" s="724"/>
      <c r="B185" s="849" t="s">
        <v>1087</v>
      </c>
      <c r="C185" s="1227"/>
      <c r="D185" s="1209"/>
      <c r="E185" s="1209"/>
      <c r="F185" s="1209"/>
      <c r="G185" s="1208"/>
      <c r="H185" s="1209"/>
      <c r="I185" s="1209"/>
      <c r="J185" s="1210"/>
      <c r="K185" s="1240">
        <f>+K179</f>
        <v>1224199.6766666665</v>
      </c>
      <c r="L185" s="1241"/>
      <c r="M185" s="1241"/>
      <c r="N185" s="1241"/>
      <c r="O185" s="1241"/>
      <c r="P185" s="1242"/>
      <c r="Q185" s="1240">
        <f>+Q179</f>
        <v>1224199.6766666665</v>
      </c>
      <c r="R185" s="724"/>
      <c r="S185" s="726"/>
      <c r="T185" s="517"/>
      <c r="U185" s="739">
        <f t="shared" si="27"/>
        <v>0</v>
      </c>
      <c r="V185" s="739">
        <f t="shared" si="28"/>
        <v>0</v>
      </c>
      <c r="W185" s="739">
        <f t="shared" si="29"/>
        <v>0</v>
      </c>
      <c r="X185" s="739">
        <f t="shared" si="30"/>
        <v>0</v>
      </c>
      <c r="Y185" s="722">
        <f t="shared" si="31"/>
        <v>0</v>
      </c>
      <c r="Z185" s="740" t="b">
        <f t="shared" si="32"/>
        <v>0</v>
      </c>
    </row>
    <row r="186" spans="1:26">
      <c r="A186" s="1023">
        <v>121</v>
      </c>
      <c r="B186" s="1230" t="s">
        <v>2470</v>
      </c>
      <c r="C186" s="1231" t="s">
        <v>1327</v>
      </c>
      <c r="D186" s="1232">
        <v>0</v>
      </c>
      <c r="E186" s="1232">
        <v>0</v>
      </c>
      <c r="F186" s="1232">
        <v>0</v>
      </c>
      <c r="G186" s="1232">
        <v>1</v>
      </c>
      <c r="H186" s="1232">
        <v>1</v>
      </c>
      <c r="I186" s="1232">
        <f t="shared" si="33"/>
        <v>0</v>
      </c>
      <c r="J186" s="1233">
        <v>150</v>
      </c>
      <c r="K186" s="1233">
        <f t="shared" si="23"/>
        <v>0</v>
      </c>
      <c r="L186" s="1232">
        <v>0</v>
      </c>
      <c r="M186" s="1232">
        <v>0</v>
      </c>
      <c r="N186" s="1232">
        <v>0</v>
      </c>
      <c r="O186" s="1232">
        <v>0</v>
      </c>
      <c r="P186" s="1232">
        <f t="shared" si="25"/>
        <v>0</v>
      </c>
      <c r="Q186" s="1235">
        <f t="shared" si="24"/>
        <v>0</v>
      </c>
      <c r="R186" s="1218" t="s">
        <v>1051</v>
      </c>
      <c r="S186" s="1222" t="s">
        <v>1053</v>
      </c>
      <c r="T186" s="22" t="str">
        <f t="shared" si="26"/>
        <v>OK</v>
      </c>
      <c r="U186" s="739">
        <f t="shared" si="27"/>
        <v>0</v>
      </c>
      <c r="V186" s="739">
        <f t="shared" si="28"/>
        <v>0</v>
      </c>
      <c r="W186" s="739">
        <f t="shared" si="29"/>
        <v>0</v>
      </c>
      <c r="X186" s="739">
        <f t="shared" si="30"/>
        <v>0</v>
      </c>
      <c r="Y186" s="722">
        <f t="shared" si="31"/>
        <v>0</v>
      </c>
      <c r="Z186" s="740" t="str">
        <f t="shared" si="32"/>
        <v>OK</v>
      </c>
    </row>
    <row r="187" spans="1:26">
      <c r="A187" s="1023">
        <v>122</v>
      </c>
      <c r="B187" s="1230" t="s">
        <v>2471</v>
      </c>
      <c r="C187" s="1231" t="s">
        <v>1351</v>
      </c>
      <c r="D187" s="1232">
        <v>153</v>
      </c>
      <c r="E187" s="1232">
        <v>20</v>
      </c>
      <c r="F187" s="1232">
        <v>34</v>
      </c>
      <c r="G187" s="1232">
        <v>35</v>
      </c>
      <c r="H187" s="1232">
        <v>5</v>
      </c>
      <c r="I187" s="1232">
        <f t="shared" si="33"/>
        <v>30</v>
      </c>
      <c r="J187" s="1233">
        <v>2.48</v>
      </c>
      <c r="K187" s="1233">
        <f t="shared" si="23"/>
        <v>74.400000000000006</v>
      </c>
      <c r="L187" s="1232">
        <v>0</v>
      </c>
      <c r="M187" s="1232">
        <v>30</v>
      </c>
      <c r="N187" s="1232">
        <v>0</v>
      </c>
      <c r="O187" s="1232">
        <v>0</v>
      </c>
      <c r="P187" s="1232">
        <f t="shared" si="25"/>
        <v>30</v>
      </c>
      <c r="Q187" s="1235">
        <f t="shared" si="24"/>
        <v>74.400000000000006</v>
      </c>
      <c r="R187" s="1218" t="s">
        <v>1051</v>
      </c>
      <c r="S187" s="1222" t="s">
        <v>1053</v>
      </c>
      <c r="T187" s="22" t="str">
        <f t="shared" si="26"/>
        <v>OK</v>
      </c>
      <c r="U187" s="739">
        <f t="shared" si="27"/>
        <v>0</v>
      </c>
      <c r="V187" s="739">
        <f t="shared" si="28"/>
        <v>74.400000000000006</v>
      </c>
      <c r="W187" s="739">
        <f t="shared" si="29"/>
        <v>0</v>
      </c>
      <c r="X187" s="739">
        <f t="shared" si="30"/>
        <v>0</v>
      </c>
      <c r="Y187" s="722">
        <f t="shared" si="31"/>
        <v>74.400000000000006</v>
      </c>
      <c r="Z187" s="740" t="str">
        <f t="shared" si="32"/>
        <v>OK</v>
      </c>
    </row>
    <row r="188" spans="1:26">
      <c r="A188" s="1023">
        <v>123</v>
      </c>
      <c r="B188" s="1230" t="s">
        <v>2472</v>
      </c>
      <c r="C188" s="1231" t="s">
        <v>1351</v>
      </c>
      <c r="D188" s="1232">
        <v>0</v>
      </c>
      <c r="E188" s="1232">
        <v>0</v>
      </c>
      <c r="F188" s="1232">
        <v>31</v>
      </c>
      <c r="G188" s="1232">
        <v>32</v>
      </c>
      <c r="H188" s="1232">
        <v>12</v>
      </c>
      <c r="I188" s="1232">
        <f t="shared" si="33"/>
        <v>20</v>
      </c>
      <c r="J188" s="1233">
        <v>2.48</v>
      </c>
      <c r="K188" s="1233">
        <f t="shared" si="23"/>
        <v>49.6</v>
      </c>
      <c r="L188" s="1232">
        <v>0</v>
      </c>
      <c r="M188" s="1232">
        <v>20</v>
      </c>
      <c r="N188" s="1232">
        <v>0</v>
      </c>
      <c r="O188" s="1232">
        <v>0</v>
      </c>
      <c r="P188" s="1232">
        <f t="shared" si="25"/>
        <v>20</v>
      </c>
      <c r="Q188" s="1235">
        <f t="shared" si="24"/>
        <v>49.6</v>
      </c>
      <c r="R188" s="1218" t="s">
        <v>1051</v>
      </c>
      <c r="S188" s="1222" t="s">
        <v>1053</v>
      </c>
      <c r="T188" s="22" t="str">
        <f t="shared" si="26"/>
        <v>OK</v>
      </c>
      <c r="U188" s="739">
        <f t="shared" si="27"/>
        <v>0</v>
      </c>
      <c r="V188" s="739">
        <f t="shared" si="28"/>
        <v>49.6</v>
      </c>
      <c r="W188" s="739">
        <f t="shared" si="29"/>
        <v>0</v>
      </c>
      <c r="X188" s="739">
        <f t="shared" si="30"/>
        <v>0</v>
      </c>
      <c r="Y188" s="722">
        <f t="shared" si="31"/>
        <v>49.6</v>
      </c>
      <c r="Z188" s="740" t="str">
        <f t="shared" si="32"/>
        <v>OK</v>
      </c>
    </row>
    <row r="189" spans="1:26">
      <c r="A189" s="1023">
        <v>124</v>
      </c>
      <c r="B189" s="1230" t="s">
        <v>2473</v>
      </c>
      <c r="C189" s="1231" t="s">
        <v>1351</v>
      </c>
      <c r="D189" s="1232">
        <v>544.5</v>
      </c>
      <c r="E189" s="1232">
        <v>90</v>
      </c>
      <c r="F189" s="1232">
        <v>60</v>
      </c>
      <c r="G189" s="1232">
        <v>60</v>
      </c>
      <c r="H189" s="1232">
        <v>10</v>
      </c>
      <c r="I189" s="1232">
        <f t="shared" si="33"/>
        <v>50</v>
      </c>
      <c r="J189" s="1233">
        <v>2.48</v>
      </c>
      <c r="K189" s="1233">
        <f t="shared" si="23"/>
        <v>124</v>
      </c>
      <c r="L189" s="1232">
        <v>0</v>
      </c>
      <c r="M189" s="1232">
        <v>50</v>
      </c>
      <c r="N189" s="1232">
        <v>0</v>
      </c>
      <c r="O189" s="1232">
        <v>0</v>
      </c>
      <c r="P189" s="1232">
        <f t="shared" si="25"/>
        <v>50</v>
      </c>
      <c r="Q189" s="1235">
        <f t="shared" si="24"/>
        <v>124</v>
      </c>
      <c r="R189" s="1218" t="s">
        <v>1051</v>
      </c>
      <c r="S189" s="1222" t="s">
        <v>1053</v>
      </c>
      <c r="T189" s="22" t="str">
        <f t="shared" si="26"/>
        <v>OK</v>
      </c>
      <c r="U189" s="739">
        <f t="shared" si="27"/>
        <v>0</v>
      </c>
      <c r="V189" s="739">
        <f t="shared" si="28"/>
        <v>124</v>
      </c>
      <c r="W189" s="739">
        <f t="shared" si="29"/>
        <v>0</v>
      </c>
      <c r="X189" s="739">
        <f t="shared" si="30"/>
        <v>0</v>
      </c>
      <c r="Y189" s="722">
        <f t="shared" si="31"/>
        <v>124</v>
      </c>
      <c r="Z189" s="740" t="str">
        <f t="shared" si="32"/>
        <v>OK</v>
      </c>
    </row>
    <row r="190" spans="1:26">
      <c r="A190" s="1023">
        <v>125</v>
      </c>
      <c r="B190" s="1230" t="s">
        <v>2474</v>
      </c>
      <c r="C190" s="1231" t="s">
        <v>1351</v>
      </c>
      <c r="D190" s="1232">
        <v>329</v>
      </c>
      <c r="E190" s="1232">
        <v>78</v>
      </c>
      <c r="F190" s="1232">
        <v>20</v>
      </c>
      <c r="G190" s="1232">
        <v>20</v>
      </c>
      <c r="H190" s="1232">
        <v>100</v>
      </c>
      <c r="I190" s="1232">
        <v>0</v>
      </c>
      <c r="J190" s="1233">
        <v>2.48</v>
      </c>
      <c r="K190" s="1233">
        <f t="shared" si="23"/>
        <v>0</v>
      </c>
      <c r="L190" s="1232">
        <v>0</v>
      </c>
      <c r="M190" s="1232">
        <v>0</v>
      </c>
      <c r="N190" s="1232">
        <v>0</v>
      </c>
      <c r="O190" s="1232">
        <v>0</v>
      </c>
      <c r="P190" s="1232">
        <f t="shared" si="25"/>
        <v>0</v>
      </c>
      <c r="Q190" s="1235">
        <f t="shared" si="24"/>
        <v>0</v>
      </c>
      <c r="R190" s="1218" t="s">
        <v>1051</v>
      </c>
      <c r="S190" s="1222" t="s">
        <v>1053</v>
      </c>
      <c r="T190" s="22" t="str">
        <f t="shared" si="26"/>
        <v>OK</v>
      </c>
      <c r="U190" s="739">
        <f t="shared" si="27"/>
        <v>0</v>
      </c>
      <c r="V190" s="739">
        <f t="shared" si="28"/>
        <v>0</v>
      </c>
      <c r="W190" s="739">
        <f t="shared" si="29"/>
        <v>0</v>
      </c>
      <c r="X190" s="739">
        <f t="shared" si="30"/>
        <v>0</v>
      </c>
      <c r="Y190" s="722">
        <f t="shared" si="31"/>
        <v>0</v>
      </c>
      <c r="Z190" s="740" t="str">
        <f t="shared" si="32"/>
        <v>OK</v>
      </c>
    </row>
    <row r="191" spans="1:26">
      <c r="A191" s="1023">
        <v>126</v>
      </c>
      <c r="B191" s="1230" t="s">
        <v>2475</v>
      </c>
      <c r="C191" s="1231" t="s">
        <v>1351</v>
      </c>
      <c r="D191" s="1232">
        <v>298</v>
      </c>
      <c r="E191" s="1232">
        <v>31.5</v>
      </c>
      <c r="F191" s="1232">
        <v>91</v>
      </c>
      <c r="G191" s="1232">
        <v>95</v>
      </c>
      <c r="H191" s="1232">
        <v>100</v>
      </c>
      <c r="I191" s="1232">
        <v>0</v>
      </c>
      <c r="J191" s="1233">
        <v>2.48</v>
      </c>
      <c r="K191" s="1233">
        <f t="shared" si="23"/>
        <v>0</v>
      </c>
      <c r="L191" s="1232">
        <v>0</v>
      </c>
      <c r="M191" s="1232">
        <v>0</v>
      </c>
      <c r="N191" s="1232">
        <v>0</v>
      </c>
      <c r="O191" s="1232">
        <v>0</v>
      </c>
      <c r="P191" s="1232">
        <f t="shared" si="25"/>
        <v>0</v>
      </c>
      <c r="Q191" s="1235">
        <f t="shared" si="24"/>
        <v>0</v>
      </c>
      <c r="R191" s="1218" t="s">
        <v>1051</v>
      </c>
      <c r="S191" s="1222" t="s">
        <v>1053</v>
      </c>
      <c r="T191" s="22" t="str">
        <f t="shared" si="26"/>
        <v>OK</v>
      </c>
      <c r="U191" s="739">
        <f t="shared" si="27"/>
        <v>0</v>
      </c>
      <c r="V191" s="739">
        <f t="shared" si="28"/>
        <v>0</v>
      </c>
      <c r="W191" s="739">
        <f t="shared" si="29"/>
        <v>0</v>
      </c>
      <c r="X191" s="739">
        <f t="shared" si="30"/>
        <v>0</v>
      </c>
      <c r="Y191" s="722">
        <f t="shared" si="31"/>
        <v>0</v>
      </c>
      <c r="Z191" s="740" t="str">
        <f t="shared" si="32"/>
        <v>OK</v>
      </c>
    </row>
    <row r="192" spans="1:26">
      <c r="A192" s="1023">
        <v>127</v>
      </c>
      <c r="B192" s="1230" t="s">
        <v>2476</v>
      </c>
      <c r="C192" s="1231" t="s">
        <v>1351</v>
      </c>
      <c r="D192" s="1232">
        <v>1669.5</v>
      </c>
      <c r="E192" s="1232">
        <v>1375.5</v>
      </c>
      <c r="F192" s="1232">
        <v>1184</v>
      </c>
      <c r="G192" s="1232">
        <v>1200</v>
      </c>
      <c r="H192" s="1232">
        <v>50</v>
      </c>
      <c r="I192" s="1232">
        <f>G192-H192</f>
        <v>1150</v>
      </c>
      <c r="J192" s="1233">
        <v>2.48</v>
      </c>
      <c r="K192" s="1233">
        <f t="shared" si="23"/>
        <v>2852</v>
      </c>
      <c r="L192" s="1232">
        <v>300</v>
      </c>
      <c r="M192" s="1232">
        <v>300</v>
      </c>
      <c r="N192" s="1232">
        <v>300</v>
      </c>
      <c r="O192" s="1232">
        <v>250</v>
      </c>
      <c r="P192" s="1232">
        <f t="shared" si="25"/>
        <v>1150</v>
      </c>
      <c r="Q192" s="1235">
        <f t="shared" si="24"/>
        <v>2852</v>
      </c>
      <c r="R192" s="1218" t="s">
        <v>1051</v>
      </c>
      <c r="S192" s="1222" t="s">
        <v>1053</v>
      </c>
      <c r="T192" s="22" t="str">
        <f t="shared" si="26"/>
        <v>OK</v>
      </c>
      <c r="U192" s="739">
        <f t="shared" si="27"/>
        <v>744</v>
      </c>
      <c r="V192" s="739">
        <f t="shared" si="28"/>
        <v>744</v>
      </c>
      <c r="W192" s="739">
        <f t="shared" si="29"/>
        <v>744</v>
      </c>
      <c r="X192" s="739">
        <f t="shared" si="30"/>
        <v>620</v>
      </c>
      <c r="Y192" s="722">
        <f t="shared" si="31"/>
        <v>2852</v>
      </c>
      <c r="Z192" s="740" t="str">
        <f t="shared" si="32"/>
        <v>OK</v>
      </c>
    </row>
    <row r="193" spans="1:26">
      <c r="A193" s="1023">
        <v>128</v>
      </c>
      <c r="B193" s="1230" t="s">
        <v>2477</v>
      </c>
      <c r="C193" s="1231"/>
      <c r="D193" s="1232">
        <v>798</v>
      </c>
      <c r="E193" s="1232">
        <v>414</v>
      </c>
      <c r="F193" s="1232">
        <v>134</v>
      </c>
      <c r="G193" s="1232">
        <v>150</v>
      </c>
      <c r="H193" s="1232">
        <v>20</v>
      </c>
      <c r="I193" s="1232">
        <f>G193-H193</f>
        <v>130</v>
      </c>
      <c r="J193" s="1233">
        <v>2.48</v>
      </c>
      <c r="K193" s="1233">
        <f t="shared" si="23"/>
        <v>322.39999999999998</v>
      </c>
      <c r="L193" s="1232">
        <v>50</v>
      </c>
      <c r="M193" s="1232">
        <v>0</v>
      </c>
      <c r="N193" s="1232">
        <v>50</v>
      </c>
      <c r="O193" s="1232">
        <v>30</v>
      </c>
      <c r="P193" s="1232">
        <f t="shared" si="25"/>
        <v>130</v>
      </c>
      <c r="Q193" s="1235">
        <f t="shared" si="24"/>
        <v>322.39999999999998</v>
      </c>
      <c r="R193" s="1218" t="s">
        <v>1051</v>
      </c>
      <c r="S193" s="1222" t="s">
        <v>1053</v>
      </c>
      <c r="T193" s="22" t="str">
        <f t="shared" si="26"/>
        <v>OK</v>
      </c>
      <c r="U193" s="739">
        <f t="shared" si="27"/>
        <v>124</v>
      </c>
      <c r="V193" s="739">
        <f t="shared" si="28"/>
        <v>0</v>
      </c>
      <c r="W193" s="739">
        <f t="shared" si="29"/>
        <v>124</v>
      </c>
      <c r="X193" s="739">
        <f t="shared" si="30"/>
        <v>74.400000000000006</v>
      </c>
      <c r="Y193" s="722">
        <f t="shared" si="31"/>
        <v>322.39999999999998</v>
      </c>
      <c r="Z193" s="740" t="str">
        <f t="shared" si="32"/>
        <v>OK</v>
      </c>
    </row>
    <row r="194" spans="1:26">
      <c r="A194" s="1023">
        <v>129</v>
      </c>
      <c r="B194" s="1230" t="s">
        <v>2478</v>
      </c>
      <c r="C194" s="1231" t="s">
        <v>1351</v>
      </c>
      <c r="D194" s="1232">
        <v>382.5</v>
      </c>
      <c r="E194" s="1232">
        <v>153</v>
      </c>
      <c r="F194" s="1232">
        <v>134</v>
      </c>
      <c r="G194" s="1232">
        <v>150</v>
      </c>
      <c r="H194" s="1232">
        <v>20</v>
      </c>
      <c r="I194" s="1232">
        <f>G194-H194</f>
        <v>130</v>
      </c>
      <c r="J194" s="1233">
        <v>2.48</v>
      </c>
      <c r="K194" s="1233">
        <f t="shared" si="23"/>
        <v>322.39999999999998</v>
      </c>
      <c r="L194" s="1232">
        <v>50</v>
      </c>
      <c r="M194" s="1232">
        <v>0</v>
      </c>
      <c r="N194" s="1232">
        <v>50</v>
      </c>
      <c r="O194" s="1232">
        <v>30</v>
      </c>
      <c r="P194" s="1232">
        <f t="shared" si="25"/>
        <v>130</v>
      </c>
      <c r="Q194" s="1235">
        <f t="shared" si="24"/>
        <v>322.39999999999998</v>
      </c>
      <c r="R194" s="1218" t="s">
        <v>1051</v>
      </c>
      <c r="S194" s="1222" t="s">
        <v>1053</v>
      </c>
      <c r="T194" s="22" t="str">
        <f t="shared" si="26"/>
        <v>OK</v>
      </c>
      <c r="U194" s="739">
        <f t="shared" si="27"/>
        <v>124</v>
      </c>
      <c r="V194" s="739">
        <f t="shared" si="28"/>
        <v>0</v>
      </c>
      <c r="W194" s="739">
        <f t="shared" si="29"/>
        <v>124</v>
      </c>
      <c r="X194" s="739">
        <f t="shared" si="30"/>
        <v>74.400000000000006</v>
      </c>
      <c r="Y194" s="722">
        <f t="shared" si="31"/>
        <v>322.39999999999998</v>
      </c>
      <c r="Z194" s="740" t="str">
        <f t="shared" si="32"/>
        <v>OK</v>
      </c>
    </row>
    <row r="195" spans="1:26">
      <c r="A195" s="1023">
        <v>130</v>
      </c>
      <c r="B195" s="1230" t="s">
        <v>2479</v>
      </c>
      <c r="C195" s="1231" t="s">
        <v>1503</v>
      </c>
      <c r="D195" s="1232">
        <v>24</v>
      </c>
      <c r="E195" s="1232">
        <v>24</v>
      </c>
      <c r="F195" s="1232">
        <v>24</v>
      </c>
      <c r="G195" s="1232">
        <v>24</v>
      </c>
      <c r="H195" s="1232">
        <v>0</v>
      </c>
      <c r="I195" s="1232">
        <f>G195-H195</f>
        <v>24</v>
      </c>
      <c r="J195" s="1233">
        <v>18.125</v>
      </c>
      <c r="K195" s="1233">
        <f t="shared" si="23"/>
        <v>435</v>
      </c>
      <c r="L195" s="1232">
        <v>24</v>
      </c>
      <c r="M195" s="1232">
        <v>0</v>
      </c>
      <c r="N195" s="1232">
        <v>0</v>
      </c>
      <c r="O195" s="1232">
        <v>0</v>
      </c>
      <c r="P195" s="1232">
        <f t="shared" si="25"/>
        <v>24</v>
      </c>
      <c r="Q195" s="1235">
        <f t="shared" si="24"/>
        <v>435</v>
      </c>
      <c r="R195" s="1218" t="s">
        <v>1051</v>
      </c>
      <c r="S195" s="1222" t="s">
        <v>1053</v>
      </c>
      <c r="T195" s="22" t="str">
        <f t="shared" si="26"/>
        <v>OK</v>
      </c>
      <c r="U195" s="739">
        <f t="shared" si="27"/>
        <v>435</v>
      </c>
      <c r="V195" s="739">
        <f t="shared" si="28"/>
        <v>0</v>
      </c>
      <c r="W195" s="739">
        <f t="shared" si="29"/>
        <v>0</v>
      </c>
      <c r="X195" s="739">
        <f t="shared" si="30"/>
        <v>0</v>
      </c>
      <c r="Y195" s="722">
        <f t="shared" si="31"/>
        <v>435</v>
      </c>
      <c r="Z195" s="740" t="str">
        <f t="shared" si="32"/>
        <v>OK</v>
      </c>
    </row>
    <row r="196" spans="1:26">
      <c r="A196" s="1023">
        <v>131</v>
      </c>
      <c r="B196" s="1230" t="s">
        <v>2480</v>
      </c>
      <c r="C196" s="1231" t="s">
        <v>1503</v>
      </c>
      <c r="D196" s="1232">
        <v>0</v>
      </c>
      <c r="E196" s="1232">
        <v>0</v>
      </c>
      <c r="F196" s="1232">
        <v>100</v>
      </c>
      <c r="G196" s="1232">
        <v>100</v>
      </c>
      <c r="H196" s="1232">
        <v>0</v>
      </c>
      <c r="I196" s="1232">
        <v>100</v>
      </c>
      <c r="J196" s="1233">
        <v>45</v>
      </c>
      <c r="K196" s="1233">
        <f t="shared" si="23"/>
        <v>4500</v>
      </c>
      <c r="L196" s="1232">
        <v>0</v>
      </c>
      <c r="M196" s="1232">
        <v>100</v>
      </c>
      <c r="N196" s="1232">
        <v>0</v>
      </c>
      <c r="O196" s="1232">
        <v>0</v>
      </c>
      <c r="P196" s="1232">
        <f t="shared" si="25"/>
        <v>100</v>
      </c>
      <c r="Q196" s="1235">
        <f t="shared" si="24"/>
        <v>4500</v>
      </c>
      <c r="R196" s="1218" t="s">
        <v>1051</v>
      </c>
      <c r="S196" s="1222" t="s">
        <v>1053</v>
      </c>
      <c r="T196" s="22" t="str">
        <f>+IF(K208=Q208,("OK"))</f>
        <v>OK</v>
      </c>
      <c r="U196" s="739">
        <f t="shared" si="27"/>
        <v>0</v>
      </c>
      <c r="V196" s="739">
        <f t="shared" si="28"/>
        <v>4500</v>
      </c>
      <c r="W196" s="739">
        <f t="shared" si="29"/>
        <v>0</v>
      </c>
      <c r="X196" s="739">
        <f t="shared" si="30"/>
        <v>0</v>
      </c>
      <c r="Y196" s="722">
        <f t="shared" si="31"/>
        <v>4500</v>
      </c>
      <c r="Z196" s="740" t="str">
        <f t="shared" si="32"/>
        <v>OK</v>
      </c>
    </row>
    <row r="197" spans="1:26">
      <c r="A197" s="1023">
        <v>132</v>
      </c>
      <c r="B197" s="1230" t="s">
        <v>2481</v>
      </c>
      <c r="C197" s="1231" t="s">
        <v>1290</v>
      </c>
      <c r="D197" s="1232">
        <v>660</v>
      </c>
      <c r="E197" s="1232">
        <v>702</v>
      </c>
      <c r="F197" s="1232">
        <v>730</v>
      </c>
      <c r="G197" s="1232">
        <v>750</v>
      </c>
      <c r="H197" s="1232">
        <v>20</v>
      </c>
      <c r="I197" s="1232">
        <f>G197-H197</f>
        <v>730</v>
      </c>
      <c r="J197" s="1233">
        <v>9.8000000000000007</v>
      </c>
      <c r="K197" s="1233">
        <f t="shared" si="23"/>
        <v>7154.0000000000009</v>
      </c>
      <c r="L197" s="1232">
        <v>300</v>
      </c>
      <c r="M197" s="1232">
        <v>0</v>
      </c>
      <c r="N197" s="1232">
        <v>300</v>
      </c>
      <c r="O197" s="1232">
        <v>130</v>
      </c>
      <c r="P197" s="1232">
        <f t="shared" si="25"/>
        <v>730</v>
      </c>
      <c r="Q197" s="1235">
        <f t="shared" si="24"/>
        <v>7154.0000000000009</v>
      </c>
      <c r="R197" s="1218" t="s">
        <v>1051</v>
      </c>
      <c r="S197" s="1222" t="s">
        <v>1053</v>
      </c>
      <c r="T197" s="22" t="str">
        <f>+IF(K209=Q209,("OK"))</f>
        <v>OK</v>
      </c>
      <c r="U197" s="739">
        <f t="shared" si="27"/>
        <v>2940</v>
      </c>
      <c r="V197" s="739">
        <f t="shared" si="28"/>
        <v>0</v>
      </c>
      <c r="W197" s="739">
        <f t="shared" si="29"/>
        <v>2940</v>
      </c>
      <c r="X197" s="739">
        <f t="shared" si="30"/>
        <v>1274</v>
      </c>
      <c r="Y197" s="722">
        <f t="shared" si="31"/>
        <v>7154</v>
      </c>
      <c r="Z197" s="740" t="str">
        <f t="shared" si="32"/>
        <v>OK</v>
      </c>
    </row>
    <row r="198" spans="1:26">
      <c r="A198" s="1023">
        <v>133</v>
      </c>
      <c r="B198" s="1230" t="s">
        <v>2482</v>
      </c>
      <c r="C198" s="1231" t="s">
        <v>1169</v>
      </c>
      <c r="D198" s="1232">
        <v>0</v>
      </c>
      <c r="E198" s="1232">
        <v>58</v>
      </c>
      <c r="F198" s="1232">
        <v>70</v>
      </c>
      <c r="G198" s="1232">
        <v>300</v>
      </c>
      <c r="H198" s="1232">
        <v>320</v>
      </c>
      <c r="I198" s="1232">
        <v>0</v>
      </c>
      <c r="J198" s="1233">
        <v>180</v>
      </c>
      <c r="K198" s="1233">
        <f t="shared" si="23"/>
        <v>0</v>
      </c>
      <c r="L198" s="1232">
        <v>0</v>
      </c>
      <c r="M198" s="1232">
        <v>0</v>
      </c>
      <c r="N198" s="1232">
        <v>0</v>
      </c>
      <c r="O198" s="1232">
        <v>0</v>
      </c>
      <c r="P198" s="1232">
        <f t="shared" si="25"/>
        <v>0</v>
      </c>
      <c r="Q198" s="1235">
        <f t="shared" si="24"/>
        <v>0</v>
      </c>
      <c r="R198" s="1218" t="s">
        <v>1051</v>
      </c>
      <c r="S198" s="1222" t="s">
        <v>1053</v>
      </c>
      <c r="T198" s="22" t="str">
        <f>+IF(K210=Q210,("OK"))</f>
        <v>OK</v>
      </c>
      <c r="U198" s="739">
        <f t="shared" si="27"/>
        <v>0</v>
      </c>
      <c r="V198" s="739">
        <f t="shared" si="28"/>
        <v>0</v>
      </c>
      <c r="W198" s="739">
        <f t="shared" si="29"/>
        <v>0</v>
      </c>
      <c r="X198" s="739">
        <f t="shared" si="30"/>
        <v>0</v>
      </c>
      <c r="Y198" s="722">
        <f t="shared" si="31"/>
        <v>0</v>
      </c>
      <c r="Z198" s="740" t="str">
        <f t="shared" si="32"/>
        <v>OK</v>
      </c>
    </row>
    <row r="199" spans="1:26">
      <c r="A199" s="1023">
        <v>134</v>
      </c>
      <c r="B199" s="1230" t="s">
        <v>2483</v>
      </c>
      <c r="C199" s="1231" t="s">
        <v>1169</v>
      </c>
      <c r="D199" s="1232">
        <v>296</v>
      </c>
      <c r="E199" s="1232">
        <v>385</v>
      </c>
      <c r="F199" s="1232">
        <v>551</v>
      </c>
      <c r="G199" s="1232">
        <v>560</v>
      </c>
      <c r="H199" s="1232">
        <v>10</v>
      </c>
      <c r="I199" s="1232">
        <f t="shared" ref="I199:I239" si="34">G199-H199</f>
        <v>550</v>
      </c>
      <c r="J199" s="1233">
        <v>108</v>
      </c>
      <c r="K199" s="1233">
        <f t="shared" si="23"/>
        <v>59400</v>
      </c>
      <c r="L199" s="1232">
        <v>150</v>
      </c>
      <c r="M199" s="1232">
        <v>150</v>
      </c>
      <c r="N199" s="1232">
        <v>100</v>
      </c>
      <c r="O199" s="1232">
        <v>150</v>
      </c>
      <c r="P199" s="1232">
        <f t="shared" si="25"/>
        <v>550</v>
      </c>
      <c r="Q199" s="1235">
        <f t="shared" si="24"/>
        <v>59400</v>
      </c>
      <c r="R199" s="1218" t="s">
        <v>1051</v>
      </c>
      <c r="S199" s="1222" t="s">
        <v>1053</v>
      </c>
      <c r="T199" s="22" t="str">
        <f>+IF(K211=Q211,("OK"))</f>
        <v>OK</v>
      </c>
      <c r="U199" s="739">
        <f t="shared" ref="U199:U262" si="35">+L199*J199</f>
        <v>16200</v>
      </c>
      <c r="V199" s="739">
        <f t="shared" ref="V199:V262" si="36">+M199*J199</f>
        <v>16200</v>
      </c>
      <c r="W199" s="739">
        <f t="shared" ref="W199:W262" si="37">+N199*J199</f>
        <v>10800</v>
      </c>
      <c r="X199" s="739">
        <f t="shared" ref="X199:X262" si="38">+O199*J199</f>
        <v>16200</v>
      </c>
      <c r="Y199" s="722">
        <f t="shared" ref="Y199:Y262" si="39">SUM(U199:X199)</f>
        <v>59400</v>
      </c>
      <c r="Z199" s="740" t="str">
        <f t="shared" ref="Z199:Z262" si="40">IF(Q199=Y199,"OK")</f>
        <v>OK</v>
      </c>
    </row>
    <row r="200" spans="1:26">
      <c r="A200" s="1023">
        <v>135</v>
      </c>
      <c r="B200" s="1230" t="s">
        <v>2484</v>
      </c>
      <c r="C200" s="1231" t="s">
        <v>1169</v>
      </c>
      <c r="D200" s="1232">
        <v>337</v>
      </c>
      <c r="E200" s="1232">
        <v>250</v>
      </c>
      <c r="F200" s="1232">
        <v>373</v>
      </c>
      <c r="G200" s="1232">
        <v>400</v>
      </c>
      <c r="H200" s="1232">
        <v>20</v>
      </c>
      <c r="I200" s="1232">
        <f t="shared" si="34"/>
        <v>380</v>
      </c>
      <c r="J200" s="1233">
        <v>118</v>
      </c>
      <c r="K200" s="1233">
        <f t="shared" ref="K200:K298" si="41">I200*J200</f>
        <v>44840</v>
      </c>
      <c r="L200" s="1232">
        <v>100</v>
      </c>
      <c r="M200" s="1232">
        <v>100</v>
      </c>
      <c r="N200" s="1232">
        <v>100</v>
      </c>
      <c r="O200" s="1232">
        <v>80</v>
      </c>
      <c r="P200" s="1232">
        <f t="shared" si="25"/>
        <v>380</v>
      </c>
      <c r="Q200" s="1235">
        <f t="shared" ref="Q200:Q298" si="42">P200*J200</f>
        <v>44840</v>
      </c>
      <c r="R200" s="1218" t="s">
        <v>1051</v>
      </c>
      <c r="S200" s="1222" t="s">
        <v>1053</v>
      </c>
      <c r="T200" s="22" t="str">
        <f>+IF(K212=Q212,("OK"))</f>
        <v>OK</v>
      </c>
      <c r="U200" s="739">
        <f t="shared" si="35"/>
        <v>11800</v>
      </c>
      <c r="V200" s="739">
        <f t="shared" si="36"/>
        <v>11800</v>
      </c>
      <c r="W200" s="739">
        <f t="shared" si="37"/>
        <v>11800</v>
      </c>
      <c r="X200" s="739">
        <f t="shared" si="38"/>
        <v>9440</v>
      </c>
      <c r="Y200" s="722">
        <f t="shared" si="39"/>
        <v>44840</v>
      </c>
      <c r="Z200" s="740" t="str">
        <f t="shared" si="40"/>
        <v>OK</v>
      </c>
    </row>
    <row r="201" spans="1:26" s="21" customFormat="1">
      <c r="A201" s="1060"/>
      <c r="B201" s="76" t="s">
        <v>6</v>
      </c>
      <c r="K201" s="1224">
        <f>SUM(K185:K200)</f>
        <v>1344273.4766666663</v>
      </c>
      <c r="L201" s="1139"/>
      <c r="M201" s="1139"/>
      <c r="N201" s="1139"/>
      <c r="O201" s="1139"/>
      <c r="P201" s="1139"/>
      <c r="Q201" s="1225">
        <f>SUM(Q185:Q200)</f>
        <v>1344273.4766666663</v>
      </c>
      <c r="T201" s="22"/>
      <c r="U201" s="739">
        <f t="shared" si="35"/>
        <v>0</v>
      </c>
      <c r="V201" s="739">
        <f t="shared" si="36"/>
        <v>0</v>
      </c>
      <c r="W201" s="739">
        <f t="shared" si="37"/>
        <v>0</v>
      </c>
      <c r="X201" s="739">
        <f t="shared" si="38"/>
        <v>0</v>
      </c>
      <c r="Y201" s="722">
        <f t="shared" si="39"/>
        <v>0</v>
      </c>
      <c r="Z201" s="740" t="b">
        <f t="shared" si="40"/>
        <v>0</v>
      </c>
    </row>
    <row r="202" spans="1:26" ht="24.6">
      <c r="A202" s="1781" t="s">
        <v>2363</v>
      </c>
      <c r="B202" s="1781"/>
      <c r="C202" s="1781"/>
      <c r="D202" s="1781"/>
      <c r="E202" s="1781"/>
      <c r="F202" s="1781"/>
      <c r="G202" s="1781"/>
      <c r="H202" s="1781"/>
      <c r="I202" s="1781"/>
      <c r="J202" s="1781"/>
      <c r="K202" s="1781"/>
      <c r="L202" s="1781"/>
      <c r="M202" s="1781"/>
      <c r="N202" s="1781"/>
      <c r="O202" s="1781"/>
      <c r="P202" s="1781"/>
      <c r="Q202" s="1781"/>
      <c r="R202" s="1781"/>
      <c r="S202" s="1781"/>
      <c r="T202" s="517"/>
      <c r="U202" s="739">
        <f t="shared" si="35"/>
        <v>0</v>
      </c>
      <c r="V202" s="739">
        <f t="shared" si="36"/>
        <v>0</v>
      </c>
      <c r="W202" s="739">
        <f t="shared" si="37"/>
        <v>0</v>
      </c>
      <c r="X202" s="739">
        <f t="shared" si="38"/>
        <v>0</v>
      </c>
      <c r="Y202" s="722">
        <f t="shared" si="39"/>
        <v>0</v>
      </c>
      <c r="Z202" s="740" t="str">
        <f t="shared" si="40"/>
        <v>OK</v>
      </c>
    </row>
    <row r="203" spans="1:26" ht="24.6">
      <c r="A203" s="1826" t="s">
        <v>1029</v>
      </c>
      <c r="B203" s="1826"/>
      <c r="C203" s="1826"/>
      <c r="D203" s="1826"/>
      <c r="E203" s="1826"/>
      <c r="F203" s="1826"/>
      <c r="G203" s="1826"/>
      <c r="H203" s="1826"/>
      <c r="I203" s="1826"/>
      <c r="J203" s="1826"/>
      <c r="K203" s="1826"/>
      <c r="L203" s="1826"/>
      <c r="M203" s="1826"/>
      <c r="N203" s="1826"/>
      <c r="O203" s="1826"/>
      <c r="P203" s="1826"/>
      <c r="Q203" s="1826"/>
      <c r="R203" s="1826"/>
      <c r="S203" s="1826"/>
      <c r="T203" s="517"/>
      <c r="U203" s="739">
        <f t="shared" si="35"/>
        <v>0</v>
      </c>
      <c r="V203" s="739">
        <f t="shared" si="36"/>
        <v>0</v>
      </c>
      <c r="W203" s="739">
        <f t="shared" si="37"/>
        <v>0</v>
      </c>
      <c r="X203" s="739">
        <f t="shared" si="38"/>
        <v>0</v>
      </c>
      <c r="Y203" s="722">
        <f t="shared" si="39"/>
        <v>0</v>
      </c>
      <c r="Z203" s="740" t="str">
        <f t="shared" si="40"/>
        <v>OK</v>
      </c>
    </row>
    <row r="204" spans="1:26" ht="24.6">
      <c r="A204" s="1827" t="s">
        <v>1030</v>
      </c>
      <c r="B204" s="1827"/>
      <c r="C204" s="1827"/>
      <c r="D204" s="1827"/>
      <c r="E204" s="1827"/>
      <c r="F204" s="1827"/>
      <c r="G204" s="1827"/>
      <c r="H204" s="1827"/>
      <c r="I204" s="1827"/>
      <c r="J204" s="1827"/>
      <c r="K204" s="1827"/>
      <c r="L204" s="1827"/>
      <c r="M204" s="1827"/>
      <c r="N204" s="1827"/>
      <c r="O204" s="1827"/>
      <c r="P204" s="1827"/>
      <c r="Q204" s="1827"/>
      <c r="R204" s="1827"/>
      <c r="S204" s="1827"/>
      <c r="T204" s="517"/>
      <c r="U204" s="739">
        <f t="shared" si="35"/>
        <v>0</v>
      </c>
      <c r="V204" s="739">
        <f t="shared" si="36"/>
        <v>0</v>
      </c>
      <c r="W204" s="739">
        <f t="shared" si="37"/>
        <v>0</v>
      </c>
      <c r="X204" s="739">
        <f t="shared" si="38"/>
        <v>0</v>
      </c>
      <c r="Y204" s="722">
        <f t="shared" si="39"/>
        <v>0</v>
      </c>
      <c r="Z204" s="740" t="str">
        <f t="shared" si="40"/>
        <v>OK</v>
      </c>
    </row>
    <row r="205" spans="1:26">
      <c r="A205" s="1872" t="s">
        <v>789</v>
      </c>
      <c r="B205" s="1873" t="s">
        <v>4</v>
      </c>
      <c r="C205" s="1872" t="s">
        <v>1031</v>
      </c>
      <c r="D205" s="1892" t="s">
        <v>1032</v>
      </c>
      <c r="E205" s="1892"/>
      <c r="F205" s="1892"/>
      <c r="G205" s="1893" t="s">
        <v>1033</v>
      </c>
      <c r="H205" s="1894" t="s">
        <v>1034</v>
      </c>
      <c r="I205" s="1894" t="s">
        <v>1035</v>
      </c>
      <c r="J205" s="1895" t="s">
        <v>1036</v>
      </c>
      <c r="K205" s="1896" t="s">
        <v>1037</v>
      </c>
      <c r="L205" s="1892" t="s">
        <v>1038</v>
      </c>
      <c r="M205" s="1892" t="s">
        <v>1039</v>
      </c>
      <c r="N205" s="1892" t="s">
        <v>1040</v>
      </c>
      <c r="O205" s="1892" t="s">
        <v>1041</v>
      </c>
      <c r="P205" s="1872" t="s">
        <v>1042</v>
      </c>
      <c r="Q205" s="1872"/>
      <c r="R205" s="1872" t="s">
        <v>1043</v>
      </c>
      <c r="S205" s="1878" t="s">
        <v>1146</v>
      </c>
      <c r="T205" s="517" t="str">
        <f>+IF(K211=Q211,("OK"))</f>
        <v>OK</v>
      </c>
      <c r="U205" s="739"/>
      <c r="V205" s="739"/>
      <c r="W205" s="739"/>
      <c r="X205" s="739"/>
      <c r="Z205" s="740" t="str">
        <f t="shared" si="40"/>
        <v>OK</v>
      </c>
    </row>
    <row r="206" spans="1:26" ht="87" customHeight="1">
      <c r="A206" s="1872"/>
      <c r="B206" s="1874"/>
      <c r="C206" s="1872"/>
      <c r="D206" s="1209" t="s">
        <v>1045</v>
      </c>
      <c r="E206" s="1209" t="s">
        <v>1046</v>
      </c>
      <c r="F206" s="1209" t="s">
        <v>224</v>
      </c>
      <c r="G206" s="1893"/>
      <c r="H206" s="1894"/>
      <c r="I206" s="1894"/>
      <c r="J206" s="1895"/>
      <c r="K206" s="1896"/>
      <c r="L206" s="1892"/>
      <c r="M206" s="1892"/>
      <c r="N206" s="1892"/>
      <c r="O206" s="1892"/>
      <c r="P206" s="724" t="s">
        <v>1047</v>
      </c>
      <c r="Q206" s="1211" t="s">
        <v>1048</v>
      </c>
      <c r="R206" s="1872"/>
      <c r="S206" s="1878"/>
      <c r="T206" s="517" t="str">
        <f>+IF(K212=Q212,("OK"))</f>
        <v>OK</v>
      </c>
      <c r="U206" s="739">
        <f t="shared" si="35"/>
        <v>0</v>
      </c>
      <c r="V206" s="739">
        <f t="shared" si="36"/>
        <v>0</v>
      </c>
      <c r="W206" s="739">
        <f t="shared" si="37"/>
        <v>0</v>
      </c>
      <c r="X206" s="739">
        <f t="shared" si="38"/>
        <v>0</v>
      </c>
      <c r="Y206" s="722">
        <f t="shared" si="39"/>
        <v>0</v>
      </c>
      <c r="Z206" s="740" t="b">
        <f t="shared" si="40"/>
        <v>0</v>
      </c>
    </row>
    <row r="207" spans="1:26" ht="19.2" customHeight="1">
      <c r="A207" s="724"/>
      <c r="B207" s="849" t="s">
        <v>1087</v>
      </c>
      <c r="C207" s="1227"/>
      <c r="D207" s="1209"/>
      <c r="E207" s="1209"/>
      <c r="F207" s="1209"/>
      <c r="G207" s="1208"/>
      <c r="H207" s="1209"/>
      <c r="I207" s="1209"/>
      <c r="J207" s="1210"/>
      <c r="K207" s="1240">
        <f>+K201</f>
        <v>1344273.4766666663</v>
      </c>
      <c r="L207" s="1241"/>
      <c r="M207" s="1241"/>
      <c r="N207" s="1241"/>
      <c r="O207" s="1241"/>
      <c r="P207" s="1242"/>
      <c r="Q207" s="1240">
        <f>+Q201</f>
        <v>1344273.4766666663</v>
      </c>
      <c r="R207" s="724"/>
      <c r="S207" s="726"/>
      <c r="T207" s="517"/>
      <c r="U207" s="739">
        <f t="shared" si="35"/>
        <v>0</v>
      </c>
      <c r="V207" s="739">
        <f t="shared" si="36"/>
        <v>0</v>
      </c>
      <c r="W207" s="739">
        <f t="shared" si="37"/>
        <v>0</v>
      </c>
      <c r="X207" s="739">
        <f t="shared" si="38"/>
        <v>0</v>
      </c>
      <c r="Y207" s="722">
        <f t="shared" si="39"/>
        <v>0</v>
      </c>
      <c r="Z207" s="740" t="b">
        <f t="shared" si="40"/>
        <v>0</v>
      </c>
    </row>
    <row r="208" spans="1:26">
      <c r="A208" s="1023">
        <v>136</v>
      </c>
      <c r="B208" s="1230" t="s">
        <v>2485</v>
      </c>
      <c r="C208" s="1231" t="s">
        <v>1169</v>
      </c>
      <c r="D208" s="1232">
        <v>281</v>
      </c>
      <c r="E208" s="1232">
        <v>288</v>
      </c>
      <c r="F208" s="1232">
        <v>408</v>
      </c>
      <c r="G208" s="1232">
        <v>420</v>
      </c>
      <c r="H208" s="1232">
        <v>15</v>
      </c>
      <c r="I208" s="1232">
        <f t="shared" si="34"/>
        <v>405</v>
      </c>
      <c r="J208" s="1233">
        <v>182</v>
      </c>
      <c r="K208" s="1233">
        <f t="shared" si="41"/>
        <v>73710</v>
      </c>
      <c r="L208" s="1232">
        <v>100</v>
      </c>
      <c r="M208" s="1232">
        <v>100</v>
      </c>
      <c r="N208" s="1232">
        <v>100</v>
      </c>
      <c r="O208" s="1232">
        <v>105</v>
      </c>
      <c r="P208" s="1232">
        <f t="shared" si="25"/>
        <v>405</v>
      </c>
      <c r="Q208" s="1235">
        <f t="shared" si="42"/>
        <v>73710</v>
      </c>
      <c r="R208" s="1218" t="s">
        <v>1051</v>
      </c>
      <c r="S208" s="1222" t="s">
        <v>1053</v>
      </c>
      <c r="T208" s="22" t="str">
        <f t="shared" si="26"/>
        <v>OK</v>
      </c>
      <c r="U208" s="739">
        <f t="shared" si="35"/>
        <v>18200</v>
      </c>
      <c r="V208" s="739">
        <f t="shared" si="36"/>
        <v>18200</v>
      </c>
      <c r="W208" s="739">
        <f t="shared" si="37"/>
        <v>18200</v>
      </c>
      <c r="X208" s="739">
        <f t="shared" si="38"/>
        <v>19110</v>
      </c>
      <c r="Y208" s="722">
        <f t="shared" si="39"/>
        <v>73710</v>
      </c>
      <c r="Z208" s="740" t="str">
        <f t="shared" si="40"/>
        <v>OK</v>
      </c>
    </row>
    <row r="209" spans="1:26">
      <c r="A209" s="1023">
        <v>137</v>
      </c>
      <c r="B209" s="1230" t="s">
        <v>2486</v>
      </c>
      <c r="C209" s="1231" t="s">
        <v>1169</v>
      </c>
      <c r="D209" s="1232">
        <v>40</v>
      </c>
      <c r="E209" s="1232">
        <v>43</v>
      </c>
      <c r="F209" s="1232">
        <v>1995</v>
      </c>
      <c r="G209" s="1232">
        <v>40</v>
      </c>
      <c r="H209" s="1232">
        <v>0</v>
      </c>
      <c r="I209" s="1232">
        <f t="shared" si="34"/>
        <v>40</v>
      </c>
      <c r="J209" s="1233">
        <v>178</v>
      </c>
      <c r="K209" s="1233">
        <f t="shared" si="41"/>
        <v>7120</v>
      </c>
      <c r="L209" s="1232">
        <v>10</v>
      </c>
      <c r="M209" s="1232">
        <v>10</v>
      </c>
      <c r="N209" s="1232">
        <v>10</v>
      </c>
      <c r="O209" s="1232">
        <v>10</v>
      </c>
      <c r="P209" s="1232">
        <f t="shared" si="25"/>
        <v>40</v>
      </c>
      <c r="Q209" s="1235">
        <f t="shared" si="42"/>
        <v>7120</v>
      </c>
      <c r="R209" s="1218" t="s">
        <v>1051</v>
      </c>
      <c r="S209" s="1222" t="s">
        <v>1053</v>
      </c>
      <c r="T209" s="22" t="str">
        <f t="shared" si="26"/>
        <v>OK</v>
      </c>
      <c r="U209" s="739">
        <f t="shared" si="35"/>
        <v>1780</v>
      </c>
      <c r="V209" s="739">
        <f t="shared" si="36"/>
        <v>1780</v>
      </c>
      <c r="W209" s="739">
        <f t="shared" si="37"/>
        <v>1780</v>
      </c>
      <c r="X209" s="739">
        <f t="shared" si="38"/>
        <v>1780</v>
      </c>
      <c r="Y209" s="722">
        <f t="shared" si="39"/>
        <v>7120</v>
      </c>
      <c r="Z209" s="740" t="str">
        <f t="shared" si="40"/>
        <v>OK</v>
      </c>
    </row>
    <row r="210" spans="1:26">
      <c r="A210" s="1023">
        <v>138</v>
      </c>
      <c r="B210" s="1230" t="s">
        <v>2487</v>
      </c>
      <c r="C210" s="1231" t="s">
        <v>1169</v>
      </c>
      <c r="D210" s="1232">
        <v>0</v>
      </c>
      <c r="E210" s="1232">
        <v>0</v>
      </c>
      <c r="F210" s="1232">
        <v>0</v>
      </c>
      <c r="G210" s="1232">
        <v>60</v>
      </c>
      <c r="H210" s="1232">
        <v>0</v>
      </c>
      <c r="I210" s="1232">
        <f t="shared" si="34"/>
        <v>60</v>
      </c>
      <c r="J210" s="1233">
        <v>350</v>
      </c>
      <c r="K210" s="1233">
        <f t="shared" si="41"/>
        <v>21000</v>
      </c>
      <c r="L210" s="1232">
        <v>15</v>
      </c>
      <c r="M210" s="1232">
        <v>15</v>
      </c>
      <c r="N210" s="1232">
        <v>15</v>
      </c>
      <c r="O210" s="1232">
        <v>15</v>
      </c>
      <c r="P210" s="1232">
        <f t="shared" si="25"/>
        <v>60</v>
      </c>
      <c r="Q210" s="1235">
        <f t="shared" si="42"/>
        <v>21000</v>
      </c>
      <c r="R210" s="1218" t="s">
        <v>1051</v>
      </c>
      <c r="S210" s="1222" t="s">
        <v>1053</v>
      </c>
      <c r="T210" s="22" t="str">
        <f t="shared" si="26"/>
        <v>OK</v>
      </c>
      <c r="U210" s="739">
        <f t="shared" si="35"/>
        <v>5250</v>
      </c>
      <c r="V210" s="739">
        <f t="shared" si="36"/>
        <v>5250</v>
      </c>
      <c r="W210" s="739">
        <f t="shared" si="37"/>
        <v>5250</v>
      </c>
      <c r="X210" s="739">
        <f t="shared" si="38"/>
        <v>5250</v>
      </c>
      <c r="Y210" s="722">
        <f t="shared" si="39"/>
        <v>21000</v>
      </c>
      <c r="Z210" s="740" t="str">
        <f t="shared" si="40"/>
        <v>OK</v>
      </c>
    </row>
    <row r="211" spans="1:26">
      <c r="A211" s="1023">
        <v>139</v>
      </c>
      <c r="B211" s="1230" t="s">
        <v>2488</v>
      </c>
      <c r="C211" s="1231" t="s">
        <v>1169</v>
      </c>
      <c r="D211" s="1232">
        <v>70</v>
      </c>
      <c r="E211" s="1232">
        <v>66</v>
      </c>
      <c r="F211" s="1232">
        <v>9</v>
      </c>
      <c r="G211" s="1232">
        <v>400</v>
      </c>
      <c r="H211" s="1232">
        <v>350</v>
      </c>
      <c r="I211" s="1232">
        <f t="shared" si="34"/>
        <v>50</v>
      </c>
      <c r="J211" s="1233">
        <v>235</v>
      </c>
      <c r="K211" s="1233">
        <f t="shared" si="41"/>
        <v>11750</v>
      </c>
      <c r="L211" s="1232">
        <v>0</v>
      </c>
      <c r="M211" s="1232">
        <v>0</v>
      </c>
      <c r="N211" s="1232">
        <v>50</v>
      </c>
      <c r="O211" s="1232">
        <v>0</v>
      </c>
      <c r="P211" s="1232">
        <f t="shared" ref="P211:P302" si="43">L211+M211+N211+O211</f>
        <v>50</v>
      </c>
      <c r="Q211" s="1235">
        <f t="shared" si="42"/>
        <v>11750</v>
      </c>
      <c r="R211" s="1218" t="s">
        <v>1051</v>
      </c>
      <c r="S211" s="1222" t="s">
        <v>1053</v>
      </c>
      <c r="T211" s="22" t="str">
        <f t="shared" si="26"/>
        <v>OK</v>
      </c>
      <c r="U211" s="739">
        <f t="shared" si="35"/>
        <v>0</v>
      </c>
      <c r="V211" s="739">
        <f t="shared" si="36"/>
        <v>0</v>
      </c>
      <c r="W211" s="739">
        <f t="shared" si="37"/>
        <v>11750</v>
      </c>
      <c r="X211" s="739">
        <f t="shared" si="38"/>
        <v>0</v>
      </c>
      <c r="Y211" s="722">
        <f t="shared" si="39"/>
        <v>11750</v>
      </c>
      <c r="Z211" s="740" t="str">
        <f t="shared" si="40"/>
        <v>OK</v>
      </c>
    </row>
    <row r="212" spans="1:26">
      <c r="A212" s="1023">
        <v>140</v>
      </c>
      <c r="B212" s="1230" t="s">
        <v>2489</v>
      </c>
      <c r="C212" s="1231" t="s">
        <v>1169</v>
      </c>
      <c r="D212" s="1232">
        <v>2600</v>
      </c>
      <c r="E212" s="1232">
        <v>1540</v>
      </c>
      <c r="F212" s="1232">
        <v>1495</v>
      </c>
      <c r="G212" s="1232">
        <v>1500</v>
      </c>
      <c r="H212" s="1232">
        <v>0</v>
      </c>
      <c r="I212" s="1232">
        <f t="shared" si="34"/>
        <v>1500</v>
      </c>
      <c r="J212" s="1233">
        <v>200</v>
      </c>
      <c r="K212" s="1233">
        <f t="shared" si="41"/>
        <v>300000</v>
      </c>
      <c r="L212" s="1232">
        <v>300</v>
      </c>
      <c r="M212" s="1232">
        <v>400</v>
      </c>
      <c r="N212" s="1232">
        <v>400</v>
      </c>
      <c r="O212" s="1232">
        <v>400</v>
      </c>
      <c r="P212" s="1232">
        <f t="shared" si="43"/>
        <v>1500</v>
      </c>
      <c r="Q212" s="1235">
        <f t="shared" si="42"/>
        <v>300000</v>
      </c>
      <c r="R212" s="1218" t="s">
        <v>1051</v>
      </c>
      <c r="S212" s="1222" t="s">
        <v>1053</v>
      </c>
      <c r="T212" s="22" t="str">
        <f t="shared" si="26"/>
        <v>OK</v>
      </c>
      <c r="U212" s="739">
        <f t="shared" si="35"/>
        <v>60000</v>
      </c>
      <c r="V212" s="739">
        <f t="shared" si="36"/>
        <v>80000</v>
      </c>
      <c r="W212" s="739">
        <f t="shared" si="37"/>
        <v>80000</v>
      </c>
      <c r="X212" s="739">
        <f t="shared" si="38"/>
        <v>80000</v>
      </c>
      <c r="Y212" s="722">
        <f t="shared" si="39"/>
        <v>300000</v>
      </c>
      <c r="Z212" s="740" t="str">
        <f t="shared" si="40"/>
        <v>OK</v>
      </c>
    </row>
    <row r="213" spans="1:26">
      <c r="A213" s="1023">
        <v>141</v>
      </c>
      <c r="B213" s="1230" t="s">
        <v>2490</v>
      </c>
      <c r="C213" s="1231" t="s">
        <v>1302</v>
      </c>
      <c r="D213" s="1232">
        <v>0</v>
      </c>
      <c r="E213" s="1232">
        <v>0</v>
      </c>
      <c r="F213" s="1232">
        <v>0</v>
      </c>
      <c r="G213" s="1232">
        <v>2</v>
      </c>
      <c r="H213" s="1232">
        <v>0</v>
      </c>
      <c r="I213" s="1232">
        <f t="shared" si="34"/>
        <v>2</v>
      </c>
      <c r="J213" s="1233">
        <v>280</v>
      </c>
      <c r="K213" s="1233">
        <f t="shared" si="41"/>
        <v>560</v>
      </c>
      <c r="L213" s="1232">
        <v>0</v>
      </c>
      <c r="M213" s="1232">
        <v>2</v>
      </c>
      <c r="N213" s="1232">
        <v>0</v>
      </c>
      <c r="O213" s="1232">
        <v>0</v>
      </c>
      <c r="P213" s="1232">
        <f t="shared" si="43"/>
        <v>2</v>
      </c>
      <c r="Q213" s="1235">
        <f t="shared" si="42"/>
        <v>560</v>
      </c>
      <c r="R213" s="1218" t="s">
        <v>1051</v>
      </c>
      <c r="S213" s="1222" t="s">
        <v>1053</v>
      </c>
      <c r="T213" s="22" t="str">
        <f t="shared" si="26"/>
        <v>OK</v>
      </c>
      <c r="U213" s="739">
        <f t="shared" si="35"/>
        <v>0</v>
      </c>
      <c r="V213" s="739">
        <f t="shared" si="36"/>
        <v>560</v>
      </c>
      <c r="W213" s="739">
        <f t="shared" si="37"/>
        <v>0</v>
      </c>
      <c r="X213" s="739">
        <f t="shared" si="38"/>
        <v>0</v>
      </c>
      <c r="Y213" s="722">
        <f t="shared" si="39"/>
        <v>560</v>
      </c>
      <c r="Z213" s="740" t="str">
        <f t="shared" si="40"/>
        <v>OK</v>
      </c>
    </row>
    <row r="214" spans="1:26">
      <c r="A214" s="1023">
        <v>142</v>
      </c>
      <c r="B214" s="1230" t="s">
        <v>2491</v>
      </c>
      <c r="C214" s="1231" t="s">
        <v>1302</v>
      </c>
      <c r="D214" s="1232">
        <v>0</v>
      </c>
      <c r="E214" s="1232">
        <v>0</v>
      </c>
      <c r="F214" s="1232">
        <v>1</v>
      </c>
      <c r="G214" s="1232">
        <v>3</v>
      </c>
      <c r="H214" s="1232">
        <v>1</v>
      </c>
      <c r="I214" s="1232">
        <f t="shared" si="34"/>
        <v>2</v>
      </c>
      <c r="J214" s="1233">
        <v>280</v>
      </c>
      <c r="K214" s="1233">
        <f t="shared" si="41"/>
        <v>560</v>
      </c>
      <c r="L214" s="1232">
        <v>0</v>
      </c>
      <c r="M214" s="1232">
        <v>2</v>
      </c>
      <c r="N214" s="1232">
        <v>0</v>
      </c>
      <c r="O214" s="1232">
        <v>0</v>
      </c>
      <c r="P214" s="1232">
        <f t="shared" si="43"/>
        <v>2</v>
      </c>
      <c r="Q214" s="1235">
        <f t="shared" si="42"/>
        <v>560</v>
      </c>
      <c r="R214" s="1218" t="s">
        <v>1051</v>
      </c>
      <c r="S214" s="1222" t="s">
        <v>1053</v>
      </c>
      <c r="T214" s="22" t="str">
        <f t="shared" si="26"/>
        <v>OK</v>
      </c>
      <c r="U214" s="739">
        <f t="shared" si="35"/>
        <v>0</v>
      </c>
      <c r="V214" s="739">
        <f t="shared" si="36"/>
        <v>560</v>
      </c>
      <c r="W214" s="739">
        <f t="shared" si="37"/>
        <v>0</v>
      </c>
      <c r="X214" s="739">
        <f t="shared" si="38"/>
        <v>0</v>
      </c>
      <c r="Y214" s="722">
        <f t="shared" si="39"/>
        <v>560</v>
      </c>
      <c r="Z214" s="740" t="str">
        <f t="shared" si="40"/>
        <v>OK</v>
      </c>
    </row>
    <row r="215" spans="1:26">
      <c r="A215" s="1023">
        <v>143</v>
      </c>
      <c r="B215" s="1230" t="s">
        <v>2492</v>
      </c>
      <c r="C215" s="1231" t="s">
        <v>1302</v>
      </c>
      <c r="D215" s="1232">
        <v>0</v>
      </c>
      <c r="E215" s="1232">
        <v>0</v>
      </c>
      <c r="F215" s="1232">
        <v>0</v>
      </c>
      <c r="G215" s="1232">
        <v>2</v>
      </c>
      <c r="H215" s="1232">
        <v>0</v>
      </c>
      <c r="I215" s="1232">
        <f t="shared" si="34"/>
        <v>2</v>
      </c>
      <c r="J215" s="1233">
        <v>280</v>
      </c>
      <c r="K215" s="1233">
        <f t="shared" si="41"/>
        <v>560</v>
      </c>
      <c r="L215" s="1232">
        <v>0</v>
      </c>
      <c r="M215" s="1232">
        <v>2</v>
      </c>
      <c r="N215" s="1232">
        <v>0</v>
      </c>
      <c r="O215" s="1232">
        <v>0</v>
      </c>
      <c r="P215" s="1232">
        <f t="shared" si="43"/>
        <v>2</v>
      </c>
      <c r="Q215" s="1235">
        <f t="shared" si="42"/>
        <v>560</v>
      </c>
      <c r="R215" s="1218" t="s">
        <v>1051</v>
      </c>
      <c r="S215" s="1222" t="s">
        <v>1053</v>
      </c>
      <c r="T215" s="22" t="str">
        <f t="shared" si="26"/>
        <v>OK</v>
      </c>
      <c r="U215" s="739">
        <f t="shared" si="35"/>
        <v>0</v>
      </c>
      <c r="V215" s="739">
        <f t="shared" si="36"/>
        <v>560</v>
      </c>
      <c r="W215" s="739">
        <f t="shared" si="37"/>
        <v>0</v>
      </c>
      <c r="X215" s="739">
        <f t="shared" si="38"/>
        <v>0</v>
      </c>
      <c r="Y215" s="722">
        <f t="shared" si="39"/>
        <v>560</v>
      </c>
      <c r="Z215" s="740" t="str">
        <f t="shared" si="40"/>
        <v>OK</v>
      </c>
    </row>
    <row r="216" spans="1:26">
      <c r="A216" s="1023">
        <v>144</v>
      </c>
      <c r="B216" s="1230" t="s">
        <v>2493</v>
      </c>
      <c r="C216" s="1231" t="s">
        <v>1302</v>
      </c>
      <c r="D216" s="1232">
        <v>7</v>
      </c>
      <c r="E216" s="1232">
        <v>3</v>
      </c>
      <c r="F216" s="1232">
        <v>2</v>
      </c>
      <c r="G216" s="1232">
        <v>3</v>
      </c>
      <c r="H216" s="1232">
        <v>0</v>
      </c>
      <c r="I216" s="1232">
        <f t="shared" si="34"/>
        <v>3</v>
      </c>
      <c r="J216" s="1233">
        <v>280</v>
      </c>
      <c r="K216" s="1233">
        <f t="shared" si="41"/>
        <v>840</v>
      </c>
      <c r="L216" s="1232">
        <v>0</v>
      </c>
      <c r="M216" s="1232">
        <v>2</v>
      </c>
      <c r="N216" s="1232">
        <v>0</v>
      </c>
      <c r="O216" s="1232">
        <v>1</v>
      </c>
      <c r="P216" s="1232">
        <f t="shared" si="43"/>
        <v>3</v>
      </c>
      <c r="Q216" s="1235">
        <f t="shared" si="42"/>
        <v>840</v>
      </c>
      <c r="R216" s="1218" t="s">
        <v>1051</v>
      </c>
      <c r="S216" s="1222" t="s">
        <v>1053</v>
      </c>
      <c r="T216" s="22" t="str">
        <f t="shared" si="26"/>
        <v>OK</v>
      </c>
      <c r="U216" s="739">
        <f t="shared" si="35"/>
        <v>0</v>
      </c>
      <c r="V216" s="739">
        <f t="shared" si="36"/>
        <v>560</v>
      </c>
      <c r="W216" s="739">
        <f t="shared" si="37"/>
        <v>0</v>
      </c>
      <c r="X216" s="739">
        <f t="shared" si="38"/>
        <v>280</v>
      </c>
      <c r="Y216" s="722">
        <f t="shared" si="39"/>
        <v>840</v>
      </c>
      <c r="Z216" s="740" t="str">
        <f t="shared" si="40"/>
        <v>OK</v>
      </c>
    </row>
    <row r="217" spans="1:26">
      <c r="A217" s="1023">
        <v>145</v>
      </c>
      <c r="B217" s="1230" t="s">
        <v>2494</v>
      </c>
      <c r="C217" s="1231" t="s">
        <v>1302</v>
      </c>
      <c r="D217" s="1232">
        <v>36</v>
      </c>
      <c r="E217" s="1232">
        <v>24</v>
      </c>
      <c r="F217" s="1232">
        <v>14</v>
      </c>
      <c r="G217" s="1232">
        <v>15</v>
      </c>
      <c r="H217" s="1232">
        <v>2</v>
      </c>
      <c r="I217" s="1232">
        <f t="shared" si="34"/>
        <v>13</v>
      </c>
      <c r="J217" s="1233">
        <v>280</v>
      </c>
      <c r="K217" s="1233">
        <f t="shared" si="41"/>
        <v>3640</v>
      </c>
      <c r="L217" s="1232">
        <v>0</v>
      </c>
      <c r="M217" s="1232">
        <v>10</v>
      </c>
      <c r="N217" s="1232">
        <v>0</v>
      </c>
      <c r="O217" s="1232">
        <v>3</v>
      </c>
      <c r="P217" s="1232">
        <f t="shared" si="43"/>
        <v>13</v>
      </c>
      <c r="Q217" s="1235">
        <f t="shared" si="42"/>
        <v>3640</v>
      </c>
      <c r="R217" s="1218" t="s">
        <v>1051</v>
      </c>
      <c r="S217" s="1222" t="s">
        <v>1053</v>
      </c>
      <c r="T217" s="22" t="str">
        <f t="shared" si="26"/>
        <v>OK</v>
      </c>
      <c r="U217" s="739">
        <f t="shared" si="35"/>
        <v>0</v>
      </c>
      <c r="V217" s="739">
        <f t="shared" si="36"/>
        <v>2800</v>
      </c>
      <c r="W217" s="739">
        <f t="shared" si="37"/>
        <v>0</v>
      </c>
      <c r="X217" s="739">
        <f t="shared" si="38"/>
        <v>840</v>
      </c>
      <c r="Y217" s="722">
        <f t="shared" si="39"/>
        <v>3640</v>
      </c>
      <c r="Z217" s="740" t="str">
        <f t="shared" si="40"/>
        <v>OK</v>
      </c>
    </row>
    <row r="218" spans="1:26">
      <c r="A218" s="1023">
        <v>146</v>
      </c>
      <c r="B218" s="1230" t="s">
        <v>2495</v>
      </c>
      <c r="C218" s="1231" t="s">
        <v>1302</v>
      </c>
      <c r="D218" s="1232">
        <v>7</v>
      </c>
      <c r="E218" s="1232">
        <v>15</v>
      </c>
      <c r="F218" s="1232">
        <v>19</v>
      </c>
      <c r="G218" s="1232">
        <v>20</v>
      </c>
      <c r="H218" s="1232">
        <v>3</v>
      </c>
      <c r="I218" s="1232">
        <f t="shared" si="34"/>
        <v>17</v>
      </c>
      <c r="J218" s="1233">
        <v>280</v>
      </c>
      <c r="K218" s="1233">
        <f t="shared" si="41"/>
        <v>4760</v>
      </c>
      <c r="L218" s="1232">
        <v>0</v>
      </c>
      <c r="M218" s="1232">
        <v>10</v>
      </c>
      <c r="N218" s="1232">
        <v>0</v>
      </c>
      <c r="O218" s="1232">
        <v>7</v>
      </c>
      <c r="P218" s="1232">
        <f t="shared" si="43"/>
        <v>17</v>
      </c>
      <c r="Q218" s="1235">
        <f t="shared" si="42"/>
        <v>4760</v>
      </c>
      <c r="R218" s="1218" t="s">
        <v>1051</v>
      </c>
      <c r="S218" s="1222" t="s">
        <v>1053</v>
      </c>
      <c r="T218" s="22" t="str">
        <f>+IF(K230=Q230,("OK"))</f>
        <v>OK</v>
      </c>
      <c r="U218" s="739">
        <f t="shared" si="35"/>
        <v>0</v>
      </c>
      <c r="V218" s="739">
        <f t="shared" si="36"/>
        <v>2800</v>
      </c>
      <c r="W218" s="739">
        <f t="shared" si="37"/>
        <v>0</v>
      </c>
      <c r="X218" s="739">
        <f t="shared" si="38"/>
        <v>1960</v>
      </c>
      <c r="Y218" s="722">
        <f t="shared" si="39"/>
        <v>4760</v>
      </c>
      <c r="Z218" s="740" t="str">
        <f t="shared" si="40"/>
        <v>OK</v>
      </c>
    </row>
    <row r="219" spans="1:26">
      <c r="A219" s="1023">
        <v>147</v>
      </c>
      <c r="B219" s="1230" t="s">
        <v>2496</v>
      </c>
      <c r="C219" s="1231" t="s">
        <v>1169</v>
      </c>
      <c r="D219" s="1232">
        <v>96</v>
      </c>
      <c r="E219" s="1232">
        <v>168</v>
      </c>
      <c r="F219" s="1232">
        <v>189</v>
      </c>
      <c r="G219" s="1232">
        <v>190</v>
      </c>
      <c r="H219" s="1232">
        <v>0</v>
      </c>
      <c r="I219" s="1232">
        <f t="shared" si="34"/>
        <v>190</v>
      </c>
      <c r="J219" s="1233">
        <v>267.5</v>
      </c>
      <c r="K219" s="1233">
        <f t="shared" si="41"/>
        <v>50825</v>
      </c>
      <c r="L219" s="1232">
        <v>0</v>
      </c>
      <c r="M219" s="1232">
        <v>100</v>
      </c>
      <c r="N219" s="1232">
        <v>0</v>
      </c>
      <c r="O219" s="1232">
        <v>90</v>
      </c>
      <c r="P219" s="1232">
        <f t="shared" si="43"/>
        <v>190</v>
      </c>
      <c r="Q219" s="1235">
        <f t="shared" si="42"/>
        <v>50825</v>
      </c>
      <c r="R219" s="1218" t="s">
        <v>1051</v>
      </c>
      <c r="S219" s="1222" t="s">
        <v>1053</v>
      </c>
      <c r="T219" s="22" t="str">
        <f>+IF(K231=Q231,("OK"))</f>
        <v>OK</v>
      </c>
      <c r="U219" s="739">
        <f t="shared" si="35"/>
        <v>0</v>
      </c>
      <c r="V219" s="739">
        <f t="shared" si="36"/>
        <v>26750</v>
      </c>
      <c r="W219" s="739">
        <f t="shared" si="37"/>
        <v>0</v>
      </c>
      <c r="X219" s="739">
        <f t="shared" si="38"/>
        <v>24075</v>
      </c>
      <c r="Y219" s="722">
        <f t="shared" si="39"/>
        <v>50825</v>
      </c>
      <c r="Z219" s="740" t="str">
        <f t="shared" si="40"/>
        <v>OK</v>
      </c>
    </row>
    <row r="220" spans="1:26">
      <c r="A220" s="1023">
        <v>148</v>
      </c>
      <c r="B220" s="1230" t="s">
        <v>2497</v>
      </c>
      <c r="C220" s="1231" t="s">
        <v>1290</v>
      </c>
      <c r="D220" s="1232">
        <v>3148.5</v>
      </c>
      <c r="E220" s="1232">
        <v>3858</v>
      </c>
      <c r="F220" s="1232">
        <v>3692</v>
      </c>
      <c r="G220" s="1232">
        <v>3700</v>
      </c>
      <c r="H220" s="1232">
        <v>100</v>
      </c>
      <c r="I220" s="1232">
        <f t="shared" si="34"/>
        <v>3600</v>
      </c>
      <c r="J220" s="1233">
        <v>7.96</v>
      </c>
      <c r="K220" s="1233">
        <f t="shared" si="41"/>
        <v>28656</v>
      </c>
      <c r="L220" s="1232">
        <v>0</v>
      </c>
      <c r="M220" s="1232">
        <v>2000</v>
      </c>
      <c r="N220" s="1232">
        <v>1600</v>
      </c>
      <c r="O220" s="1232">
        <v>0</v>
      </c>
      <c r="P220" s="1232">
        <f t="shared" si="43"/>
        <v>3600</v>
      </c>
      <c r="Q220" s="1235">
        <f t="shared" si="42"/>
        <v>28656</v>
      </c>
      <c r="R220" s="1218" t="s">
        <v>1051</v>
      </c>
      <c r="S220" s="1222" t="s">
        <v>1053</v>
      </c>
      <c r="T220" s="22" t="str">
        <f>+IF(K232=Q232,("OK"))</f>
        <v>OK</v>
      </c>
      <c r="U220" s="739">
        <f t="shared" si="35"/>
        <v>0</v>
      </c>
      <c r="V220" s="739">
        <f t="shared" si="36"/>
        <v>15920</v>
      </c>
      <c r="W220" s="739">
        <f t="shared" si="37"/>
        <v>12736</v>
      </c>
      <c r="X220" s="739">
        <f t="shared" si="38"/>
        <v>0</v>
      </c>
      <c r="Y220" s="722">
        <f t="shared" si="39"/>
        <v>28656</v>
      </c>
      <c r="Z220" s="740" t="str">
        <f t="shared" si="40"/>
        <v>OK</v>
      </c>
    </row>
    <row r="221" spans="1:26">
      <c r="A221" s="1023">
        <v>149</v>
      </c>
      <c r="B221" s="1243" t="s">
        <v>2498</v>
      </c>
      <c r="C221" s="1244" t="s">
        <v>1565</v>
      </c>
      <c r="D221" s="1232">
        <v>8</v>
      </c>
      <c r="E221" s="1232">
        <v>9</v>
      </c>
      <c r="F221" s="1232">
        <v>10</v>
      </c>
      <c r="G221" s="1232">
        <v>10</v>
      </c>
      <c r="H221" s="1232">
        <v>0</v>
      </c>
      <c r="I221" s="1232">
        <f t="shared" si="34"/>
        <v>10</v>
      </c>
      <c r="J221" s="1233">
        <v>500</v>
      </c>
      <c r="K221" s="1233">
        <f t="shared" si="41"/>
        <v>5000</v>
      </c>
      <c r="L221" s="1232">
        <v>0</v>
      </c>
      <c r="M221" s="1232">
        <v>5</v>
      </c>
      <c r="N221" s="1232">
        <v>0</v>
      </c>
      <c r="O221" s="1232">
        <v>5</v>
      </c>
      <c r="P221" s="1232">
        <f t="shared" si="43"/>
        <v>10</v>
      </c>
      <c r="Q221" s="1235">
        <f t="shared" si="42"/>
        <v>5000</v>
      </c>
      <c r="R221" s="1218" t="s">
        <v>1051</v>
      </c>
      <c r="S221" s="1222" t="s">
        <v>1053</v>
      </c>
      <c r="T221" s="22" t="str">
        <f>+IF(K233=Q233,("OK"))</f>
        <v>OK</v>
      </c>
      <c r="U221" s="739">
        <f t="shared" si="35"/>
        <v>0</v>
      </c>
      <c r="V221" s="739">
        <f t="shared" si="36"/>
        <v>2500</v>
      </c>
      <c r="W221" s="739">
        <f t="shared" si="37"/>
        <v>0</v>
      </c>
      <c r="X221" s="739">
        <f t="shared" si="38"/>
        <v>2500</v>
      </c>
      <c r="Y221" s="722">
        <f t="shared" si="39"/>
        <v>5000</v>
      </c>
      <c r="Z221" s="740" t="str">
        <f t="shared" si="40"/>
        <v>OK</v>
      </c>
    </row>
    <row r="222" spans="1:26">
      <c r="A222" s="1023">
        <v>150</v>
      </c>
      <c r="B222" s="1245" t="s">
        <v>2499</v>
      </c>
      <c r="C222" s="1246" t="s">
        <v>1351</v>
      </c>
      <c r="D222" s="1247">
        <v>1</v>
      </c>
      <c r="E222" s="1247">
        <v>2</v>
      </c>
      <c r="F222" s="1232">
        <v>1</v>
      </c>
      <c r="G222" s="1232">
        <v>3</v>
      </c>
      <c r="H222" s="1232">
        <v>0</v>
      </c>
      <c r="I222" s="1232">
        <f t="shared" si="34"/>
        <v>3</v>
      </c>
      <c r="J222" s="1248">
        <v>160</v>
      </c>
      <c r="K222" s="1233">
        <f t="shared" si="41"/>
        <v>480</v>
      </c>
      <c r="L222" s="1249">
        <v>0</v>
      </c>
      <c r="M222" s="1249">
        <v>3</v>
      </c>
      <c r="N222" s="1232">
        <v>0</v>
      </c>
      <c r="O222" s="1249">
        <v>0</v>
      </c>
      <c r="P222" s="1232">
        <f t="shared" si="43"/>
        <v>3</v>
      </c>
      <c r="Q222" s="1235">
        <f t="shared" si="42"/>
        <v>480</v>
      </c>
      <c r="R222" s="1218" t="s">
        <v>1051</v>
      </c>
      <c r="S222" s="1222" t="s">
        <v>1053</v>
      </c>
      <c r="T222" s="22" t="str">
        <f>+IF(K234=Q234,("OK"))</f>
        <v>OK</v>
      </c>
      <c r="U222" s="739">
        <f t="shared" si="35"/>
        <v>0</v>
      </c>
      <c r="V222" s="739">
        <f t="shared" si="36"/>
        <v>480</v>
      </c>
      <c r="W222" s="739">
        <f t="shared" si="37"/>
        <v>0</v>
      </c>
      <c r="X222" s="739">
        <f t="shared" si="38"/>
        <v>0</v>
      </c>
      <c r="Y222" s="722">
        <f t="shared" si="39"/>
        <v>480</v>
      </c>
      <c r="Z222" s="740" t="str">
        <f t="shared" si="40"/>
        <v>OK</v>
      </c>
    </row>
    <row r="223" spans="1:26" s="21" customFormat="1">
      <c r="A223" s="1060"/>
      <c r="B223" s="76" t="s">
        <v>6</v>
      </c>
      <c r="K223" s="1224">
        <f>SUM(K207:K222)</f>
        <v>1853734.4766666663</v>
      </c>
      <c r="L223" s="1139"/>
      <c r="M223" s="1139"/>
      <c r="N223" s="1139"/>
      <c r="O223" s="1139"/>
      <c r="P223" s="1139"/>
      <c r="Q223" s="1225">
        <f>SUM(Q207:Q222)</f>
        <v>1853734.4766666663</v>
      </c>
      <c r="T223" s="22"/>
      <c r="U223" s="739">
        <f t="shared" si="35"/>
        <v>0</v>
      </c>
      <c r="V223" s="739">
        <f t="shared" si="36"/>
        <v>0</v>
      </c>
      <c r="W223" s="739">
        <f t="shared" si="37"/>
        <v>0</v>
      </c>
      <c r="X223" s="739">
        <f t="shared" si="38"/>
        <v>0</v>
      </c>
      <c r="Y223" s="722">
        <f t="shared" si="39"/>
        <v>0</v>
      </c>
      <c r="Z223" s="740" t="b">
        <f t="shared" si="40"/>
        <v>0</v>
      </c>
    </row>
    <row r="224" spans="1:26" ht="24.6">
      <c r="A224" s="1781" t="s">
        <v>2363</v>
      </c>
      <c r="B224" s="1781"/>
      <c r="C224" s="1781"/>
      <c r="D224" s="1781"/>
      <c r="E224" s="1781"/>
      <c r="F224" s="1781"/>
      <c r="G224" s="1781"/>
      <c r="H224" s="1781"/>
      <c r="I224" s="1781"/>
      <c r="J224" s="1781"/>
      <c r="K224" s="1781"/>
      <c r="L224" s="1781"/>
      <c r="M224" s="1781"/>
      <c r="N224" s="1781"/>
      <c r="O224" s="1781"/>
      <c r="P224" s="1781"/>
      <c r="Q224" s="1781"/>
      <c r="R224" s="1781"/>
      <c r="S224" s="1781"/>
      <c r="T224" s="517"/>
      <c r="U224" s="739">
        <f t="shared" si="35"/>
        <v>0</v>
      </c>
      <c r="V224" s="739">
        <f t="shared" si="36"/>
        <v>0</v>
      </c>
      <c r="W224" s="739">
        <f t="shared" si="37"/>
        <v>0</v>
      </c>
      <c r="X224" s="739">
        <f t="shared" si="38"/>
        <v>0</v>
      </c>
      <c r="Y224" s="722">
        <f t="shared" si="39"/>
        <v>0</v>
      </c>
      <c r="Z224" s="740" t="str">
        <f t="shared" si="40"/>
        <v>OK</v>
      </c>
    </row>
    <row r="225" spans="1:26" ht="24.6">
      <c r="A225" s="1826" t="s">
        <v>1029</v>
      </c>
      <c r="B225" s="1826"/>
      <c r="C225" s="1826"/>
      <c r="D225" s="1826"/>
      <c r="E225" s="1826"/>
      <c r="F225" s="1826"/>
      <c r="G225" s="1826"/>
      <c r="H225" s="1826"/>
      <c r="I225" s="1826"/>
      <c r="J225" s="1826"/>
      <c r="K225" s="1826"/>
      <c r="L225" s="1826"/>
      <c r="M225" s="1826"/>
      <c r="N225" s="1826"/>
      <c r="O225" s="1826"/>
      <c r="P225" s="1826"/>
      <c r="Q225" s="1826"/>
      <c r="R225" s="1826"/>
      <c r="S225" s="1826"/>
      <c r="T225" s="517"/>
      <c r="U225" s="739">
        <f t="shared" si="35"/>
        <v>0</v>
      </c>
      <c r="V225" s="739">
        <f t="shared" si="36"/>
        <v>0</v>
      </c>
      <c r="W225" s="739">
        <f t="shared" si="37"/>
        <v>0</v>
      </c>
      <c r="X225" s="739">
        <f t="shared" si="38"/>
        <v>0</v>
      </c>
      <c r="Y225" s="722">
        <f t="shared" si="39"/>
        <v>0</v>
      </c>
      <c r="Z225" s="740" t="str">
        <f t="shared" si="40"/>
        <v>OK</v>
      </c>
    </row>
    <row r="226" spans="1:26" ht="24.6">
      <c r="A226" s="1827" t="s">
        <v>1030</v>
      </c>
      <c r="B226" s="1827"/>
      <c r="C226" s="1827"/>
      <c r="D226" s="1827"/>
      <c r="E226" s="1827"/>
      <c r="F226" s="1827"/>
      <c r="G226" s="1827"/>
      <c r="H226" s="1827"/>
      <c r="I226" s="1827"/>
      <c r="J226" s="1827"/>
      <c r="K226" s="1827"/>
      <c r="L226" s="1827"/>
      <c r="M226" s="1827"/>
      <c r="N226" s="1827"/>
      <c r="O226" s="1827"/>
      <c r="P226" s="1827"/>
      <c r="Q226" s="1827"/>
      <c r="R226" s="1827"/>
      <c r="S226" s="1827"/>
      <c r="T226" s="517"/>
      <c r="U226" s="739">
        <f t="shared" si="35"/>
        <v>0</v>
      </c>
      <c r="V226" s="739">
        <f t="shared" si="36"/>
        <v>0</v>
      </c>
      <c r="W226" s="739">
        <f t="shared" si="37"/>
        <v>0</v>
      </c>
      <c r="X226" s="739">
        <f t="shared" si="38"/>
        <v>0</v>
      </c>
      <c r="Y226" s="722">
        <f t="shared" si="39"/>
        <v>0</v>
      </c>
      <c r="Z226" s="740" t="str">
        <f t="shared" si="40"/>
        <v>OK</v>
      </c>
    </row>
    <row r="227" spans="1:26">
      <c r="A227" s="1872" t="s">
        <v>789</v>
      </c>
      <c r="B227" s="1873" t="s">
        <v>4</v>
      </c>
      <c r="C227" s="1872" t="s">
        <v>1031</v>
      </c>
      <c r="D227" s="1892" t="s">
        <v>1032</v>
      </c>
      <c r="E227" s="1892"/>
      <c r="F227" s="1892"/>
      <c r="G227" s="1893" t="s">
        <v>1033</v>
      </c>
      <c r="H227" s="1894" t="s">
        <v>1034</v>
      </c>
      <c r="I227" s="1894" t="s">
        <v>1035</v>
      </c>
      <c r="J227" s="1895" t="s">
        <v>1036</v>
      </c>
      <c r="K227" s="1896" t="s">
        <v>1037</v>
      </c>
      <c r="L227" s="1892" t="s">
        <v>1038</v>
      </c>
      <c r="M227" s="1892" t="s">
        <v>1039</v>
      </c>
      <c r="N227" s="1892" t="s">
        <v>1040</v>
      </c>
      <c r="O227" s="1892" t="s">
        <v>1041</v>
      </c>
      <c r="P227" s="1872" t="s">
        <v>1042</v>
      </c>
      <c r="Q227" s="1872"/>
      <c r="R227" s="1872" t="s">
        <v>1043</v>
      </c>
      <c r="S227" s="1878" t="s">
        <v>1146</v>
      </c>
      <c r="T227" s="517" t="str">
        <f>+IF(K233=Q233,("OK"))</f>
        <v>OK</v>
      </c>
      <c r="U227" s="739"/>
      <c r="V227" s="739"/>
      <c r="W227" s="739"/>
      <c r="X227" s="739"/>
      <c r="Z227" s="740" t="str">
        <f t="shared" si="40"/>
        <v>OK</v>
      </c>
    </row>
    <row r="228" spans="1:26" ht="87" customHeight="1">
      <c r="A228" s="1872"/>
      <c r="B228" s="1874"/>
      <c r="C228" s="1872"/>
      <c r="D228" s="1209" t="s">
        <v>1045</v>
      </c>
      <c r="E228" s="1209" t="s">
        <v>1046</v>
      </c>
      <c r="F228" s="1209" t="s">
        <v>224</v>
      </c>
      <c r="G228" s="1893"/>
      <c r="H228" s="1894"/>
      <c r="I228" s="1894"/>
      <c r="J228" s="1895"/>
      <c r="K228" s="1896"/>
      <c r="L228" s="1892"/>
      <c r="M228" s="1892"/>
      <c r="N228" s="1892"/>
      <c r="O228" s="1892"/>
      <c r="P228" s="724" t="s">
        <v>1047</v>
      </c>
      <c r="Q228" s="1211" t="s">
        <v>1048</v>
      </c>
      <c r="R228" s="1872"/>
      <c r="S228" s="1878"/>
      <c r="T228" s="517" t="str">
        <f>+IF(K234=Q234,("OK"))</f>
        <v>OK</v>
      </c>
      <c r="U228" s="739">
        <f t="shared" si="35"/>
        <v>0</v>
      </c>
      <c r="V228" s="739">
        <f t="shared" si="36"/>
        <v>0</v>
      </c>
      <c r="W228" s="739">
        <f t="shared" si="37"/>
        <v>0</v>
      </c>
      <c r="X228" s="739">
        <f t="shared" si="38"/>
        <v>0</v>
      </c>
      <c r="Y228" s="722">
        <f t="shared" si="39"/>
        <v>0</v>
      </c>
      <c r="Z228" s="740" t="b">
        <f t="shared" si="40"/>
        <v>0</v>
      </c>
    </row>
    <row r="229" spans="1:26" ht="19.2" customHeight="1">
      <c r="A229" s="724"/>
      <c r="B229" s="849" t="s">
        <v>1087</v>
      </c>
      <c r="C229" s="1227"/>
      <c r="D229" s="1209"/>
      <c r="E229" s="1209"/>
      <c r="F229" s="1209"/>
      <c r="G229" s="1208"/>
      <c r="H229" s="1209"/>
      <c r="I229" s="1209"/>
      <c r="J229" s="1210"/>
      <c r="K229" s="1240">
        <f>+K223</f>
        <v>1853734.4766666663</v>
      </c>
      <c r="L229" s="1241"/>
      <c r="M229" s="1241"/>
      <c r="N229" s="1241"/>
      <c r="O229" s="1241"/>
      <c r="P229" s="1242"/>
      <c r="Q229" s="1240">
        <f>+Q223</f>
        <v>1853734.4766666663</v>
      </c>
      <c r="R229" s="724"/>
      <c r="S229" s="726"/>
      <c r="T229" s="517"/>
      <c r="U229" s="739">
        <f t="shared" si="35"/>
        <v>0</v>
      </c>
      <c r="V229" s="739">
        <f t="shared" si="36"/>
        <v>0</v>
      </c>
      <c r="W229" s="739">
        <f t="shared" si="37"/>
        <v>0</v>
      </c>
      <c r="X229" s="739">
        <f t="shared" si="38"/>
        <v>0</v>
      </c>
      <c r="Y229" s="722">
        <f t="shared" si="39"/>
        <v>0</v>
      </c>
      <c r="Z229" s="740" t="b">
        <f t="shared" si="40"/>
        <v>0</v>
      </c>
    </row>
    <row r="230" spans="1:26">
      <c r="A230" s="1023">
        <v>151</v>
      </c>
      <c r="B230" s="1250" t="s">
        <v>2500</v>
      </c>
      <c r="C230" s="1251" t="s">
        <v>1351</v>
      </c>
      <c r="D230" s="1247">
        <v>0</v>
      </c>
      <c r="E230" s="1250">
        <v>2</v>
      </c>
      <c r="F230" s="1232">
        <v>1</v>
      </c>
      <c r="G230" s="1232">
        <v>3</v>
      </c>
      <c r="H230" s="1232">
        <v>0</v>
      </c>
      <c r="I230" s="1232">
        <f t="shared" si="34"/>
        <v>3</v>
      </c>
      <c r="J230" s="1248">
        <v>160</v>
      </c>
      <c r="K230" s="1233">
        <f t="shared" si="41"/>
        <v>480</v>
      </c>
      <c r="L230" s="1249">
        <v>0</v>
      </c>
      <c r="M230" s="1249">
        <v>3</v>
      </c>
      <c r="N230" s="1232">
        <v>0</v>
      </c>
      <c r="O230" s="1249">
        <v>0</v>
      </c>
      <c r="P230" s="1232">
        <f t="shared" si="43"/>
        <v>3</v>
      </c>
      <c r="Q230" s="1235">
        <f t="shared" si="42"/>
        <v>480</v>
      </c>
      <c r="R230" s="1218" t="s">
        <v>1051</v>
      </c>
      <c r="S230" s="1222" t="s">
        <v>1053</v>
      </c>
      <c r="T230" s="22" t="str">
        <f t="shared" ref="T230:T318" si="44">+IF(K235=Q235,("OK"))</f>
        <v>OK</v>
      </c>
      <c r="U230" s="739">
        <f t="shared" si="35"/>
        <v>0</v>
      </c>
      <c r="V230" s="739">
        <f t="shared" si="36"/>
        <v>480</v>
      </c>
      <c r="W230" s="739">
        <f t="shared" si="37"/>
        <v>0</v>
      </c>
      <c r="X230" s="739">
        <f t="shared" si="38"/>
        <v>0</v>
      </c>
      <c r="Y230" s="722">
        <f t="shared" si="39"/>
        <v>480</v>
      </c>
      <c r="Z230" s="740" t="str">
        <f t="shared" si="40"/>
        <v>OK</v>
      </c>
    </row>
    <row r="231" spans="1:26">
      <c r="A231" s="1023">
        <v>152</v>
      </c>
      <c r="B231" s="1230" t="s">
        <v>2501</v>
      </c>
      <c r="C231" s="1231" t="s">
        <v>1642</v>
      </c>
      <c r="D231" s="1232">
        <v>2271</v>
      </c>
      <c r="E231" s="1232">
        <v>1830</v>
      </c>
      <c r="F231" s="1232">
        <v>1815</v>
      </c>
      <c r="G231" s="1232">
        <v>1900</v>
      </c>
      <c r="H231" s="1232">
        <v>50</v>
      </c>
      <c r="I231" s="1232">
        <f t="shared" si="34"/>
        <v>1850</v>
      </c>
      <c r="J231" s="1233">
        <v>14</v>
      </c>
      <c r="K231" s="1233">
        <f t="shared" si="41"/>
        <v>25900</v>
      </c>
      <c r="L231" s="1232">
        <v>500</v>
      </c>
      <c r="M231" s="1232">
        <v>500</v>
      </c>
      <c r="N231" s="1232">
        <v>500</v>
      </c>
      <c r="O231" s="1232">
        <v>350</v>
      </c>
      <c r="P231" s="1232">
        <f t="shared" si="43"/>
        <v>1850</v>
      </c>
      <c r="Q231" s="1235">
        <f t="shared" si="42"/>
        <v>25900</v>
      </c>
      <c r="R231" s="1218" t="s">
        <v>1051</v>
      </c>
      <c r="S231" s="1222" t="s">
        <v>1053</v>
      </c>
      <c r="T231" s="22" t="str">
        <f t="shared" si="44"/>
        <v>OK</v>
      </c>
      <c r="U231" s="739">
        <f t="shared" si="35"/>
        <v>7000</v>
      </c>
      <c r="V231" s="739">
        <f t="shared" si="36"/>
        <v>7000</v>
      </c>
      <c r="W231" s="739">
        <f t="shared" si="37"/>
        <v>7000</v>
      </c>
      <c r="X231" s="739">
        <f t="shared" si="38"/>
        <v>4900</v>
      </c>
      <c r="Y231" s="722">
        <f t="shared" si="39"/>
        <v>25900</v>
      </c>
      <c r="Z231" s="740" t="str">
        <f t="shared" si="40"/>
        <v>OK</v>
      </c>
    </row>
    <row r="232" spans="1:26">
      <c r="A232" s="1023">
        <v>153</v>
      </c>
      <c r="B232" s="1230" t="s">
        <v>2502</v>
      </c>
      <c r="C232" s="1231" t="s">
        <v>1642</v>
      </c>
      <c r="D232" s="1232">
        <v>50</v>
      </c>
      <c r="E232" s="1232">
        <v>90</v>
      </c>
      <c r="F232" s="1232">
        <v>67</v>
      </c>
      <c r="G232" s="1232">
        <v>100</v>
      </c>
      <c r="H232" s="1232">
        <v>20</v>
      </c>
      <c r="I232" s="1232">
        <f t="shared" si="34"/>
        <v>80</v>
      </c>
      <c r="J232" s="1233">
        <v>5.5</v>
      </c>
      <c r="K232" s="1233">
        <f t="shared" si="41"/>
        <v>440</v>
      </c>
      <c r="L232" s="1232">
        <v>0</v>
      </c>
      <c r="M232" s="1232">
        <v>50</v>
      </c>
      <c r="N232" s="1232">
        <v>0</v>
      </c>
      <c r="O232" s="1232">
        <v>30</v>
      </c>
      <c r="P232" s="1232">
        <f t="shared" si="43"/>
        <v>80</v>
      </c>
      <c r="Q232" s="1235">
        <f t="shared" si="42"/>
        <v>440</v>
      </c>
      <c r="R232" s="1218" t="s">
        <v>1051</v>
      </c>
      <c r="S232" s="1222" t="s">
        <v>1053</v>
      </c>
      <c r="T232" s="22" t="str">
        <f t="shared" si="44"/>
        <v>OK</v>
      </c>
      <c r="U232" s="739">
        <f t="shared" si="35"/>
        <v>0</v>
      </c>
      <c r="V232" s="739">
        <f t="shared" si="36"/>
        <v>275</v>
      </c>
      <c r="W232" s="739">
        <f t="shared" si="37"/>
        <v>0</v>
      </c>
      <c r="X232" s="739">
        <f t="shared" si="38"/>
        <v>165</v>
      </c>
      <c r="Y232" s="722">
        <f t="shared" si="39"/>
        <v>440</v>
      </c>
      <c r="Z232" s="740" t="str">
        <f t="shared" si="40"/>
        <v>OK</v>
      </c>
    </row>
    <row r="233" spans="1:26">
      <c r="A233" s="1023">
        <v>154</v>
      </c>
      <c r="B233" s="1230" t="s">
        <v>2503</v>
      </c>
      <c r="C233" s="1231" t="s">
        <v>1503</v>
      </c>
      <c r="D233" s="1232">
        <v>72</v>
      </c>
      <c r="E233" s="1232">
        <v>45</v>
      </c>
      <c r="F233" s="1232">
        <v>44</v>
      </c>
      <c r="G233" s="1232">
        <v>48</v>
      </c>
      <c r="H233" s="1232">
        <v>0</v>
      </c>
      <c r="I233" s="1232">
        <f t="shared" si="34"/>
        <v>48</v>
      </c>
      <c r="J233" s="1233">
        <v>31.21</v>
      </c>
      <c r="K233" s="1233">
        <f t="shared" si="41"/>
        <v>1498.08</v>
      </c>
      <c r="L233" s="1232">
        <v>0</v>
      </c>
      <c r="M233" s="1232">
        <v>0</v>
      </c>
      <c r="N233" s="1232">
        <v>48</v>
      </c>
      <c r="O233" s="1232">
        <v>0</v>
      </c>
      <c r="P233" s="1232">
        <f t="shared" si="43"/>
        <v>48</v>
      </c>
      <c r="Q233" s="1235">
        <f t="shared" si="42"/>
        <v>1498.08</v>
      </c>
      <c r="R233" s="1218" t="s">
        <v>1051</v>
      </c>
      <c r="S233" s="1222" t="s">
        <v>1053</v>
      </c>
      <c r="T233" s="22" t="str">
        <f t="shared" si="44"/>
        <v>OK</v>
      </c>
      <c r="U233" s="739">
        <f t="shared" si="35"/>
        <v>0</v>
      </c>
      <c r="V233" s="739">
        <f t="shared" si="36"/>
        <v>0</v>
      </c>
      <c r="W233" s="739">
        <f t="shared" si="37"/>
        <v>1498.08</v>
      </c>
      <c r="X233" s="739">
        <f t="shared" si="38"/>
        <v>0</v>
      </c>
      <c r="Y233" s="722">
        <f t="shared" si="39"/>
        <v>1498.08</v>
      </c>
      <c r="Z233" s="740" t="str">
        <f t="shared" si="40"/>
        <v>OK</v>
      </c>
    </row>
    <row r="234" spans="1:26">
      <c r="A234" s="1023">
        <v>155</v>
      </c>
      <c r="B234" s="1230" t="s">
        <v>2504</v>
      </c>
      <c r="C234" s="1231" t="s">
        <v>1503</v>
      </c>
      <c r="D234" s="1232">
        <v>52.5</v>
      </c>
      <c r="E234" s="1232">
        <v>63</v>
      </c>
      <c r="F234" s="1232">
        <v>73</v>
      </c>
      <c r="G234" s="1232">
        <v>84</v>
      </c>
      <c r="H234" s="1232">
        <v>0</v>
      </c>
      <c r="I234" s="1232">
        <f t="shared" si="34"/>
        <v>84</v>
      </c>
      <c r="J234" s="1233">
        <v>37.910714285714285</v>
      </c>
      <c r="K234" s="1233">
        <f t="shared" si="41"/>
        <v>3184.5</v>
      </c>
      <c r="L234" s="1232">
        <v>0</v>
      </c>
      <c r="M234" s="1232">
        <v>0</v>
      </c>
      <c r="N234" s="1232">
        <v>84</v>
      </c>
      <c r="O234" s="1232">
        <v>0</v>
      </c>
      <c r="P234" s="1232">
        <f t="shared" si="43"/>
        <v>84</v>
      </c>
      <c r="Q234" s="1235">
        <f t="shared" si="42"/>
        <v>3184.5</v>
      </c>
      <c r="R234" s="1218" t="s">
        <v>1051</v>
      </c>
      <c r="S234" s="1222" t="s">
        <v>1053</v>
      </c>
      <c r="T234" s="22" t="str">
        <f t="shared" si="44"/>
        <v>OK</v>
      </c>
      <c r="U234" s="739">
        <f t="shared" si="35"/>
        <v>0</v>
      </c>
      <c r="V234" s="739">
        <f t="shared" si="36"/>
        <v>0</v>
      </c>
      <c r="W234" s="739">
        <f t="shared" si="37"/>
        <v>3184.5</v>
      </c>
      <c r="X234" s="739">
        <f t="shared" si="38"/>
        <v>0</v>
      </c>
      <c r="Y234" s="722">
        <f t="shared" si="39"/>
        <v>3184.5</v>
      </c>
      <c r="Z234" s="740" t="str">
        <f t="shared" si="40"/>
        <v>OK</v>
      </c>
    </row>
    <row r="235" spans="1:26">
      <c r="A235" s="1023">
        <v>156</v>
      </c>
      <c r="B235" s="1230" t="s">
        <v>2505</v>
      </c>
      <c r="C235" s="1231" t="s">
        <v>1503</v>
      </c>
      <c r="D235" s="1232">
        <v>49.5</v>
      </c>
      <c r="E235" s="1232">
        <v>54</v>
      </c>
      <c r="F235" s="1232">
        <v>55</v>
      </c>
      <c r="G235" s="1232">
        <v>60</v>
      </c>
      <c r="H235" s="1232">
        <v>0</v>
      </c>
      <c r="I235" s="1232">
        <f t="shared" si="34"/>
        <v>60</v>
      </c>
      <c r="J235" s="1233">
        <v>50.241667058823523</v>
      </c>
      <c r="K235" s="1233">
        <f t="shared" si="41"/>
        <v>3014.5000235294115</v>
      </c>
      <c r="L235" s="1232">
        <v>0</v>
      </c>
      <c r="M235" s="1232">
        <v>60</v>
      </c>
      <c r="N235" s="1232">
        <v>0</v>
      </c>
      <c r="O235" s="1232">
        <v>0</v>
      </c>
      <c r="P235" s="1232">
        <f t="shared" si="43"/>
        <v>60</v>
      </c>
      <c r="Q235" s="1235">
        <f t="shared" si="42"/>
        <v>3014.5000235294115</v>
      </c>
      <c r="R235" s="1218" t="s">
        <v>1051</v>
      </c>
      <c r="S235" s="1222" t="s">
        <v>1053</v>
      </c>
      <c r="T235" s="22" t="str">
        <f t="shared" si="44"/>
        <v>OK</v>
      </c>
      <c r="U235" s="739">
        <f t="shared" si="35"/>
        <v>0</v>
      </c>
      <c r="V235" s="739">
        <f t="shared" si="36"/>
        <v>3014.5000235294115</v>
      </c>
      <c r="W235" s="739">
        <f t="shared" si="37"/>
        <v>0</v>
      </c>
      <c r="X235" s="739">
        <f t="shared" si="38"/>
        <v>0</v>
      </c>
      <c r="Y235" s="722">
        <f t="shared" si="39"/>
        <v>3014.5000235294115</v>
      </c>
      <c r="Z235" s="740" t="str">
        <f t="shared" si="40"/>
        <v>OK</v>
      </c>
    </row>
    <row r="236" spans="1:26">
      <c r="A236" s="1023">
        <v>157</v>
      </c>
      <c r="B236" s="1230" t="s">
        <v>2506</v>
      </c>
      <c r="C236" s="1231" t="s">
        <v>1646</v>
      </c>
      <c r="D236" s="1232">
        <v>9</v>
      </c>
      <c r="E236" s="1232">
        <v>13.5</v>
      </c>
      <c r="F236" s="1232">
        <v>20</v>
      </c>
      <c r="G236" s="1232">
        <v>25</v>
      </c>
      <c r="H236" s="1232">
        <v>5</v>
      </c>
      <c r="I236" s="1232">
        <f t="shared" si="34"/>
        <v>20</v>
      </c>
      <c r="J236" s="1233">
        <v>580</v>
      </c>
      <c r="K236" s="1233">
        <f t="shared" si="41"/>
        <v>11600</v>
      </c>
      <c r="L236" s="1232">
        <v>0</v>
      </c>
      <c r="M236" s="1232">
        <v>10</v>
      </c>
      <c r="N236" s="1232">
        <v>0</v>
      </c>
      <c r="O236" s="1232">
        <v>10</v>
      </c>
      <c r="P236" s="1232">
        <f t="shared" si="43"/>
        <v>20</v>
      </c>
      <c r="Q236" s="1235">
        <f t="shared" si="42"/>
        <v>11600</v>
      </c>
      <c r="R236" s="1218" t="s">
        <v>1051</v>
      </c>
      <c r="S236" s="1222" t="s">
        <v>1053</v>
      </c>
      <c r="T236" s="22" t="str">
        <f t="shared" si="44"/>
        <v>OK</v>
      </c>
      <c r="U236" s="739">
        <f t="shared" si="35"/>
        <v>0</v>
      </c>
      <c r="V236" s="739">
        <f t="shared" si="36"/>
        <v>5800</v>
      </c>
      <c r="W236" s="739">
        <f t="shared" si="37"/>
        <v>0</v>
      </c>
      <c r="X236" s="739">
        <f t="shared" si="38"/>
        <v>5800</v>
      </c>
      <c r="Y236" s="722">
        <f t="shared" si="39"/>
        <v>11600</v>
      </c>
      <c r="Z236" s="740" t="str">
        <f t="shared" si="40"/>
        <v>OK</v>
      </c>
    </row>
    <row r="237" spans="1:26">
      <c r="A237" s="1023">
        <v>158</v>
      </c>
      <c r="B237" s="1230" t="s">
        <v>2507</v>
      </c>
      <c r="C237" s="1231" t="s">
        <v>1646</v>
      </c>
      <c r="D237" s="1232">
        <v>9</v>
      </c>
      <c r="E237" s="1232">
        <v>22.5</v>
      </c>
      <c r="F237" s="1232">
        <v>45</v>
      </c>
      <c r="G237" s="1232">
        <v>50</v>
      </c>
      <c r="H237" s="1232">
        <v>10</v>
      </c>
      <c r="I237" s="1232">
        <f t="shared" si="34"/>
        <v>40</v>
      </c>
      <c r="J237" s="1233">
        <v>550</v>
      </c>
      <c r="K237" s="1233">
        <f t="shared" si="41"/>
        <v>22000</v>
      </c>
      <c r="L237" s="1232">
        <v>0</v>
      </c>
      <c r="M237" s="1232">
        <v>20</v>
      </c>
      <c r="N237" s="1232">
        <v>0</v>
      </c>
      <c r="O237" s="1232">
        <v>20</v>
      </c>
      <c r="P237" s="1232">
        <f t="shared" si="43"/>
        <v>40</v>
      </c>
      <c r="Q237" s="1235">
        <f t="shared" si="42"/>
        <v>22000</v>
      </c>
      <c r="R237" s="1218" t="s">
        <v>1051</v>
      </c>
      <c r="S237" s="1222" t="s">
        <v>1053</v>
      </c>
      <c r="T237" s="22" t="str">
        <f t="shared" si="44"/>
        <v>OK</v>
      </c>
      <c r="U237" s="739">
        <f t="shared" si="35"/>
        <v>0</v>
      </c>
      <c r="V237" s="739">
        <f t="shared" si="36"/>
        <v>11000</v>
      </c>
      <c r="W237" s="739">
        <f t="shared" si="37"/>
        <v>0</v>
      </c>
      <c r="X237" s="739">
        <f t="shared" si="38"/>
        <v>11000</v>
      </c>
      <c r="Y237" s="722">
        <f t="shared" si="39"/>
        <v>22000</v>
      </c>
      <c r="Z237" s="740" t="str">
        <f t="shared" si="40"/>
        <v>OK</v>
      </c>
    </row>
    <row r="238" spans="1:26">
      <c r="A238" s="1023">
        <v>159</v>
      </c>
      <c r="B238" s="1230" t="s">
        <v>2508</v>
      </c>
      <c r="C238" s="1231" t="s">
        <v>1646</v>
      </c>
      <c r="D238" s="1232">
        <v>12</v>
      </c>
      <c r="E238" s="1232">
        <v>10</v>
      </c>
      <c r="F238" s="1232">
        <v>11</v>
      </c>
      <c r="G238" s="1232">
        <v>12</v>
      </c>
      <c r="H238" s="1232">
        <v>5</v>
      </c>
      <c r="I238" s="1232">
        <f t="shared" si="34"/>
        <v>7</v>
      </c>
      <c r="J238" s="1233">
        <v>650</v>
      </c>
      <c r="K238" s="1233">
        <f t="shared" si="41"/>
        <v>4550</v>
      </c>
      <c r="L238" s="1232">
        <v>0</v>
      </c>
      <c r="M238" s="1232">
        <v>0</v>
      </c>
      <c r="N238" s="1232">
        <v>7</v>
      </c>
      <c r="O238" s="1232">
        <v>0</v>
      </c>
      <c r="P238" s="1232">
        <f t="shared" si="43"/>
        <v>7</v>
      </c>
      <c r="Q238" s="1235">
        <f t="shared" si="42"/>
        <v>4550</v>
      </c>
      <c r="R238" s="1218" t="s">
        <v>1051</v>
      </c>
      <c r="S238" s="1222" t="s">
        <v>1053</v>
      </c>
      <c r="T238" s="22" t="str">
        <f t="shared" si="44"/>
        <v>OK</v>
      </c>
      <c r="U238" s="739">
        <f t="shared" si="35"/>
        <v>0</v>
      </c>
      <c r="V238" s="739">
        <f t="shared" si="36"/>
        <v>0</v>
      </c>
      <c r="W238" s="739">
        <f t="shared" si="37"/>
        <v>4550</v>
      </c>
      <c r="X238" s="739">
        <f t="shared" si="38"/>
        <v>0</v>
      </c>
      <c r="Y238" s="722">
        <f t="shared" si="39"/>
        <v>4550</v>
      </c>
      <c r="Z238" s="740" t="str">
        <f t="shared" si="40"/>
        <v>OK</v>
      </c>
    </row>
    <row r="239" spans="1:26">
      <c r="A239" s="1023">
        <v>160</v>
      </c>
      <c r="B239" s="1230" t="s">
        <v>2509</v>
      </c>
      <c r="C239" s="1231" t="s">
        <v>1646</v>
      </c>
      <c r="D239" s="1232">
        <v>26</v>
      </c>
      <c r="E239" s="1232">
        <v>30</v>
      </c>
      <c r="F239" s="1232">
        <v>23</v>
      </c>
      <c r="G239" s="1232">
        <v>25</v>
      </c>
      <c r="H239" s="1232">
        <v>0</v>
      </c>
      <c r="I239" s="1232">
        <f t="shared" si="34"/>
        <v>25</v>
      </c>
      <c r="J239" s="1233">
        <v>300</v>
      </c>
      <c r="K239" s="1233">
        <f t="shared" si="41"/>
        <v>7500</v>
      </c>
      <c r="L239" s="1232">
        <v>0</v>
      </c>
      <c r="M239" s="1232">
        <v>10</v>
      </c>
      <c r="N239" s="1232">
        <v>0</v>
      </c>
      <c r="O239" s="1232">
        <v>15</v>
      </c>
      <c r="P239" s="1232">
        <f t="shared" si="43"/>
        <v>25</v>
      </c>
      <c r="Q239" s="1235">
        <f t="shared" si="42"/>
        <v>7500</v>
      </c>
      <c r="R239" s="1218" t="s">
        <v>1051</v>
      </c>
      <c r="S239" s="1222" t="s">
        <v>1053</v>
      </c>
      <c r="T239" s="22" t="str">
        <f t="shared" si="44"/>
        <v>OK</v>
      </c>
      <c r="U239" s="739">
        <f t="shared" si="35"/>
        <v>0</v>
      </c>
      <c r="V239" s="739">
        <f t="shared" si="36"/>
        <v>3000</v>
      </c>
      <c r="W239" s="739">
        <f t="shared" si="37"/>
        <v>0</v>
      </c>
      <c r="X239" s="739">
        <f t="shared" si="38"/>
        <v>4500</v>
      </c>
      <c r="Y239" s="722">
        <f t="shared" si="39"/>
        <v>7500</v>
      </c>
      <c r="Z239" s="740" t="str">
        <f t="shared" si="40"/>
        <v>OK</v>
      </c>
    </row>
    <row r="240" spans="1:26">
      <c r="A240" s="1023">
        <v>161</v>
      </c>
      <c r="B240" s="1230" t="s">
        <v>2510</v>
      </c>
      <c r="C240" s="1231" t="s">
        <v>1327</v>
      </c>
      <c r="D240" s="1232">
        <v>20</v>
      </c>
      <c r="E240" s="1232">
        <v>5</v>
      </c>
      <c r="F240" s="1232">
        <v>7</v>
      </c>
      <c r="G240" s="1232">
        <v>8</v>
      </c>
      <c r="H240" s="1232">
        <v>13</v>
      </c>
      <c r="I240" s="1232">
        <v>0</v>
      </c>
      <c r="J240" s="1233">
        <v>70</v>
      </c>
      <c r="K240" s="1233">
        <f t="shared" si="41"/>
        <v>0</v>
      </c>
      <c r="L240" s="1232">
        <v>0</v>
      </c>
      <c r="M240" s="1232">
        <v>0</v>
      </c>
      <c r="N240" s="1232">
        <v>0</v>
      </c>
      <c r="O240" s="1232">
        <v>0</v>
      </c>
      <c r="P240" s="1232">
        <f t="shared" si="43"/>
        <v>0</v>
      </c>
      <c r="Q240" s="1235">
        <f t="shared" si="42"/>
        <v>0</v>
      </c>
      <c r="R240" s="1218" t="s">
        <v>1051</v>
      </c>
      <c r="S240" s="1222" t="s">
        <v>1053</v>
      </c>
      <c r="T240" s="22" t="str">
        <f>+IF(K252=Q252,("OK"))</f>
        <v>OK</v>
      </c>
      <c r="U240" s="739">
        <f t="shared" si="35"/>
        <v>0</v>
      </c>
      <c r="V240" s="739">
        <f t="shared" si="36"/>
        <v>0</v>
      </c>
      <c r="W240" s="739">
        <f t="shared" si="37"/>
        <v>0</v>
      </c>
      <c r="X240" s="739">
        <f t="shared" si="38"/>
        <v>0</v>
      </c>
      <c r="Y240" s="722">
        <f t="shared" si="39"/>
        <v>0</v>
      </c>
      <c r="Z240" s="740" t="str">
        <f t="shared" si="40"/>
        <v>OK</v>
      </c>
    </row>
    <row r="241" spans="1:26">
      <c r="A241" s="1023">
        <v>162</v>
      </c>
      <c r="B241" s="1230" t="s">
        <v>2511</v>
      </c>
      <c r="C241" s="1231" t="s">
        <v>1327</v>
      </c>
      <c r="D241" s="1232">
        <v>4</v>
      </c>
      <c r="E241" s="1232">
        <v>4.5</v>
      </c>
      <c r="F241" s="1232">
        <v>4</v>
      </c>
      <c r="G241" s="1232">
        <v>5</v>
      </c>
      <c r="H241" s="1232">
        <v>1</v>
      </c>
      <c r="I241" s="1232">
        <f t="shared" ref="I241:I278" si="45">G241-H241</f>
        <v>4</v>
      </c>
      <c r="J241" s="1233">
        <v>320</v>
      </c>
      <c r="K241" s="1233">
        <f t="shared" si="41"/>
        <v>1280</v>
      </c>
      <c r="L241" s="1232">
        <v>0</v>
      </c>
      <c r="M241" s="1232">
        <v>2</v>
      </c>
      <c r="N241" s="1232">
        <v>0</v>
      </c>
      <c r="O241" s="1232">
        <v>2</v>
      </c>
      <c r="P241" s="1232">
        <f t="shared" si="43"/>
        <v>4</v>
      </c>
      <c r="Q241" s="1235">
        <f t="shared" si="42"/>
        <v>1280</v>
      </c>
      <c r="R241" s="1218" t="s">
        <v>1051</v>
      </c>
      <c r="S241" s="1222" t="s">
        <v>1053</v>
      </c>
      <c r="T241" s="22" t="str">
        <f>+IF(K253=Q253,("OK"))</f>
        <v>OK</v>
      </c>
      <c r="U241" s="739">
        <f t="shared" si="35"/>
        <v>0</v>
      </c>
      <c r="V241" s="739">
        <f t="shared" si="36"/>
        <v>640</v>
      </c>
      <c r="W241" s="739">
        <f t="shared" si="37"/>
        <v>0</v>
      </c>
      <c r="X241" s="739">
        <f t="shared" si="38"/>
        <v>640</v>
      </c>
      <c r="Y241" s="722">
        <f t="shared" si="39"/>
        <v>1280</v>
      </c>
      <c r="Z241" s="740" t="str">
        <f t="shared" si="40"/>
        <v>OK</v>
      </c>
    </row>
    <row r="242" spans="1:26">
      <c r="A242" s="1023">
        <v>163</v>
      </c>
      <c r="B242" s="1230" t="s">
        <v>2512</v>
      </c>
      <c r="C242" s="1231" t="s">
        <v>1327</v>
      </c>
      <c r="D242" s="1232">
        <v>25</v>
      </c>
      <c r="E242" s="1232">
        <v>33</v>
      </c>
      <c r="F242" s="1232">
        <v>40</v>
      </c>
      <c r="G242" s="1232">
        <v>45</v>
      </c>
      <c r="H242" s="1232">
        <v>2</v>
      </c>
      <c r="I242" s="1232">
        <f t="shared" si="45"/>
        <v>43</v>
      </c>
      <c r="J242" s="1233">
        <v>1305</v>
      </c>
      <c r="K242" s="1233">
        <f t="shared" si="41"/>
        <v>56115</v>
      </c>
      <c r="L242" s="1232">
        <v>10</v>
      </c>
      <c r="M242" s="1232">
        <v>10</v>
      </c>
      <c r="N242" s="1232">
        <v>10</v>
      </c>
      <c r="O242" s="1232">
        <v>13</v>
      </c>
      <c r="P242" s="1232">
        <f t="shared" si="43"/>
        <v>43</v>
      </c>
      <c r="Q242" s="1235">
        <f t="shared" si="42"/>
        <v>56115</v>
      </c>
      <c r="R242" s="1218" t="s">
        <v>1051</v>
      </c>
      <c r="S242" s="1222" t="s">
        <v>1053</v>
      </c>
      <c r="T242" s="22" t="str">
        <f>+IF(K254=Q254,("OK"))</f>
        <v>OK</v>
      </c>
      <c r="U242" s="739">
        <f t="shared" si="35"/>
        <v>13050</v>
      </c>
      <c r="V242" s="739">
        <f t="shared" si="36"/>
        <v>13050</v>
      </c>
      <c r="W242" s="739">
        <f t="shared" si="37"/>
        <v>13050</v>
      </c>
      <c r="X242" s="739">
        <f t="shared" si="38"/>
        <v>16965</v>
      </c>
      <c r="Y242" s="722">
        <f t="shared" si="39"/>
        <v>56115</v>
      </c>
      <c r="Z242" s="740" t="str">
        <f t="shared" si="40"/>
        <v>OK</v>
      </c>
    </row>
    <row r="243" spans="1:26">
      <c r="A243" s="1023">
        <v>164</v>
      </c>
      <c r="B243" s="1230" t="s">
        <v>2513</v>
      </c>
      <c r="C243" s="1231" t="s">
        <v>1327</v>
      </c>
      <c r="D243" s="1232">
        <v>3</v>
      </c>
      <c r="E243" s="1232">
        <v>4</v>
      </c>
      <c r="F243" s="1232">
        <v>3</v>
      </c>
      <c r="G243" s="1232">
        <v>4</v>
      </c>
      <c r="H243" s="1232">
        <v>0</v>
      </c>
      <c r="I243" s="1232">
        <f t="shared" si="45"/>
        <v>4</v>
      </c>
      <c r="J243" s="1233">
        <v>2540</v>
      </c>
      <c r="K243" s="1233">
        <f t="shared" si="41"/>
        <v>10160</v>
      </c>
      <c r="L243" s="1232">
        <v>0</v>
      </c>
      <c r="M243" s="1232">
        <v>2</v>
      </c>
      <c r="N243" s="1232">
        <v>0</v>
      </c>
      <c r="O243" s="1232">
        <v>2</v>
      </c>
      <c r="P243" s="1232">
        <f t="shared" si="43"/>
        <v>4</v>
      </c>
      <c r="Q243" s="1235">
        <f t="shared" si="42"/>
        <v>10160</v>
      </c>
      <c r="R243" s="1218" t="s">
        <v>1051</v>
      </c>
      <c r="S243" s="1222" t="s">
        <v>1053</v>
      </c>
      <c r="T243" s="22" t="str">
        <f>+IF(K255=Q255,("OK"))</f>
        <v>OK</v>
      </c>
      <c r="U243" s="739">
        <f t="shared" si="35"/>
        <v>0</v>
      </c>
      <c r="V243" s="739">
        <f t="shared" si="36"/>
        <v>5080</v>
      </c>
      <c r="W243" s="739">
        <f t="shared" si="37"/>
        <v>0</v>
      </c>
      <c r="X243" s="739">
        <f t="shared" si="38"/>
        <v>5080</v>
      </c>
      <c r="Y243" s="722">
        <f t="shared" si="39"/>
        <v>10160</v>
      </c>
      <c r="Z243" s="740" t="str">
        <f t="shared" si="40"/>
        <v>OK</v>
      </c>
    </row>
    <row r="244" spans="1:26">
      <c r="A244" s="1023">
        <v>165</v>
      </c>
      <c r="B244" s="1230" t="s">
        <v>2514</v>
      </c>
      <c r="C244" s="1231" t="s">
        <v>1169</v>
      </c>
      <c r="D244" s="1232">
        <v>2550</v>
      </c>
      <c r="E244" s="1232">
        <v>2842.5</v>
      </c>
      <c r="F244" s="1232">
        <v>2898</v>
      </c>
      <c r="G244" s="1232">
        <v>2900</v>
      </c>
      <c r="H244" s="1232">
        <v>100</v>
      </c>
      <c r="I244" s="1232">
        <f t="shared" si="45"/>
        <v>2800</v>
      </c>
      <c r="J244" s="1233">
        <v>99</v>
      </c>
      <c r="K244" s="1233">
        <f t="shared" si="41"/>
        <v>277200</v>
      </c>
      <c r="L244" s="1232">
        <v>700</v>
      </c>
      <c r="M244" s="1232">
        <v>700</v>
      </c>
      <c r="N244" s="1232">
        <v>700</v>
      </c>
      <c r="O244" s="1232">
        <v>700</v>
      </c>
      <c r="P244" s="1232">
        <f t="shared" si="43"/>
        <v>2800</v>
      </c>
      <c r="Q244" s="1235">
        <f t="shared" si="42"/>
        <v>277200</v>
      </c>
      <c r="R244" s="1218" t="s">
        <v>1051</v>
      </c>
      <c r="S244" s="1222" t="s">
        <v>1053</v>
      </c>
      <c r="T244" s="22" t="str">
        <f>+IF(K256=Q256,("OK"))</f>
        <v>OK</v>
      </c>
      <c r="U244" s="739">
        <f t="shared" si="35"/>
        <v>69300</v>
      </c>
      <c r="V244" s="739">
        <f t="shared" si="36"/>
        <v>69300</v>
      </c>
      <c r="W244" s="739">
        <f t="shared" si="37"/>
        <v>69300</v>
      </c>
      <c r="X244" s="739">
        <f t="shared" si="38"/>
        <v>69300</v>
      </c>
      <c r="Y244" s="722">
        <f t="shared" si="39"/>
        <v>277200</v>
      </c>
      <c r="Z244" s="740" t="str">
        <f t="shared" si="40"/>
        <v>OK</v>
      </c>
    </row>
    <row r="245" spans="1:26" s="21" customFormat="1">
      <c r="A245" s="1060"/>
      <c r="B245" s="76" t="s">
        <v>6</v>
      </c>
      <c r="K245" s="1224">
        <f>SUM(K229:K244)</f>
        <v>2278656.5566901956</v>
      </c>
      <c r="L245" s="1139"/>
      <c r="M245" s="1139"/>
      <c r="N245" s="1139"/>
      <c r="O245" s="1139"/>
      <c r="P245" s="1139"/>
      <c r="Q245" s="1225">
        <f>SUM(Q229:Q244)</f>
        <v>2278656.5566901956</v>
      </c>
      <c r="T245" s="22"/>
      <c r="U245" s="739">
        <f t="shared" si="35"/>
        <v>0</v>
      </c>
      <c r="V245" s="739">
        <f t="shared" si="36"/>
        <v>0</v>
      </c>
      <c r="W245" s="739">
        <f t="shared" si="37"/>
        <v>0</v>
      </c>
      <c r="X245" s="739">
        <f t="shared" si="38"/>
        <v>0</v>
      </c>
      <c r="Y245" s="722">
        <f t="shared" si="39"/>
        <v>0</v>
      </c>
      <c r="Z245" s="740" t="b">
        <f t="shared" si="40"/>
        <v>0</v>
      </c>
    </row>
    <row r="246" spans="1:26" ht="24.6">
      <c r="A246" s="1781" t="s">
        <v>2363</v>
      </c>
      <c r="B246" s="1781"/>
      <c r="C246" s="1781"/>
      <c r="D246" s="1781"/>
      <c r="E246" s="1781"/>
      <c r="F246" s="1781"/>
      <c r="G246" s="1781"/>
      <c r="H246" s="1781"/>
      <c r="I246" s="1781"/>
      <c r="J246" s="1781"/>
      <c r="K246" s="1781"/>
      <c r="L246" s="1781"/>
      <c r="M246" s="1781"/>
      <c r="N246" s="1781"/>
      <c r="O246" s="1781"/>
      <c r="P246" s="1781"/>
      <c r="Q246" s="1781"/>
      <c r="R246" s="1781"/>
      <c r="S246" s="1781"/>
      <c r="T246" s="517"/>
      <c r="U246" s="739">
        <f t="shared" si="35"/>
        <v>0</v>
      </c>
      <c r="V246" s="739">
        <f t="shared" si="36"/>
        <v>0</v>
      </c>
      <c r="W246" s="739">
        <f t="shared" si="37"/>
        <v>0</v>
      </c>
      <c r="X246" s="739">
        <f t="shared" si="38"/>
        <v>0</v>
      </c>
      <c r="Y246" s="722">
        <f t="shared" si="39"/>
        <v>0</v>
      </c>
      <c r="Z246" s="740" t="str">
        <f t="shared" si="40"/>
        <v>OK</v>
      </c>
    </row>
    <row r="247" spans="1:26" ht="24.6">
      <c r="A247" s="1826" t="s">
        <v>1029</v>
      </c>
      <c r="B247" s="1826"/>
      <c r="C247" s="1826"/>
      <c r="D247" s="1826"/>
      <c r="E247" s="1826"/>
      <c r="F247" s="1826"/>
      <c r="G247" s="1826"/>
      <c r="H247" s="1826"/>
      <c r="I247" s="1826"/>
      <c r="J247" s="1826"/>
      <c r="K247" s="1826"/>
      <c r="L247" s="1826"/>
      <c r="M247" s="1826"/>
      <c r="N247" s="1826"/>
      <c r="O247" s="1826"/>
      <c r="P247" s="1826"/>
      <c r="Q247" s="1826"/>
      <c r="R247" s="1826"/>
      <c r="S247" s="1826"/>
      <c r="T247" s="517"/>
      <c r="U247" s="739">
        <f t="shared" si="35"/>
        <v>0</v>
      </c>
      <c r="V247" s="739">
        <f t="shared" si="36"/>
        <v>0</v>
      </c>
      <c r="W247" s="739">
        <f t="shared" si="37"/>
        <v>0</v>
      </c>
      <c r="X247" s="739">
        <f t="shared" si="38"/>
        <v>0</v>
      </c>
      <c r="Y247" s="722">
        <f t="shared" si="39"/>
        <v>0</v>
      </c>
      <c r="Z247" s="740" t="str">
        <f t="shared" si="40"/>
        <v>OK</v>
      </c>
    </row>
    <row r="248" spans="1:26" ht="24.6">
      <c r="A248" s="1827" t="s">
        <v>1030</v>
      </c>
      <c r="B248" s="1827"/>
      <c r="C248" s="1827"/>
      <c r="D248" s="1827"/>
      <c r="E248" s="1827"/>
      <c r="F248" s="1827"/>
      <c r="G248" s="1827"/>
      <c r="H248" s="1827"/>
      <c r="I248" s="1827"/>
      <c r="J248" s="1827"/>
      <c r="K248" s="1827"/>
      <c r="L248" s="1827"/>
      <c r="M248" s="1827"/>
      <c r="N248" s="1827"/>
      <c r="O248" s="1827"/>
      <c r="P248" s="1827"/>
      <c r="Q248" s="1827"/>
      <c r="R248" s="1827"/>
      <c r="S248" s="1827"/>
      <c r="T248" s="517"/>
      <c r="U248" s="739">
        <f t="shared" si="35"/>
        <v>0</v>
      </c>
      <c r="V248" s="739">
        <f t="shared" si="36"/>
        <v>0</v>
      </c>
      <c r="W248" s="739">
        <f t="shared" si="37"/>
        <v>0</v>
      </c>
      <c r="X248" s="739">
        <f t="shared" si="38"/>
        <v>0</v>
      </c>
      <c r="Y248" s="722">
        <f t="shared" si="39"/>
        <v>0</v>
      </c>
      <c r="Z248" s="740" t="str">
        <f t="shared" si="40"/>
        <v>OK</v>
      </c>
    </row>
    <row r="249" spans="1:26">
      <c r="A249" s="1872" t="s">
        <v>789</v>
      </c>
      <c r="B249" s="1873" t="s">
        <v>4</v>
      </c>
      <c r="C249" s="1872" t="s">
        <v>1031</v>
      </c>
      <c r="D249" s="1892" t="s">
        <v>1032</v>
      </c>
      <c r="E249" s="1892"/>
      <c r="F249" s="1892"/>
      <c r="G249" s="1893" t="s">
        <v>1033</v>
      </c>
      <c r="H249" s="1894" t="s">
        <v>1034</v>
      </c>
      <c r="I249" s="1894" t="s">
        <v>1035</v>
      </c>
      <c r="J249" s="1895" t="s">
        <v>1036</v>
      </c>
      <c r="K249" s="1896" t="s">
        <v>1037</v>
      </c>
      <c r="L249" s="1892" t="s">
        <v>1038</v>
      </c>
      <c r="M249" s="1892" t="s">
        <v>1039</v>
      </c>
      <c r="N249" s="1892" t="s">
        <v>1040</v>
      </c>
      <c r="O249" s="1892" t="s">
        <v>1041</v>
      </c>
      <c r="P249" s="1872" t="s">
        <v>1042</v>
      </c>
      <c r="Q249" s="1872"/>
      <c r="R249" s="1872" t="s">
        <v>1043</v>
      </c>
      <c r="S249" s="1878" t="s">
        <v>1146</v>
      </c>
      <c r="T249" s="517" t="str">
        <f>+IF(K255=Q255,("OK"))</f>
        <v>OK</v>
      </c>
      <c r="U249" s="739"/>
      <c r="V249" s="739"/>
      <c r="W249" s="739"/>
      <c r="X249" s="739"/>
      <c r="Z249" s="740" t="str">
        <f t="shared" si="40"/>
        <v>OK</v>
      </c>
    </row>
    <row r="250" spans="1:26" ht="87" customHeight="1">
      <c r="A250" s="1872"/>
      <c r="B250" s="1874"/>
      <c r="C250" s="1872"/>
      <c r="D250" s="1209" t="s">
        <v>1045</v>
      </c>
      <c r="E250" s="1209" t="s">
        <v>1046</v>
      </c>
      <c r="F250" s="1209" t="s">
        <v>224</v>
      </c>
      <c r="G250" s="1893"/>
      <c r="H250" s="1894"/>
      <c r="I250" s="1894"/>
      <c r="J250" s="1895"/>
      <c r="K250" s="1896"/>
      <c r="L250" s="1892"/>
      <c r="M250" s="1892"/>
      <c r="N250" s="1892"/>
      <c r="O250" s="1892"/>
      <c r="P250" s="724" t="s">
        <v>1047</v>
      </c>
      <c r="Q250" s="1211" t="s">
        <v>1048</v>
      </c>
      <c r="R250" s="1872"/>
      <c r="S250" s="1878"/>
      <c r="T250" s="517" t="str">
        <f>+IF(K256=Q256,("OK"))</f>
        <v>OK</v>
      </c>
      <c r="U250" s="739">
        <f t="shared" si="35"/>
        <v>0</v>
      </c>
      <c r="V250" s="739">
        <f t="shared" si="36"/>
        <v>0</v>
      </c>
      <c r="W250" s="739">
        <f t="shared" si="37"/>
        <v>0</v>
      </c>
      <c r="X250" s="739">
        <f t="shared" si="38"/>
        <v>0</v>
      </c>
      <c r="Y250" s="722">
        <f t="shared" si="39"/>
        <v>0</v>
      </c>
      <c r="Z250" s="740" t="b">
        <f t="shared" si="40"/>
        <v>0</v>
      </c>
    </row>
    <row r="251" spans="1:26" ht="19.2" customHeight="1">
      <c r="A251" s="724"/>
      <c r="B251" s="849" t="s">
        <v>1087</v>
      </c>
      <c r="C251" s="1227"/>
      <c r="D251" s="1209"/>
      <c r="E251" s="1209"/>
      <c r="F251" s="1209"/>
      <c r="G251" s="1208"/>
      <c r="H251" s="1209"/>
      <c r="I251" s="1209"/>
      <c r="J251" s="1210"/>
      <c r="K251" s="1240">
        <f>+K245</f>
        <v>2278656.5566901956</v>
      </c>
      <c r="L251" s="1241"/>
      <c r="M251" s="1241"/>
      <c r="N251" s="1241"/>
      <c r="O251" s="1241"/>
      <c r="P251" s="1242"/>
      <c r="Q251" s="1240">
        <f>+Q245</f>
        <v>2278656.5566901956</v>
      </c>
      <c r="R251" s="724"/>
      <c r="S251" s="726"/>
      <c r="T251" s="517"/>
      <c r="U251" s="739">
        <f t="shared" si="35"/>
        <v>0</v>
      </c>
      <c r="V251" s="739">
        <f t="shared" si="36"/>
        <v>0</v>
      </c>
      <c r="W251" s="739">
        <f t="shared" si="37"/>
        <v>0</v>
      </c>
      <c r="X251" s="739">
        <f t="shared" si="38"/>
        <v>0</v>
      </c>
      <c r="Y251" s="722">
        <f t="shared" si="39"/>
        <v>0</v>
      </c>
      <c r="Z251" s="740" t="b">
        <f t="shared" si="40"/>
        <v>0</v>
      </c>
    </row>
    <row r="252" spans="1:26">
      <c r="A252" s="1023">
        <v>166</v>
      </c>
      <c r="B252" s="1230" t="s">
        <v>2515</v>
      </c>
      <c r="C252" s="1231" t="s">
        <v>1169</v>
      </c>
      <c r="D252" s="1232">
        <v>30</v>
      </c>
      <c r="E252" s="1232">
        <v>463.5</v>
      </c>
      <c r="F252" s="1232">
        <v>811</v>
      </c>
      <c r="G252" s="1232">
        <v>820</v>
      </c>
      <c r="H252" s="1232">
        <v>20</v>
      </c>
      <c r="I252" s="1232">
        <f t="shared" si="45"/>
        <v>800</v>
      </c>
      <c r="J252" s="1233">
        <v>99</v>
      </c>
      <c r="K252" s="1233">
        <f t="shared" si="41"/>
        <v>79200</v>
      </c>
      <c r="L252" s="1232">
        <v>200</v>
      </c>
      <c r="M252" s="1232">
        <v>200</v>
      </c>
      <c r="N252" s="1232">
        <v>200</v>
      </c>
      <c r="O252" s="1232">
        <v>200</v>
      </c>
      <c r="P252" s="1232">
        <f t="shared" si="43"/>
        <v>800</v>
      </c>
      <c r="Q252" s="1235">
        <f t="shared" si="42"/>
        <v>79200</v>
      </c>
      <c r="R252" s="1218" t="s">
        <v>1051</v>
      </c>
      <c r="S252" s="1222" t="s">
        <v>1053</v>
      </c>
      <c r="T252" s="22" t="str">
        <f t="shared" si="44"/>
        <v>OK</v>
      </c>
      <c r="U252" s="739">
        <f t="shared" si="35"/>
        <v>19800</v>
      </c>
      <c r="V252" s="739">
        <f t="shared" si="36"/>
        <v>19800</v>
      </c>
      <c r="W252" s="739">
        <f t="shared" si="37"/>
        <v>19800</v>
      </c>
      <c r="X252" s="739">
        <f t="shared" si="38"/>
        <v>19800</v>
      </c>
      <c r="Y252" s="722">
        <f t="shared" si="39"/>
        <v>79200</v>
      </c>
      <c r="Z252" s="740" t="str">
        <f t="shared" si="40"/>
        <v>OK</v>
      </c>
    </row>
    <row r="253" spans="1:26">
      <c r="A253" s="1023">
        <v>167</v>
      </c>
      <c r="B253" s="1230" t="s">
        <v>2516</v>
      </c>
      <c r="C253" s="1231" t="s">
        <v>1169</v>
      </c>
      <c r="D253" s="1232">
        <v>312</v>
      </c>
      <c r="E253" s="1232">
        <v>60</v>
      </c>
      <c r="F253" s="1232">
        <v>110</v>
      </c>
      <c r="G253" s="1232">
        <v>115</v>
      </c>
      <c r="H253" s="1232">
        <v>5</v>
      </c>
      <c r="I253" s="1232">
        <f t="shared" si="45"/>
        <v>110</v>
      </c>
      <c r="J253" s="1233">
        <v>99</v>
      </c>
      <c r="K253" s="1233">
        <f t="shared" si="41"/>
        <v>10890</v>
      </c>
      <c r="L253" s="1232">
        <v>30</v>
      </c>
      <c r="M253" s="1232">
        <v>30</v>
      </c>
      <c r="N253" s="1232">
        <v>30</v>
      </c>
      <c r="O253" s="1232">
        <v>20</v>
      </c>
      <c r="P253" s="1232">
        <f t="shared" si="43"/>
        <v>110</v>
      </c>
      <c r="Q253" s="1235">
        <f t="shared" si="42"/>
        <v>10890</v>
      </c>
      <c r="R253" s="1218" t="s">
        <v>1051</v>
      </c>
      <c r="S253" s="1222" t="s">
        <v>1053</v>
      </c>
      <c r="T253" s="22" t="str">
        <f t="shared" si="44"/>
        <v>OK</v>
      </c>
      <c r="U253" s="739">
        <f t="shared" si="35"/>
        <v>2970</v>
      </c>
      <c r="V253" s="739">
        <f t="shared" si="36"/>
        <v>2970</v>
      </c>
      <c r="W253" s="739">
        <f t="shared" si="37"/>
        <v>2970</v>
      </c>
      <c r="X253" s="739">
        <f t="shared" si="38"/>
        <v>1980</v>
      </c>
      <c r="Y253" s="722">
        <f t="shared" si="39"/>
        <v>10890</v>
      </c>
      <c r="Z253" s="740" t="str">
        <f t="shared" si="40"/>
        <v>OK</v>
      </c>
    </row>
    <row r="254" spans="1:26">
      <c r="A254" s="1023">
        <v>168</v>
      </c>
      <c r="B254" s="1230" t="s">
        <v>2517</v>
      </c>
      <c r="C254" s="1231" t="s">
        <v>1578</v>
      </c>
      <c r="D254" s="1232">
        <v>6750</v>
      </c>
      <c r="E254" s="1232">
        <v>4881</v>
      </c>
      <c r="F254" s="1232">
        <v>4218</v>
      </c>
      <c r="G254" s="1232">
        <v>4300</v>
      </c>
      <c r="H254" s="1232">
        <v>50</v>
      </c>
      <c r="I254" s="1232">
        <f t="shared" si="45"/>
        <v>4250</v>
      </c>
      <c r="J254" s="1233">
        <v>15</v>
      </c>
      <c r="K254" s="1233">
        <f t="shared" si="41"/>
        <v>63750</v>
      </c>
      <c r="L254" s="1232">
        <v>1000</v>
      </c>
      <c r="M254" s="1232">
        <v>1000</v>
      </c>
      <c r="N254" s="1232">
        <v>1000</v>
      </c>
      <c r="O254" s="1232">
        <v>1250</v>
      </c>
      <c r="P254" s="1232">
        <f t="shared" si="43"/>
        <v>4250</v>
      </c>
      <c r="Q254" s="1235">
        <f t="shared" si="42"/>
        <v>63750</v>
      </c>
      <c r="R254" s="1218" t="s">
        <v>1051</v>
      </c>
      <c r="S254" s="1222" t="s">
        <v>1053</v>
      </c>
      <c r="T254" s="22" t="str">
        <f t="shared" si="44"/>
        <v>OK</v>
      </c>
      <c r="U254" s="739">
        <f t="shared" si="35"/>
        <v>15000</v>
      </c>
      <c r="V254" s="739">
        <f t="shared" si="36"/>
        <v>15000</v>
      </c>
      <c r="W254" s="739">
        <f t="shared" si="37"/>
        <v>15000</v>
      </c>
      <c r="X254" s="739">
        <f t="shared" si="38"/>
        <v>18750</v>
      </c>
      <c r="Y254" s="722">
        <f t="shared" si="39"/>
        <v>63750</v>
      </c>
      <c r="Z254" s="740" t="str">
        <f t="shared" si="40"/>
        <v>OK</v>
      </c>
    </row>
    <row r="255" spans="1:26">
      <c r="A255" s="1023">
        <v>169</v>
      </c>
      <c r="B255" s="1230" t="s">
        <v>2518</v>
      </c>
      <c r="C255" s="1231" t="s">
        <v>1578</v>
      </c>
      <c r="D255" s="1232">
        <v>1032</v>
      </c>
      <c r="E255" s="1232">
        <v>1036.5</v>
      </c>
      <c r="F255" s="1232">
        <v>1446</v>
      </c>
      <c r="G255" s="1232">
        <v>1500</v>
      </c>
      <c r="H255" s="1232">
        <v>50</v>
      </c>
      <c r="I255" s="1232">
        <f t="shared" si="45"/>
        <v>1450</v>
      </c>
      <c r="J255" s="1233">
        <v>15</v>
      </c>
      <c r="K255" s="1233">
        <f t="shared" si="41"/>
        <v>21750</v>
      </c>
      <c r="L255" s="1232">
        <v>450</v>
      </c>
      <c r="M255" s="1232">
        <v>450</v>
      </c>
      <c r="N255" s="1232">
        <v>450</v>
      </c>
      <c r="O255" s="1232">
        <v>100</v>
      </c>
      <c r="P255" s="1232">
        <f t="shared" si="43"/>
        <v>1450</v>
      </c>
      <c r="Q255" s="1235">
        <f t="shared" si="42"/>
        <v>21750</v>
      </c>
      <c r="R255" s="1218" t="s">
        <v>1051</v>
      </c>
      <c r="S255" s="1222" t="s">
        <v>1053</v>
      </c>
      <c r="T255" s="22" t="str">
        <f t="shared" si="44"/>
        <v>OK</v>
      </c>
      <c r="U255" s="739">
        <f t="shared" si="35"/>
        <v>6750</v>
      </c>
      <c r="V255" s="739">
        <f t="shared" si="36"/>
        <v>6750</v>
      </c>
      <c r="W255" s="739">
        <f t="shared" si="37"/>
        <v>6750</v>
      </c>
      <c r="X255" s="739">
        <f t="shared" si="38"/>
        <v>1500</v>
      </c>
      <c r="Y255" s="722">
        <f t="shared" si="39"/>
        <v>21750</v>
      </c>
      <c r="Z255" s="740" t="str">
        <f t="shared" si="40"/>
        <v>OK</v>
      </c>
    </row>
    <row r="256" spans="1:26">
      <c r="A256" s="1023">
        <v>170</v>
      </c>
      <c r="B256" s="1230" t="s">
        <v>2519</v>
      </c>
      <c r="C256" s="1231" t="s">
        <v>1578</v>
      </c>
      <c r="D256" s="1232">
        <v>75</v>
      </c>
      <c r="E256" s="1232">
        <v>100</v>
      </c>
      <c r="F256" s="1232">
        <v>74</v>
      </c>
      <c r="G256" s="1232">
        <v>100</v>
      </c>
      <c r="H256" s="1232">
        <v>0</v>
      </c>
      <c r="I256" s="1232">
        <f t="shared" si="45"/>
        <v>100</v>
      </c>
      <c r="J256" s="1233">
        <v>15</v>
      </c>
      <c r="K256" s="1233">
        <f t="shared" si="41"/>
        <v>1500</v>
      </c>
      <c r="L256" s="1232">
        <v>0</v>
      </c>
      <c r="M256" s="1232">
        <v>100</v>
      </c>
      <c r="N256" s="1232">
        <v>0</v>
      </c>
      <c r="O256" s="1232">
        <v>0</v>
      </c>
      <c r="P256" s="1232">
        <f t="shared" si="43"/>
        <v>100</v>
      </c>
      <c r="Q256" s="1235">
        <f t="shared" si="42"/>
        <v>1500</v>
      </c>
      <c r="R256" s="1218" t="s">
        <v>1051</v>
      </c>
      <c r="S256" s="1222" t="s">
        <v>1053</v>
      </c>
      <c r="T256" s="22" t="str">
        <f t="shared" si="44"/>
        <v>OK</v>
      </c>
      <c r="U256" s="739">
        <f t="shared" si="35"/>
        <v>0</v>
      </c>
      <c r="V256" s="739">
        <f t="shared" si="36"/>
        <v>1500</v>
      </c>
      <c r="W256" s="739">
        <f t="shared" si="37"/>
        <v>0</v>
      </c>
      <c r="X256" s="739">
        <f t="shared" si="38"/>
        <v>0</v>
      </c>
      <c r="Y256" s="722">
        <f t="shared" si="39"/>
        <v>1500</v>
      </c>
      <c r="Z256" s="740" t="str">
        <f t="shared" si="40"/>
        <v>OK</v>
      </c>
    </row>
    <row r="257" spans="1:26">
      <c r="A257" s="1023">
        <v>171</v>
      </c>
      <c r="B257" s="1230" t="s">
        <v>2520</v>
      </c>
      <c r="C257" s="1231" t="s">
        <v>1578</v>
      </c>
      <c r="D257" s="1232">
        <v>0</v>
      </c>
      <c r="E257" s="1232">
        <v>1878</v>
      </c>
      <c r="F257" s="1232">
        <v>2067</v>
      </c>
      <c r="G257" s="1232">
        <v>2100</v>
      </c>
      <c r="H257" s="1232">
        <v>100</v>
      </c>
      <c r="I257" s="1232">
        <f t="shared" si="45"/>
        <v>2000</v>
      </c>
      <c r="J257" s="1233">
        <v>8.8000000000000007</v>
      </c>
      <c r="K257" s="1233">
        <f t="shared" si="41"/>
        <v>17600</v>
      </c>
      <c r="L257" s="1232">
        <v>0</v>
      </c>
      <c r="M257" s="1232">
        <v>2000</v>
      </c>
      <c r="N257" s="1232">
        <v>0</v>
      </c>
      <c r="O257" s="1232">
        <v>0</v>
      </c>
      <c r="P257" s="1232">
        <f t="shared" si="43"/>
        <v>2000</v>
      </c>
      <c r="Q257" s="1235">
        <f t="shared" si="42"/>
        <v>17600</v>
      </c>
      <c r="R257" s="1218" t="s">
        <v>1051</v>
      </c>
      <c r="S257" s="1222" t="s">
        <v>1053</v>
      </c>
      <c r="T257" s="22" t="str">
        <f t="shared" si="44"/>
        <v>OK</v>
      </c>
      <c r="U257" s="739">
        <f t="shared" si="35"/>
        <v>0</v>
      </c>
      <c r="V257" s="739">
        <f t="shared" si="36"/>
        <v>17600</v>
      </c>
      <c r="W257" s="739">
        <f t="shared" si="37"/>
        <v>0</v>
      </c>
      <c r="X257" s="739">
        <f t="shared" si="38"/>
        <v>0</v>
      </c>
      <c r="Y257" s="722">
        <f t="shared" si="39"/>
        <v>17600</v>
      </c>
      <c r="Z257" s="740" t="str">
        <f t="shared" si="40"/>
        <v>OK</v>
      </c>
    </row>
    <row r="258" spans="1:26">
      <c r="A258" s="1023">
        <v>172</v>
      </c>
      <c r="B258" s="1230" t="s">
        <v>2521</v>
      </c>
      <c r="C258" s="1231" t="s">
        <v>1578</v>
      </c>
      <c r="D258" s="1232">
        <v>0</v>
      </c>
      <c r="E258" s="1232">
        <v>0</v>
      </c>
      <c r="F258" s="1232">
        <v>1</v>
      </c>
      <c r="G258" s="1232">
        <v>3</v>
      </c>
      <c r="H258" s="1232">
        <v>0</v>
      </c>
      <c r="I258" s="1232">
        <f t="shared" si="45"/>
        <v>3</v>
      </c>
      <c r="J258" s="1233">
        <v>150</v>
      </c>
      <c r="K258" s="1233">
        <f t="shared" si="41"/>
        <v>450</v>
      </c>
      <c r="L258" s="1232">
        <v>0</v>
      </c>
      <c r="M258" s="1232">
        <v>3</v>
      </c>
      <c r="N258" s="1232">
        <v>0</v>
      </c>
      <c r="O258" s="1232">
        <v>0</v>
      </c>
      <c r="P258" s="1232">
        <f t="shared" si="43"/>
        <v>3</v>
      </c>
      <c r="Q258" s="1235">
        <f t="shared" si="42"/>
        <v>450</v>
      </c>
      <c r="R258" s="1218" t="s">
        <v>1051</v>
      </c>
      <c r="S258" s="1222" t="s">
        <v>1053</v>
      </c>
      <c r="T258" s="22" t="str">
        <f t="shared" si="44"/>
        <v>OK</v>
      </c>
      <c r="U258" s="739">
        <f t="shared" si="35"/>
        <v>0</v>
      </c>
      <c r="V258" s="739">
        <f t="shared" si="36"/>
        <v>450</v>
      </c>
      <c r="W258" s="739">
        <f t="shared" si="37"/>
        <v>0</v>
      </c>
      <c r="X258" s="739">
        <f t="shared" si="38"/>
        <v>0</v>
      </c>
      <c r="Y258" s="722">
        <f t="shared" si="39"/>
        <v>450</v>
      </c>
      <c r="Z258" s="740" t="str">
        <f t="shared" si="40"/>
        <v>OK</v>
      </c>
    </row>
    <row r="259" spans="1:26">
      <c r="A259" s="1023">
        <v>173</v>
      </c>
      <c r="B259" s="1230" t="s">
        <v>2522</v>
      </c>
      <c r="C259" s="1231" t="s">
        <v>1578</v>
      </c>
      <c r="D259" s="1232">
        <v>0</v>
      </c>
      <c r="E259" s="1232">
        <v>0</v>
      </c>
      <c r="F259" s="1232">
        <v>1</v>
      </c>
      <c r="G259" s="1232">
        <v>3</v>
      </c>
      <c r="H259" s="1232">
        <v>0</v>
      </c>
      <c r="I259" s="1232">
        <f t="shared" si="45"/>
        <v>3</v>
      </c>
      <c r="J259" s="1233">
        <v>150</v>
      </c>
      <c r="K259" s="1233">
        <f t="shared" si="41"/>
        <v>450</v>
      </c>
      <c r="L259" s="1232">
        <v>0</v>
      </c>
      <c r="M259" s="1232">
        <v>3</v>
      </c>
      <c r="N259" s="1232">
        <v>0</v>
      </c>
      <c r="O259" s="1232">
        <v>0</v>
      </c>
      <c r="P259" s="1232">
        <f t="shared" si="43"/>
        <v>3</v>
      </c>
      <c r="Q259" s="1235">
        <f t="shared" si="42"/>
        <v>450</v>
      </c>
      <c r="R259" s="1218" t="s">
        <v>1051</v>
      </c>
      <c r="S259" s="1222" t="s">
        <v>1053</v>
      </c>
      <c r="T259" s="22" t="str">
        <f t="shared" si="44"/>
        <v>OK</v>
      </c>
      <c r="U259" s="739">
        <f t="shared" si="35"/>
        <v>0</v>
      </c>
      <c r="V259" s="739">
        <f t="shared" si="36"/>
        <v>450</v>
      </c>
      <c r="W259" s="739">
        <f t="shared" si="37"/>
        <v>0</v>
      </c>
      <c r="X259" s="739">
        <f t="shared" si="38"/>
        <v>0</v>
      </c>
      <c r="Y259" s="722">
        <f t="shared" si="39"/>
        <v>450</v>
      </c>
      <c r="Z259" s="740" t="str">
        <f t="shared" si="40"/>
        <v>OK</v>
      </c>
    </row>
    <row r="260" spans="1:26">
      <c r="A260" s="1023">
        <v>174</v>
      </c>
      <c r="B260" s="1230" t="s">
        <v>2523</v>
      </c>
      <c r="C260" s="1231" t="s">
        <v>1503</v>
      </c>
      <c r="D260" s="1232">
        <v>0</v>
      </c>
      <c r="E260" s="1232">
        <v>0</v>
      </c>
      <c r="F260" s="1232">
        <v>150</v>
      </c>
      <c r="G260" s="1232">
        <v>300</v>
      </c>
      <c r="H260" s="1232">
        <v>0</v>
      </c>
      <c r="I260" s="1232">
        <f t="shared" si="45"/>
        <v>300</v>
      </c>
      <c r="J260" s="1233">
        <v>8</v>
      </c>
      <c r="K260" s="1233">
        <f t="shared" si="41"/>
        <v>2400</v>
      </c>
      <c r="L260" s="1232">
        <v>150</v>
      </c>
      <c r="M260" s="1232">
        <v>0</v>
      </c>
      <c r="N260" s="1232">
        <v>150</v>
      </c>
      <c r="O260" s="1232">
        <v>0</v>
      </c>
      <c r="P260" s="1232">
        <f t="shared" si="43"/>
        <v>300</v>
      </c>
      <c r="Q260" s="1235">
        <f t="shared" si="42"/>
        <v>2400</v>
      </c>
      <c r="R260" s="1218" t="s">
        <v>1051</v>
      </c>
      <c r="S260" s="1222" t="s">
        <v>1053</v>
      </c>
      <c r="T260" s="22" t="str">
        <f t="shared" si="44"/>
        <v>OK</v>
      </c>
      <c r="U260" s="739">
        <f t="shared" si="35"/>
        <v>1200</v>
      </c>
      <c r="V260" s="739">
        <f t="shared" si="36"/>
        <v>0</v>
      </c>
      <c r="W260" s="739">
        <f t="shared" si="37"/>
        <v>1200</v>
      </c>
      <c r="X260" s="739">
        <f t="shared" si="38"/>
        <v>0</v>
      </c>
      <c r="Y260" s="722">
        <f t="shared" si="39"/>
        <v>2400</v>
      </c>
      <c r="Z260" s="740" t="str">
        <f t="shared" si="40"/>
        <v>OK</v>
      </c>
    </row>
    <row r="261" spans="1:26">
      <c r="A261" s="1023">
        <v>175</v>
      </c>
      <c r="B261" s="1230" t="s">
        <v>2524</v>
      </c>
      <c r="C261" s="1231" t="s">
        <v>1503</v>
      </c>
      <c r="D261" s="1232">
        <v>900</v>
      </c>
      <c r="E261" s="1232">
        <v>1162.5</v>
      </c>
      <c r="F261" s="1232">
        <v>900</v>
      </c>
      <c r="G261" s="1232">
        <v>1000</v>
      </c>
      <c r="H261" s="1232">
        <v>0</v>
      </c>
      <c r="I261" s="1232">
        <f t="shared" si="45"/>
        <v>1000</v>
      </c>
      <c r="J261" s="1233">
        <v>2.8</v>
      </c>
      <c r="K261" s="1233">
        <f t="shared" si="41"/>
        <v>2800</v>
      </c>
      <c r="L261" s="1232">
        <v>0</v>
      </c>
      <c r="M261" s="1232">
        <v>300</v>
      </c>
      <c r="N261" s="1232">
        <v>300</v>
      </c>
      <c r="O261" s="1232">
        <v>400</v>
      </c>
      <c r="P261" s="1232">
        <f t="shared" si="43"/>
        <v>1000</v>
      </c>
      <c r="Q261" s="1235">
        <f t="shared" si="42"/>
        <v>2800</v>
      </c>
      <c r="R261" s="1218" t="s">
        <v>1051</v>
      </c>
      <c r="S261" s="1222" t="s">
        <v>1053</v>
      </c>
      <c r="T261" s="22" t="str">
        <f t="shared" si="44"/>
        <v>OK</v>
      </c>
      <c r="U261" s="739">
        <f t="shared" si="35"/>
        <v>0</v>
      </c>
      <c r="V261" s="739">
        <f t="shared" si="36"/>
        <v>840</v>
      </c>
      <c r="W261" s="739">
        <f t="shared" si="37"/>
        <v>840</v>
      </c>
      <c r="X261" s="739">
        <f t="shared" si="38"/>
        <v>1120</v>
      </c>
      <c r="Y261" s="722">
        <f t="shared" si="39"/>
        <v>2800</v>
      </c>
      <c r="Z261" s="740" t="str">
        <f t="shared" si="40"/>
        <v>OK</v>
      </c>
    </row>
    <row r="262" spans="1:26">
      <c r="A262" s="1023">
        <v>176</v>
      </c>
      <c r="B262" s="1230" t="s">
        <v>2525</v>
      </c>
      <c r="C262" s="1231" t="s">
        <v>1503</v>
      </c>
      <c r="D262" s="1232">
        <v>975</v>
      </c>
      <c r="E262" s="1232">
        <v>975</v>
      </c>
      <c r="F262" s="1232">
        <v>850</v>
      </c>
      <c r="G262" s="1232">
        <v>1000</v>
      </c>
      <c r="H262" s="1232">
        <v>0</v>
      </c>
      <c r="I262" s="1232">
        <f t="shared" si="45"/>
        <v>1000</v>
      </c>
      <c r="J262" s="1233">
        <v>2.8</v>
      </c>
      <c r="K262" s="1233">
        <f t="shared" si="41"/>
        <v>2800</v>
      </c>
      <c r="L262" s="1232">
        <v>0</v>
      </c>
      <c r="M262" s="1232">
        <v>300</v>
      </c>
      <c r="N262" s="1232">
        <v>300</v>
      </c>
      <c r="O262" s="1232">
        <v>400</v>
      </c>
      <c r="P262" s="1232">
        <f t="shared" si="43"/>
        <v>1000</v>
      </c>
      <c r="Q262" s="1235">
        <f t="shared" si="42"/>
        <v>2800</v>
      </c>
      <c r="R262" s="1218" t="s">
        <v>1051</v>
      </c>
      <c r="S262" s="1222" t="s">
        <v>1053</v>
      </c>
      <c r="T262" s="22" t="str">
        <f>+IF(K274=Q274,("OK"))</f>
        <v>OK</v>
      </c>
      <c r="U262" s="739">
        <f t="shared" si="35"/>
        <v>0</v>
      </c>
      <c r="V262" s="739">
        <f t="shared" si="36"/>
        <v>840</v>
      </c>
      <c r="W262" s="739">
        <f t="shared" si="37"/>
        <v>840</v>
      </c>
      <c r="X262" s="739">
        <f t="shared" si="38"/>
        <v>1120</v>
      </c>
      <c r="Y262" s="722">
        <f t="shared" si="39"/>
        <v>2800</v>
      </c>
      <c r="Z262" s="740" t="str">
        <f t="shared" si="40"/>
        <v>OK</v>
      </c>
    </row>
    <row r="263" spans="1:26">
      <c r="A263" s="1023">
        <v>177</v>
      </c>
      <c r="B263" s="1230" t="s">
        <v>2526</v>
      </c>
      <c r="C263" s="1231" t="s">
        <v>1503</v>
      </c>
      <c r="D263" s="1232">
        <v>1575</v>
      </c>
      <c r="E263" s="1232">
        <v>825</v>
      </c>
      <c r="F263" s="1232">
        <v>1750</v>
      </c>
      <c r="G263" s="1232">
        <v>1800</v>
      </c>
      <c r="H263" s="1232">
        <v>150</v>
      </c>
      <c r="I263" s="1232">
        <f t="shared" si="45"/>
        <v>1650</v>
      </c>
      <c r="J263" s="1233">
        <v>2.8</v>
      </c>
      <c r="K263" s="1233">
        <f t="shared" si="41"/>
        <v>4620</v>
      </c>
      <c r="L263" s="1232">
        <v>0</v>
      </c>
      <c r="M263" s="1232">
        <v>500</v>
      </c>
      <c r="N263" s="1232">
        <v>500</v>
      </c>
      <c r="O263" s="1232">
        <v>650</v>
      </c>
      <c r="P263" s="1232">
        <f t="shared" si="43"/>
        <v>1650</v>
      </c>
      <c r="Q263" s="1235">
        <f t="shared" si="42"/>
        <v>4620</v>
      </c>
      <c r="R263" s="1218" t="s">
        <v>1051</v>
      </c>
      <c r="S263" s="1222" t="s">
        <v>1053</v>
      </c>
      <c r="T263" s="22" t="str">
        <f>+IF(K275=Q275,("OK"))</f>
        <v>OK</v>
      </c>
      <c r="U263" s="739">
        <f t="shared" ref="U263:U326" si="46">+L263*J263</f>
        <v>0</v>
      </c>
      <c r="V263" s="739">
        <f t="shared" ref="V263:V326" si="47">+M263*J263</f>
        <v>1400</v>
      </c>
      <c r="W263" s="739">
        <f t="shared" ref="W263:W326" si="48">+N263*J263</f>
        <v>1400</v>
      </c>
      <c r="X263" s="739">
        <f t="shared" ref="X263:X326" si="49">+O263*J263</f>
        <v>1819.9999999999998</v>
      </c>
      <c r="Y263" s="722">
        <f t="shared" ref="Y263:Y326" si="50">SUM(U263:X263)</f>
        <v>4620</v>
      </c>
      <c r="Z263" s="740" t="str">
        <f t="shared" ref="Z263:Z326" si="51">IF(Q263=Y263,"OK")</f>
        <v>OK</v>
      </c>
    </row>
    <row r="264" spans="1:26">
      <c r="A264" s="1023">
        <v>178</v>
      </c>
      <c r="B264" s="1230" t="s">
        <v>2527</v>
      </c>
      <c r="C264" s="1231" t="s">
        <v>1503</v>
      </c>
      <c r="D264" s="1232">
        <v>1162.5</v>
      </c>
      <c r="E264" s="1232">
        <v>1087.5</v>
      </c>
      <c r="F264" s="1232">
        <v>900</v>
      </c>
      <c r="G264" s="1232">
        <v>1000</v>
      </c>
      <c r="H264" s="1232">
        <v>0</v>
      </c>
      <c r="I264" s="1232">
        <f t="shared" si="45"/>
        <v>1000</v>
      </c>
      <c r="J264" s="1233">
        <v>2.8</v>
      </c>
      <c r="K264" s="1233">
        <f t="shared" si="41"/>
        <v>2800</v>
      </c>
      <c r="L264" s="1232">
        <v>0</v>
      </c>
      <c r="M264" s="1232">
        <v>300</v>
      </c>
      <c r="N264" s="1232">
        <v>300</v>
      </c>
      <c r="O264" s="1232">
        <v>400</v>
      </c>
      <c r="P264" s="1232">
        <f t="shared" si="43"/>
        <v>1000</v>
      </c>
      <c r="Q264" s="1235">
        <f t="shared" si="42"/>
        <v>2800</v>
      </c>
      <c r="R264" s="1218" t="s">
        <v>1051</v>
      </c>
      <c r="S264" s="1222" t="s">
        <v>1053</v>
      </c>
      <c r="T264" s="22" t="str">
        <f>+IF(K276=Q276,("OK"))</f>
        <v>OK</v>
      </c>
      <c r="U264" s="739">
        <f t="shared" si="46"/>
        <v>0</v>
      </c>
      <c r="V264" s="739">
        <f t="shared" si="47"/>
        <v>840</v>
      </c>
      <c r="W264" s="739">
        <f t="shared" si="48"/>
        <v>840</v>
      </c>
      <c r="X264" s="739">
        <f t="shared" si="49"/>
        <v>1120</v>
      </c>
      <c r="Y264" s="722">
        <f t="shared" si="50"/>
        <v>2800</v>
      </c>
      <c r="Z264" s="740" t="str">
        <f t="shared" si="51"/>
        <v>OK</v>
      </c>
    </row>
    <row r="265" spans="1:26">
      <c r="A265" s="1023">
        <v>179</v>
      </c>
      <c r="B265" s="1252" t="s">
        <v>2528</v>
      </c>
      <c r="C265" s="1231" t="s">
        <v>1169</v>
      </c>
      <c r="D265" s="1232">
        <v>15</v>
      </c>
      <c r="E265" s="1232">
        <v>10</v>
      </c>
      <c r="F265" s="1232">
        <v>0</v>
      </c>
      <c r="G265" s="1232">
        <v>10</v>
      </c>
      <c r="H265" s="1232">
        <v>6</v>
      </c>
      <c r="I265" s="1232">
        <f t="shared" si="45"/>
        <v>4</v>
      </c>
      <c r="J265" s="1233">
        <v>35</v>
      </c>
      <c r="K265" s="1233">
        <f t="shared" si="41"/>
        <v>140</v>
      </c>
      <c r="L265" s="1232">
        <v>0</v>
      </c>
      <c r="M265" s="1232">
        <v>0</v>
      </c>
      <c r="N265" s="1232">
        <v>0</v>
      </c>
      <c r="O265" s="1232">
        <v>4</v>
      </c>
      <c r="P265" s="1232">
        <f t="shared" si="43"/>
        <v>4</v>
      </c>
      <c r="Q265" s="1235">
        <f t="shared" si="42"/>
        <v>140</v>
      </c>
      <c r="R265" s="1218" t="s">
        <v>1051</v>
      </c>
      <c r="S265" s="1222" t="s">
        <v>1053</v>
      </c>
      <c r="T265" s="22" t="str">
        <f>+IF(K277=Q277,("OK"))</f>
        <v>OK</v>
      </c>
      <c r="U265" s="739">
        <f t="shared" si="46"/>
        <v>0</v>
      </c>
      <c r="V265" s="739">
        <f t="shared" si="47"/>
        <v>0</v>
      </c>
      <c r="W265" s="739">
        <f t="shared" si="48"/>
        <v>0</v>
      </c>
      <c r="X265" s="739">
        <f t="shared" si="49"/>
        <v>140</v>
      </c>
      <c r="Y265" s="722">
        <f t="shared" si="50"/>
        <v>140</v>
      </c>
      <c r="Z265" s="740" t="str">
        <f t="shared" si="51"/>
        <v>OK</v>
      </c>
    </row>
    <row r="266" spans="1:26">
      <c r="A266" s="1023">
        <v>180</v>
      </c>
      <c r="B266" s="1230" t="s">
        <v>2529</v>
      </c>
      <c r="C266" s="1231" t="s">
        <v>1290</v>
      </c>
      <c r="D266" s="1232">
        <v>113</v>
      </c>
      <c r="E266" s="1232">
        <v>85.5</v>
      </c>
      <c r="F266" s="1232">
        <v>64</v>
      </c>
      <c r="G266" s="1232">
        <v>70</v>
      </c>
      <c r="H266" s="1232">
        <v>0</v>
      </c>
      <c r="I266" s="1232">
        <f t="shared" si="45"/>
        <v>70</v>
      </c>
      <c r="J266" s="1233">
        <v>790</v>
      </c>
      <c r="K266" s="1233">
        <f t="shared" si="41"/>
        <v>55300</v>
      </c>
      <c r="L266" s="1232">
        <v>0</v>
      </c>
      <c r="M266" s="1232">
        <v>30</v>
      </c>
      <c r="N266" s="1232">
        <v>0</v>
      </c>
      <c r="O266" s="1232">
        <v>40</v>
      </c>
      <c r="P266" s="1232">
        <f t="shared" si="43"/>
        <v>70</v>
      </c>
      <c r="Q266" s="1235">
        <f t="shared" si="42"/>
        <v>55300</v>
      </c>
      <c r="R266" s="1218" t="s">
        <v>1051</v>
      </c>
      <c r="S266" s="1222" t="s">
        <v>1053</v>
      </c>
      <c r="T266" s="22" t="str">
        <f>+IF(K278=Q278,("OK"))</f>
        <v>OK</v>
      </c>
      <c r="U266" s="739">
        <f t="shared" si="46"/>
        <v>0</v>
      </c>
      <c r="V266" s="739">
        <f t="shared" si="47"/>
        <v>23700</v>
      </c>
      <c r="W266" s="739">
        <f t="shared" si="48"/>
        <v>0</v>
      </c>
      <c r="X266" s="739">
        <f t="shared" si="49"/>
        <v>31600</v>
      </c>
      <c r="Y266" s="722">
        <f t="shared" si="50"/>
        <v>55300</v>
      </c>
      <c r="Z266" s="740" t="str">
        <f t="shared" si="51"/>
        <v>OK</v>
      </c>
    </row>
    <row r="267" spans="1:26" s="21" customFormat="1">
      <c r="A267" s="1060"/>
      <c r="B267" s="76" t="s">
        <v>6</v>
      </c>
      <c r="K267" s="1224">
        <f>SUM(K251:K266)</f>
        <v>2545106.5566901956</v>
      </c>
      <c r="L267" s="1139"/>
      <c r="M267" s="1139"/>
      <c r="N267" s="1139"/>
      <c r="O267" s="1139"/>
      <c r="P267" s="1139"/>
      <c r="Q267" s="1225">
        <f>SUM(Q251:Q266)</f>
        <v>2545106.5566901956</v>
      </c>
      <c r="T267" s="22"/>
      <c r="U267" s="739">
        <f t="shared" si="46"/>
        <v>0</v>
      </c>
      <c r="V267" s="739">
        <f t="shared" si="47"/>
        <v>0</v>
      </c>
      <c r="W267" s="739">
        <f t="shared" si="48"/>
        <v>0</v>
      </c>
      <c r="X267" s="739">
        <f t="shared" si="49"/>
        <v>0</v>
      </c>
      <c r="Y267" s="722">
        <f t="shared" si="50"/>
        <v>0</v>
      </c>
      <c r="Z267" s="740" t="b">
        <f t="shared" si="51"/>
        <v>0</v>
      </c>
    </row>
    <row r="268" spans="1:26" ht="24.6">
      <c r="A268" s="1781" t="s">
        <v>2363</v>
      </c>
      <c r="B268" s="1781"/>
      <c r="C268" s="1781"/>
      <c r="D268" s="1781"/>
      <c r="E268" s="1781"/>
      <c r="F268" s="1781"/>
      <c r="G268" s="1781"/>
      <c r="H268" s="1781"/>
      <c r="I268" s="1781"/>
      <c r="J268" s="1781"/>
      <c r="K268" s="1781"/>
      <c r="L268" s="1781"/>
      <c r="M268" s="1781"/>
      <c r="N268" s="1781"/>
      <c r="O268" s="1781"/>
      <c r="P268" s="1781"/>
      <c r="Q268" s="1781"/>
      <c r="R268" s="1781"/>
      <c r="S268" s="1781"/>
      <c r="T268" s="517"/>
      <c r="U268" s="739">
        <f t="shared" si="46"/>
        <v>0</v>
      </c>
      <c r="V268" s="739">
        <f t="shared" si="47"/>
        <v>0</v>
      </c>
      <c r="W268" s="739">
        <f t="shared" si="48"/>
        <v>0</v>
      </c>
      <c r="X268" s="739">
        <f t="shared" si="49"/>
        <v>0</v>
      </c>
      <c r="Y268" s="722">
        <f t="shared" si="50"/>
        <v>0</v>
      </c>
      <c r="Z268" s="740" t="str">
        <f t="shared" si="51"/>
        <v>OK</v>
      </c>
    </row>
    <row r="269" spans="1:26" ht="24.6">
      <c r="A269" s="1826" t="s">
        <v>1029</v>
      </c>
      <c r="B269" s="1826"/>
      <c r="C269" s="1826"/>
      <c r="D269" s="1826"/>
      <c r="E269" s="1826"/>
      <c r="F269" s="1826"/>
      <c r="G269" s="1826"/>
      <c r="H269" s="1826"/>
      <c r="I269" s="1826"/>
      <c r="J269" s="1826"/>
      <c r="K269" s="1826"/>
      <c r="L269" s="1826"/>
      <c r="M269" s="1826"/>
      <c r="N269" s="1826"/>
      <c r="O269" s="1826"/>
      <c r="P269" s="1826"/>
      <c r="Q269" s="1826"/>
      <c r="R269" s="1826"/>
      <c r="S269" s="1826"/>
      <c r="T269" s="517"/>
      <c r="U269" s="739">
        <f t="shared" si="46"/>
        <v>0</v>
      </c>
      <c r="V269" s="739">
        <f t="shared" si="47"/>
        <v>0</v>
      </c>
      <c r="W269" s="739">
        <f t="shared" si="48"/>
        <v>0</v>
      </c>
      <c r="X269" s="739">
        <f t="shared" si="49"/>
        <v>0</v>
      </c>
      <c r="Y269" s="722">
        <f t="shared" si="50"/>
        <v>0</v>
      </c>
      <c r="Z269" s="740" t="str">
        <f t="shared" si="51"/>
        <v>OK</v>
      </c>
    </row>
    <row r="270" spans="1:26" ht="24.6">
      <c r="A270" s="1827" t="s">
        <v>1030</v>
      </c>
      <c r="B270" s="1827"/>
      <c r="C270" s="1827"/>
      <c r="D270" s="1827"/>
      <c r="E270" s="1827"/>
      <c r="F270" s="1827"/>
      <c r="G270" s="1827"/>
      <c r="H270" s="1827"/>
      <c r="I270" s="1827"/>
      <c r="J270" s="1827"/>
      <c r="K270" s="1827"/>
      <c r="L270" s="1827"/>
      <c r="M270" s="1827"/>
      <c r="N270" s="1827"/>
      <c r="O270" s="1827"/>
      <c r="P270" s="1827"/>
      <c r="Q270" s="1827"/>
      <c r="R270" s="1827"/>
      <c r="S270" s="1827"/>
      <c r="T270" s="517"/>
      <c r="U270" s="739">
        <f t="shared" si="46"/>
        <v>0</v>
      </c>
      <c r="V270" s="739">
        <f t="shared" si="47"/>
        <v>0</v>
      </c>
      <c r="W270" s="739">
        <f t="shared" si="48"/>
        <v>0</v>
      </c>
      <c r="X270" s="739">
        <f t="shared" si="49"/>
        <v>0</v>
      </c>
      <c r="Y270" s="722">
        <f t="shared" si="50"/>
        <v>0</v>
      </c>
      <c r="Z270" s="740" t="str">
        <f t="shared" si="51"/>
        <v>OK</v>
      </c>
    </row>
    <row r="271" spans="1:26">
      <c r="A271" s="1872" t="s">
        <v>789</v>
      </c>
      <c r="B271" s="1873" t="s">
        <v>4</v>
      </c>
      <c r="C271" s="1872" t="s">
        <v>1031</v>
      </c>
      <c r="D271" s="1892" t="s">
        <v>1032</v>
      </c>
      <c r="E271" s="1892"/>
      <c r="F271" s="1892"/>
      <c r="G271" s="1893" t="s">
        <v>1033</v>
      </c>
      <c r="H271" s="1894" t="s">
        <v>1034</v>
      </c>
      <c r="I271" s="1894" t="s">
        <v>1035</v>
      </c>
      <c r="J271" s="1895" t="s">
        <v>1036</v>
      </c>
      <c r="K271" s="1896" t="s">
        <v>1037</v>
      </c>
      <c r="L271" s="1892" t="s">
        <v>1038</v>
      </c>
      <c r="M271" s="1892" t="s">
        <v>1039</v>
      </c>
      <c r="N271" s="1892" t="s">
        <v>1040</v>
      </c>
      <c r="O271" s="1892" t="s">
        <v>1041</v>
      </c>
      <c r="P271" s="1872" t="s">
        <v>1042</v>
      </c>
      <c r="Q271" s="1872"/>
      <c r="R271" s="1872" t="s">
        <v>1043</v>
      </c>
      <c r="S271" s="1878" t="s">
        <v>1146</v>
      </c>
      <c r="T271" s="517" t="str">
        <f>+IF(K277=Q277,("OK"))</f>
        <v>OK</v>
      </c>
      <c r="U271" s="739"/>
      <c r="V271" s="739"/>
      <c r="W271" s="739"/>
      <c r="X271" s="739"/>
      <c r="Z271" s="740" t="str">
        <f t="shared" si="51"/>
        <v>OK</v>
      </c>
    </row>
    <row r="272" spans="1:26" ht="87" customHeight="1">
      <c r="A272" s="1872"/>
      <c r="B272" s="1874"/>
      <c r="C272" s="1872"/>
      <c r="D272" s="1209" t="s">
        <v>1045</v>
      </c>
      <c r="E272" s="1209" t="s">
        <v>1046</v>
      </c>
      <c r="F272" s="1209" t="s">
        <v>224</v>
      </c>
      <c r="G272" s="1893"/>
      <c r="H272" s="1894"/>
      <c r="I272" s="1894"/>
      <c r="J272" s="1895"/>
      <c r="K272" s="1896"/>
      <c r="L272" s="1892"/>
      <c r="M272" s="1892"/>
      <c r="N272" s="1892"/>
      <c r="O272" s="1892"/>
      <c r="P272" s="724" t="s">
        <v>1047</v>
      </c>
      <c r="Q272" s="1211" t="s">
        <v>1048</v>
      </c>
      <c r="R272" s="1872"/>
      <c r="S272" s="1878"/>
      <c r="T272" s="517" t="str">
        <f>+IF(K278=Q278,("OK"))</f>
        <v>OK</v>
      </c>
      <c r="U272" s="739">
        <f t="shared" si="46"/>
        <v>0</v>
      </c>
      <c r="V272" s="739">
        <f t="shared" si="47"/>
        <v>0</v>
      </c>
      <c r="W272" s="739">
        <f t="shared" si="48"/>
        <v>0</v>
      </c>
      <c r="X272" s="739">
        <f t="shared" si="49"/>
        <v>0</v>
      </c>
      <c r="Y272" s="722">
        <f t="shared" si="50"/>
        <v>0</v>
      </c>
      <c r="Z272" s="740" t="b">
        <f t="shared" si="51"/>
        <v>0</v>
      </c>
    </row>
    <row r="273" spans="1:26" ht="19.2" customHeight="1">
      <c r="A273" s="724"/>
      <c r="B273" s="849" t="s">
        <v>1087</v>
      </c>
      <c r="C273" s="1227"/>
      <c r="D273" s="1209"/>
      <c r="E273" s="1209"/>
      <c r="F273" s="1209"/>
      <c r="G273" s="1208"/>
      <c r="H273" s="1209"/>
      <c r="I273" s="1209"/>
      <c r="J273" s="1210"/>
      <c r="K273" s="1240">
        <f>+K267</f>
        <v>2545106.5566901956</v>
      </c>
      <c r="L273" s="1241"/>
      <c r="M273" s="1241"/>
      <c r="N273" s="1241"/>
      <c r="O273" s="1241"/>
      <c r="P273" s="1242"/>
      <c r="Q273" s="1240">
        <f>+Q267</f>
        <v>2545106.5566901956</v>
      </c>
      <c r="R273" s="724"/>
      <c r="S273" s="726"/>
      <c r="T273" s="517"/>
      <c r="U273" s="739">
        <f t="shared" si="46"/>
        <v>0</v>
      </c>
      <c r="V273" s="739">
        <f t="shared" si="47"/>
        <v>0</v>
      </c>
      <c r="W273" s="739">
        <f t="shared" si="48"/>
        <v>0</v>
      </c>
      <c r="X273" s="739">
        <f t="shared" si="49"/>
        <v>0</v>
      </c>
      <c r="Y273" s="722">
        <f t="shared" si="50"/>
        <v>0</v>
      </c>
      <c r="Z273" s="740" t="b">
        <f t="shared" si="51"/>
        <v>0</v>
      </c>
    </row>
    <row r="274" spans="1:26">
      <c r="A274" s="1023">
        <v>181</v>
      </c>
      <c r="B274" s="1230" t="s">
        <v>2530</v>
      </c>
      <c r="C274" s="1231" t="s">
        <v>1290</v>
      </c>
      <c r="D274" s="1232">
        <v>6</v>
      </c>
      <c r="E274" s="1232">
        <v>22.5</v>
      </c>
      <c r="F274" s="1232">
        <v>6</v>
      </c>
      <c r="G274" s="1232">
        <v>10</v>
      </c>
      <c r="H274" s="1232">
        <v>0</v>
      </c>
      <c r="I274" s="1232">
        <f t="shared" si="45"/>
        <v>10</v>
      </c>
      <c r="J274" s="1233">
        <v>450</v>
      </c>
      <c r="K274" s="1233">
        <f t="shared" si="41"/>
        <v>4500</v>
      </c>
      <c r="L274" s="1232">
        <v>0</v>
      </c>
      <c r="M274" s="1232">
        <v>5</v>
      </c>
      <c r="N274" s="1232">
        <v>0</v>
      </c>
      <c r="O274" s="1232">
        <v>5</v>
      </c>
      <c r="P274" s="1232">
        <f t="shared" si="43"/>
        <v>10</v>
      </c>
      <c r="Q274" s="1235">
        <f t="shared" si="42"/>
        <v>4500</v>
      </c>
      <c r="R274" s="1218" t="s">
        <v>1051</v>
      </c>
      <c r="S274" s="1222" t="s">
        <v>1053</v>
      </c>
      <c r="T274" s="22" t="str">
        <f t="shared" si="44"/>
        <v>OK</v>
      </c>
      <c r="U274" s="739">
        <f t="shared" si="46"/>
        <v>0</v>
      </c>
      <c r="V274" s="739">
        <f t="shared" si="47"/>
        <v>2250</v>
      </c>
      <c r="W274" s="739">
        <f t="shared" si="48"/>
        <v>0</v>
      </c>
      <c r="X274" s="739">
        <f t="shared" si="49"/>
        <v>2250</v>
      </c>
      <c r="Y274" s="722">
        <f t="shared" si="50"/>
        <v>4500</v>
      </c>
      <c r="Z274" s="740" t="str">
        <f t="shared" si="51"/>
        <v>OK</v>
      </c>
    </row>
    <row r="275" spans="1:26">
      <c r="A275" s="1023">
        <v>182</v>
      </c>
      <c r="B275" s="1230" t="s">
        <v>2531</v>
      </c>
      <c r="C275" s="1231" t="s">
        <v>1327</v>
      </c>
      <c r="D275" s="1232">
        <v>48</v>
      </c>
      <c r="E275" s="1232">
        <v>120</v>
      </c>
      <c r="F275" s="1232">
        <v>92</v>
      </c>
      <c r="G275" s="1232">
        <v>96</v>
      </c>
      <c r="H275" s="1232">
        <v>12</v>
      </c>
      <c r="I275" s="1232">
        <f t="shared" si="45"/>
        <v>84</v>
      </c>
      <c r="J275" s="1233">
        <v>25.858888888888888</v>
      </c>
      <c r="K275" s="1233">
        <f t="shared" si="41"/>
        <v>2172.1466666666665</v>
      </c>
      <c r="L275" s="1232">
        <v>0</v>
      </c>
      <c r="M275" s="1232">
        <v>36</v>
      </c>
      <c r="N275" s="1232">
        <v>36</v>
      </c>
      <c r="O275" s="1232">
        <v>12</v>
      </c>
      <c r="P275" s="1232">
        <f t="shared" si="43"/>
        <v>84</v>
      </c>
      <c r="Q275" s="1235">
        <f t="shared" si="42"/>
        <v>2172.1466666666665</v>
      </c>
      <c r="R275" s="1218" t="s">
        <v>1051</v>
      </c>
      <c r="S275" s="1222" t="s">
        <v>1053</v>
      </c>
      <c r="T275" s="22" t="str">
        <f t="shared" si="44"/>
        <v>OK</v>
      </c>
      <c r="U275" s="739">
        <f t="shared" si="46"/>
        <v>0</v>
      </c>
      <c r="V275" s="739">
        <f t="shared" si="47"/>
        <v>930.92</v>
      </c>
      <c r="W275" s="739">
        <f t="shared" si="48"/>
        <v>930.92</v>
      </c>
      <c r="X275" s="739">
        <f t="shared" si="49"/>
        <v>310.30666666666667</v>
      </c>
      <c r="Y275" s="722">
        <f t="shared" si="50"/>
        <v>2172.1466666666665</v>
      </c>
      <c r="Z275" s="740" t="str">
        <f t="shared" si="51"/>
        <v>OK</v>
      </c>
    </row>
    <row r="276" spans="1:26">
      <c r="A276" s="1023">
        <v>183</v>
      </c>
      <c r="B276" s="1230" t="s">
        <v>2532</v>
      </c>
      <c r="C276" s="1231" t="s">
        <v>1327</v>
      </c>
      <c r="D276" s="1232">
        <v>60</v>
      </c>
      <c r="E276" s="1232">
        <v>117</v>
      </c>
      <c r="F276" s="1232">
        <v>130</v>
      </c>
      <c r="G276" s="1232">
        <v>132</v>
      </c>
      <c r="H276" s="1232">
        <v>14</v>
      </c>
      <c r="I276" s="1232">
        <f t="shared" si="45"/>
        <v>118</v>
      </c>
      <c r="J276" s="1233">
        <v>26.75</v>
      </c>
      <c r="K276" s="1233">
        <f t="shared" si="41"/>
        <v>3156.5</v>
      </c>
      <c r="L276" s="1232">
        <v>0</v>
      </c>
      <c r="M276" s="1232">
        <v>60</v>
      </c>
      <c r="N276" s="1232">
        <v>58</v>
      </c>
      <c r="O276" s="1232">
        <v>0</v>
      </c>
      <c r="P276" s="1232">
        <f t="shared" si="43"/>
        <v>118</v>
      </c>
      <c r="Q276" s="1235">
        <f t="shared" si="42"/>
        <v>3156.5</v>
      </c>
      <c r="R276" s="1218" t="s">
        <v>1051</v>
      </c>
      <c r="S276" s="1222" t="s">
        <v>1053</v>
      </c>
      <c r="T276" s="22" t="str">
        <f t="shared" si="44"/>
        <v>OK</v>
      </c>
      <c r="U276" s="739">
        <f t="shared" si="46"/>
        <v>0</v>
      </c>
      <c r="V276" s="739">
        <f t="shared" si="47"/>
        <v>1605</v>
      </c>
      <c r="W276" s="739">
        <f t="shared" si="48"/>
        <v>1551.5</v>
      </c>
      <c r="X276" s="739">
        <f t="shared" si="49"/>
        <v>0</v>
      </c>
      <c r="Y276" s="722">
        <f t="shared" si="50"/>
        <v>3156.5</v>
      </c>
      <c r="Z276" s="740" t="str">
        <f t="shared" si="51"/>
        <v>OK</v>
      </c>
    </row>
    <row r="277" spans="1:26">
      <c r="A277" s="1023">
        <v>184</v>
      </c>
      <c r="B277" s="1230" t="s">
        <v>2533</v>
      </c>
      <c r="C277" s="1231" t="s">
        <v>1327</v>
      </c>
      <c r="D277" s="1232">
        <v>75</v>
      </c>
      <c r="E277" s="1232">
        <v>148.5</v>
      </c>
      <c r="F277" s="1232">
        <v>76</v>
      </c>
      <c r="G277" s="1232">
        <v>80</v>
      </c>
      <c r="H277" s="1232">
        <v>5</v>
      </c>
      <c r="I277" s="1232">
        <f t="shared" si="45"/>
        <v>75</v>
      </c>
      <c r="J277" s="1233">
        <v>39.231927710843372</v>
      </c>
      <c r="K277" s="1233">
        <f t="shared" si="41"/>
        <v>2942.3945783132531</v>
      </c>
      <c r="L277" s="1232">
        <v>0</v>
      </c>
      <c r="M277" s="1232">
        <v>36</v>
      </c>
      <c r="N277" s="1232">
        <v>39</v>
      </c>
      <c r="O277" s="1232">
        <v>0</v>
      </c>
      <c r="P277" s="1232">
        <f t="shared" si="43"/>
        <v>75</v>
      </c>
      <c r="Q277" s="1235">
        <f t="shared" si="42"/>
        <v>2942.3945783132531</v>
      </c>
      <c r="R277" s="1218" t="s">
        <v>1051</v>
      </c>
      <c r="S277" s="1222" t="s">
        <v>1053</v>
      </c>
      <c r="T277" s="22" t="str">
        <f t="shared" si="44"/>
        <v>OK</v>
      </c>
      <c r="U277" s="739">
        <f t="shared" si="46"/>
        <v>0</v>
      </c>
      <c r="V277" s="739">
        <f t="shared" si="47"/>
        <v>1412.3493975903614</v>
      </c>
      <c r="W277" s="739">
        <f t="shared" si="48"/>
        <v>1530.0451807228915</v>
      </c>
      <c r="X277" s="739">
        <f t="shared" si="49"/>
        <v>0</v>
      </c>
      <c r="Y277" s="722">
        <f t="shared" si="50"/>
        <v>2942.3945783132531</v>
      </c>
      <c r="Z277" s="740" t="str">
        <f t="shared" si="51"/>
        <v>OK</v>
      </c>
    </row>
    <row r="278" spans="1:26">
      <c r="A278" s="1023">
        <v>185</v>
      </c>
      <c r="B278" s="1230" t="s">
        <v>2534</v>
      </c>
      <c r="C278" s="1231" t="s">
        <v>1614</v>
      </c>
      <c r="D278" s="1232">
        <v>60</v>
      </c>
      <c r="E278" s="1232">
        <v>112.5</v>
      </c>
      <c r="F278" s="1232">
        <v>228</v>
      </c>
      <c r="G278" s="1232">
        <v>240</v>
      </c>
      <c r="H278" s="1232">
        <v>10</v>
      </c>
      <c r="I278" s="1232">
        <f t="shared" si="45"/>
        <v>230</v>
      </c>
      <c r="J278" s="1233">
        <v>45</v>
      </c>
      <c r="K278" s="1233">
        <f t="shared" si="41"/>
        <v>10350</v>
      </c>
      <c r="L278" s="1232">
        <v>100</v>
      </c>
      <c r="M278" s="1232">
        <v>0</v>
      </c>
      <c r="N278" s="1232">
        <v>130</v>
      </c>
      <c r="O278" s="1232">
        <v>0</v>
      </c>
      <c r="P278" s="1232">
        <f t="shared" si="43"/>
        <v>230</v>
      </c>
      <c r="Q278" s="1235">
        <f t="shared" si="42"/>
        <v>10350</v>
      </c>
      <c r="R278" s="1218" t="s">
        <v>1051</v>
      </c>
      <c r="S278" s="1222" t="s">
        <v>1053</v>
      </c>
      <c r="T278" s="22" t="str">
        <f t="shared" si="44"/>
        <v>OK</v>
      </c>
      <c r="U278" s="739">
        <f t="shared" si="46"/>
        <v>4500</v>
      </c>
      <c r="V278" s="739">
        <f t="shared" si="47"/>
        <v>0</v>
      </c>
      <c r="W278" s="739">
        <f t="shared" si="48"/>
        <v>5850</v>
      </c>
      <c r="X278" s="739">
        <f t="shared" si="49"/>
        <v>0</v>
      </c>
      <c r="Y278" s="722">
        <f t="shared" si="50"/>
        <v>10350</v>
      </c>
      <c r="Z278" s="740" t="str">
        <f t="shared" si="51"/>
        <v>OK</v>
      </c>
    </row>
    <row r="279" spans="1:26">
      <c r="A279" s="1023">
        <v>186</v>
      </c>
      <c r="B279" s="1230" t="s">
        <v>2535</v>
      </c>
      <c r="C279" s="1231" t="s">
        <v>1503</v>
      </c>
      <c r="D279" s="1232">
        <v>1133</v>
      </c>
      <c r="E279" s="1232">
        <v>1800</v>
      </c>
      <c r="F279" s="1232">
        <v>0</v>
      </c>
      <c r="G279" s="1232">
        <v>1500</v>
      </c>
      <c r="H279" s="1232">
        <v>1800</v>
      </c>
      <c r="I279" s="1232">
        <v>0</v>
      </c>
      <c r="J279" s="1233">
        <v>1.4</v>
      </c>
      <c r="K279" s="1233">
        <f t="shared" si="41"/>
        <v>0</v>
      </c>
      <c r="L279" s="1232">
        <v>0</v>
      </c>
      <c r="M279" s="1232">
        <v>0</v>
      </c>
      <c r="N279" s="1232">
        <v>0</v>
      </c>
      <c r="O279" s="1232">
        <v>0</v>
      </c>
      <c r="P279" s="1232">
        <f t="shared" si="43"/>
        <v>0</v>
      </c>
      <c r="Q279" s="1235">
        <f t="shared" si="42"/>
        <v>0</v>
      </c>
      <c r="R279" s="1218" t="s">
        <v>1051</v>
      </c>
      <c r="S279" s="1222" t="s">
        <v>1053</v>
      </c>
      <c r="T279" s="22" t="str">
        <f t="shared" si="44"/>
        <v>OK</v>
      </c>
      <c r="U279" s="739">
        <f t="shared" si="46"/>
        <v>0</v>
      </c>
      <c r="V279" s="739">
        <f t="shared" si="47"/>
        <v>0</v>
      </c>
      <c r="W279" s="739">
        <f t="shared" si="48"/>
        <v>0</v>
      </c>
      <c r="X279" s="739">
        <f t="shared" si="49"/>
        <v>0</v>
      </c>
      <c r="Y279" s="722">
        <f t="shared" si="50"/>
        <v>0</v>
      </c>
      <c r="Z279" s="740" t="str">
        <f t="shared" si="51"/>
        <v>OK</v>
      </c>
    </row>
    <row r="280" spans="1:26">
      <c r="A280" s="1023">
        <v>187</v>
      </c>
      <c r="B280" s="1230" t="s">
        <v>2536</v>
      </c>
      <c r="C280" s="1231" t="s">
        <v>1503</v>
      </c>
      <c r="D280" s="1232">
        <v>250</v>
      </c>
      <c r="E280" s="1232">
        <v>1200</v>
      </c>
      <c r="F280" s="1232">
        <v>445</v>
      </c>
      <c r="G280" s="1232">
        <v>1000</v>
      </c>
      <c r="H280" s="1232">
        <v>1300</v>
      </c>
      <c r="I280" s="1232">
        <v>0</v>
      </c>
      <c r="J280" s="1233">
        <v>1</v>
      </c>
      <c r="K280" s="1233">
        <f t="shared" si="41"/>
        <v>0</v>
      </c>
      <c r="L280" s="1232">
        <v>0</v>
      </c>
      <c r="M280" s="1232">
        <v>0</v>
      </c>
      <c r="N280" s="1232">
        <v>0</v>
      </c>
      <c r="O280" s="1232">
        <v>0</v>
      </c>
      <c r="P280" s="1232">
        <f t="shared" si="43"/>
        <v>0</v>
      </c>
      <c r="Q280" s="1235">
        <f t="shared" si="42"/>
        <v>0</v>
      </c>
      <c r="R280" s="1218" t="s">
        <v>1051</v>
      </c>
      <c r="S280" s="1222" t="s">
        <v>1053</v>
      </c>
      <c r="T280" s="22" t="str">
        <f t="shared" si="44"/>
        <v>OK</v>
      </c>
      <c r="U280" s="739">
        <f t="shared" si="46"/>
        <v>0</v>
      </c>
      <c r="V280" s="739">
        <f t="shared" si="47"/>
        <v>0</v>
      </c>
      <c r="W280" s="739">
        <f t="shared" si="48"/>
        <v>0</v>
      </c>
      <c r="X280" s="739">
        <f t="shared" si="49"/>
        <v>0</v>
      </c>
      <c r="Y280" s="722">
        <f t="shared" si="50"/>
        <v>0</v>
      </c>
      <c r="Z280" s="740" t="str">
        <f t="shared" si="51"/>
        <v>OK</v>
      </c>
    </row>
    <row r="281" spans="1:26">
      <c r="A281" s="1023">
        <v>188</v>
      </c>
      <c r="B281" s="1230" t="s">
        <v>2537</v>
      </c>
      <c r="C281" s="1231" t="s">
        <v>1343</v>
      </c>
      <c r="D281" s="1232">
        <v>150</v>
      </c>
      <c r="E281" s="1232">
        <v>50</v>
      </c>
      <c r="F281" s="1232">
        <v>67</v>
      </c>
      <c r="G281" s="1232">
        <v>70</v>
      </c>
      <c r="H281" s="1232">
        <v>0</v>
      </c>
      <c r="I281" s="1232">
        <f t="shared" ref="I281:I307" si="52">G281-H281</f>
        <v>70</v>
      </c>
      <c r="J281" s="1233">
        <v>25</v>
      </c>
      <c r="K281" s="1233">
        <f t="shared" si="41"/>
        <v>1750</v>
      </c>
      <c r="L281" s="1232">
        <v>0</v>
      </c>
      <c r="M281" s="1232">
        <v>50</v>
      </c>
      <c r="N281" s="1232">
        <v>0</v>
      </c>
      <c r="O281" s="1232">
        <v>20</v>
      </c>
      <c r="P281" s="1232">
        <f t="shared" si="43"/>
        <v>70</v>
      </c>
      <c r="Q281" s="1235">
        <f t="shared" si="42"/>
        <v>1750</v>
      </c>
      <c r="R281" s="1218" t="s">
        <v>1051</v>
      </c>
      <c r="S281" s="1222" t="s">
        <v>1053</v>
      </c>
      <c r="T281" s="22" t="str">
        <f t="shared" si="44"/>
        <v>OK</v>
      </c>
      <c r="U281" s="739">
        <f t="shared" si="46"/>
        <v>0</v>
      </c>
      <c r="V281" s="739">
        <f t="shared" si="47"/>
        <v>1250</v>
      </c>
      <c r="W281" s="739">
        <f t="shared" si="48"/>
        <v>0</v>
      </c>
      <c r="X281" s="739">
        <f t="shared" si="49"/>
        <v>500</v>
      </c>
      <c r="Y281" s="722">
        <f t="shared" si="50"/>
        <v>1750</v>
      </c>
      <c r="Z281" s="740" t="str">
        <f t="shared" si="51"/>
        <v>OK</v>
      </c>
    </row>
    <row r="282" spans="1:26">
      <c r="A282" s="1023">
        <v>189</v>
      </c>
      <c r="B282" s="1230" t="s">
        <v>2538</v>
      </c>
      <c r="C282" s="1231" t="s">
        <v>1343</v>
      </c>
      <c r="D282" s="1232">
        <v>1875</v>
      </c>
      <c r="E282" s="1232">
        <v>1650</v>
      </c>
      <c r="F282" s="1232">
        <v>1267</v>
      </c>
      <c r="G282" s="1232">
        <v>1300</v>
      </c>
      <c r="H282" s="1232">
        <v>20</v>
      </c>
      <c r="I282" s="1232">
        <f t="shared" si="52"/>
        <v>1280</v>
      </c>
      <c r="J282" s="1233">
        <v>25</v>
      </c>
      <c r="K282" s="1233">
        <f t="shared" si="41"/>
        <v>32000</v>
      </c>
      <c r="L282" s="1232">
        <v>0</v>
      </c>
      <c r="M282" s="1232">
        <v>1000</v>
      </c>
      <c r="N282" s="1232">
        <v>0</v>
      </c>
      <c r="O282" s="1232">
        <v>280</v>
      </c>
      <c r="P282" s="1232">
        <f t="shared" si="43"/>
        <v>1280</v>
      </c>
      <c r="Q282" s="1235">
        <f t="shared" si="42"/>
        <v>32000</v>
      </c>
      <c r="R282" s="1218" t="s">
        <v>1051</v>
      </c>
      <c r="S282" s="1222" t="s">
        <v>1053</v>
      </c>
      <c r="T282" s="22" t="str">
        <f t="shared" si="44"/>
        <v>OK</v>
      </c>
      <c r="U282" s="739">
        <f t="shared" si="46"/>
        <v>0</v>
      </c>
      <c r="V282" s="739">
        <f t="shared" si="47"/>
        <v>25000</v>
      </c>
      <c r="W282" s="739">
        <f t="shared" si="48"/>
        <v>0</v>
      </c>
      <c r="X282" s="739">
        <f t="shared" si="49"/>
        <v>7000</v>
      </c>
      <c r="Y282" s="722">
        <f t="shared" si="50"/>
        <v>32000</v>
      </c>
      <c r="Z282" s="740" t="str">
        <f t="shared" si="51"/>
        <v>OK</v>
      </c>
    </row>
    <row r="283" spans="1:26">
      <c r="A283" s="1023">
        <v>190</v>
      </c>
      <c r="B283" s="1230" t="s">
        <v>2539</v>
      </c>
      <c r="C283" s="1231" t="s">
        <v>1290</v>
      </c>
      <c r="D283" s="1232">
        <v>8</v>
      </c>
      <c r="E283" s="1232">
        <v>4.5</v>
      </c>
      <c r="F283" s="1232">
        <v>0</v>
      </c>
      <c r="G283" s="1232">
        <v>5</v>
      </c>
      <c r="H283" s="1232">
        <v>0</v>
      </c>
      <c r="I283" s="1232">
        <f t="shared" si="52"/>
        <v>5</v>
      </c>
      <c r="J283" s="1233">
        <v>150</v>
      </c>
      <c r="K283" s="1233">
        <f t="shared" si="41"/>
        <v>750</v>
      </c>
      <c r="L283" s="1232">
        <v>0</v>
      </c>
      <c r="M283" s="1232">
        <v>5</v>
      </c>
      <c r="N283" s="1232">
        <v>0</v>
      </c>
      <c r="O283" s="1232">
        <v>0</v>
      </c>
      <c r="P283" s="1232">
        <f t="shared" si="43"/>
        <v>5</v>
      </c>
      <c r="Q283" s="1235">
        <f t="shared" si="42"/>
        <v>750</v>
      </c>
      <c r="R283" s="1218" t="s">
        <v>1051</v>
      </c>
      <c r="S283" s="1222" t="s">
        <v>1053</v>
      </c>
      <c r="T283" s="22" t="str">
        <f t="shared" si="44"/>
        <v>OK</v>
      </c>
      <c r="U283" s="739">
        <f t="shared" si="46"/>
        <v>0</v>
      </c>
      <c r="V283" s="739">
        <f t="shared" si="47"/>
        <v>750</v>
      </c>
      <c r="W283" s="739">
        <f t="shared" si="48"/>
        <v>0</v>
      </c>
      <c r="X283" s="739">
        <f t="shared" si="49"/>
        <v>0</v>
      </c>
      <c r="Y283" s="722">
        <f t="shared" si="50"/>
        <v>750</v>
      </c>
      <c r="Z283" s="740" t="str">
        <f t="shared" si="51"/>
        <v>OK</v>
      </c>
    </row>
    <row r="284" spans="1:26">
      <c r="A284" s="1023">
        <v>191</v>
      </c>
      <c r="B284" s="1230" t="s">
        <v>2540</v>
      </c>
      <c r="C284" s="1231" t="s">
        <v>1302</v>
      </c>
      <c r="D284" s="1232">
        <v>0</v>
      </c>
      <c r="E284" s="1232">
        <v>0</v>
      </c>
      <c r="F284" s="1232">
        <v>1</v>
      </c>
      <c r="G284" s="1232">
        <v>2</v>
      </c>
      <c r="H284" s="1232">
        <v>0</v>
      </c>
      <c r="I284" s="1232">
        <f t="shared" si="52"/>
        <v>2</v>
      </c>
      <c r="J284" s="1233">
        <v>2100</v>
      </c>
      <c r="K284" s="1233">
        <f t="shared" si="41"/>
        <v>4200</v>
      </c>
      <c r="L284" s="1232">
        <v>0</v>
      </c>
      <c r="M284" s="1232">
        <v>2</v>
      </c>
      <c r="N284" s="1232">
        <v>0</v>
      </c>
      <c r="O284" s="1232">
        <v>0</v>
      </c>
      <c r="P284" s="1232">
        <f t="shared" si="43"/>
        <v>2</v>
      </c>
      <c r="Q284" s="1235">
        <f t="shared" si="42"/>
        <v>4200</v>
      </c>
      <c r="R284" s="1218" t="s">
        <v>1051</v>
      </c>
      <c r="S284" s="1222" t="s">
        <v>1053</v>
      </c>
      <c r="T284" s="22" t="str">
        <f>+IF(K296=Q296,("OK"))</f>
        <v>OK</v>
      </c>
      <c r="U284" s="739">
        <f t="shared" si="46"/>
        <v>0</v>
      </c>
      <c r="V284" s="739">
        <f t="shared" si="47"/>
        <v>4200</v>
      </c>
      <c r="W284" s="739">
        <f t="shared" si="48"/>
        <v>0</v>
      </c>
      <c r="X284" s="739">
        <f t="shared" si="49"/>
        <v>0</v>
      </c>
      <c r="Y284" s="722">
        <f t="shared" si="50"/>
        <v>4200</v>
      </c>
      <c r="Z284" s="740" t="str">
        <f t="shared" si="51"/>
        <v>OK</v>
      </c>
    </row>
    <row r="285" spans="1:26">
      <c r="A285" s="1023">
        <v>192</v>
      </c>
      <c r="B285" s="1230" t="s">
        <v>2541</v>
      </c>
      <c r="C285" s="1231" t="s">
        <v>1302</v>
      </c>
      <c r="D285" s="1232">
        <v>0</v>
      </c>
      <c r="E285" s="1232">
        <v>0</v>
      </c>
      <c r="F285" s="1232">
        <v>1</v>
      </c>
      <c r="G285" s="1232">
        <v>2</v>
      </c>
      <c r="H285" s="1232">
        <v>0</v>
      </c>
      <c r="I285" s="1232">
        <f t="shared" si="52"/>
        <v>2</v>
      </c>
      <c r="J285" s="1233">
        <v>2100</v>
      </c>
      <c r="K285" s="1233">
        <f t="shared" si="41"/>
        <v>4200</v>
      </c>
      <c r="L285" s="1232">
        <v>0</v>
      </c>
      <c r="M285" s="1232">
        <v>2</v>
      </c>
      <c r="N285" s="1232">
        <v>0</v>
      </c>
      <c r="O285" s="1232">
        <v>0</v>
      </c>
      <c r="P285" s="1232">
        <f t="shared" si="43"/>
        <v>2</v>
      </c>
      <c r="Q285" s="1235">
        <f t="shared" si="42"/>
        <v>4200</v>
      </c>
      <c r="R285" s="1218" t="s">
        <v>1051</v>
      </c>
      <c r="S285" s="1222" t="s">
        <v>1053</v>
      </c>
      <c r="T285" s="22" t="str">
        <f>+IF(K297=Q297,("OK"))</f>
        <v>OK</v>
      </c>
      <c r="U285" s="739">
        <f t="shared" si="46"/>
        <v>0</v>
      </c>
      <c r="V285" s="739">
        <f t="shared" si="47"/>
        <v>4200</v>
      </c>
      <c r="W285" s="739">
        <f t="shared" si="48"/>
        <v>0</v>
      </c>
      <c r="X285" s="739">
        <f t="shared" si="49"/>
        <v>0</v>
      </c>
      <c r="Y285" s="722">
        <f t="shared" si="50"/>
        <v>4200</v>
      </c>
      <c r="Z285" s="740" t="str">
        <f t="shared" si="51"/>
        <v>OK</v>
      </c>
    </row>
    <row r="286" spans="1:26">
      <c r="A286" s="1023">
        <v>193</v>
      </c>
      <c r="B286" s="1230" t="s">
        <v>2542</v>
      </c>
      <c r="C286" s="1231" t="s">
        <v>1327</v>
      </c>
      <c r="D286" s="1232">
        <v>30</v>
      </c>
      <c r="E286" s="1232">
        <v>3</v>
      </c>
      <c r="F286" s="1232">
        <v>2</v>
      </c>
      <c r="G286" s="1232">
        <v>3</v>
      </c>
      <c r="H286" s="1232">
        <v>0</v>
      </c>
      <c r="I286" s="1232">
        <f t="shared" si="52"/>
        <v>3</v>
      </c>
      <c r="J286" s="1233">
        <v>350</v>
      </c>
      <c r="K286" s="1233">
        <f t="shared" si="41"/>
        <v>1050</v>
      </c>
      <c r="L286" s="1232">
        <v>0</v>
      </c>
      <c r="M286" s="1232">
        <v>2</v>
      </c>
      <c r="N286" s="1232">
        <v>0</v>
      </c>
      <c r="O286" s="1232">
        <v>1</v>
      </c>
      <c r="P286" s="1232">
        <f t="shared" si="43"/>
        <v>3</v>
      </c>
      <c r="Q286" s="1235">
        <f t="shared" si="42"/>
        <v>1050</v>
      </c>
      <c r="R286" s="1218" t="s">
        <v>1051</v>
      </c>
      <c r="S286" s="1222" t="s">
        <v>1053</v>
      </c>
      <c r="T286" s="22" t="str">
        <f>+IF(K298=Q298,("OK"))</f>
        <v>OK</v>
      </c>
      <c r="U286" s="739">
        <f t="shared" si="46"/>
        <v>0</v>
      </c>
      <c r="V286" s="739">
        <f t="shared" si="47"/>
        <v>700</v>
      </c>
      <c r="W286" s="739">
        <f t="shared" si="48"/>
        <v>0</v>
      </c>
      <c r="X286" s="739">
        <f t="shared" si="49"/>
        <v>350</v>
      </c>
      <c r="Y286" s="722">
        <f t="shared" si="50"/>
        <v>1050</v>
      </c>
      <c r="Z286" s="740" t="str">
        <f t="shared" si="51"/>
        <v>OK</v>
      </c>
    </row>
    <row r="287" spans="1:26">
      <c r="A287" s="1023">
        <v>194</v>
      </c>
      <c r="B287" s="1230" t="s">
        <v>2543</v>
      </c>
      <c r="C287" s="1231" t="s">
        <v>1390</v>
      </c>
      <c r="D287" s="1232">
        <v>480</v>
      </c>
      <c r="E287" s="1232">
        <v>385.5</v>
      </c>
      <c r="F287" s="1232">
        <v>500</v>
      </c>
      <c r="G287" s="1232">
        <v>550</v>
      </c>
      <c r="H287" s="1232">
        <v>50</v>
      </c>
      <c r="I287" s="1232">
        <f t="shared" si="52"/>
        <v>500</v>
      </c>
      <c r="J287" s="1233">
        <v>95</v>
      </c>
      <c r="K287" s="1233">
        <f t="shared" si="41"/>
        <v>47500</v>
      </c>
      <c r="L287" s="1232">
        <v>150</v>
      </c>
      <c r="M287" s="1232">
        <v>150</v>
      </c>
      <c r="N287" s="1232">
        <v>150</v>
      </c>
      <c r="O287" s="1232">
        <v>50</v>
      </c>
      <c r="P287" s="1232">
        <f t="shared" si="43"/>
        <v>500</v>
      </c>
      <c r="Q287" s="1235">
        <f t="shared" si="42"/>
        <v>47500</v>
      </c>
      <c r="R287" s="1218" t="s">
        <v>1051</v>
      </c>
      <c r="S287" s="1222" t="s">
        <v>1053</v>
      </c>
      <c r="T287" s="22" t="str">
        <f>+IF(K299=Q299,("OK"))</f>
        <v>OK</v>
      </c>
      <c r="U287" s="739">
        <f t="shared" si="46"/>
        <v>14250</v>
      </c>
      <c r="V287" s="739">
        <f t="shared" si="47"/>
        <v>14250</v>
      </c>
      <c r="W287" s="739">
        <f t="shared" si="48"/>
        <v>14250</v>
      </c>
      <c r="X287" s="739">
        <f t="shared" si="49"/>
        <v>4750</v>
      </c>
      <c r="Y287" s="722">
        <f t="shared" si="50"/>
        <v>47500</v>
      </c>
      <c r="Z287" s="740" t="str">
        <f t="shared" si="51"/>
        <v>OK</v>
      </c>
    </row>
    <row r="288" spans="1:26">
      <c r="A288" s="1023">
        <v>195</v>
      </c>
      <c r="B288" s="1230" t="s">
        <v>2544</v>
      </c>
      <c r="C288" s="1231" t="s">
        <v>1390</v>
      </c>
      <c r="D288" s="1232">
        <v>65</v>
      </c>
      <c r="E288" s="1232">
        <v>125</v>
      </c>
      <c r="F288" s="1232">
        <v>102</v>
      </c>
      <c r="G288" s="1232">
        <v>105</v>
      </c>
      <c r="H288" s="1232">
        <v>5</v>
      </c>
      <c r="I288" s="1232">
        <f t="shared" si="52"/>
        <v>100</v>
      </c>
      <c r="J288" s="1233">
        <v>95</v>
      </c>
      <c r="K288" s="1233">
        <f t="shared" si="41"/>
        <v>9500</v>
      </c>
      <c r="L288" s="1232">
        <v>0</v>
      </c>
      <c r="M288" s="1232">
        <v>40</v>
      </c>
      <c r="N288" s="1232">
        <v>40</v>
      </c>
      <c r="O288" s="1232">
        <v>20</v>
      </c>
      <c r="P288" s="1232">
        <f t="shared" si="43"/>
        <v>100</v>
      </c>
      <c r="Q288" s="1235">
        <f t="shared" si="42"/>
        <v>9500</v>
      </c>
      <c r="R288" s="1218" t="s">
        <v>1051</v>
      </c>
      <c r="S288" s="1222" t="s">
        <v>1053</v>
      </c>
      <c r="T288" s="22" t="str">
        <f>+IF(K300=Q300,("OK"))</f>
        <v>OK</v>
      </c>
      <c r="U288" s="739">
        <f t="shared" si="46"/>
        <v>0</v>
      </c>
      <c r="V288" s="739">
        <f t="shared" si="47"/>
        <v>3800</v>
      </c>
      <c r="W288" s="739">
        <f t="shared" si="48"/>
        <v>3800</v>
      </c>
      <c r="X288" s="739">
        <f t="shared" si="49"/>
        <v>1900</v>
      </c>
      <c r="Y288" s="722">
        <f t="shared" si="50"/>
        <v>9500</v>
      </c>
      <c r="Z288" s="740" t="str">
        <f t="shared" si="51"/>
        <v>OK</v>
      </c>
    </row>
    <row r="289" spans="1:26" s="21" customFormat="1">
      <c r="A289" s="1060"/>
      <c r="B289" s="76" t="s">
        <v>6</v>
      </c>
      <c r="K289" s="1224">
        <f>SUM(K273:K288)</f>
        <v>2669177.5979351755</v>
      </c>
      <c r="L289" s="1139"/>
      <c r="M289" s="1139"/>
      <c r="N289" s="1139"/>
      <c r="O289" s="1139"/>
      <c r="P289" s="1139"/>
      <c r="Q289" s="1225">
        <f>SUM(Q273:Q288)</f>
        <v>2669177.5979351755</v>
      </c>
      <c r="T289" s="22"/>
      <c r="U289" s="739">
        <f t="shared" si="46"/>
        <v>0</v>
      </c>
      <c r="V289" s="739">
        <f t="shared" si="47"/>
        <v>0</v>
      </c>
      <c r="W289" s="739">
        <f t="shared" si="48"/>
        <v>0</v>
      </c>
      <c r="X289" s="739">
        <f t="shared" si="49"/>
        <v>0</v>
      </c>
      <c r="Y289" s="722">
        <f t="shared" si="50"/>
        <v>0</v>
      </c>
      <c r="Z289" s="740" t="b">
        <f t="shared" si="51"/>
        <v>0</v>
      </c>
    </row>
    <row r="290" spans="1:26" ht="24.6">
      <c r="A290" s="1781" t="s">
        <v>2363</v>
      </c>
      <c r="B290" s="1781"/>
      <c r="C290" s="1781"/>
      <c r="D290" s="1781"/>
      <c r="E290" s="1781"/>
      <c r="F290" s="1781"/>
      <c r="G290" s="1781"/>
      <c r="H290" s="1781"/>
      <c r="I290" s="1781"/>
      <c r="J290" s="1781"/>
      <c r="K290" s="1781"/>
      <c r="L290" s="1781"/>
      <c r="M290" s="1781"/>
      <c r="N290" s="1781"/>
      <c r="O290" s="1781"/>
      <c r="P290" s="1781"/>
      <c r="Q290" s="1781"/>
      <c r="R290" s="1781"/>
      <c r="S290" s="1781"/>
      <c r="T290" s="517"/>
      <c r="U290" s="739">
        <f t="shared" si="46"/>
        <v>0</v>
      </c>
      <c r="V290" s="739">
        <f t="shared" si="47"/>
        <v>0</v>
      </c>
      <c r="W290" s="739">
        <f t="shared" si="48"/>
        <v>0</v>
      </c>
      <c r="X290" s="739">
        <f t="shared" si="49"/>
        <v>0</v>
      </c>
      <c r="Y290" s="722">
        <f t="shared" si="50"/>
        <v>0</v>
      </c>
      <c r="Z290" s="740" t="str">
        <f t="shared" si="51"/>
        <v>OK</v>
      </c>
    </row>
    <row r="291" spans="1:26" ht="24.6">
      <c r="A291" s="1826" t="s">
        <v>1029</v>
      </c>
      <c r="B291" s="1826"/>
      <c r="C291" s="1826"/>
      <c r="D291" s="1826"/>
      <c r="E291" s="1826"/>
      <c r="F291" s="1826"/>
      <c r="G291" s="1826"/>
      <c r="H291" s="1826"/>
      <c r="I291" s="1826"/>
      <c r="J291" s="1826"/>
      <c r="K291" s="1826"/>
      <c r="L291" s="1826"/>
      <c r="M291" s="1826"/>
      <c r="N291" s="1826"/>
      <c r="O291" s="1826"/>
      <c r="P291" s="1826"/>
      <c r="Q291" s="1826"/>
      <c r="R291" s="1826"/>
      <c r="S291" s="1826"/>
      <c r="T291" s="517"/>
      <c r="U291" s="739">
        <f t="shared" si="46"/>
        <v>0</v>
      </c>
      <c r="V291" s="739">
        <f t="shared" si="47"/>
        <v>0</v>
      </c>
      <c r="W291" s="739">
        <f t="shared" si="48"/>
        <v>0</v>
      </c>
      <c r="X291" s="739">
        <f t="shared" si="49"/>
        <v>0</v>
      </c>
      <c r="Y291" s="722">
        <f t="shared" si="50"/>
        <v>0</v>
      </c>
      <c r="Z291" s="740" t="str">
        <f t="shared" si="51"/>
        <v>OK</v>
      </c>
    </row>
    <row r="292" spans="1:26" ht="24.6">
      <c r="A292" s="1827" t="s">
        <v>1030</v>
      </c>
      <c r="B292" s="1827"/>
      <c r="C292" s="1827"/>
      <c r="D292" s="1827"/>
      <c r="E292" s="1827"/>
      <c r="F292" s="1827"/>
      <c r="G292" s="1827"/>
      <c r="H292" s="1827"/>
      <c r="I292" s="1827"/>
      <c r="J292" s="1827"/>
      <c r="K292" s="1827"/>
      <c r="L292" s="1827"/>
      <c r="M292" s="1827"/>
      <c r="N292" s="1827"/>
      <c r="O292" s="1827"/>
      <c r="P292" s="1827"/>
      <c r="Q292" s="1827"/>
      <c r="R292" s="1827"/>
      <c r="S292" s="1827"/>
      <c r="T292" s="517"/>
      <c r="U292" s="739">
        <f t="shared" si="46"/>
        <v>0</v>
      </c>
      <c r="V292" s="739">
        <f t="shared" si="47"/>
        <v>0</v>
      </c>
      <c r="W292" s="739">
        <f t="shared" si="48"/>
        <v>0</v>
      </c>
      <c r="X292" s="739">
        <f t="shared" si="49"/>
        <v>0</v>
      </c>
      <c r="Y292" s="722">
        <f t="shared" si="50"/>
        <v>0</v>
      </c>
      <c r="Z292" s="740" t="str">
        <f t="shared" si="51"/>
        <v>OK</v>
      </c>
    </row>
    <row r="293" spans="1:26">
      <c r="A293" s="1872" t="s">
        <v>789</v>
      </c>
      <c r="B293" s="1873" t="s">
        <v>4</v>
      </c>
      <c r="C293" s="1872" t="s">
        <v>1031</v>
      </c>
      <c r="D293" s="1892" t="s">
        <v>1032</v>
      </c>
      <c r="E293" s="1892"/>
      <c r="F293" s="1892"/>
      <c r="G293" s="1893" t="s">
        <v>1033</v>
      </c>
      <c r="H293" s="1894" t="s">
        <v>1034</v>
      </c>
      <c r="I293" s="1894" t="s">
        <v>1035</v>
      </c>
      <c r="J293" s="1895" t="s">
        <v>1036</v>
      </c>
      <c r="K293" s="1896" t="s">
        <v>1037</v>
      </c>
      <c r="L293" s="1892" t="s">
        <v>1038</v>
      </c>
      <c r="M293" s="1892" t="s">
        <v>1039</v>
      </c>
      <c r="N293" s="1892" t="s">
        <v>1040</v>
      </c>
      <c r="O293" s="1892" t="s">
        <v>1041</v>
      </c>
      <c r="P293" s="1872" t="s">
        <v>1042</v>
      </c>
      <c r="Q293" s="1872"/>
      <c r="R293" s="1872" t="s">
        <v>1043</v>
      </c>
      <c r="S293" s="1878" t="s">
        <v>1146</v>
      </c>
      <c r="T293" s="517" t="str">
        <f>+IF(K299=Q299,("OK"))</f>
        <v>OK</v>
      </c>
      <c r="U293" s="739"/>
      <c r="V293" s="739"/>
      <c r="W293" s="739"/>
      <c r="X293" s="739"/>
      <c r="Z293" s="740" t="str">
        <f t="shared" si="51"/>
        <v>OK</v>
      </c>
    </row>
    <row r="294" spans="1:26" ht="87" customHeight="1">
      <c r="A294" s="1872"/>
      <c r="B294" s="1874"/>
      <c r="C294" s="1872"/>
      <c r="D294" s="1209" t="s">
        <v>1045</v>
      </c>
      <c r="E294" s="1209" t="s">
        <v>1046</v>
      </c>
      <c r="F294" s="1209" t="s">
        <v>224</v>
      </c>
      <c r="G294" s="1893"/>
      <c r="H294" s="1894"/>
      <c r="I294" s="1894"/>
      <c r="J294" s="1895"/>
      <c r="K294" s="1896"/>
      <c r="L294" s="1892"/>
      <c r="M294" s="1892"/>
      <c r="N294" s="1892"/>
      <c r="O294" s="1892"/>
      <c r="P294" s="724" t="s">
        <v>1047</v>
      </c>
      <c r="Q294" s="1211" t="s">
        <v>1048</v>
      </c>
      <c r="R294" s="1872"/>
      <c r="S294" s="1878"/>
      <c r="T294" s="517" t="str">
        <f>+IF(K300=Q300,("OK"))</f>
        <v>OK</v>
      </c>
      <c r="U294" s="739">
        <f t="shared" si="46"/>
        <v>0</v>
      </c>
      <c r="V294" s="739">
        <f t="shared" si="47"/>
        <v>0</v>
      </c>
      <c r="W294" s="739">
        <f t="shared" si="48"/>
        <v>0</v>
      </c>
      <c r="X294" s="739">
        <f t="shared" si="49"/>
        <v>0</v>
      </c>
      <c r="Y294" s="722">
        <f t="shared" si="50"/>
        <v>0</v>
      </c>
      <c r="Z294" s="740" t="b">
        <f t="shared" si="51"/>
        <v>0</v>
      </c>
    </row>
    <row r="295" spans="1:26" ht="19.2" customHeight="1">
      <c r="A295" s="724"/>
      <c r="B295" s="849" t="s">
        <v>1087</v>
      </c>
      <c r="C295" s="1227"/>
      <c r="D295" s="1209"/>
      <c r="E295" s="1209"/>
      <c r="F295" s="1209"/>
      <c r="G295" s="1208"/>
      <c r="H295" s="1209"/>
      <c r="I295" s="1209"/>
      <c r="J295" s="1210"/>
      <c r="K295" s="1240">
        <f>+K289</f>
        <v>2669177.5979351755</v>
      </c>
      <c r="L295" s="1241"/>
      <c r="M295" s="1241"/>
      <c r="N295" s="1241"/>
      <c r="O295" s="1241"/>
      <c r="P295" s="1242"/>
      <c r="Q295" s="1240">
        <f>+Q289</f>
        <v>2669177.5979351755</v>
      </c>
      <c r="R295" s="724"/>
      <c r="S295" s="726"/>
      <c r="T295" s="517"/>
      <c r="U295" s="739">
        <f t="shared" si="46"/>
        <v>0</v>
      </c>
      <c r="V295" s="739">
        <f t="shared" si="47"/>
        <v>0</v>
      </c>
      <c r="W295" s="739">
        <f t="shared" si="48"/>
        <v>0</v>
      </c>
      <c r="X295" s="739">
        <f t="shared" si="49"/>
        <v>0</v>
      </c>
      <c r="Y295" s="722">
        <f t="shared" si="50"/>
        <v>0</v>
      </c>
      <c r="Z295" s="740" t="b">
        <f t="shared" si="51"/>
        <v>0</v>
      </c>
    </row>
    <row r="296" spans="1:26">
      <c r="A296" s="1023">
        <v>196</v>
      </c>
      <c r="B296" s="1230" t="s">
        <v>2545</v>
      </c>
      <c r="C296" s="1231" t="s">
        <v>1327</v>
      </c>
      <c r="D296" s="1232">
        <v>45</v>
      </c>
      <c r="E296" s="1232">
        <v>52.5</v>
      </c>
      <c r="F296" s="1232">
        <v>67</v>
      </c>
      <c r="G296" s="1232">
        <v>70</v>
      </c>
      <c r="H296" s="1232">
        <v>5</v>
      </c>
      <c r="I296" s="1232">
        <f t="shared" si="52"/>
        <v>65</v>
      </c>
      <c r="J296" s="1233">
        <v>95</v>
      </c>
      <c r="K296" s="1233">
        <f t="shared" si="41"/>
        <v>6175</v>
      </c>
      <c r="L296" s="1232">
        <v>0</v>
      </c>
      <c r="M296" s="1232">
        <v>20</v>
      </c>
      <c r="N296" s="1232">
        <v>20</v>
      </c>
      <c r="O296" s="1232">
        <v>25</v>
      </c>
      <c r="P296" s="1232">
        <f t="shared" si="43"/>
        <v>65</v>
      </c>
      <c r="Q296" s="1235">
        <f t="shared" si="42"/>
        <v>6175</v>
      </c>
      <c r="R296" s="1218" t="s">
        <v>1051</v>
      </c>
      <c r="S296" s="1222" t="s">
        <v>1053</v>
      </c>
      <c r="T296" s="22" t="str">
        <f t="shared" si="44"/>
        <v>OK</v>
      </c>
      <c r="U296" s="739">
        <f t="shared" si="46"/>
        <v>0</v>
      </c>
      <c r="V296" s="739">
        <f t="shared" si="47"/>
        <v>1900</v>
      </c>
      <c r="W296" s="739">
        <f t="shared" si="48"/>
        <v>1900</v>
      </c>
      <c r="X296" s="739">
        <f t="shared" si="49"/>
        <v>2375</v>
      </c>
      <c r="Y296" s="722">
        <f t="shared" si="50"/>
        <v>6175</v>
      </c>
      <c r="Z296" s="740" t="str">
        <f t="shared" si="51"/>
        <v>OK</v>
      </c>
    </row>
    <row r="297" spans="1:26">
      <c r="A297" s="1023">
        <v>197</v>
      </c>
      <c r="B297" s="1236" t="s">
        <v>2546</v>
      </c>
      <c r="C297" s="1237" t="s">
        <v>1343</v>
      </c>
      <c r="D297" s="1238">
        <v>0</v>
      </c>
      <c r="E297" s="1238">
        <v>0</v>
      </c>
      <c r="F297" s="1238">
        <v>5</v>
      </c>
      <c r="G297" s="1238">
        <v>20</v>
      </c>
      <c r="H297" s="1238">
        <v>5</v>
      </c>
      <c r="I297" s="1238">
        <f t="shared" si="52"/>
        <v>15</v>
      </c>
      <c r="J297" s="1239">
        <v>50</v>
      </c>
      <c r="K297" s="1239">
        <f t="shared" si="41"/>
        <v>750</v>
      </c>
      <c r="L297" s="1238">
        <v>0</v>
      </c>
      <c r="M297" s="1238">
        <v>0</v>
      </c>
      <c r="N297" s="1238">
        <v>15</v>
      </c>
      <c r="O297" s="1238">
        <v>0</v>
      </c>
      <c r="P297" s="1238">
        <f t="shared" si="43"/>
        <v>15</v>
      </c>
      <c r="Q297" s="1235">
        <f t="shared" si="42"/>
        <v>750</v>
      </c>
      <c r="R297" s="1218" t="s">
        <v>1051</v>
      </c>
      <c r="S297" s="1222" t="s">
        <v>1053</v>
      </c>
      <c r="T297" s="22" t="str">
        <f t="shared" si="44"/>
        <v>OK</v>
      </c>
      <c r="U297" s="739">
        <f t="shared" si="46"/>
        <v>0</v>
      </c>
      <c r="V297" s="739">
        <f t="shared" si="47"/>
        <v>0</v>
      </c>
      <c r="W297" s="739">
        <f t="shared" si="48"/>
        <v>750</v>
      </c>
      <c r="X297" s="739">
        <f t="shared" si="49"/>
        <v>0</v>
      </c>
      <c r="Y297" s="722">
        <f t="shared" si="50"/>
        <v>750</v>
      </c>
      <c r="Z297" s="740" t="str">
        <f t="shared" si="51"/>
        <v>OK</v>
      </c>
    </row>
    <row r="298" spans="1:26">
      <c r="A298" s="1023">
        <v>198</v>
      </c>
      <c r="B298" s="1230" t="s">
        <v>2547</v>
      </c>
      <c r="C298" s="1231" t="s">
        <v>1343</v>
      </c>
      <c r="D298" s="1232">
        <v>360</v>
      </c>
      <c r="E298" s="1232">
        <v>175</v>
      </c>
      <c r="F298" s="1232">
        <v>235</v>
      </c>
      <c r="G298" s="1232">
        <v>250</v>
      </c>
      <c r="H298" s="1232">
        <v>20</v>
      </c>
      <c r="I298" s="1232">
        <f t="shared" si="52"/>
        <v>230</v>
      </c>
      <c r="J298" s="1233">
        <v>100</v>
      </c>
      <c r="K298" s="1233">
        <f t="shared" si="41"/>
        <v>23000</v>
      </c>
      <c r="L298" s="1232">
        <v>50</v>
      </c>
      <c r="M298" s="1232">
        <v>50</v>
      </c>
      <c r="N298" s="1232">
        <v>50</v>
      </c>
      <c r="O298" s="1232">
        <v>80</v>
      </c>
      <c r="P298" s="1232">
        <f t="shared" si="43"/>
        <v>230</v>
      </c>
      <c r="Q298" s="1235">
        <f t="shared" si="42"/>
        <v>23000</v>
      </c>
      <c r="R298" s="1218" t="s">
        <v>1051</v>
      </c>
      <c r="S298" s="1222" t="s">
        <v>1053</v>
      </c>
      <c r="T298" s="22" t="str">
        <f t="shared" si="44"/>
        <v>OK</v>
      </c>
      <c r="U298" s="739">
        <f t="shared" si="46"/>
        <v>5000</v>
      </c>
      <c r="V298" s="739">
        <f t="shared" si="47"/>
        <v>5000</v>
      </c>
      <c r="W298" s="739">
        <f t="shared" si="48"/>
        <v>5000</v>
      </c>
      <c r="X298" s="739">
        <f t="shared" si="49"/>
        <v>8000</v>
      </c>
      <c r="Y298" s="722">
        <f t="shared" si="50"/>
        <v>23000</v>
      </c>
      <c r="Z298" s="740" t="str">
        <f t="shared" si="51"/>
        <v>OK</v>
      </c>
    </row>
    <row r="299" spans="1:26">
      <c r="A299" s="1023">
        <v>199</v>
      </c>
      <c r="B299" s="1230" t="s">
        <v>2548</v>
      </c>
      <c r="C299" s="1231" t="s">
        <v>1302</v>
      </c>
      <c r="D299" s="1232">
        <v>150</v>
      </c>
      <c r="E299" s="1232">
        <v>540</v>
      </c>
      <c r="F299" s="1232">
        <v>950</v>
      </c>
      <c r="G299" s="1232">
        <v>500</v>
      </c>
      <c r="H299" s="1232">
        <v>300</v>
      </c>
      <c r="I299" s="1232">
        <f t="shared" si="52"/>
        <v>200</v>
      </c>
      <c r="J299" s="1233">
        <v>158</v>
      </c>
      <c r="K299" s="1233">
        <f t="shared" ref="K299:K307" si="53">I299*J299</f>
        <v>31600</v>
      </c>
      <c r="L299" s="1232">
        <v>0</v>
      </c>
      <c r="M299" s="1232">
        <v>0</v>
      </c>
      <c r="N299" s="1232">
        <v>100</v>
      </c>
      <c r="O299" s="1232">
        <v>100</v>
      </c>
      <c r="P299" s="1232">
        <f t="shared" si="43"/>
        <v>200</v>
      </c>
      <c r="Q299" s="1235">
        <f t="shared" ref="Q299:Q307" si="54">P299*J299</f>
        <v>31600</v>
      </c>
      <c r="R299" s="1218" t="s">
        <v>1051</v>
      </c>
      <c r="S299" s="1222" t="s">
        <v>1053</v>
      </c>
      <c r="T299" s="22" t="str">
        <f t="shared" si="44"/>
        <v>OK</v>
      </c>
      <c r="U299" s="739">
        <f t="shared" si="46"/>
        <v>0</v>
      </c>
      <c r="V299" s="739">
        <f t="shared" si="47"/>
        <v>0</v>
      </c>
      <c r="W299" s="739">
        <f t="shared" si="48"/>
        <v>15800</v>
      </c>
      <c r="X299" s="739">
        <f t="shared" si="49"/>
        <v>15800</v>
      </c>
      <c r="Y299" s="722">
        <f t="shared" si="50"/>
        <v>31600</v>
      </c>
      <c r="Z299" s="740" t="str">
        <f t="shared" si="51"/>
        <v>OK</v>
      </c>
    </row>
    <row r="300" spans="1:26">
      <c r="A300" s="1023">
        <v>200</v>
      </c>
      <c r="B300" s="1230" t="s">
        <v>2549</v>
      </c>
      <c r="C300" s="1231" t="s">
        <v>1302</v>
      </c>
      <c r="D300" s="1232">
        <v>600</v>
      </c>
      <c r="E300" s="1232">
        <v>1413</v>
      </c>
      <c r="F300" s="1232">
        <v>7890</v>
      </c>
      <c r="G300" s="1232">
        <v>8000</v>
      </c>
      <c r="H300" s="1232">
        <v>500</v>
      </c>
      <c r="I300" s="1232">
        <f t="shared" si="52"/>
        <v>7500</v>
      </c>
      <c r="J300" s="1233">
        <v>10</v>
      </c>
      <c r="K300" s="1233">
        <f t="shared" si="53"/>
        <v>75000</v>
      </c>
      <c r="L300" s="1232">
        <v>0</v>
      </c>
      <c r="M300" s="1232">
        <v>2500</v>
      </c>
      <c r="N300" s="1232">
        <v>2500</v>
      </c>
      <c r="O300" s="1232">
        <v>2500</v>
      </c>
      <c r="P300" s="1232">
        <f t="shared" si="43"/>
        <v>7500</v>
      </c>
      <c r="Q300" s="1235">
        <f t="shared" si="54"/>
        <v>75000</v>
      </c>
      <c r="R300" s="1218" t="s">
        <v>1051</v>
      </c>
      <c r="S300" s="1222" t="s">
        <v>1053</v>
      </c>
      <c r="T300" s="22" t="str">
        <f t="shared" si="44"/>
        <v>OK</v>
      </c>
      <c r="U300" s="739">
        <f t="shared" si="46"/>
        <v>0</v>
      </c>
      <c r="V300" s="739">
        <f t="shared" si="47"/>
        <v>25000</v>
      </c>
      <c r="W300" s="739">
        <f t="shared" si="48"/>
        <v>25000</v>
      </c>
      <c r="X300" s="739">
        <f t="shared" si="49"/>
        <v>25000</v>
      </c>
      <c r="Y300" s="722">
        <f t="shared" si="50"/>
        <v>75000</v>
      </c>
      <c r="Z300" s="740" t="str">
        <f t="shared" si="51"/>
        <v>OK</v>
      </c>
    </row>
    <row r="301" spans="1:26">
      <c r="A301" s="1023">
        <v>201</v>
      </c>
      <c r="B301" s="1230" t="s">
        <v>2550</v>
      </c>
      <c r="C301" s="1231" t="s">
        <v>1578</v>
      </c>
      <c r="D301" s="1232">
        <v>50</v>
      </c>
      <c r="E301" s="1232">
        <v>1125</v>
      </c>
      <c r="F301" s="1232">
        <v>360</v>
      </c>
      <c r="G301" s="1232">
        <v>200</v>
      </c>
      <c r="H301" s="1232">
        <v>0</v>
      </c>
      <c r="I301" s="1232">
        <f t="shared" si="52"/>
        <v>200</v>
      </c>
      <c r="J301" s="1233">
        <v>25</v>
      </c>
      <c r="K301" s="1233">
        <f t="shared" si="53"/>
        <v>5000</v>
      </c>
      <c r="L301" s="1232">
        <v>0</v>
      </c>
      <c r="M301" s="1232">
        <v>0</v>
      </c>
      <c r="N301" s="1232">
        <v>200</v>
      </c>
      <c r="O301" s="1232">
        <v>0</v>
      </c>
      <c r="P301" s="1232">
        <f t="shared" si="43"/>
        <v>200</v>
      </c>
      <c r="Q301" s="1235">
        <f t="shared" si="54"/>
        <v>5000</v>
      </c>
      <c r="R301" s="1218" t="s">
        <v>1051</v>
      </c>
      <c r="S301" s="1222" t="s">
        <v>1053</v>
      </c>
      <c r="T301" s="22" t="str">
        <f t="shared" si="44"/>
        <v>OK</v>
      </c>
      <c r="U301" s="739">
        <f t="shared" si="46"/>
        <v>0</v>
      </c>
      <c r="V301" s="739">
        <f t="shared" si="47"/>
        <v>0</v>
      </c>
      <c r="W301" s="739">
        <f t="shared" si="48"/>
        <v>5000</v>
      </c>
      <c r="X301" s="739">
        <f t="shared" si="49"/>
        <v>0</v>
      </c>
      <c r="Y301" s="722">
        <f t="shared" si="50"/>
        <v>5000</v>
      </c>
      <c r="Z301" s="740" t="str">
        <f t="shared" si="51"/>
        <v>OK</v>
      </c>
    </row>
    <row r="302" spans="1:26">
      <c r="A302" s="1023">
        <v>202</v>
      </c>
      <c r="B302" s="1230" t="s">
        <v>2551</v>
      </c>
      <c r="C302" s="1231" t="s">
        <v>1503</v>
      </c>
      <c r="D302" s="1232">
        <v>500</v>
      </c>
      <c r="E302" s="1232">
        <v>3327</v>
      </c>
      <c r="F302" s="1232">
        <v>2270</v>
      </c>
      <c r="G302" s="1232">
        <v>1500</v>
      </c>
      <c r="H302" s="1232">
        <v>200</v>
      </c>
      <c r="I302" s="1232">
        <f t="shared" si="52"/>
        <v>1300</v>
      </c>
      <c r="J302" s="1233">
        <v>15</v>
      </c>
      <c r="K302" s="1233">
        <f t="shared" si="53"/>
        <v>19500</v>
      </c>
      <c r="L302" s="1232">
        <v>0</v>
      </c>
      <c r="M302" s="1232">
        <v>500</v>
      </c>
      <c r="N302" s="1232">
        <v>500</v>
      </c>
      <c r="O302" s="1232">
        <v>300</v>
      </c>
      <c r="P302" s="1232">
        <f t="shared" si="43"/>
        <v>1300</v>
      </c>
      <c r="Q302" s="1235">
        <f t="shared" si="54"/>
        <v>19500</v>
      </c>
      <c r="R302" s="1218" t="s">
        <v>1051</v>
      </c>
      <c r="S302" s="1222" t="s">
        <v>1053</v>
      </c>
      <c r="T302" s="22" t="str">
        <f t="shared" si="44"/>
        <v>OK</v>
      </c>
      <c r="U302" s="739">
        <f t="shared" si="46"/>
        <v>0</v>
      </c>
      <c r="V302" s="739">
        <f t="shared" si="47"/>
        <v>7500</v>
      </c>
      <c r="W302" s="739">
        <f t="shared" si="48"/>
        <v>7500</v>
      </c>
      <c r="X302" s="739">
        <f t="shared" si="49"/>
        <v>4500</v>
      </c>
      <c r="Y302" s="722">
        <f t="shared" si="50"/>
        <v>19500</v>
      </c>
      <c r="Z302" s="740" t="str">
        <f t="shared" si="51"/>
        <v>OK</v>
      </c>
    </row>
    <row r="303" spans="1:26">
      <c r="A303" s="1023">
        <v>203</v>
      </c>
      <c r="B303" s="1230" t="s">
        <v>2552</v>
      </c>
      <c r="C303" s="1231" t="s">
        <v>1169</v>
      </c>
      <c r="D303" s="1232">
        <v>1489</v>
      </c>
      <c r="E303" s="1232">
        <v>1700</v>
      </c>
      <c r="F303" s="1232">
        <v>3600</v>
      </c>
      <c r="G303" s="1232">
        <v>3600</v>
      </c>
      <c r="H303" s="1232">
        <v>0</v>
      </c>
      <c r="I303" s="1232">
        <f t="shared" si="52"/>
        <v>3600</v>
      </c>
      <c r="J303" s="1233">
        <v>75</v>
      </c>
      <c r="K303" s="1233">
        <f t="shared" si="53"/>
        <v>270000</v>
      </c>
      <c r="L303" s="1232">
        <v>1000</v>
      </c>
      <c r="M303" s="1232">
        <v>800</v>
      </c>
      <c r="N303" s="1232">
        <v>1000</v>
      </c>
      <c r="O303" s="1232">
        <v>800</v>
      </c>
      <c r="P303" s="1232">
        <f t="shared" ref="P303:P348" si="55">L303+M303+N303+O303</f>
        <v>3600</v>
      </c>
      <c r="Q303" s="1235">
        <f t="shared" si="54"/>
        <v>270000</v>
      </c>
      <c r="R303" s="1218" t="s">
        <v>1051</v>
      </c>
      <c r="S303" s="1222" t="s">
        <v>1053</v>
      </c>
      <c r="T303" s="22" t="str">
        <f>+IF(K317=Q317,("OK"))</f>
        <v>OK</v>
      </c>
      <c r="U303" s="739">
        <f t="shared" si="46"/>
        <v>75000</v>
      </c>
      <c r="V303" s="739">
        <f t="shared" si="47"/>
        <v>60000</v>
      </c>
      <c r="W303" s="739">
        <f t="shared" si="48"/>
        <v>75000</v>
      </c>
      <c r="X303" s="739">
        <f t="shared" si="49"/>
        <v>60000</v>
      </c>
      <c r="Y303" s="722">
        <f t="shared" si="50"/>
        <v>270000</v>
      </c>
      <c r="Z303" s="740" t="str">
        <f t="shared" si="51"/>
        <v>OK</v>
      </c>
    </row>
    <row r="304" spans="1:26">
      <c r="A304" s="1023">
        <v>204</v>
      </c>
      <c r="B304" s="1230" t="s">
        <v>2553</v>
      </c>
      <c r="C304" s="1231" t="s">
        <v>1503</v>
      </c>
      <c r="D304" s="1232">
        <v>292</v>
      </c>
      <c r="E304" s="1232">
        <v>1411.5</v>
      </c>
      <c r="F304" s="1232">
        <v>4158</v>
      </c>
      <c r="G304" s="1232">
        <v>4000</v>
      </c>
      <c r="H304" s="1232">
        <v>200</v>
      </c>
      <c r="I304" s="1232">
        <f t="shared" si="52"/>
        <v>3800</v>
      </c>
      <c r="J304" s="1233">
        <v>48.15</v>
      </c>
      <c r="K304" s="1233">
        <f t="shared" si="53"/>
        <v>182970</v>
      </c>
      <c r="L304" s="1232">
        <v>0</v>
      </c>
      <c r="M304" s="1232">
        <v>1500</v>
      </c>
      <c r="N304" s="1232">
        <v>1000</v>
      </c>
      <c r="O304" s="1232">
        <v>1300</v>
      </c>
      <c r="P304" s="1232">
        <f t="shared" si="55"/>
        <v>3800</v>
      </c>
      <c r="Q304" s="1235">
        <f t="shared" si="54"/>
        <v>182970</v>
      </c>
      <c r="R304" s="1218" t="s">
        <v>1051</v>
      </c>
      <c r="S304" s="1222" t="s">
        <v>1053</v>
      </c>
      <c r="T304" s="22" t="str">
        <f>+IF(K318=Q318,("OK"))</f>
        <v>OK</v>
      </c>
      <c r="U304" s="739">
        <f t="shared" si="46"/>
        <v>0</v>
      </c>
      <c r="V304" s="739">
        <f t="shared" si="47"/>
        <v>72225</v>
      </c>
      <c r="W304" s="739">
        <f t="shared" si="48"/>
        <v>48150</v>
      </c>
      <c r="X304" s="739">
        <f t="shared" si="49"/>
        <v>62595</v>
      </c>
      <c r="Y304" s="722">
        <f t="shared" si="50"/>
        <v>182970</v>
      </c>
      <c r="Z304" s="740" t="str">
        <f t="shared" si="51"/>
        <v>OK</v>
      </c>
    </row>
    <row r="305" spans="1:26">
      <c r="A305" s="1023">
        <v>205</v>
      </c>
      <c r="B305" s="1236" t="s">
        <v>2554</v>
      </c>
      <c r="C305" s="1231" t="s">
        <v>1503</v>
      </c>
      <c r="D305" s="1238">
        <v>0</v>
      </c>
      <c r="E305" s="1238">
        <v>0</v>
      </c>
      <c r="F305" s="1238">
        <v>0</v>
      </c>
      <c r="G305" s="1238">
        <v>7</v>
      </c>
      <c r="H305" s="1232">
        <v>0</v>
      </c>
      <c r="I305" s="1232">
        <f t="shared" si="52"/>
        <v>7</v>
      </c>
      <c r="J305" s="1239">
        <v>1500</v>
      </c>
      <c r="K305" s="1233">
        <f t="shared" si="53"/>
        <v>10500</v>
      </c>
      <c r="L305" s="1238">
        <v>7</v>
      </c>
      <c r="M305" s="1238">
        <v>0</v>
      </c>
      <c r="N305" s="1238">
        <v>0</v>
      </c>
      <c r="O305" s="1238">
        <v>0</v>
      </c>
      <c r="P305" s="1232">
        <f t="shared" si="55"/>
        <v>7</v>
      </c>
      <c r="Q305" s="1235">
        <f t="shared" si="54"/>
        <v>10500</v>
      </c>
      <c r="R305" s="1218" t="s">
        <v>1051</v>
      </c>
      <c r="S305" s="1222" t="s">
        <v>1053</v>
      </c>
      <c r="T305" s="22" t="str">
        <f>+IF(K319=Q319,("OK"))</f>
        <v>OK</v>
      </c>
      <c r="U305" s="739">
        <f t="shared" si="46"/>
        <v>10500</v>
      </c>
      <c r="V305" s="739">
        <f t="shared" si="47"/>
        <v>0</v>
      </c>
      <c r="W305" s="739">
        <f t="shared" si="48"/>
        <v>0</v>
      </c>
      <c r="X305" s="739">
        <f t="shared" si="49"/>
        <v>0</v>
      </c>
      <c r="Y305" s="722">
        <f t="shared" si="50"/>
        <v>10500</v>
      </c>
      <c r="Z305" s="740" t="str">
        <f t="shared" si="51"/>
        <v>OK</v>
      </c>
    </row>
    <row r="306" spans="1:26">
      <c r="A306" s="1023">
        <v>206</v>
      </c>
      <c r="B306" s="1236" t="s">
        <v>2555</v>
      </c>
      <c r="C306" s="1231" t="s">
        <v>1503</v>
      </c>
      <c r="D306" s="1238">
        <v>0</v>
      </c>
      <c r="E306" s="1238">
        <v>0</v>
      </c>
      <c r="F306" s="1238">
        <v>0</v>
      </c>
      <c r="G306" s="1238">
        <v>2</v>
      </c>
      <c r="H306" s="1232">
        <v>0</v>
      </c>
      <c r="I306" s="1232">
        <f t="shared" si="52"/>
        <v>2</v>
      </c>
      <c r="J306" s="1239">
        <v>1200</v>
      </c>
      <c r="K306" s="1233">
        <f t="shared" si="53"/>
        <v>2400</v>
      </c>
      <c r="L306" s="1238">
        <v>2</v>
      </c>
      <c r="M306" s="1238">
        <v>0</v>
      </c>
      <c r="N306" s="1238">
        <v>0</v>
      </c>
      <c r="O306" s="1238">
        <v>0</v>
      </c>
      <c r="P306" s="1232">
        <f t="shared" si="55"/>
        <v>2</v>
      </c>
      <c r="Q306" s="1235">
        <f t="shared" si="54"/>
        <v>2400</v>
      </c>
      <c r="R306" s="1218" t="s">
        <v>1051</v>
      </c>
      <c r="S306" s="1222" t="s">
        <v>1053</v>
      </c>
      <c r="T306" s="22" t="str">
        <f>+IF(K320=Q320,("OK"))</f>
        <v>OK</v>
      </c>
      <c r="U306" s="739">
        <f t="shared" si="46"/>
        <v>2400</v>
      </c>
      <c r="V306" s="739">
        <f t="shared" si="47"/>
        <v>0</v>
      </c>
      <c r="W306" s="739">
        <f t="shared" si="48"/>
        <v>0</v>
      </c>
      <c r="X306" s="739">
        <f t="shared" si="49"/>
        <v>0</v>
      </c>
      <c r="Y306" s="722">
        <f t="shared" si="50"/>
        <v>2400</v>
      </c>
      <c r="Z306" s="740" t="str">
        <f t="shared" si="51"/>
        <v>OK</v>
      </c>
    </row>
    <row r="307" spans="1:26" ht="55.8">
      <c r="A307" s="1023">
        <v>207</v>
      </c>
      <c r="B307" s="1253" t="s">
        <v>2556</v>
      </c>
      <c r="C307" s="1231" t="s">
        <v>1503</v>
      </c>
      <c r="D307" s="1238">
        <v>0</v>
      </c>
      <c r="E307" s="1238">
        <v>0</v>
      </c>
      <c r="F307" s="1238">
        <v>0</v>
      </c>
      <c r="G307" s="1238">
        <v>2</v>
      </c>
      <c r="H307" s="1232">
        <v>0</v>
      </c>
      <c r="I307" s="1232">
        <f t="shared" si="52"/>
        <v>2</v>
      </c>
      <c r="J307" s="1239">
        <v>1500</v>
      </c>
      <c r="K307" s="1233">
        <f t="shared" si="53"/>
        <v>3000</v>
      </c>
      <c r="L307" s="1238">
        <v>2</v>
      </c>
      <c r="M307" s="1238">
        <v>0</v>
      </c>
      <c r="N307" s="1238">
        <v>0</v>
      </c>
      <c r="O307" s="1238">
        <v>0</v>
      </c>
      <c r="P307" s="1232">
        <f t="shared" si="55"/>
        <v>2</v>
      </c>
      <c r="Q307" s="1235">
        <f t="shared" si="54"/>
        <v>3000</v>
      </c>
      <c r="R307" s="1218" t="s">
        <v>1051</v>
      </c>
      <c r="S307" s="1222" t="s">
        <v>1053</v>
      </c>
      <c r="T307" s="22" t="str">
        <f>+IF(K321=Q321,("OK"))</f>
        <v>OK</v>
      </c>
      <c r="U307" s="739">
        <f t="shared" si="46"/>
        <v>3000</v>
      </c>
      <c r="V307" s="739">
        <f t="shared" si="47"/>
        <v>0</v>
      </c>
      <c r="W307" s="739">
        <f t="shared" si="48"/>
        <v>0</v>
      </c>
      <c r="X307" s="739">
        <f t="shared" si="49"/>
        <v>0</v>
      </c>
      <c r="Y307" s="722">
        <f t="shared" si="50"/>
        <v>3000</v>
      </c>
      <c r="Z307" s="740" t="str">
        <f t="shared" si="51"/>
        <v>OK</v>
      </c>
    </row>
    <row r="308" spans="1:26" s="21" customFormat="1">
      <c r="A308" s="1060"/>
      <c r="B308" s="76" t="s">
        <v>6</v>
      </c>
      <c r="K308" s="1224">
        <f>SUM(K292:K307)</f>
        <v>3299072.5979351755</v>
      </c>
      <c r="L308" s="1139"/>
      <c r="M308" s="1139"/>
      <c r="N308" s="1139"/>
      <c r="O308" s="1139"/>
      <c r="P308" s="1139"/>
      <c r="Q308" s="1225">
        <f>SUM(Q292:Q307)</f>
        <v>3299072.5979351755</v>
      </c>
      <c r="T308" s="22"/>
      <c r="U308" s="739">
        <f t="shared" si="46"/>
        <v>0</v>
      </c>
      <c r="V308" s="739">
        <f t="shared" si="47"/>
        <v>0</v>
      </c>
      <c r="W308" s="739">
        <f t="shared" si="48"/>
        <v>0</v>
      </c>
      <c r="X308" s="739">
        <f t="shared" si="49"/>
        <v>0</v>
      </c>
      <c r="Y308" s="722">
        <f t="shared" si="50"/>
        <v>0</v>
      </c>
      <c r="Z308" s="740" t="b">
        <f t="shared" si="51"/>
        <v>0</v>
      </c>
    </row>
    <row r="309" spans="1:26" s="21" customFormat="1">
      <c r="A309" s="1060"/>
      <c r="B309" s="73"/>
      <c r="K309" s="1254"/>
      <c r="L309" s="1139"/>
      <c r="M309" s="1139"/>
      <c r="N309" s="1139"/>
      <c r="O309" s="1139"/>
      <c r="P309" s="1139"/>
      <c r="Q309" s="1255"/>
      <c r="T309" s="22"/>
      <c r="U309" s="739">
        <f t="shared" si="46"/>
        <v>0</v>
      </c>
      <c r="V309" s="739">
        <f t="shared" si="47"/>
        <v>0</v>
      </c>
      <c r="W309" s="739">
        <f t="shared" si="48"/>
        <v>0</v>
      </c>
      <c r="X309" s="739">
        <f t="shared" si="49"/>
        <v>0</v>
      </c>
      <c r="Y309" s="722">
        <f t="shared" si="50"/>
        <v>0</v>
      </c>
      <c r="Z309" s="740" t="str">
        <f t="shared" si="51"/>
        <v>OK</v>
      </c>
    </row>
    <row r="310" spans="1:26" s="21" customFormat="1">
      <c r="A310" s="1060"/>
      <c r="B310" s="73"/>
      <c r="K310" s="1254"/>
      <c r="L310" s="1139"/>
      <c r="M310" s="1139"/>
      <c r="N310" s="1139"/>
      <c r="O310" s="1139"/>
      <c r="P310" s="1139"/>
      <c r="Q310" s="1255"/>
      <c r="T310" s="22"/>
      <c r="U310" s="739">
        <f t="shared" si="46"/>
        <v>0</v>
      </c>
      <c r="V310" s="739">
        <f t="shared" si="47"/>
        <v>0</v>
      </c>
      <c r="W310" s="739">
        <f t="shared" si="48"/>
        <v>0</v>
      </c>
      <c r="X310" s="739">
        <f t="shared" si="49"/>
        <v>0</v>
      </c>
      <c r="Y310" s="722">
        <f t="shared" si="50"/>
        <v>0</v>
      </c>
      <c r="Z310" s="740" t="str">
        <f t="shared" si="51"/>
        <v>OK</v>
      </c>
    </row>
    <row r="311" spans="1:26" ht="24.6">
      <c r="A311" s="1781" t="s">
        <v>2363</v>
      </c>
      <c r="B311" s="1781"/>
      <c r="C311" s="1781"/>
      <c r="D311" s="1781"/>
      <c r="E311" s="1781"/>
      <c r="F311" s="1781"/>
      <c r="G311" s="1781"/>
      <c r="H311" s="1781"/>
      <c r="I311" s="1781"/>
      <c r="J311" s="1781"/>
      <c r="K311" s="1781"/>
      <c r="L311" s="1781"/>
      <c r="M311" s="1781"/>
      <c r="N311" s="1781"/>
      <c r="O311" s="1781"/>
      <c r="P311" s="1781"/>
      <c r="Q311" s="1781"/>
      <c r="R311" s="1781"/>
      <c r="S311" s="1781"/>
      <c r="T311" s="517"/>
      <c r="U311" s="739">
        <f t="shared" si="46"/>
        <v>0</v>
      </c>
      <c r="V311" s="739">
        <f t="shared" si="47"/>
        <v>0</v>
      </c>
      <c r="W311" s="739">
        <f t="shared" si="48"/>
        <v>0</v>
      </c>
      <c r="X311" s="739">
        <f t="shared" si="49"/>
        <v>0</v>
      </c>
      <c r="Y311" s="722">
        <f t="shared" si="50"/>
        <v>0</v>
      </c>
      <c r="Z311" s="740" t="str">
        <f t="shared" si="51"/>
        <v>OK</v>
      </c>
    </row>
    <row r="312" spans="1:26" ht="24.6">
      <c r="A312" s="1826" t="s">
        <v>1029</v>
      </c>
      <c r="B312" s="1826"/>
      <c r="C312" s="1826"/>
      <c r="D312" s="1826"/>
      <c r="E312" s="1826"/>
      <c r="F312" s="1826"/>
      <c r="G312" s="1826"/>
      <c r="H312" s="1826"/>
      <c r="I312" s="1826"/>
      <c r="J312" s="1826"/>
      <c r="K312" s="1826"/>
      <c r="L312" s="1826"/>
      <c r="M312" s="1826"/>
      <c r="N312" s="1826"/>
      <c r="O312" s="1826"/>
      <c r="P312" s="1826"/>
      <c r="Q312" s="1826"/>
      <c r="R312" s="1826"/>
      <c r="S312" s="1826"/>
      <c r="T312" s="517"/>
      <c r="U312" s="739">
        <f t="shared" si="46"/>
        <v>0</v>
      </c>
      <c r="V312" s="739">
        <f t="shared" si="47"/>
        <v>0</v>
      </c>
      <c r="W312" s="739">
        <f t="shared" si="48"/>
        <v>0</v>
      </c>
      <c r="X312" s="739">
        <f t="shared" si="49"/>
        <v>0</v>
      </c>
      <c r="Y312" s="722">
        <f t="shared" si="50"/>
        <v>0</v>
      </c>
      <c r="Z312" s="740" t="str">
        <f t="shared" si="51"/>
        <v>OK</v>
      </c>
    </row>
    <row r="313" spans="1:26" ht="24.6">
      <c r="A313" s="1827" t="s">
        <v>1030</v>
      </c>
      <c r="B313" s="1827"/>
      <c r="C313" s="1827"/>
      <c r="D313" s="1827"/>
      <c r="E313" s="1827"/>
      <c r="F313" s="1827"/>
      <c r="G313" s="1827"/>
      <c r="H313" s="1827"/>
      <c r="I313" s="1827"/>
      <c r="J313" s="1827"/>
      <c r="K313" s="1827"/>
      <c r="L313" s="1827"/>
      <c r="M313" s="1827"/>
      <c r="N313" s="1827"/>
      <c r="O313" s="1827"/>
      <c r="P313" s="1827"/>
      <c r="Q313" s="1827"/>
      <c r="R313" s="1827"/>
      <c r="S313" s="1827"/>
      <c r="T313" s="517"/>
      <c r="U313" s="739">
        <f t="shared" si="46"/>
        <v>0</v>
      </c>
      <c r="V313" s="739">
        <f t="shared" si="47"/>
        <v>0</v>
      </c>
      <c r="W313" s="739">
        <f t="shared" si="48"/>
        <v>0</v>
      </c>
      <c r="X313" s="739">
        <f t="shared" si="49"/>
        <v>0</v>
      </c>
      <c r="Y313" s="722">
        <f t="shared" si="50"/>
        <v>0</v>
      </c>
      <c r="Z313" s="740" t="str">
        <f t="shared" si="51"/>
        <v>OK</v>
      </c>
    </row>
    <row r="314" spans="1:26">
      <c r="A314" s="1872" t="s">
        <v>789</v>
      </c>
      <c r="B314" s="1873" t="s">
        <v>4</v>
      </c>
      <c r="C314" s="1872" t="s">
        <v>1031</v>
      </c>
      <c r="D314" s="1892" t="s">
        <v>1032</v>
      </c>
      <c r="E314" s="1892"/>
      <c r="F314" s="1892"/>
      <c r="G314" s="1893" t="s">
        <v>1033</v>
      </c>
      <c r="H314" s="1894" t="s">
        <v>1034</v>
      </c>
      <c r="I314" s="1894" t="s">
        <v>1035</v>
      </c>
      <c r="J314" s="1895" t="s">
        <v>1036</v>
      </c>
      <c r="K314" s="1896" t="s">
        <v>1037</v>
      </c>
      <c r="L314" s="1892" t="s">
        <v>1038</v>
      </c>
      <c r="M314" s="1892" t="s">
        <v>1039</v>
      </c>
      <c r="N314" s="1892" t="s">
        <v>1040</v>
      </c>
      <c r="O314" s="1892" t="s">
        <v>1041</v>
      </c>
      <c r="P314" s="1872" t="s">
        <v>1042</v>
      </c>
      <c r="Q314" s="1872"/>
      <c r="R314" s="1872" t="s">
        <v>1043</v>
      </c>
      <c r="S314" s="1878" t="s">
        <v>1146</v>
      </c>
      <c r="T314" s="517" t="str">
        <f>+IF(K320=Q320,("OK"))</f>
        <v>OK</v>
      </c>
      <c r="U314" s="739"/>
      <c r="V314" s="739"/>
      <c r="W314" s="739"/>
      <c r="X314" s="739"/>
      <c r="Z314" s="740" t="str">
        <f t="shared" si="51"/>
        <v>OK</v>
      </c>
    </row>
    <row r="315" spans="1:26" ht="87" customHeight="1">
      <c r="A315" s="1872"/>
      <c r="B315" s="1874"/>
      <c r="C315" s="1872"/>
      <c r="D315" s="1209" t="s">
        <v>1045</v>
      </c>
      <c r="E315" s="1209" t="s">
        <v>1046</v>
      </c>
      <c r="F315" s="1209" t="s">
        <v>224</v>
      </c>
      <c r="G315" s="1893"/>
      <c r="H315" s="1894"/>
      <c r="I315" s="1894"/>
      <c r="J315" s="1895"/>
      <c r="K315" s="1896"/>
      <c r="L315" s="1892"/>
      <c r="M315" s="1892"/>
      <c r="N315" s="1892"/>
      <c r="O315" s="1892"/>
      <c r="P315" s="724" t="s">
        <v>1047</v>
      </c>
      <c r="Q315" s="1211" t="s">
        <v>1048</v>
      </c>
      <c r="R315" s="1872"/>
      <c r="S315" s="1878"/>
      <c r="T315" s="517" t="str">
        <f>+IF(K321=Q321,("OK"))</f>
        <v>OK</v>
      </c>
      <c r="U315" s="739">
        <f t="shared" si="46"/>
        <v>0</v>
      </c>
      <c r="V315" s="739">
        <f t="shared" si="47"/>
        <v>0</v>
      </c>
      <c r="W315" s="739">
        <f t="shared" si="48"/>
        <v>0</v>
      </c>
      <c r="X315" s="739">
        <f t="shared" si="49"/>
        <v>0</v>
      </c>
      <c r="Y315" s="722">
        <f t="shared" si="50"/>
        <v>0</v>
      </c>
      <c r="Z315" s="740" t="b">
        <f t="shared" si="51"/>
        <v>0</v>
      </c>
    </row>
    <row r="316" spans="1:26" ht="19.2" customHeight="1">
      <c r="A316" s="724"/>
      <c r="B316" s="849" t="s">
        <v>1087</v>
      </c>
      <c r="C316" s="1227"/>
      <c r="D316" s="1209"/>
      <c r="E316" s="1209"/>
      <c r="F316" s="1209"/>
      <c r="G316" s="1208"/>
      <c r="H316" s="1209"/>
      <c r="I316" s="1209"/>
      <c r="J316" s="1210"/>
      <c r="K316" s="1240">
        <f>+K308</f>
        <v>3299072.5979351755</v>
      </c>
      <c r="L316" s="1241"/>
      <c r="M316" s="1241"/>
      <c r="N316" s="1241"/>
      <c r="O316" s="1241"/>
      <c r="P316" s="1242"/>
      <c r="Q316" s="1240">
        <f>+Q308</f>
        <v>3299072.5979351755</v>
      </c>
      <c r="R316" s="724"/>
      <c r="S316" s="726"/>
      <c r="T316" s="517"/>
      <c r="U316" s="739">
        <f t="shared" si="46"/>
        <v>0</v>
      </c>
      <c r="V316" s="739">
        <f t="shared" si="47"/>
        <v>0</v>
      </c>
      <c r="W316" s="739">
        <f t="shared" si="48"/>
        <v>0</v>
      </c>
      <c r="X316" s="739">
        <f t="shared" si="49"/>
        <v>0</v>
      </c>
      <c r="Y316" s="722">
        <f t="shared" si="50"/>
        <v>0</v>
      </c>
      <c r="Z316" s="740" t="b">
        <f t="shared" si="51"/>
        <v>0</v>
      </c>
    </row>
    <row r="317" spans="1:26">
      <c r="A317" s="1023">
        <v>208</v>
      </c>
      <c r="B317" s="1256" t="s">
        <v>2557</v>
      </c>
      <c r="C317" s="1231" t="s">
        <v>1503</v>
      </c>
      <c r="D317" s="1257">
        <v>2</v>
      </c>
      <c r="E317" s="1257">
        <v>2</v>
      </c>
      <c r="F317" s="1238">
        <v>2</v>
      </c>
      <c r="G317" s="1238">
        <v>4</v>
      </c>
      <c r="H317" s="1232">
        <v>2</v>
      </c>
      <c r="I317" s="1232">
        <f>G317-H317</f>
        <v>2</v>
      </c>
      <c r="J317" s="1239">
        <v>3900</v>
      </c>
      <c r="K317" s="1233">
        <f t="shared" ref="K317:K348" si="56">I317*J317</f>
        <v>7800</v>
      </c>
      <c r="L317" s="1238">
        <v>2</v>
      </c>
      <c r="M317" s="1238">
        <v>0</v>
      </c>
      <c r="N317" s="1238">
        <v>0</v>
      </c>
      <c r="O317" s="1238">
        <v>0</v>
      </c>
      <c r="P317" s="1232">
        <f t="shared" si="55"/>
        <v>2</v>
      </c>
      <c r="Q317" s="1235">
        <f>P317*J317</f>
        <v>7800</v>
      </c>
      <c r="R317" s="1218" t="s">
        <v>1051</v>
      </c>
      <c r="S317" s="1222" t="s">
        <v>1053</v>
      </c>
      <c r="T317" s="22" t="str">
        <f t="shared" si="44"/>
        <v>OK</v>
      </c>
      <c r="U317" s="739">
        <f t="shared" si="46"/>
        <v>7800</v>
      </c>
      <c r="V317" s="739">
        <f t="shared" si="47"/>
        <v>0</v>
      </c>
      <c r="W317" s="739">
        <f t="shared" si="48"/>
        <v>0</v>
      </c>
      <c r="X317" s="739">
        <f t="shared" si="49"/>
        <v>0</v>
      </c>
      <c r="Y317" s="722">
        <f t="shared" si="50"/>
        <v>7800</v>
      </c>
      <c r="Z317" s="740" t="str">
        <f t="shared" si="51"/>
        <v>OK</v>
      </c>
    </row>
    <row r="318" spans="1:26">
      <c r="A318" s="1023">
        <v>209</v>
      </c>
      <c r="B318" s="1256" t="s">
        <v>2558</v>
      </c>
      <c r="C318" s="1231" t="s">
        <v>1503</v>
      </c>
      <c r="D318" s="1238">
        <v>3</v>
      </c>
      <c r="E318" s="1238">
        <v>3</v>
      </c>
      <c r="F318" s="1238">
        <v>3</v>
      </c>
      <c r="G318" s="1238">
        <v>6</v>
      </c>
      <c r="H318" s="1232">
        <v>3</v>
      </c>
      <c r="I318" s="1232">
        <f>G318-H318</f>
        <v>3</v>
      </c>
      <c r="J318" s="1239">
        <v>3900</v>
      </c>
      <c r="K318" s="1233">
        <f t="shared" si="56"/>
        <v>11700</v>
      </c>
      <c r="L318" s="1238">
        <v>3</v>
      </c>
      <c r="M318" s="1238">
        <v>0</v>
      </c>
      <c r="N318" s="1238">
        <v>0</v>
      </c>
      <c r="O318" s="1238">
        <v>0</v>
      </c>
      <c r="P318" s="1232">
        <f t="shared" si="55"/>
        <v>3</v>
      </c>
      <c r="Q318" s="1235">
        <f>P318*J318</f>
        <v>11700</v>
      </c>
      <c r="R318" s="1218" t="s">
        <v>1051</v>
      </c>
      <c r="S318" s="1222" t="s">
        <v>1053</v>
      </c>
      <c r="T318" s="22" t="str">
        <f t="shared" si="44"/>
        <v>OK</v>
      </c>
      <c r="U318" s="739">
        <f t="shared" si="46"/>
        <v>11700</v>
      </c>
      <c r="V318" s="739">
        <f t="shared" si="47"/>
        <v>0</v>
      </c>
      <c r="W318" s="739">
        <f t="shared" si="48"/>
        <v>0</v>
      </c>
      <c r="X318" s="739">
        <f t="shared" si="49"/>
        <v>0</v>
      </c>
      <c r="Y318" s="722">
        <f t="shared" si="50"/>
        <v>11700</v>
      </c>
      <c r="Z318" s="740" t="str">
        <f t="shared" si="51"/>
        <v>OK</v>
      </c>
    </row>
    <row r="319" spans="1:26">
      <c r="A319" s="1023">
        <v>210</v>
      </c>
      <c r="B319" s="1236" t="s">
        <v>2559</v>
      </c>
      <c r="C319" s="1231" t="s">
        <v>1503</v>
      </c>
      <c r="D319" s="1238">
        <v>3</v>
      </c>
      <c r="E319" s="1238">
        <v>3</v>
      </c>
      <c r="F319" s="1238">
        <v>6</v>
      </c>
      <c r="G319" s="1238">
        <v>30</v>
      </c>
      <c r="H319" s="1232">
        <v>0</v>
      </c>
      <c r="I319" s="1232">
        <f>G319-H319</f>
        <v>30</v>
      </c>
      <c r="J319" s="1239">
        <v>650</v>
      </c>
      <c r="K319" s="1233">
        <f t="shared" si="56"/>
        <v>19500</v>
      </c>
      <c r="L319" s="1238">
        <v>20</v>
      </c>
      <c r="M319" s="1238">
        <v>0</v>
      </c>
      <c r="N319" s="1238">
        <v>10</v>
      </c>
      <c r="O319" s="1238">
        <v>0</v>
      </c>
      <c r="P319" s="1232">
        <f t="shared" si="55"/>
        <v>30</v>
      </c>
      <c r="Q319" s="1235">
        <f>P319*J319</f>
        <v>19500</v>
      </c>
      <c r="R319" s="1218" t="s">
        <v>1051</v>
      </c>
      <c r="S319" s="1222" t="s">
        <v>1053</v>
      </c>
      <c r="T319" s="22" t="str">
        <f t="shared" ref="T319:T326" si="57">+IF(K324=Q324,("OK"))</f>
        <v>OK</v>
      </c>
      <c r="U319" s="739">
        <f t="shared" si="46"/>
        <v>13000</v>
      </c>
      <c r="V319" s="739">
        <f t="shared" si="47"/>
        <v>0</v>
      </c>
      <c r="W319" s="739">
        <f t="shared" si="48"/>
        <v>6500</v>
      </c>
      <c r="X319" s="739">
        <f t="shared" si="49"/>
        <v>0</v>
      </c>
      <c r="Y319" s="722">
        <f t="shared" si="50"/>
        <v>19500</v>
      </c>
      <c r="Z319" s="740" t="str">
        <f t="shared" si="51"/>
        <v>OK</v>
      </c>
    </row>
    <row r="320" spans="1:26">
      <c r="A320" s="1023">
        <v>211</v>
      </c>
      <c r="B320" s="1236" t="s">
        <v>2560</v>
      </c>
      <c r="C320" s="1231" t="s">
        <v>1503</v>
      </c>
      <c r="D320" s="1238">
        <v>168</v>
      </c>
      <c r="E320" s="1238">
        <v>168</v>
      </c>
      <c r="F320" s="1238">
        <v>168</v>
      </c>
      <c r="G320" s="1238">
        <v>240</v>
      </c>
      <c r="H320" s="1232">
        <v>0</v>
      </c>
      <c r="I320" s="1232">
        <f>G320-H320</f>
        <v>240</v>
      </c>
      <c r="J320" s="1239">
        <v>25</v>
      </c>
      <c r="K320" s="1233">
        <f t="shared" si="56"/>
        <v>6000</v>
      </c>
      <c r="L320" s="1238">
        <v>120</v>
      </c>
      <c r="M320" s="1238">
        <v>0</v>
      </c>
      <c r="N320" s="1238">
        <v>120</v>
      </c>
      <c r="O320" s="1238">
        <v>0</v>
      </c>
      <c r="P320" s="1232">
        <f t="shared" si="55"/>
        <v>240</v>
      </c>
      <c r="Q320" s="1235">
        <f>P320*J320</f>
        <v>6000</v>
      </c>
      <c r="R320" s="1218" t="s">
        <v>1051</v>
      </c>
      <c r="S320" s="1222" t="s">
        <v>1053</v>
      </c>
      <c r="T320" s="22" t="str">
        <f t="shared" si="57"/>
        <v>OK</v>
      </c>
      <c r="U320" s="739">
        <f t="shared" si="46"/>
        <v>3000</v>
      </c>
      <c r="V320" s="739">
        <f t="shared" si="47"/>
        <v>0</v>
      </c>
      <c r="W320" s="739">
        <f t="shared" si="48"/>
        <v>3000</v>
      </c>
      <c r="X320" s="739">
        <f t="shared" si="49"/>
        <v>0</v>
      </c>
      <c r="Y320" s="722">
        <f t="shared" si="50"/>
        <v>6000</v>
      </c>
      <c r="Z320" s="740" t="str">
        <f t="shared" si="51"/>
        <v>OK</v>
      </c>
    </row>
    <row r="321" spans="1:26">
      <c r="A321" s="1023">
        <v>212</v>
      </c>
      <c r="B321" s="1236" t="s">
        <v>2561</v>
      </c>
      <c r="C321" s="1231" t="s">
        <v>1503</v>
      </c>
      <c r="D321" s="1238">
        <v>0</v>
      </c>
      <c r="E321" s="1238">
        <v>0</v>
      </c>
      <c r="F321" s="1238">
        <v>0</v>
      </c>
      <c r="G321" s="1238">
        <v>2</v>
      </c>
      <c r="H321" s="1232">
        <v>0</v>
      </c>
      <c r="I321" s="1232">
        <f>G321-H321</f>
        <v>2</v>
      </c>
      <c r="J321" s="1239">
        <v>1200</v>
      </c>
      <c r="K321" s="1233">
        <f t="shared" si="56"/>
        <v>2400</v>
      </c>
      <c r="L321" s="1238">
        <v>2</v>
      </c>
      <c r="M321" s="1238">
        <v>0</v>
      </c>
      <c r="N321" s="1238">
        <v>0</v>
      </c>
      <c r="O321" s="1238">
        <v>0</v>
      </c>
      <c r="P321" s="1232">
        <f t="shared" si="55"/>
        <v>2</v>
      </c>
      <c r="Q321" s="1235">
        <f>P321*J321</f>
        <v>2400</v>
      </c>
      <c r="R321" s="1218" t="s">
        <v>1051</v>
      </c>
      <c r="S321" s="1222" t="s">
        <v>1053</v>
      </c>
      <c r="T321" s="22" t="str">
        <f t="shared" si="57"/>
        <v>OK</v>
      </c>
      <c r="U321" s="739">
        <f t="shared" si="46"/>
        <v>2400</v>
      </c>
      <c r="V321" s="739">
        <f t="shared" si="47"/>
        <v>0</v>
      </c>
      <c r="W321" s="739">
        <f t="shared" si="48"/>
        <v>0</v>
      </c>
      <c r="X321" s="739">
        <f t="shared" si="49"/>
        <v>0</v>
      </c>
      <c r="Y321" s="722">
        <f t="shared" si="50"/>
        <v>2400</v>
      </c>
      <c r="Z321" s="740" t="str">
        <f t="shared" si="51"/>
        <v>OK</v>
      </c>
    </row>
    <row r="322" spans="1:26">
      <c r="A322" s="1023">
        <v>213</v>
      </c>
      <c r="B322" s="1236" t="s">
        <v>2562</v>
      </c>
      <c r="C322" s="1231" t="s">
        <v>1290</v>
      </c>
      <c r="D322" s="1238">
        <v>300</v>
      </c>
      <c r="E322" s="1238">
        <v>350</v>
      </c>
      <c r="F322" s="1238">
        <v>400</v>
      </c>
      <c r="G322" s="1238">
        <v>500</v>
      </c>
      <c r="H322" s="1232">
        <v>400</v>
      </c>
      <c r="I322" s="1232">
        <v>100</v>
      </c>
      <c r="J322" s="1239">
        <v>470</v>
      </c>
      <c r="K322" s="1233">
        <f t="shared" si="56"/>
        <v>47000</v>
      </c>
      <c r="L322" s="1238">
        <v>25</v>
      </c>
      <c r="M322" s="1238">
        <v>25</v>
      </c>
      <c r="N322" s="1238">
        <v>25</v>
      </c>
      <c r="O322" s="1238">
        <v>25</v>
      </c>
      <c r="P322" s="1232">
        <f t="shared" si="55"/>
        <v>100</v>
      </c>
      <c r="Q322" s="1235">
        <f t="shared" ref="Q322:Q348" si="58">P322*J322</f>
        <v>47000</v>
      </c>
      <c r="R322" s="1218" t="s">
        <v>1051</v>
      </c>
      <c r="S322" s="1222" t="s">
        <v>1053</v>
      </c>
      <c r="T322" s="22" t="str">
        <f t="shared" si="57"/>
        <v>OK</v>
      </c>
      <c r="U322" s="739">
        <f t="shared" si="46"/>
        <v>11750</v>
      </c>
      <c r="V322" s="739">
        <f t="shared" si="47"/>
        <v>11750</v>
      </c>
      <c r="W322" s="739">
        <f t="shared" si="48"/>
        <v>11750</v>
      </c>
      <c r="X322" s="739">
        <f t="shared" si="49"/>
        <v>11750</v>
      </c>
      <c r="Y322" s="722">
        <f t="shared" si="50"/>
        <v>47000</v>
      </c>
      <c r="Z322" s="740" t="str">
        <f t="shared" si="51"/>
        <v>OK</v>
      </c>
    </row>
    <row r="323" spans="1:26">
      <c r="A323" s="1023">
        <v>214</v>
      </c>
      <c r="B323" s="1236" t="s">
        <v>2563</v>
      </c>
      <c r="C323" s="1231" t="s">
        <v>1290</v>
      </c>
      <c r="D323" s="1238">
        <v>300</v>
      </c>
      <c r="E323" s="1238">
        <v>350</v>
      </c>
      <c r="F323" s="1238">
        <v>400</v>
      </c>
      <c r="G323" s="1238">
        <v>400</v>
      </c>
      <c r="H323" s="1232">
        <v>300</v>
      </c>
      <c r="I323" s="1232">
        <v>100</v>
      </c>
      <c r="J323" s="1239">
        <v>450</v>
      </c>
      <c r="K323" s="1233">
        <f t="shared" si="56"/>
        <v>45000</v>
      </c>
      <c r="L323" s="1238">
        <v>25</v>
      </c>
      <c r="M323" s="1238">
        <v>25</v>
      </c>
      <c r="N323" s="1238">
        <v>25</v>
      </c>
      <c r="O323" s="1238">
        <v>25</v>
      </c>
      <c r="P323" s="1232">
        <f t="shared" si="55"/>
        <v>100</v>
      </c>
      <c r="Q323" s="1235">
        <f t="shared" si="58"/>
        <v>45000</v>
      </c>
      <c r="R323" s="1218" t="s">
        <v>1051</v>
      </c>
      <c r="S323" s="1222" t="s">
        <v>1053</v>
      </c>
      <c r="T323" s="22" t="str">
        <f t="shared" si="57"/>
        <v>OK</v>
      </c>
      <c r="U323" s="739">
        <f t="shared" si="46"/>
        <v>11250</v>
      </c>
      <c r="V323" s="739">
        <f t="shared" si="47"/>
        <v>11250</v>
      </c>
      <c r="W323" s="739">
        <f t="shared" si="48"/>
        <v>11250</v>
      </c>
      <c r="X323" s="739">
        <f t="shared" si="49"/>
        <v>11250</v>
      </c>
      <c r="Y323" s="722">
        <f t="shared" si="50"/>
        <v>45000</v>
      </c>
      <c r="Z323" s="740" t="str">
        <f t="shared" si="51"/>
        <v>OK</v>
      </c>
    </row>
    <row r="324" spans="1:26">
      <c r="A324" s="1023">
        <v>215</v>
      </c>
      <c r="B324" s="1236" t="s">
        <v>2564</v>
      </c>
      <c r="C324" s="1231" t="s">
        <v>1155</v>
      </c>
      <c r="D324" s="1238">
        <v>50</v>
      </c>
      <c r="E324" s="1238">
        <v>70</v>
      </c>
      <c r="F324" s="1238">
        <v>80</v>
      </c>
      <c r="G324" s="1238">
        <v>100</v>
      </c>
      <c r="H324" s="1232">
        <v>80</v>
      </c>
      <c r="I324" s="1232">
        <v>20</v>
      </c>
      <c r="J324" s="1239">
        <v>780</v>
      </c>
      <c r="K324" s="1233">
        <f t="shared" si="56"/>
        <v>15600</v>
      </c>
      <c r="L324" s="1238">
        <v>0</v>
      </c>
      <c r="M324" s="1238">
        <v>0</v>
      </c>
      <c r="N324" s="1238">
        <v>0</v>
      </c>
      <c r="O324" s="1238">
        <v>20</v>
      </c>
      <c r="P324" s="1232">
        <f t="shared" si="55"/>
        <v>20</v>
      </c>
      <c r="Q324" s="1235">
        <f t="shared" si="58"/>
        <v>15600</v>
      </c>
      <c r="R324" s="1218" t="s">
        <v>1051</v>
      </c>
      <c r="S324" s="1222" t="s">
        <v>1053</v>
      </c>
      <c r="T324" s="22" t="str">
        <f t="shared" si="57"/>
        <v>OK</v>
      </c>
      <c r="U324" s="739">
        <f t="shared" si="46"/>
        <v>0</v>
      </c>
      <c r="V324" s="739">
        <f t="shared" si="47"/>
        <v>0</v>
      </c>
      <c r="W324" s="739">
        <f t="shared" si="48"/>
        <v>0</v>
      </c>
      <c r="X324" s="739">
        <f t="shared" si="49"/>
        <v>15600</v>
      </c>
      <c r="Y324" s="722">
        <f t="shared" si="50"/>
        <v>15600</v>
      </c>
      <c r="Z324" s="740" t="str">
        <f t="shared" si="51"/>
        <v>OK</v>
      </c>
    </row>
    <row r="325" spans="1:26">
      <c r="A325" s="1023">
        <v>216</v>
      </c>
      <c r="B325" s="1236" t="s">
        <v>2565</v>
      </c>
      <c r="C325" s="1231" t="s">
        <v>1290</v>
      </c>
      <c r="D325" s="1238">
        <v>5</v>
      </c>
      <c r="E325" s="1238">
        <v>5</v>
      </c>
      <c r="F325" s="1238">
        <v>5</v>
      </c>
      <c r="G325" s="1238">
        <v>10</v>
      </c>
      <c r="H325" s="1232">
        <v>5</v>
      </c>
      <c r="I325" s="1232">
        <v>5</v>
      </c>
      <c r="J325" s="1239">
        <v>1200</v>
      </c>
      <c r="K325" s="1233">
        <f t="shared" si="56"/>
        <v>6000</v>
      </c>
      <c r="L325" s="1238">
        <v>5</v>
      </c>
      <c r="M325" s="1238">
        <v>0</v>
      </c>
      <c r="N325" s="1238">
        <v>0</v>
      </c>
      <c r="O325" s="1238">
        <v>0</v>
      </c>
      <c r="P325" s="1232">
        <f t="shared" si="55"/>
        <v>5</v>
      </c>
      <c r="Q325" s="1235">
        <f t="shared" si="58"/>
        <v>6000</v>
      </c>
      <c r="R325" s="1218" t="s">
        <v>1051</v>
      </c>
      <c r="S325" s="1222" t="s">
        <v>1053</v>
      </c>
      <c r="T325" s="22" t="str">
        <f t="shared" si="57"/>
        <v>OK</v>
      </c>
      <c r="U325" s="739">
        <f t="shared" si="46"/>
        <v>6000</v>
      </c>
      <c r="V325" s="739">
        <f t="shared" si="47"/>
        <v>0</v>
      </c>
      <c r="W325" s="739">
        <f t="shared" si="48"/>
        <v>0</v>
      </c>
      <c r="X325" s="739">
        <f t="shared" si="49"/>
        <v>0</v>
      </c>
      <c r="Y325" s="722">
        <f t="shared" si="50"/>
        <v>6000</v>
      </c>
      <c r="Z325" s="740" t="str">
        <f t="shared" si="51"/>
        <v>OK</v>
      </c>
    </row>
    <row r="326" spans="1:26">
      <c r="A326" s="1023">
        <v>217</v>
      </c>
      <c r="B326" s="1236" t="s">
        <v>2566</v>
      </c>
      <c r="C326" s="1231" t="s">
        <v>1549</v>
      </c>
      <c r="D326" s="1238">
        <v>200</v>
      </c>
      <c r="E326" s="1238">
        <v>250</v>
      </c>
      <c r="F326" s="1238">
        <v>300</v>
      </c>
      <c r="G326" s="1238">
        <v>350</v>
      </c>
      <c r="H326" s="1232">
        <v>250</v>
      </c>
      <c r="I326" s="1232">
        <v>100</v>
      </c>
      <c r="J326" s="1239">
        <v>120</v>
      </c>
      <c r="K326" s="1233">
        <f t="shared" si="56"/>
        <v>12000</v>
      </c>
      <c r="L326" s="1238">
        <v>100</v>
      </c>
      <c r="M326" s="1238"/>
      <c r="N326" s="1238"/>
      <c r="O326" s="1238"/>
      <c r="P326" s="1232">
        <f t="shared" si="55"/>
        <v>100</v>
      </c>
      <c r="Q326" s="1235">
        <f t="shared" si="58"/>
        <v>12000</v>
      </c>
      <c r="R326" s="1218" t="s">
        <v>1051</v>
      </c>
      <c r="S326" s="1222" t="s">
        <v>1053</v>
      </c>
      <c r="T326" s="22" t="str">
        <f t="shared" si="57"/>
        <v>OK</v>
      </c>
      <c r="U326" s="739">
        <f t="shared" si="46"/>
        <v>12000</v>
      </c>
      <c r="V326" s="739">
        <f t="shared" si="47"/>
        <v>0</v>
      </c>
      <c r="W326" s="739">
        <f t="shared" si="48"/>
        <v>0</v>
      </c>
      <c r="X326" s="739">
        <f t="shared" si="49"/>
        <v>0</v>
      </c>
      <c r="Y326" s="722">
        <f t="shared" si="50"/>
        <v>12000</v>
      </c>
      <c r="Z326" s="740" t="str">
        <f t="shared" si="51"/>
        <v>OK</v>
      </c>
    </row>
    <row r="327" spans="1:26">
      <c r="A327" s="1023">
        <v>218</v>
      </c>
      <c r="B327" s="1236" t="s">
        <v>2567</v>
      </c>
      <c r="C327" s="1231" t="s">
        <v>1155</v>
      </c>
      <c r="D327" s="1238">
        <v>10</v>
      </c>
      <c r="E327" s="1238">
        <v>10</v>
      </c>
      <c r="F327" s="1238">
        <v>15</v>
      </c>
      <c r="G327" s="1238">
        <v>15</v>
      </c>
      <c r="H327" s="1232">
        <v>5</v>
      </c>
      <c r="I327" s="1232">
        <v>10</v>
      </c>
      <c r="J327" s="1239">
        <v>1200</v>
      </c>
      <c r="K327" s="1233">
        <f t="shared" si="56"/>
        <v>12000</v>
      </c>
      <c r="L327" s="1238">
        <v>5</v>
      </c>
      <c r="M327" s="1238">
        <v>5</v>
      </c>
      <c r="N327" s="1238">
        <v>0</v>
      </c>
      <c r="O327" s="1238">
        <v>0</v>
      </c>
      <c r="P327" s="1232">
        <f t="shared" si="55"/>
        <v>10</v>
      </c>
      <c r="Q327" s="1235">
        <f t="shared" si="58"/>
        <v>12000</v>
      </c>
      <c r="R327" s="1218" t="s">
        <v>1051</v>
      </c>
      <c r="S327" s="1222" t="s">
        <v>1053</v>
      </c>
      <c r="T327" s="22" t="str">
        <f>+IF(K339=Q339,("OK"))</f>
        <v>OK</v>
      </c>
      <c r="U327" s="739">
        <f t="shared" ref="U327:U348" si="59">+L327*J327</f>
        <v>6000</v>
      </c>
      <c r="V327" s="739">
        <f t="shared" ref="V327:V348" si="60">+M327*J327</f>
        <v>6000</v>
      </c>
      <c r="W327" s="739">
        <f t="shared" ref="W327:W348" si="61">+N327*J327</f>
        <v>0</v>
      </c>
      <c r="X327" s="739">
        <f t="shared" ref="X327:X348" si="62">+O327*J327</f>
        <v>0</v>
      </c>
      <c r="Y327" s="722">
        <f t="shared" ref="Y327:Y348" si="63">SUM(U327:X327)</f>
        <v>12000</v>
      </c>
      <c r="Z327" s="740" t="str">
        <f t="shared" ref="Z327:Z348" si="64">IF(Q327=Y327,"OK")</f>
        <v>OK</v>
      </c>
    </row>
    <row r="328" spans="1:26">
      <c r="A328" s="1023">
        <v>219</v>
      </c>
      <c r="B328" s="1236" t="s">
        <v>2568</v>
      </c>
      <c r="C328" s="1231" t="s">
        <v>1290</v>
      </c>
      <c r="D328" s="1238">
        <v>10</v>
      </c>
      <c r="E328" s="1238">
        <v>15</v>
      </c>
      <c r="F328" s="1238">
        <v>20</v>
      </c>
      <c r="G328" s="1238">
        <v>20</v>
      </c>
      <c r="H328" s="1232">
        <v>0</v>
      </c>
      <c r="I328" s="1232">
        <v>20</v>
      </c>
      <c r="J328" s="1239">
        <v>380</v>
      </c>
      <c r="K328" s="1233">
        <f t="shared" si="56"/>
        <v>7600</v>
      </c>
      <c r="L328" s="1238">
        <v>20</v>
      </c>
      <c r="M328" s="1238">
        <v>0</v>
      </c>
      <c r="N328" s="1238">
        <v>0</v>
      </c>
      <c r="O328" s="1238">
        <v>0</v>
      </c>
      <c r="P328" s="1232">
        <f t="shared" si="55"/>
        <v>20</v>
      </c>
      <c r="Q328" s="1235">
        <f t="shared" si="58"/>
        <v>7600</v>
      </c>
      <c r="R328" s="1218" t="s">
        <v>1051</v>
      </c>
      <c r="S328" s="1222" t="s">
        <v>1053</v>
      </c>
      <c r="T328" s="22" t="str">
        <f>+IF(K340=Q340,("OK"))</f>
        <v>OK</v>
      </c>
      <c r="U328" s="739">
        <f t="shared" si="59"/>
        <v>7600</v>
      </c>
      <c r="V328" s="739">
        <f t="shared" si="60"/>
        <v>0</v>
      </c>
      <c r="W328" s="739">
        <f t="shared" si="61"/>
        <v>0</v>
      </c>
      <c r="X328" s="739">
        <f t="shared" si="62"/>
        <v>0</v>
      </c>
      <c r="Y328" s="722">
        <f t="shared" si="63"/>
        <v>7600</v>
      </c>
      <c r="Z328" s="740" t="str">
        <f t="shared" si="64"/>
        <v>OK</v>
      </c>
    </row>
    <row r="329" spans="1:26">
      <c r="A329" s="1023">
        <v>220</v>
      </c>
      <c r="B329" s="1236" t="s">
        <v>2569</v>
      </c>
      <c r="C329" s="1231" t="s">
        <v>1290</v>
      </c>
      <c r="D329" s="1238">
        <v>15</v>
      </c>
      <c r="E329" s="1238">
        <v>20</v>
      </c>
      <c r="F329" s="1238">
        <v>26</v>
      </c>
      <c r="G329" s="1238">
        <v>30</v>
      </c>
      <c r="H329" s="1232">
        <v>10</v>
      </c>
      <c r="I329" s="1232">
        <v>20</v>
      </c>
      <c r="J329" s="1239">
        <v>400</v>
      </c>
      <c r="K329" s="1233">
        <f t="shared" si="56"/>
        <v>8000</v>
      </c>
      <c r="L329" s="1238">
        <v>20</v>
      </c>
      <c r="M329" s="1238">
        <v>0</v>
      </c>
      <c r="N329" s="1238">
        <v>0</v>
      </c>
      <c r="O329" s="1238">
        <v>0</v>
      </c>
      <c r="P329" s="1232">
        <f>L329+M329+N329+O329</f>
        <v>20</v>
      </c>
      <c r="Q329" s="1235">
        <f>P329*J329</f>
        <v>8000</v>
      </c>
      <c r="R329" s="1218" t="s">
        <v>1051</v>
      </c>
      <c r="S329" s="1222" t="s">
        <v>1053</v>
      </c>
      <c r="T329" s="22" t="str">
        <f>+IF(K341=Q341,("OK"))</f>
        <v>OK</v>
      </c>
      <c r="U329" s="739">
        <f t="shared" si="59"/>
        <v>8000</v>
      </c>
      <c r="V329" s="739">
        <f t="shared" si="60"/>
        <v>0</v>
      </c>
      <c r="W329" s="739">
        <f t="shared" si="61"/>
        <v>0</v>
      </c>
      <c r="X329" s="739">
        <f t="shared" si="62"/>
        <v>0</v>
      </c>
      <c r="Y329" s="722">
        <f t="shared" si="63"/>
        <v>8000</v>
      </c>
      <c r="Z329" s="740" t="str">
        <f t="shared" si="64"/>
        <v>OK</v>
      </c>
    </row>
    <row r="330" spans="1:26">
      <c r="A330" s="1023">
        <v>221</v>
      </c>
      <c r="B330" s="1236" t="s">
        <v>2570</v>
      </c>
      <c r="C330" s="1231" t="s">
        <v>2571</v>
      </c>
      <c r="D330" s="1238">
        <v>5</v>
      </c>
      <c r="E330" s="1238">
        <v>7</v>
      </c>
      <c r="F330" s="1238">
        <v>7</v>
      </c>
      <c r="G330" s="1238">
        <v>20</v>
      </c>
      <c r="H330" s="1232">
        <v>5</v>
      </c>
      <c r="I330" s="1232">
        <v>15</v>
      </c>
      <c r="J330" s="1239">
        <v>25</v>
      </c>
      <c r="K330" s="1233">
        <f>I330*J330</f>
        <v>375</v>
      </c>
      <c r="L330" s="1238">
        <v>15</v>
      </c>
      <c r="M330" s="1238">
        <v>0</v>
      </c>
      <c r="N330" s="1238">
        <v>0</v>
      </c>
      <c r="O330" s="1238">
        <v>0</v>
      </c>
      <c r="P330" s="1232">
        <f>L330+M330+N330+O330</f>
        <v>15</v>
      </c>
      <c r="Q330" s="1235">
        <f>P330*J330</f>
        <v>375</v>
      </c>
      <c r="R330" s="1218" t="s">
        <v>1051</v>
      </c>
      <c r="S330" s="1222" t="s">
        <v>1053</v>
      </c>
      <c r="T330" s="22" t="str">
        <f>+IF(K342=Q342,("OK"))</f>
        <v>OK</v>
      </c>
      <c r="U330" s="739">
        <f t="shared" si="59"/>
        <v>375</v>
      </c>
      <c r="V330" s="739">
        <f t="shared" si="60"/>
        <v>0</v>
      </c>
      <c r="W330" s="739">
        <f t="shared" si="61"/>
        <v>0</v>
      </c>
      <c r="X330" s="739">
        <f t="shared" si="62"/>
        <v>0</v>
      </c>
      <c r="Y330" s="722">
        <f t="shared" si="63"/>
        <v>375</v>
      </c>
      <c r="Z330" s="740" t="str">
        <f t="shared" si="64"/>
        <v>OK</v>
      </c>
    </row>
    <row r="331" spans="1:26">
      <c r="A331" s="1023">
        <v>222</v>
      </c>
      <c r="B331" s="1236" t="s">
        <v>2572</v>
      </c>
      <c r="C331" s="1231" t="s">
        <v>1290</v>
      </c>
      <c r="D331" s="1238">
        <v>20</v>
      </c>
      <c r="E331" s="1238">
        <v>22</v>
      </c>
      <c r="F331" s="1238">
        <v>25</v>
      </c>
      <c r="G331" s="1238">
        <v>30</v>
      </c>
      <c r="H331" s="1232">
        <v>20</v>
      </c>
      <c r="I331" s="1232">
        <v>10</v>
      </c>
      <c r="J331" s="1239">
        <v>80</v>
      </c>
      <c r="K331" s="1233">
        <f>I331*J331</f>
        <v>800</v>
      </c>
      <c r="L331" s="1238">
        <v>10</v>
      </c>
      <c r="M331" s="1238">
        <v>0</v>
      </c>
      <c r="N331" s="1238">
        <v>0</v>
      </c>
      <c r="O331" s="1238">
        <v>0</v>
      </c>
      <c r="P331" s="1232">
        <f>L331+M331+N331+O331</f>
        <v>10</v>
      </c>
      <c r="Q331" s="1235">
        <f>P331*J331</f>
        <v>800</v>
      </c>
      <c r="R331" s="1218" t="s">
        <v>1051</v>
      </c>
      <c r="S331" s="1222" t="s">
        <v>1053</v>
      </c>
      <c r="T331" s="22" t="str">
        <f>+IF(K343=Q343,("OK"))</f>
        <v>OK</v>
      </c>
      <c r="U331" s="739">
        <f t="shared" si="59"/>
        <v>800</v>
      </c>
      <c r="V331" s="739">
        <f t="shared" si="60"/>
        <v>0</v>
      </c>
      <c r="W331" s="739">
        <f t="shared" si="61"/>
        <v>0</v>
      </c>
      <c r="X331" s="739">
        <f t="shared" si="62"/>
        <v>0</v>
      </c>
      <c r="Y331" s="722">
        <f t="shared" si="63"/>
        <v>800</v>
      </c>
      <c r="Z331" s="740" t="str">
        <f t="shared" si="64"/>
        <v>OK</v>
      </c>
    </row>
    <row r="332" spans="1:26" s="21" customFormat="1">
      <c r="A332" s="1060"/>
      <c r="B332" s="76" t="s">
        <v>6</v>
      </c>
      <c r="K332" s="1224">
        <f>SUM(K314:K331)</f>
        <v>3500847.5979351755</v>
      </c>
      <c r="L332" s="1139"/>
      <c r="M332" s="1139"/>
      <c r="N332" s="1139"/>
      <c r="O332" s="1139"/>
      <c r="P332" s="1139"/>
      <c r="Q332" s="1225">
        <f>SUM(Q316:Q331)</f>
        <v>3500847.5979351755</v>
      </c>
      <c r="T332" s="22"/>
      <c r="U332" s="739">
        <f t="shared" si="59"/>
        <v>0</v>
      </c>
      <c r="V332" s="739">
        <f t="shared" si="60"/>
        <v>0</v>
      </c>
      <c r="W332" s="739">
        <f t="shared" si="61"/>
        <v>0</v>
      </c>
      <c r="X332" s="739">
        <f t="shared" si="62"/>
        <v>0</v>
      </c>
      <c r="Y332" s="722">
        <f t="shared" si="63"/>
        <v>0</v>
      </c>
      <c r="Z332" s="740" t="b">
        <f t="shared" si="64"/>
        <v>0</v>
      </c>
    </row>
    <row r="333" spans="1:26" ht="24.6">
      <c r="A333" s="1781" t="s">
        <v>2363</v>
      </c>
      <c r="B333" s="1781"/>
      <c r="C333" s="1781"/>
      <c r="D333" s="1781"/>
      <c r="E333" s="1781"/>
      <c r="F333" s="1781"/>
      <c r="G333" s="1781"/>
      <c r="H333" s="1781"/>
      <c r="I333" s="1781"/>
      <c r="J333" s="1781"/>
      <c r="K333" s="1781"/>
      <c r="L333" s="1781"/>
      <c r="M333" s="1781"/>
      <c r="N333" s="1781"/>
      <c r="O333" s="1781"/>
      <c r="P333" s="1781"/>
      <c r="Q333" s="1781"/>
      <c r="R333" s="1781"/>
      <c r="S333" s="1781"/>
      <c r="T333" s="517"/>
      <c r="U333" s="739">
        <f t="shared" si="59"/>
        <v>0</v>
      </c>
      <c r="V333" s="739">
        <f t="shared" si="60"/>
        <v>0</v>
      </c>
      <c r="W333" s="739">
        <f t="shared" si="61"/>
        <v>0</v>
      </c>
      <c r="X333" s="739">
        <f t="shared" si="62"/>
        <v>0</v>
      </c>
      <c r="Y333" s="722">
        <f t="shared" si="63"/>
        <v>0</v>
      </c>
      <c r="Z333" s="740" t="str">
        <f t="shared" si="64"/>
        <v>OK</v>
      </c>
    </row>
    <row r="334" spans="1:26" ht="24.6">
      <c r="A334" s="1826" t="s">
        <v>1029</v>
      </c>
      <c r="B334" s="1826"/>
      <c r="C334" s="1826"/>
      <c r="D334" s="1826"/>
      <c r="E334" s="1826"/>
      <c r="F334" s="1826"/>
      <c r="G334" s="1826"/>
      <c r="H334" s="1826"/>
      <c r="I334" s="1826"/>
      <c r="J334" s="1826"/>
      <c r="K334" s="1826"/>
      <c r="L334" s="1826"/>
      <c r="M334" s="1826"/>
      <c r="N334" s="1826"/>
      <c r="O334" s="1826"/>
      <c r="P334" s="1826"/>
      <c r="Q334" s="1826"/>
      <c r="R334" s="1826"/>
      <c r="S334" s="1826"/>
      <c r="T334" s="517"/>
      <c r="U334" s="739">
        <f t="shared" si="59"/>
        <v>0</v>
      </c>
      <c r="V334" s="739">
        <f t="shared" si="60"/>
        <v>0</v>
      </c>
      <c r="W334" s="739">
        <f t="shared" si="61"/>
        <v>0</v>
      </c>
      <c r="X334" s="739">
        <f t="shared" si="62"/>
        <v>0</v>
      </c>
      <c r="Y334" s="722">
        <f t="shared" si="63"/>
        <v>0</v>
      </c>
      <c r="Z334" s="740" t="str">
        <f t="shared" si="64"/>
        <v>OK</v>
      </c>
    </row>
    <row r="335" spans="1:26" ht="24.6">
      <c r="A335" s="1827" t="s">
        <v>1030</v>
      </c>
      <c r="B335" s="1827"/>
      <c r="C335" s="1827"/>
      <c r="D335" s="1827"/>
      <c r="E335" s="1827"/>
      <c r="F335" s="1827"/>
      <c r="G335" s="1827"/>
      <c r="H335" s="1827"/>
      <c r="I335" s="1827"/>
      <c r="J335" s="1827"/>
      <c r="K335" s="1827"/>
      <c r="L335" s="1827"/>
      <c r="M335" s="1827"/>
      <c r="N335" s="1827"/>
      <c r="O335" s="1827"/>
      <c r="P335" s="1827"/>
      <c r="Q335" s="1827"/>
      <c r="R335" s="1827"/>
      <c r="S335" s="1827"/>
      <c r="T335" s="517"/>
      <c r="U335" s="739">
        <f t="shared" si="59"/>
        <v>0</v>
      </c>
      <c r="V335" s="739">
        <f t="shared" si="60"/>
        <v>0</v>
      </c>
      <c r="W335" s="739">
        <f t="shared" si="61"/>
        <v>0</v>
      </c>
      <c r="X335" s="739">
        <f t="shared" si="62"/>
        <v>0</v>
      </c>
      <c r="Y335" s="722">
        <f t="shared" si="63"/>
        <v>0</v>
      </c>
      <c r="Z335" s="740" t="str">
        <f t="shared" si="64"/>
        <v>OK</v>
      </c>
    </row>
    <row r="336" spans="1:26">
      <c r="A336" s="1872" t="s">
        <v>789</v>
      </c>
      <c r="B336" s="1873" t="s">
        <v>4</v>
      </c>
      <c r="C336" s="1872" t="s">
        <v>1031</v>
      </c>
      <c r="D336" s="1892" t="s">
        <v>1032</v>
      </c>
      <c r="E336" s="1892"/>
      <c r="F336" s="1892"/>
      <c r="G336" s="1893" t="s">
        <v>1033</v>
      </c>
      <c r="H336" s="1894" t="s">
        <v>1034</v>
      </c>
      <c r="I336" s="1894" t="s">
        <v>1035</v>
      </c>
      <c r="J336" s="1895" t="s">
        <v>1036</v>
      </c>
      <c r="K336" s="1896" t="s">
        <v>1037</v>
      </c>
      <c r="L336" s="1892" t="s">
        <v>1038</v>
      </c>
      <c r="M336" s="1892" t="s">
        <v>1039</v>
      </c>
      <c r="N336" s="1892" t="s">
        <v>1040</v>
      </c>
      <c r="O336" s="1892" t="s">
        <v>1041</v>
      </c>
      <c r="P336" s="1872" t="s">
        <v>1042</v>
      </c>
      <c r="Q336" s="1872"/>
      <c r="R336" s="1872" t="s">
        <v>1043</v>
      </c>
      <c r="S336" s="1878" t="s">
        <v>1146</v>
      </c>
      <c r="T336" s="517" t="str">
        <f>+IF(K340=Q340,("OK"))</f>
        <v>OK</v>
      </c>
      <c r="U336" s="739"/>
      <c r="V336" s="739"/>
      <c r="W336" s="739"/>
      <c r="X336" s="739"/>
      <c r="Z336" s="740" t="str">
        <f t="shared" si="64"/>
        <v>OK</v>
      </c>
    </row>
    <row r="337" spans="1:26" ht="81" customHeight="1">
      <c r="A337" s="1872"/>
      <c r="B337" s="1874"/>
      <c r="C337" s="1872"/>
      <c r="D337" s="1209" t="s">
        <v>1045</v>
      </c>
      <c r="E337" s="1209" t="s">
        <v>1046</v>
      </c>
      <c r="F337" s="1209" t="s">
        <v>224</v>
      </c>
      <c r="G337" s="1893"/>
      <c r="H337" s="1894"/>
      <c r="I337" s="1894"/>
      <c r="J337" s="1895"/>
      <c r="K337" s="1896"/>
      <c r="L337" s="1892"/>
      <c r="M337" s="1892"/>
      <c r="N337" s="1892"/>
      <c r="O337" s="1892"/>
      <c r="P337" s="724" t="s">
        <v>1047</v>
      </c>
      <c r="Q337" s="1211" t="s">
        <v>1048</v>
      </c>
      <c r="R337" s="1872"/>
      <c r="S337" s="1878"/>
      <c r="T337" s="517" t="str">
        <f>+IF(K341=Q341,("OK"))</f>
        <v>OK</v>
      </c>
      <c r="U337" s="739">
        <f t="shared" si="59"/>
        <v>0</v>
      </c>
      <c r="V337" s="739">
        <f t="shared" si="60"/>
        <v>0</v>
      </c>
      <c r="W337" s="739">
        <f t="shared" si="61"/>
        <v>0</v>
      </c>
      <c r="X337" s="739">
        <f t="shared" si="62"/>
        <v>0</v>
      </c>
      <c r="Y337" s="722">
        <f t="shared" si="63"/>
        <v>0</v>
      </c>
      <c r="Z337" s="740" t="b">
        <f t="shared" si="64"/>
        <v>0</v>
      </c>
    </row>
    <row r="338" spans="1:26" ht="19.2" customHeight="1">
      <c r="A338" s="724"/>
      <c r="B338" s="849" t="s">
        <v>1087</v>
      </c>
      <c r="C338" s="1227"/>
      <c r="D338" s="1209"/>
      <c r="E338" s="1209"/>
      <c r="F338" s="1209"/>
      <c r="G338" s="1208"/>
      <c r="H338" s="1209"/>
      <c r="I338" s="1209"/>
      <c r="J338" s="1210"/>
      <c r="K338" s="1240">
        <f>+K332</f>
        <v>3500847.5979351755</v>
      </c>
      <c r="L338" s="1241"/>
      <c r="M338" s="1241"/>
      <c r="N338" s="1241"/>
      <c r="O338" s="1241"/>
      <c r="P338" s="1242"/>
      <c r="Q338" s="1240">
        <f>+Q332</f>
        <v>3500847.5979351755</v>
      </c>
      <c r="R338" s="724"/>
      <c r="S338" s="726"/>
      <c r="T338" s="517"/>
      <c r="U338" s="739">
        <f t="shared" si="59"/>
        <v>0</v>
      </c>
      <c r="V338" s="739">
        <f t="shared" si="60"/>
        <v>0</v>
      </c>
      <c r="W338" s="739">
        <f t="shared" si="61"/>
        <v>0</v>
      </c>
      <c r="X338" s="739">
        <f t="shared" si="62"/>
        <v>0</v>
      </c>
      <c r="Y338" s="722">
        <f t="shared" si="63"/>
        <v>0</v>
      </c>
      <c r="Z338" s="740" t="b">
        <f t="shared" si="64"/>
        <v>0</v>
      </c>
    </row>
    <row r="339" spans="1:26">
      <c r="A339" s="1023">
        <v>223</v>
      </c>
      <c r="B339" s="1236" t="s">
        <v>2573</v>
      </c>
      <c r="C339" s="1231" t="s">
        <v>1617</v>
      </c>
      <c r="D339" s="1238">
        <v>0</v>
      </c>
      <c r="E339" s="1238">
        <v>0</v>
      </c>
      <c r="F339" s="1238">
        <v>0</v>
      </c>
      <c r="G339" s="1238">
        <v>2</v>
      </c>
      <c r="H339" s="1232">
        <v>0</v>
      </c>
      <c r="I339" s="1232">
        <v>2</v>
      </c>
      <c r="J339" s="1239">
        <v>2710</v>
      </c>
      <c r="K339" s="1233">
        <f t="shared" si="56"/>
        <v>5420</v>
      </c>
      <c r="L339" s="1238">
        <v>2</v>
      </c>
      <c r="M339" s="1238">
        <v>0</v>
      </c>
      <c r="N339" s="1238">
        <v>0</v>
      </c>
      <c r="O339" s="1238">
        <v>0</v>
      </c>
      <c r="P339" s="1232">
        <f t="shared" si="55"/>
        <v>2</v>
      </c>
      <c r="Q339" s="1235">
        <f t="shared" si="58"/>
        <v>5420</v>
      </c>
      <c r="R339" s="1218" t="s">
        <v>1051</v>
      </c>
      <c r="S339" s="1222" t="s">
        <v>1053</v>
      </c>
      <c r="T339" s="22" t="str">
        <f>+IF(K344=Q344,("OK"))</f>
        <v>OK</v>
      </c>
      <c r="U339" s="739">
        <f t="shared" si="59"/>
        <v>5420</v>
      </c>
      <c r="V339" s="739">
        <f t="shared" si="60"/>
        <v>0</v>
      </c>
      <c r="W339" s="739">
        <f t="shared" si="61"/>
        <v>0</v>
      </c>
      <c r="X339" s="739">
        <f t="shared" si="62"/>
        <v>0</v>
      </c>
      <c r="Y339" s="722">
        <f t="shared" si="63"/>
        <v>5420</v>
      </c>
      <c r="Z339" s="740" t="str">
        <f t="shared" si="64"/>
        <v>OK</v>
      </c>
    </row>
    <row r="340" spans="1:26">
      <c r="A340" s="1023">
        <v>224</v>
      </c>
      <c r="B340" s="1236" t="s">
        <v>2574</v>
      </c>
      <c r="C340" s="1231" t="s">
        <v>1583</v>
      </c>
      <c r="D340" s="1238">
        <v>18</v>
      </c>
      <c r="E340" s="1238">
        <v>20</v>
      </c>
      <c r="F340" s="1238">
        <v>22</v>
      </c>
      <c r="G340" s="1238">
        <v>24</v>
      </c>
      <c r="H340" s="1232">
        <v>0</v>
      </c>
      <c r="I340" s="1232">
        <v>24</v>
      </c>
      <c r="J340" s="1239">
        <v>40</v>
      </c>
      <c r="K340" s="1233">
        <f t="shared" si="56"/>
        <v>960</v>
      </c>
      <c r="L340" s="1238">
        <v>6</v>
      </c>
      <c r="M340" s="1238">
        <v>6</v>
      </c>
      <c r="N340" s="1238">
        <v>6</v>
      </c>
      <c r="O340" s="1238">
        <v>6</v>
      </c>
      <c r="P340" s="1232">
        <f t="shared" si="55"/>
        <v>24</v>
      </c>
      <c r="Q340" s="1235">
        <f t="shared" si="58"/>
        <v>960</v>
      </c>
      <c r="R340" s="1218" t="s">
        <v>1051</v>
      </c>
      <c r="S340" s="1222" t="s">
        <v>1053</v>
      </c>
      <c r="T340" s="22" t="str">
        <f>+IF(K345=Q345,("OK"))</f>
        <v>OK</v>
      </c>
      <c r="U340" s="739">
        <f t="shared" si="59"/>
        <v>240</v>
      </c>
      <c r="V340" s="739">
        <f t="shared" si="60"/>
        <v>240</v>
      </c>
      <c r="W340" s="739">
        <f t="shared" si="61"/>
        <v>240</v>
      </c>
      <c r="X340" s="739">
        <f t="shared" si="62"/>
        <v>240</v>
      </c>
      <c r="Y340" s="722">
        <f t="shared" si="63"/>
        <v>960</v>
      </c>
      <c r="Z340" s="740" t="str">
        <f t="shared" si="64"/>
        <v>OK</v>
      </c>
    </row>
    <row r="341" spans="1:26" s="517" customFormat="1" ht="25.2" customHeight="1">
      <c r="A341" s="1023">
        <v>225</v>
      </c>
      <c r="B341" s="1236" t="s">
        <v>2575</v>
      </c>
      <c r="C341" s="1231" t="s">
        <v>1583</v>
      </c>
      <c r="D341" s="1238">
        <v>16</v>
      </c>
      <c r="E341" s="1238">
        <v>18</v>
      </c>
      <c r="F341" s="1238">
        <v>20</v>
      </c>
      <c r="G341" s="1238">
        <v>24</v>
      </c>
      <c r="H341" s="1232">
        <v>0</v>
      </c>
      <c r="I341" s="1232">
        <v>24</v>
      </c>
      <c r="J341" s="1239">
        <v>40</v>
      </c>
      <c r="K341" s="1233">
        <f t="shared" si="56"/>
        <v>960</v>
      </c>
      <c r="L341" s="1238">
        <v>6</v>
      </c>
      <c r="M341" s="1238">
        <v>6</v>
      </c>
      <c r="N341" s="1238">
        <v>6</v>
      </c>
      <c r="O341" s="1238">
        <v>6</v>
      </c>
      <c r="P341" s="1232">
        <f t="shared" si="55"/>
        <v>24</v>
      </c>
      <c r="Q341" s="1235">
        <f t="shared" si="58"/>
        <v>960</v>
      </c>
      <c r="R341" s="1218" t="s">
        <v>1051</v>
      </c>
      <c r="S341" s="1222" t="s">
        <v>1053</v>
      </c>
      <c r="T341" s="22" t="str">
        <f>+IF(K346=Q346,("OK"))</f>
        <v>OK</v>
      </c>
      <c r="U341" s="739">
        <f t="shared" si="59"/>
        <v>240</v>
      </c>
      <c r="V341" s="739">
        <f t="shared" si="60"/>
        <v>240</v>
      </c>
      <c r="W341" s="739">
        <f t="shared" si="61"/>
        <v>240</v>
      </c>
      <c r="X341" s="739">
        <f t="shared" si="62"/>
        <v>240</v>
      </c>
      <c r="Y341" s="722">
        <f t="shared" si="63"/>
        <v>960</v>
      </c>
      <c r="Z341" s="740" t="str">
        <f t="shared" si="64"/>
        <v>OK</v>
      </c>
    </row>
    <row r="342" spans="1:26">
      <c r="A342" s="1023">
        <v>226</v>
      </c>
      <c r="B342" s="1236" t="s">
        <v>2576</v>
      </c>
      <c r="C342" s="1231" t="s">
        <v>1583</v>
      </c>
      <c r="D342" s="1238">
        <v>18</v>
      </c>
      <c r="E342" s="1238">
        <v>18</v>
      </c>
      <c r="F342" s="1238">
        <v>22</v>
      </c>
      <c r="G342" s="1238">
        <v>24</v>
      </c>
      <c r="H342" s="1232">
        <v>0</v>
      </c>
      <c r="I342" s="1232">
        <v>24</v>
      </c>
      <c r="J342" s="1239">
        <v>45</v>
      </c>
      <c r="K342" s="1233">
        <f t="shared" si="56"/>
        <v>1080</v>
      </c>
      <c r="L342" s="1238">
        <v>6</v>
      </c>
      <c r="M342" s="1238">
        <v>6</v>
      </c>
      <c r="N342" s="1238">
        <v>6</v>
      </c>
      <c r="O342" s="1238">
        <v>6</v>
      </c>
      <c r="P342" s="1232">
        <f t="shared" si="55"/>
        <v>24</v>
      </c>
      <c r="Q342" s="1235">
        <f t="shared" si="58"/>
        <v>1080</v>
      </c>
      <c r="R342" s="1218" t="s">
        <v>1051</v>
      </c>
      <c r="S342" s="1222" t="s">
        <v>1053</v>
      </c>
      <c r="T342" s="22" t="str">
        <f>+IF(K347=Q347,("OK"))</f>
        <v>OK</v>
      </c>
      <c r="U342" s="739">
        <f t="shared" si="59"/>
        <v>270</v>
      </c>
      <c r="V342" s="739">
        <f t="shared" si="60"/>
        <v>270</v>
      </c>
      <c r="W342" s="739">
        <f t="shared" si="61"/>
        <v>270</v>
      </c>
      <c r="X342" s="739">
        <f t="shared" si="62"/>
        <v>270</v>
      </c>
      <c r="Y342" s="722">
        <f t="shared" si="63"/>
        <v>1080</v>
      </c>
      <c r="Z342" s="740" t="str">
        <f t="shared" si="64"/>
        <v>OK</v>
      </c>
    </row>
    <row r="343" spans="1:26">
      <c r="A343" s="1023">
        <v>227</v>
      </c>
      <c r="B343" s="1236" t="s">
        <v>2566</v>
      </c>
      <c r="C343" s="1231" t="s">
        <v>1549</v>
      </c>
      <c r="D343" s="1238">
        <v>200</v>
      </c>
      <c r="E343" s="1238">
        <v>250</v>
      </c>
      <c r="F343" s="1238">
        <v>300</v>
      </c>
      <c r="G343" s="1238">
        <v>500</v>
      </c>
      <c r="H343" s="1232">
        <v>400</v>
      </c>
      <c r="I343" s="1232">
        <v>100</v>
      </c>
      <c r="J343" s="1239">
        <v>120</v>
      </c>
      <c r="K343" s="1233">
        <f t="shared" si="56"/>
        <v>12000</v>
      </c>
      <c r="L343" s="1238">
        <v>100</v>
      </c>
      <c r="M343" s="1238">
        <v>0</v>
      </c>
      <c r="N343" s="1238">
        <v>0</v>
      </c>
      <c r="O343" s="1238">
        <v>0</v>
      </c>
      <c r="P343" s="1232">
        <f t="shared" si="55"/>
        <v>100</v>
      </c>
      <c r="Q343" s="1235">
        <f t="shared" si="58"/>
        <v>12000</v>
      </c>
      <c r="R343" s="1218" t="s">
        <v>1051</v>
      </c>
      <c r="S343" s="1222" t="s">
        <v>1053</v>
      </c>
      <c r="T343" s="22" t="str">
        <f>+IF(K348=Q348,("OK"))</f>
        <v>OK</v>
      </c>
      <c r="U343" s="739">
        <f t="shared" si="59"/>
        <v>12000</v>
      </c>
      <c r="V343" s="739">
        <f t="shared" si="60"/>
        <v>0</v>
      </c>
      <c r="W343" s="739">
        <f t="shared" si="61"/>
        <v>0</v>
      </c>
      <c r="X343" s="739">
        <f t="shared" si="62"/>
        <v>0</v>
      </c>
      <c r="Y343" s="722">
        <f t="shared" si="63"/>
        <v>12000</v>
      </c>
      <c r="Z343" s="740" t="str">
        <f t="shared" si="64"/>
        <v>OK</v>
      </c>
    </row>
    <row r="344" spans="1:26">
      <c r="A344" s="1023">
        <v>228</v>
      </c>
      <c r="B344" s="1236" t="s">
        <v>2577</v>
      </c>
      <c r="C344" s="1231" t="s">
        <v>1549</v>
      </c>
      <c r="D344" s="1238">
        <v>12</v>
      </c>
      <c r="E344" s="1238">
        <v>18</v>
      </c>
      <c r="F344" s="1238">
        <v>25</v>
      </c>
      <c r="G344" s="1238">
        <v>30</v>
      </c>
      <c r="H344" s="1232">
        <v>10</v>
      </c>
      <c r="I344" s="1232">
        <v>20</v>
      </c>
      <c r="J344" s="1239">
        <v>360</v>
      </c>
      <c r="K344" s="1233">
        <f>I344*J344</f>
        <v>7200</v>
      </c>
      <c r="L344" s="1238">
        <v>20</v>
      </c>
      <c r="M344" s="1238">
        <v>0</v>
      </c>
      <c r="N344" s="1238">
        <v>0</v>
      </c>
      <c r="O344" s="1238">
        <v>0</v>
      </c>
      <c r="P344" s="1232">
        <f t="shared" si="55"/>
        <v>20</v>
      </c>
      <c r="Q344" s="1235">
        <f t="shared" si="58"/>
        <v>7200</v>
      </c>
      <c r="R344" s="1218" t="s">
        <v>1051</v>
      </c>
      <c r="S344" s="1222" t="s">
        <v>1053</v>
      </c>
      <c r="U344" s="739">
        <f t="shared" si="59"/>
        <v>7200</v>
      </c>
      <c r="V344" s="739">
        <f t="shared" si="60"/>
        <v>0</v>
      </c>
      <c r="W344" s="739">
        <f t="shared" si="61"/>
        <v>0</v>
      </c>
      <c r="X344" s="739">
        <f t="shared" si="62"/>
        <v>0</v>
      </c>
      <c r="Y344" s="722">
        <f t="shared" si="63"/>
        <v>7200</v>
      </c>
      <c r="Z344" s="740" t="str">
        <f t="shared" si="64"/>
        <v>OK</v>
      </c>
    </row>
    <row r="345" spans="1:26">
      <c r="A345" s="1023">
        <v>229</v>
      </c>
      <c r="B345" s="1236" t="s">
        <v>2578</v>
      </c>
      <c r="C345" s="1231" t="s">
        <v>1549</v>
      </c>
      <c r="D345" s="1238">
        <v>12</v>
      </c>
      <c r="E345" s="1238">
        <v>14</v>
      </c>
      <c r="F345" s="1238">
        <v>14</v>
      </c>
      <c r="G345" s="1238">
        <v>20</v>
      </c>
      <c r="H345" s="1232">
        <v>12</v>
      </c>
      <c r="I345" s="1232">
        <v>10</v>
      </c>
      <c r="J345" s="1239">
        <v>350</v>
      </c>
      <c r="K345" s="1233">
        <f t="shared" si="56"/>
        <v>3500</v>
      </c>
      <c r="L345" s="1238">
        <v>10</v>
      </c>
      <c r="M345" s="1238">
        <v>0</v>
      </c>
      <c r="N345" s="1238">
        <v>0</v>
      </c>
      <c r="O345" s="1238">
        <v>0</v>
      </c>
      <c r="P345" s="1232">
        <f t="shared" si="55"/>
        <v>10</v>
      </c>
      <c r="Q345" s="1235">
        <f t="shared" si="58"/>
        <v>3500</v>
      </c>
      <c r="R345" s="1218" t="s">
        <v>1051</v>
      </c>
      <c r="S345" s="1222" t="s">
        <v>1053</v>
      </c>
      <c r="U345" s="739">
        <f t="shared" si="59"/>
        <v>3500</v>
      </c>
      <c r="V345" s="739">
        <f t="shared" si="60"/>
        <v>0</v>
      </c>
      <c r="W345" s="739">
        <f t="shared" si="61"/>
        <v>0</v>
      </c>
      <c r="X345" s="739">
        <f t="shared" si="62"/>
        <v>0</v>
      </c>
      <c r="Y345" s="722">
        <f t="shared" si="63"/>
        <v>3500</v>
      </c>
      <c r="Z345" s="740" t="str">
        <f t="shared" si="64"/>
        <v>OK</v>
      </c>
    </row>
    <row r="346" spans="1:26" ht="24.6">
      <c r="A346" s="1023">
        <v>230</v>
      </c>
      <c r="B346" s="171" t="s">
        <v>2579</v>
      </c>
      <c r="C346" s="1258" t="s">
        <v>1290</v>
      </c>
      <c r="D346" s="1258">
        <v>0</v>
      </c>
      <c r="E346" s="1258">
        <v>0</v>
      </c>
      <c r="F346" s="1258">
        <v>0</v>
      </c>
      <c r="G346" s="1258">
        <v>2</v>
      </c>
      <c r="H346" s="1258">
        <v>0</v>
      </c>
      <c r="I346" s="1258">
        <v>2</v>
      </c>
      <c r="J346" s="1258">
        <v>295</v>
      </c>
      <c r="K346" s="1258">
        <v>590</v>
      </c>
      <c r="L346" s="1258">
        <v>2</v>
      </c>
      <c r="M346" s="1258">
        <v>0</v>
      </c>
      <c r="N346" s="1258">
        <v>0</v>
      </c>
      <c r="O346" s="1258">
        <v>0</v>
      </c>
      <c r="P346" s="1258">
        <v>2</v>
      </c>
      <c r="Q346" s="1258">
        <v>590</v>
      </c>
      <c r="R346" s="1218" t="s">
        <v>1051</v>
      </c>
      <c r="S346" s="1222" t="s">
        <v>1053</v>
      </c>
      <c r="U346" s="739">
        <f t="shared" si="59"/>
        <v>590</v>
      </c>
      <c r="V346" s="739">
        <f t="shared" si="60"/>
        <v>0</v>
      </c>
      <c r="W346" s="739">
        <f t="shared" si="61"/>
        <v>0</v>
      </c>
      <c r="X346" s="739">
        <f t="shared" si="62"/>
        <v>0</v>
      </c>
      <c r="Y346" s="722">
        <f t="shared" si="63"/>
        <v>590</v>
      </c>
      <c r="Z346" s="740" t="str">
        <f t="shared" si="64"/>
        <v>OK</v>
      </c>
    </row>
    <row r="347" spans="1:26">
      <c r="A347" s="1023">
        <v>231</v>
      </c>
      <c r="B347" s="1236" t="s">
        <v>2580</v>
      </c>
      <c r="C347" s="1231" t="s">
        <v>1549</v>
      </c>
      <c r="D347" s="1238">
        <v>16</v>
      </c>
      <c r="E347" s="1238">
        <v>20</v>
      </c>
      <c r="F347" s="1238">
        <v>18</v>
      </c>
      <c r="G347" s="1238">
        <v>20</v>
      </c>
      <c r="H347" s="1232">
        <v>10</v>
      </c>
      <c r="I347" s="1232">
        <v>30</v>
      </c>
      <c r="J347" s="1239">
        <v>220</v>
      </c>
      <c r="K347" s="1233">
        <f t="shared" si="56"/>
        <v>6600</v>
      </c>
      <c r="L347" s="1238">
        <v>30</v>
      </c>
      <c r="M347" s="1238">
        <v>0</v>
      </c>
      <c r="N347" s="1238">
        <v>0</v>
      </c>
      <c r="O347" s="1238">
        <v>0</v>
      </c>
      <c r="P347" s="1232">
        <f t="shared" si="55"/>
        <v>30</v>
      </c>
      <c r="Q347" s="1235">
        <f t="shared" si="58"/>
        <v>6600</v>
      </c>
      <c r="R347" s="1218" t="s">
        <v>1051</v>
      </c>
      <c r="S347" s="1222" t="s">
        <v>1053</v>
      </c>
      <c r="U347" s="739">
        <f t="shared" si="59"/>
        <v>6600</v>
      </c>
      <c r="V347" s="739">
        <f t="shared" si="60"/>
        <v>0</v>
      </c>
      <c r="W347" s="739">
        <f t="shared" si="61"/>
        <v>0</v>
      </c>
      <c r="X347" s="739">
        <f t="shared" si="62"/>
        <v>0</v>
      </c>
      <c r="Y347" s="722">
        <f t="shared" si="63"/>
        <v>6600</v>
      </c>
      <c r="Z347" s="740" t="str">
        <f t="shared" si="64"/>
        <v>OK</v>
      </c>
    </row>
    <row r="348" spans="1:26">
      <c r="A348" s="1023">
        <v>232</v>
      </c>
      <c r="B348" s="1236" t="s">
        <v>2581</v>
      </c>
      <c r="C348" s="1231" t="s">
        <v>1549</v>
      </c>
      <c r="D348" s="1238">
        <v>100</v>
      </c>
      <c r="E348" s="1238">
        <v>120</v>
      </c>
      <c r="F348" s="1238">
        <v>180</v>
      </c>
      <c r="G348" s="1238">
        <v>250</v>
      </c>
      <c r="H348" s="1232">
        <v>70</v>
      </c>
      <c r="I348" s="1232">
        <v>200</v>
      </c>
      <c r="J348" s="1239">
        <v>120</v>
      </c>
      <c r="K348" s="1233">
        <f t="shared" si="56"/>
        <v>24000</v>
      </c>
      <c r="L348" s="1238">
        <v>100</v>
      </c>
      <c r="M348" s="1238">
        <v>100</v>
      </c>
      <c r="N348" s="1238">
        <v>0</v>
      </c>
      <c r="O348" s="1238">
        <v>0</v>
      </c>
      <c r="P348" s="1232">
        <f t="shared" si="55"/>
        <v>200</v>
      </c>
      <c r="Q348" s="1235">
        <f t="shared" si="58"/>
        <v>24000</v>
      </c>
      <c r="R348" s="1218" t="s">
        <v>1051</v>
      </c>
      <c r="S348" s="1222" t="s">
        <v>1053</v>
      </c>
      <c r="U348" s="739">
        <f t="shared" si="59"/>
        <v>12000</v>
      </c>
      <c r="V348" s="739">
        <f t="shared" si="60"/>
        <v>12000</v>
      </c>
      <c r="W348" s="739">
        <f t="shared" si="61"/>
        <v>0</v>
      </c>
      <c r="X348" s="739">
        <f t="shared" si="62"/>
        <v>0</v>
      </c>
      <c r="Y348" s="722">
        <f t="shared" si="63"/>
        <v>24000</v>
      </c>
      <c r="Z348" s="740" t="str">
        <f t="shared" si="64"/>
        <v>OK</v>
      </c>
    </row>
    <row r="349" spans="1:26" s="21" customFormat="1">
      <c r="A349" s="1060"/>
      <c r="B349" s="76" t="s">
        <v>6</v>
      </c>
      <c r="K349" s="1224">
        <f>SUM(K338:K348)</f>
        <v>3563157.5979351755</v>
      </c>
      <c r="L349" s="1139"/>
      <c r="M349" s="1139"/>
      <c r="N349" s="1139"/>
      <c r="O349" s="1139"/>
      <c r="P349" s="1139"/>
      <c r="Q349" s="1225">
        <f>SUM(Q338:Q348)</f>
        <v>3563157.5979351755</v>
      </c>
      <c r="T349" s="22"/>
      <c r="U349" s="800">
        <f>SUM(U6:U348)</f>
        <v>774046.04</v>
      </c>
      <c r="V349" s="800">
        <f t="shared" ref="V349:Y349" si="65">SUM(V6:V348)</f>
        <v>1013356.7694211198</v>
      </c>
      <c r="W349" s="800">
        <f t="shared" si="65"/>
        <v>900082.68184738955</v>
      </c>
      <c r="X349" s="800">
        <f t="shared" si="65"/>
        <v>875672.10666666669</v>
      </c>
      <c r="Y349" s="800">
        <f t="shared" si="65"/>
        <v>3563157.5979351755</v>
      </c>
      <c r="Z349" s="722"/>
    </row>
    <row r="350" spans="1:26" s="21" customFormat="1">
      <c r="A350" s="1060"/>
      <c r="B350" s="73"/>
      <c r="K350" s="1254"/>
      <c r="L350" s="1139"/>
      <c r="M350" s="1139"/>
      <c r="N350" s="1139"/>
      <c r="O350" s="1139"/>
      <c r="P350" s="1139"/>
      <c r="Q350" s="1255"/>
      <c r="T350" s="22"/>
      <c r="U350" s="517"/>
      <c r="V350" s="517"/>
      <c r="W350" s="517"/>
      <c r="X350" s="517"/>
      <c r="Y350" s="722"/>
      <c r="Z350" s="722"/>
    </row>
    <row r="351" spans="1:26" s="21" customFormat="1">
      <c r="A351" s="1060"/>
      <c r="B351" s="73"/>
      <c r="K351" s="1254"/>
      <c r="L351" s="1139"/>
      <c r="M351" s="1139"/>
      <c r="N351" s="1139"/>
      <c r="O351" s="1139"/>
      <c r="P351" s="1139"/>
      <c r="Q351" s="1255"/>
      <c r="T351" s="22"/>
      <c r="U351" s="517"/>
      <c r="V351" s="517"/>
      <c r="W351" s="517"/>
      <c r="X351" s="517"/>
      <c r="Y351" s="722"/>
      <c r="Z351" s="722"/>
    </row>
  </sheetData>
  <protectedRanges>
    <protectedRange password="CC6F" sqref="B13:B24 B31:B36 B46:B47 B69 B91 B113 B135 B157 B179 B201 B223 B245 B267 B289 B308:B310 B349:B351 B332" name="ช่วง1_5_1_3_1_2_4_1_1_2"/>
  </protectedRanges>
  <mergeCells count="304">
    <mergeCell ref="M336:M337"/>
    <mergeCell ref="N336:N337"/>
    <mergeCell ref="S314:S315"/>
    <mergeCell ref="A333:S333"/>
    <mergeCell ref="A334:S334"/>
    <mergeCell ref="A335:S335"/>
    <mergeCell ref="A336:A337"/>
    <mergeCell ref="B336:B337"/>
    <mergeCell ref="C336:C337"/>
    <mergeCell ref="D336:F336"/>
    <mergeCell ref="G336:G337"/>
    <mergeCell ref="H336:H337"/>
    <mergeCell ref="L314:L315"/>
    <mergeCell ref="M314:M315"/>
    <mergeCell ref="N314:N315"/>
    <mergeCell ref="O314:O315"/>
    <mergeCell ref="P314:Q314"/>
    <mergeCell ref="R314:R315"/>
    <mergeCell ref="O336:O337"/>
    <mergeCell ref="P336:Q336"/>
    <mergeCell ref="R336:R337"/>
    <mergeCell ref="S336:S337"/>
    <mergeCell ref="I336:I337"/>
    <mergeCell ref="J336:J337"/>
    <mergeCell ref="K336:K337"/>
    <mergeCell ref="L336:L337"/>
    <mergeCell ref="A314:A315"/>
    <mergeCell ref="B314:B315"/>
    <mergeCell ref="C314:C315"/>
    <mergeCell ref="D314:F314"/>
    <mergeCell ref="G314:G315"/>
    <mergeCell ref="H314:H315"/>
    <mergeCell ref="I314:I315"/>
    <mergeCell ref="J314:J315"/>
    <mergeCell ref="K314:K315"/>
    <mergeCell ref="A311:S311"/>
    <mergeCell ref="A312:S312"/>
    <mergeCell ref="I293:I294"/>
    <mergeCell ref="J293:J294"/>
    <mergeCell ref="K293:K294"/>
    <mergeCell ref="L293:L294"/>
    <mergeCell ref="M293:M294"/>
    <mergeCell ref="N293:N294"/>
    <mergeCell ref="A313:S313"/>
    <mergeCell ref="S271:S272"/>
    <mergeCell ref="A290:S290"/>
    <mergeCell ref="A291:S291"/>
    <mergeCell ref="A292:S292"/>
    <mergeCell ref="A293:A294"/>
    <mergeCell ref="B293:B294"/>
    <mergeCell ref="C293:C294"/>
    <mergeCell ref="D293:F293"/>
    <mergeCell ref="G293:G294"/>
    <mergeCell ref="H293:H294"/>
    <mergeCell ref="L271:L272"/>
    <mergeCell ref="M271:M272"/>
    <mergeCell ref="N271:N272"/>
    <mergeCell ref="O271:O272"/>
    <mergeCell ref="P271:Q271"/>
    <mergeCell ref="R271:R272"/>
    <mergeCell ref="O293:O294"/>
    <mergeCell ref="P293:Q293"/>
    <mergeCell ref="R293:R294"/>
    <mergeCell ref="S293:S294"/>
    <mergeCell ref="A271:A272"/>
    <mergeCell ref="B271:B272"/>
    <mergeCell ref="C271:C272"/>
    <mergeCell ref="D271:F271"/>
    <mergeCell ref="G271:G272"/>
    <mergeCell ref="H271:H272"/>
    <mergeCell ref="I271:I272"/>
    <mergeCell ref="J271:J272"/>
    <mergeCell ref="K271:K272"/>
    <mergeCell ref="A268:S268"/>
    <mergeCell ref="A269:S269"/>
    <mergeCell ref="I249:I250"/>
    <mergeCell ref="J249:J250"/>
    <mergeCell ref="K249:K250"/>
    <mergeCell ref="L249:L250"/>
    <mergeCell ref="M249:M250"/>
    <mergeCell ref="N249:N250"/>
    <mergeCell ref="A270:S270"/>
    <mergeCell ref="S227:S228"/>
    <mergeCell ref="A246:S246"/>
    <mergeCell ref="A247:S247"/>
    <mergeCell ref="A248:S248"/>
    <mergeCell ref="A249:A250"/>
    <mergeCell ref="B249:B250"/>
    <mergeCell ref="C249:C250"/>
    <mergeCell ref="D249:F249"/>
    <mergeCell ref="G249:G250"/>
    <mergeCell ref="H249:H250"/>
    <mergeCell ref="L227:L228"/>
    <mergeCell ref="M227:M228"/>
    <mergeCell ref="N227:N228"/>
    <mergeCell ref="O227:O228"/>
    <mergeCell ref="P227:Q227"/>
    <mergeCell ref="R227:R228"/>
    <mergeCell ref="O249:O250"/>
    <mergeCell ref="P249:Q249"/>
    <mergeCell ref="R249:R250"/>
    <mergeCell ref="S249:S250"/>
    <mergeCell ref="A227:A228"/>
    <mergeCell ref="B227:B228"/>
    <mergeCell ref="C227:C228"/>
    <mergeCell ref="D227:F227"/>
    <mergeCell ref="G227:G228"/>
    <mergeCell ref="H227:H228"/>
    <mergeCell ref="I227:I228"/>
    <mergeCell ref="J227:J228"/>
    <mergeCell ref="K227:K228"/>
    <mergeCell ref="A224:S224"/>
    <mergeCell ref="A225:S225"/>
    <mergeCell ref="I205:I206"/>
    <mergeCell ref="J205:J206"/>
    <mergeCell ref="K205:K206"/>
    <mergeCell ref="L205:L206"/>
    <mergeCell ref="M205:M206"/>
    <mergeCell ref="N205:N206"/>
    <mergeCell ref="A226:S226"/>
    <mergeCell ref="S183:S184"/>
    <mergeCell ref="A202:S202"/>
    <mergeCell ref="A203:S203"/>
    <mergeCell ref="A204:S204"/>
    <mergeCell ref="A205:A206"/>
    <mergeCell ref="B205:B206"/>
    <mergeCell ref="C205:C206"/>
    <mergeCell ref="D205:F205"/>
    <mergeCell ref="G205:G206"/>
    <mergeCell ref="H205:H206"/>
    <mergeCell ref="L183:L184"/>
    <mergeCell ref="M183:M184"/>
    <mergeCell ref="N183:N184"/>
    <mergeCell ref="O183:O184"/>
    <mergeCell ref="P183:Q183"/>
    <mergeCell ref="R183:R184"/>
    <mergeCell ref="O205:O206"/>
    <mergeCell ref="P205:Q205"/>
    <mergeCell ref="R205:R206"/>
    <mergeCell ref="S205:S206"/>
    <mergeCell ref="A183:A184"/>
    <mergeCell ref="B183:B184"/>
    <mergeCell ref="C183:C184"/>
    <mergeCell ref="D183:F183"/>
    <mergeCell ref="G183:G184"/>
    <mergeCell ref="H183:H184"/>
    <mergeCell ref="I183:I184"/>
    <mergeCell ref="J183:J184"/>
    <mergeCell ref="K183:K184"/>
    <mergeCell ref="A180:S180"/>
    <mergeCell ref="A181:S181"/>
    <mergeCell ref="I161:I162"/>
    <mergeCell ref="J161:J162"/>
    <mergeCell ref="K161:K162"/>
    <mergeCell ref="L161:L162"/>
    <mergeCell ref="M161:M162"/>
    <mergeCell ref="N161:N162"/>
    <mergeCell ref="A182:S182"/>
    <mergeCell ref="S139:S140"/>
    <mergeCell ref="A158:S158"/>
    <mergeCell ref="A159:S159"/>
    <mergeCell ref="A160:S160"/>
    <mergeCell ref="A161:A162"/>
    <mergeCell ref="B161:B162"/>
    <mergeCell ref="C161:C162"/>
    <mergeCell ref="D161:F161"/>
    <mergeCell ref="G161:G162"/>
    <mergeCell ref="H161:H162"/>
    <mergeCell ref="L139:L140"/>
    <mergeCell ref="M139:M140"/>
    <mergeCell ref="N139:N140"/>
    <mergeCell ref="O139:O140"/>
    <mergeCell ref="P139:Q139"/>
    <mergeCell ref="R139:R140"/>
    <mergeCell ref="O161:O162"/>
    <mergeCell ref="P161:Q161"/>
    <mergeCell ref="R161:R162"/>
    <mergeCell ref="S161:S162"/>
    <mergeCell ref="A139:A140"/>
    <mergeCell ref="B139:B140"/>
    <mergeCell ref="C139:C140"/>
    <mergeCell ref="D139:F139"/>
    <mergeCell ref="G139:G140"/>
    <mergeCell ref="H139:H140"/>
    <mergeCell ref="I139:I140"/>
    <mergeCell ref="J139:J140"/>
    <mergeCell ref="K139:K140"/>
    <mergeCell ref="A136:S136"/>
    <mergeCell ref="A137:S137"/>
    <mergeCell ref="I117:I118"/>
    <mergeCell ref="J117:J118"/>
    <mergeCell ref="K117:K118"/>
    <mergeCell ref="L117:L118"/>
    <mergeCell ref="M117:M118"/>
    <mergeCell ref="N117:N118"/>
    <mergeCell ref="A138:S138"/>
    <mergeCell ref="S95:S96"/>
    <mergeCell ref="A114:S114"/>
    <mergeCell ref="A115:S115"/>
    <mergeCell ref="A116:S116"/>
    <mergeCell ref="A117:A118"/>
    <mergeCell ref="B117:B118"/>
    <mergeCell ref="C117:C118"/>
    <mergeCell ref="D117:F117"/>
    <mergeCell ref="G117:G118"/>
    <mergeCell ref="H117:H118"/>
    <mergeCell ref="L95:L96"/>
    <mergeCell ref="M95:M96"/>
    <mergeCell ref="N95:N96"/>
    <mergeCell ref="O95:O96"/>
    <mergeCell ref="P95:Q95"/>
    <mergeCell ref="R95:R96"/>
    <mergeCell ref="O117:O118"/>
    <mergeCell ref="P117:Q117"/>
    <mergeCell ref="R117:R118"/>
    <mergeCell ref="S117:S118"/>
    <mergeCell ref="A95:A96"/>
    <mergeCell ref="B95:B96"/>
    <mergeCell ref="C95:C96"/>
    <mergeCell ref="D95:F95"/>
    <mergeCell ref="G95:G96"/>
    <mergeCell ref="H95:H96"/>
    <mergeCell ref="I95:I96"/>
    <mergeCell ref="J95:J96"/>
    <mergeCell ref="K95:K96"/>
    <mergeCell ref="A92:S92"/>
    <mergeCell ref="A93:S93"/>
    <mergeCell ref="I73:I74"/>
    <mergeCell ref="J73:J74"/>
    <mergeCell ref="K73:K74"/>
    <mergeCell ref="L73:L74"/>
    <mergeCell ref="M73:M74"/>
    <mergeCell ref="N73:N74"/>
    <mergeCell ref="A94:S94"/>
    <mergeCell ref="A70:S70"/>
    <mergeCell ref="A71:S71"/>
    <mergeCell ref="A72:S72"/>
    <mergeCell ref="A73:A74"/>
    <mergeCell ref="B73:B74"/>
    <mergeCell ref="C73:C74"/>
    <mergeCell ref="D73:F73"/>
    <mergeCell ref="G73:G74"/>
    <mergeCell ref="H73:H74"/>
    <mergeCell ref="O73:O74"/>
    <mergeCell ref="P73:Q73"/>
    <mergeCell ref="R73:R74"/>
    <mergeCell ref="S73:S74"/>
    <mergeCell ref="A50:S50"/>
    <mergeCell ref="A51:A52"/>
    <mergeCell ref="B51:B52"/>
    <mergeCell ref="C51:C52"/>
    <mergeCell ref="D51:F51"/>
    <mergeCell ref="G51:G52"/>
    <mergeCell ref="H51:H52"/>
    <mergeCell ref="I51:I52"/>
    <mergeCell ref="J51:J52"/>
    <mergeCell ref="K51:K52"/>
    <mergeCell ref="S51:S52"/>
    <mergeCell ref="L51:L52"/>
    <mergeCell ref="M51:M52"/>
    <mergeCell ref="N51:N52"/>
    <mergeCell ref="O51:O52"/>
    <mergeCell ref="P51:Q51"/>
    <mergeCell ref="R51:R52"/>
    <mergeCell ref="O28:O29"/>
    <mergeCell ref="P28:Q28"/>
    <mergeCell ref="R28:R29"/>
    <mergeCell ref="S28:S29"/>
    <mergeCell ref="A48:S48"/>
    <mergeCell ref="A49:S49"/>
    <mergeCell ref="I28:I29"/>
    <mergeCell ref="J28:J29"/>
    <mergeCell ref="K28:K29"/>
    <mergeCell ref="L28:L29"/>
    <mergeCell ref="M28:M29"/>
    <mergeCell ref="N28:N29"/>
    <mergeCell ref="A28:A29"/>
    <mergeCell ref="B28:B29"/>
    <mergeCell ref="C28:C29"/>
    <mergeCell ref="D28:F28"/>
    <mergeCell ref="G28:G29"/>
    <mergeCell ref="H28:H29"/>
    <mergeCell ref="A25:S25"/>
    <mergeCell ref="A26:S26"/>
    <mergeCell ref="A27:S27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'รวมงบ 2565'!A1" display="กลับ" xr:uid="{1CED4468-D300-42E7-950F-3D348BEFEF5A}"/>
  </hyperlinks>
  <pageMargins left="0.24" right="0.17" top="0.32" bottom="0.37" header="0.27" footer="0.31496062992125984"/>
  <pageSetup paperSize="9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A098A-0E36-4BE7-B765-6E508CDB5CD8}">
  <sheetPr>
    <tabColor theme="4" tint="-0.249977111117893"/>
    <pageSetUpPr fitToPage="1"/>
  </sheetPr>
  <dimension ref="B1:P31"/>
  <sheetViews>
    <sheetView showGridLines="0" zoomScale="80" zoomScaleNormal="80" workbookViewId="0">
      <pane xSplit="5" ySplit="6" topLeftCell="F7" activePane="bottomRight" state="frozen"/>
      <selection activeCell="L64" sqref="L64"/>
      <selection pane="topRight" activeCell="L64" sqref="L64"/>
      <selection pane="bottomLeft" activeCell="L64" sqref="L64"/>
      <selection pane="bottomRight" activeCell="L64" sqref="L64"/>
    </sheetView>
  </sheetViews>
  <sheetFormatPr defaultColWidth="8.8984375" defaultRowHeight="21"/>
  <cols>
    <col min="1" max="1" width="3.8984375" style="22" customWidth="1"/>
    <col min="2" max="2" width="5.69921875" style="22" bestFit="1" customWidth="1"/>
    <col min="3" max="3" width="24.8984375" style="22" customWidth="1"/>
    <col min="4" max="4" width="9.69921875" style="22" bestFit="1" customWidth="1"/>
    <col min="5" max="5" width="14.296875" style="22" bestFit="1" customWidth="1"/>
    <col min="6" max="6" width="14.09765625" style="22" customWidth="1"/>
    <col min="7" max="7" width="18.09765625" style="22" customWidth="1"/>
    <col min="8" max="8" width="14.09765625" style="22" customWidth="1"/>
    <col min="9" max="9" width="16.3984375" style="22" customWidth="1"/>
    <col min="10" max="10" width="14.09765625" style="22" customWidth="1"/>
    <col min="11" max="11" width="17.3984375" style="22" customWidth="1"/>
    <col min="12" max="12" width="12.69921875" style="22" customWidth="1"/>
    <col min="13" max="14" width="20.19921875" style="22" customWidth="1"/>
    <col min="15" max="15" width="21" style="22" customWidth="1"/>
    <col min="16" max="16" width="20.09765625" style="22" customWidth="1"/>
    <col min="17" max="17" width="14" style="22" bestFit="1" customWidth="1"/>
    <col min="18" max="16384" width="8.8984375" style="22"/>
  </cols>
  <sheetData>
    <row r="1" spans="2:16" s="2" customFormat="1" ht="27">
      <c r="B1" s="45" t="s">
        <v>214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spans="2:16" s="2" customFormat="1" ht="27">
      <c r="B2" s="46" t="s">
        <v>0</v>
      </c>
      <c r="C2" s="46"/>
      <c r="D2" s="46"/>
      <c r="E2" s="46"/>
      <c r="F2" s="46"/>
      <c r="G2" s="46"/>
      <c r="H2" s="46"/>
      <c r="I2" s="45"/>
      <c r="J2" s="46"/>
      <c r="K2" s="46"/>
      <c r="L2" s="46"/>
      <c r="M2" s="46"/>
      <c r="N2" s="46"/>
      <c r="O2" s="46"/>
      <c r="P2" s="46"/>
    </row>
    <row r="3" spans="2:16" s="2" customFormat="1" ht="27">
      <c r="B3" s="46" t="s">
        <v>1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</row>
    <row r="4" spans="2:16">
      <c r="M4" s="47" t="s">
        <v>2</v>
      </c>
      <c r="N4" s="47"/>
    </row>
    <row r="5" spans="2:16" s="2" customFormat="1" ht="73.8" customHeight="1">
      <c r="B5" s="1961" t="s">
        <v>3</v>
      </c>
      <c r="C5" s="1961" t="s">
        <v>4</v>
      </c>
      <c r="D5" s="1961" t="s">
        <v>7</v>
      </c>
      <c r="E5" s="1961" t="s">
        <v>8</v>
      </c>
      <c r="F5" s="1963" t="s">
        <v>5</v>
      </c>
      <c r="G5" s="1964"/>
      <c r="H5" s="1963" t="s">
        <v>215</v>
      </c>
      <c r="I5" s="1964"/>
      <c r="J5" s="1963" t="s">
        <v>216</v>
      </c>
      <c r="K5" s="1964"/>
      <c r="L5" s="1963" t="s">
        <v>217</v>
      </c>
      <c r="M5" s="1964"/>
      <c r="N5" s="1956" t="s">
        <v>112</v>
      </c>
      <c r="O5" s="1958" t="s">
        <v>28</v>
      </c>
      <c r="P5" s="1958" t="s">
        <v>107</v>
      </c>
    </row>
    <row r="6" spans="2:16" s="2" customFormat="1" ht="27">
      <c r="B6" s="1962"/>
      <c r="C6" s="1962"/>
      <c r="D6" s="1962"/>
      <c r="E6" s="1962"/>
      <c r="F6" s="4" t="s">
        <v>9</v>
      </c>
      <c r="G6" s="4" t="s">
        <v>10</v>
      </c>
      <c r="H6" s="4" t="s">
        <v>9</v>
      </c>
      <c r="I6" s="4" t="s">
        <v>10</v>
      </c>
      <c r="J6" s="4" t="s">
        <v>9</v>
      </c>
      <c r="K6" s="4" t="s">
        <v>10</v>
      </c>
      <c r="L6" s="4" t="s">
        <v>9</v>
      </c>
      <c r="M6" s="4" t="s">
        <v>10</v>
      </c>
      <c r="N6" s="1957"/>
      <c r="O6" s="1959"/>
      <c r="P6" s="1959"/>
    </row>
    <row r="7" spans="2:16" s="26" customFormat="1" ht="24.6">
      <c r="B7" s="3"/>
      <c r="C7" s="3" t="s">
        <v>11</v>
      </c>
      <c r="D7" s="3"/>
      <c r="E7" s="3"/>
      <c r="F7" s="23"/>
      <c r="G7" s="23"/>
      <c r="H7" s="23"/>
      <c r="I7" s="23"/>
      <c r="J7" s="23"/>
      <c r="K7" s="23"/>
      <c r="L7" s="23"/>
      <c r="M7" s="23"/>
      <c r="N7" s="23"/>
      <c r="O7" s="23"/>
      <c r="P7" s="3"/>
    </row>
    <row r="8" spans="2:16" s="26" customFormat="1" ht="24.6">
      <c r="B8" s="3">
        <v>1</v>
      </c>
      <c r="C8" s="3"/>
      <c r="D8" s="3"/>
      <c r="E8" s="11"/>
      <c r="F8" s="23"/>
      <c r="G8" s="28">
        <f>+F8*$E8</f>
        <v>0</v>
      </c>
      <c r="H8" s="23"/>
      <c r="I8" s="23">
        <f>+H8*$E8</f>
        <v>0</v>
      </c>
      <c r="J8" s="23"/>
      <c r="K8" s="23">
        <f>+J8*$E8</f>
        <v>0</v>
      </c>
      <c r="L8" s="23">
        <f>+F8+H8+J8</f>
        <v>0</v>
      </c>
      <c r="M8" s="23">
        <f>+G8+I8+K8</f>
        <v>0</v>
      </c>
      <c r="N8" s="23"/>
      <c r="O8" s="23"/>
      <c r="P8" s="3"/>
    </row>
    <row r="9" spans="2:16" s="26" customFormat="1" ht="24.6">
      <c r="B9" s="3">
        <v>2</v>
      </c>
      <c r="C9" s="3"/>
      <c r="D9" s="3"/>
      <c r="E9" s="11"/>
      <c r="F9" s="23"/>
      <c r="G9" s="23">
        <f t="shared" ref="G9:G12" si="0">+F9*$E9</f>
        <v>0</v>
      </c>
      <c r="H9" s="23"/>
      <c r="I9" s="23">
        <f t="shared" ref="I9:I12" si="1">+H9*$E9</f>
        <v>0</v>
      </c>
      <c r="J9" s="23"/>
      <c r="K9" s="23">
        <f t="shared" ref="K9:K12" si="2">+J9*$E9</f>
        <v>0</v>
      </c>
      <c r="L9" s="23">
        <f t="shared" ref="L9:M12" si="3">+F9+H9+J9</f>
        <v>0</v>
      </c>
      <c r="M9" s="23">
        <f t="shared" si="3"/>
        <v>0</v>
      </c>
      <c r="N9" s="23"/>
      <c r="O9" s="23"/>
      <c r="P9" s="3"/>
    </row>
    <row r="10" spans="2:16" s="26" customFormat="1" ht="24.6">
      <c r="B10" s="3">
        <v>3</v>
      </c>
      <c r="C10" s="3"/>
      <c r="D10" s="3"/>
      <c r="E10" s="11"/>
      <c r="F10" s="23"/>
      <c r="G10" s="23">
        <f t="shared" si="0"/>
        <v>0</v>
      </c>
      <c r="H10" s="23"/>
      <c r="I10" s="23">
        <f t="shared" si="1"/>
        <v>0</v>
      </c>
      <c r="J10" s="23"/>
      <c r="K10" s="23">
        <f t="shared" si="2"/>
        <v>0</v>
      </c>
      <c r="L10" s="23">
        <f t="shared" si="3"/>
        <v>0</v>
      </c>
      <c r="M10" s="23">
        <f t="shared" si="3"/>
        <v>0</v>
      </c>
      <c r="N10" s="23"/>
      <c r="O10" s="23"/>
      <c r="P10" s="3"/>
    </row>
    <row r="11" spans="2:16" s="26" customFormat="1" ht="24.6">
      <c r="B11" s="3">
        <v>4</v>
      </c>
      <c r="C11" s="3"/>
      <c r="D11" s="3"/>
      <c r="E11" s="3"/>
      <c r="F11" s="23"/>
      <c r="G11" s="23">
        <f t="shared" si="0"/>
        <v>0</v>
      </c>
      <c r="H11" s="23"/>
      <c r="I11" s="23">
        <f t="shared" si="1"/>
        <v>0</v>
      </c>
      <c r="J11" s="23"/>
      <c r="K11" s="23">
        <f t="shared" si="2"/>
        <v>0</v>
      </c>
      <c r="L11" s="23">
        <f t="shared" si="3"/>
        <v>0</v>
      </c>
      <c r="M11" s="23">
        <f t="shared" si="3"/>
        <v>0</v>
      </c>
      <c r="N11" s="23"/>
      <c r="O11" s="23"/>
      <c r="P11" s="3"/>
    </row>
    <row r="12" spans="2:16" s="26" customFormat="1" ht="24.6">
      <c r="B12" s="3">
        <v>5</v>
      </c>
      <c r="C12" s="3"/>
      <c r="D12" s="3"/>
      <c r="E12" s="3"/>
      <c r="F12" s="23"/>
      <c r="G12" s="23">
        <f t="shared" si="0"/>
        <v>0</v>
      </c>
      <c r="H12" s="23"/>
      <c r="I12" s="23">
        <f t="shared" si="1"/>
        <v>0</v>
      </c>
      <c r="J12" s="23"/>
      <c r="K12" s="23">
        <f t="shared" si="2"/>
        <v>0</v>
      </c>
      <c r="L12" s="23">
        <f t="shared" si="3"/>
        <v>0</v>
      </c>
      <c r="M12" s="23">
        <f t="shared" si="3"/>
        <v>0</v>
      </c>
      <c r="N12" s="23"/>
      <c r="O12" s="23"/>
      <c r="P12" s="3"/>
    </row>
    <row r="13" spans="2:16" s="26" customFormat="1" ht="24.6">
      <c r="B13" s="3"/>
      <c r="C13" s="3"/>
      <c r="D13" s="3"/>
      <c r="E13" s="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3"/>
    </row>
    <row r="14" spans="2:16" s="26" customFormat="1" ht="24.6">
      <c r="B14" s="3"/>
      <c r="C14" s="3" t="s">
        <v>12</v>
      </c>
      <c r="D14" s="3"/>
      <c r="E14" s="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3"/>
    </row>
    <row r="15" spans="2:16" s="26" customFormat="1" ht="24.6">
      <c r="B15" s="3">
        <v>1</v>
      </c>
      <c r="C15" s="3"/>
      <c r="D15" s="3"/>
      <c r="E15" s="3"/>
      <c r="F15" s="23"/>
      <c r="G15" s="23">
        <f t="shared" ref="G15:G19" si="4">+F15*$E15</f>
        <v>0</v>
      </c>
      <c r="H15" s="23"/>
      <c r="I15" s="23">
        <f t="shared" ref="I15:I19" si="5">+H15*$E15</f>
        <v>0</v>
      </c>
      <c r="J15" s="23"/>
      <c r="K15" s="23">
        <f t="shared" ref="K15:K19" si="6">+J15*$E15</f>
        <v>0</v>
      </c>
      <c r="L15" s="23">
        <f t="shared" ref="L15:M19" si="7">+F15+H15+J15</f>
        <v>0</v>
      </c>
      <c r="M15" s="23">
        <f t="shared" si="7"/>
        <v>0</v>
      </c>
      <c r="N15" s="23"/>
      <c r="O15" s="23"/>
      <c r="P15" s="3"/>
    </row>
    <row r="16" spans="2:16" s="26" customFormat="1" ht="24.6">
      <c r="B16" s="3">
        <v>2</v>
      </c>
      <c r="C16" s="3"/>
      <c r="D16" s="3"/>
      <c r="E16" s="3"/>
      <c r="F16" s="23"/>
      <c r="G16" s="23">
        <f t="shared" si="4"/>
        <v>0</v>
      </c>
      <c r="H16" s="23"/>
      <c r="I16" s="23">
        <f t="shared" si="5"/>
        <v>0</v>
      </c>
      <c r="J16" s="23"/>
      <c r="K16" s="23">
        <f t="shared" si="6"/>
        <v>0</v>
      </c>
      <c r="L16" s="23">
        <f t="shared" si="7"/>
        <v>0</v>
      </c>
      <c r="M16" s="23">
        <f t="shared" si="7"/>
        <v>0</v>
      </c>
      <c r="N16" s="23"/>
      <c r="O16" s="23"/>
      <c r="P16" s="3"/>
    </row>
    <row r="17" spans="2:16" s="26" customFormat="1" ht="24.6">
      <c r="B17" s="3">
        <v>3</v>
      </c>
      <c r="C17" s="3"/>
      <c r="D17" s="3"/>
      <c r="E17" s="3"/>
      <c r="F17" s="23"/>
      <c r="G17" s="23">
        <f t="shared" si="4"/>
        <v>0</v>
      </c>
      <c r="H17" s="23"/>
      <c r="I17" s="23">
        <f t="shared" si="5"/>
        <v>0</v>
      </c>
      <c r="J17" s="23"/>
      <c r="K17" s="23">
        <f t="shared" si="6"/>
        <v>0</v>
      </c>
      <c r="L17" s="23">
        <f t="shared" si="7"/>
        <v>0</v>
      </c>
      <c r="M17" s="23">
        <f t="shared" si="7"/>
        <v>0</v>
      </c>
      <c r="N17" s="23"/>
      <c r="O17" s="23"/>
      <c r="P17" s="3"/>
    </row>
    <row r="18" spans="2:16" s="26" customFormat="1" ht="24.6">
      <c r="B18" s="3">
        <v>4</v>
      </c>
      <c r="C18" s="3"/>
      <c r="D18" s="3"/>
      <c r="E18" s="3"/>
      <c r="F18" s="23"/>
      <c r="G18" s="23">
        <f t="shared" si="4"/>
        <v>0</v>
      </c>
      <c r="H18" s="23"/>
      <c r="I18" s="23">
        <f t="shared" si="5"/>
        <v>0</v>
      </c>
      <c r="J18" s="23"/>
      <c r="K18" s="23">
        <f t="shared" si="6"/>
        <v>0</v>
      </c>
      <c r="L18" s="23">
        <f t="shared" si="7"/>
        <v>0</v>
      </c>
      <c r="M18" s="23">
        <f t="shared" si="7"/>
        <v>0</v>
      </c>
      <c r="N18" s="23"/>
      <c r="O18" s="23"/>
      <c r="P18" s="3"/>
    </row>
    <row r="19" spans="2:16" s="26" customFormat="1" ht="24.6">
      <c r="B19" s="3">
        <v>5</v>
      </c>
      <c r="C19" s="3"/>
      <c r="D19" s="3"/>
      <c r="E19" s="3"/>
      <c r="F19" s="23"/>
      <c r="G19" s="23">
        <f t="shared" si="4"/>
        <v>0</v>
      </c>
      <c r="H19" s="23"/>
      <c r="I19" s="23">
        <f t="shared" si="5"/>
        <v>0</v>
      </c>
      <c r="J19" s="23"/>
      <c r="K19" s="23">
        <f t="shared" si="6"/>
        <v>0</v>
      </c>
      <c r="L19" s="23">
        <f t="shared" si="7"/>
        <v>0</v>
      </c>
      <c r="M19" s="23">
        <f t="shared" si="7"/>
        <v>0</v>
      </c>
      <c r="N19" s="23"/>
      <c r="O19" s="23"/>
      <c r="P19" s="3"/>
    </row>
    <row r="20" spans="2:16" s="26" customFormat="1" ht="24.6">
      <c r="B20" s="4"/>
      <c r="C20" s="4" t="s">
        <v>6</v>
      </c>
      <c r="D20" s="4"/>
      <c r="E20" s="4"/>
      <c r="F20" s="23">
        <f>SUM(F8:F19)</f>
        <v>0</v>
      </c>
      <c r="G20" s="23">
        <f t="shared" ref="G20:K20" si="8">SUM(G8:G19)</f>
        <v>0</v>
      </c>
      <c r="H20" s="23">
        <f t="shared" si="8"/>
        <v>0</v>
      </c>
      <c r="I20" s="23">
        <f t="shared" si="8"/>
        <v>0</v>
      </c>
      <c r="J20" s="23">
        <f t="shared" si="8"/>
        <v>0</v>
      </c>
      <c r="K20" s="23">
        <f t="shared" si="8"/>
        <v>0</v>
      </c>
      <c r="L20" s="23">
        <f>SUM(L8:L19)</f>
        <v>0</v>
      </c>
      <c r="M20" s="23">
        <f>SUM(M8:M19)</f>
        <v>0</v>
      </c>
      <c r="N20" s="23"/>
      <c r="O20" s="23"/>
      <c r="P20" s="4"/>
    </row>
    <row r="22" spans="2:16">
      <c r="C22" s="22" t="s">
        <v>13</v>
      </c>
    </row>
    <row r="23" spans="2:16">
      <c r="C23" s="22" t="s">
        <v>14</v>
      </c>
    </row>
    <row r="24" spans="2:16">
      <c r="C24" s="22" t="s">
        <v>15</v>
      </c>
      <c r="I24" s="22" t="s">
        <v>16</v>
      </c>
    </row>
    <row r="25" spans="2:16">
      <c r="C25" s="22" t="s">
        <v>17</v>
      </c>
    </row>
    <row r="26" spans="2:16">
      <c r="C26" s="22" t="s">
        <v>18</v>
      </c>
    </row>
    <row r="27" spans="2:16">
      <c r="C27" s="22" t="s">
        <v>19</v>
      </c>
      <c r="I27" s="22" t="s">
        <v>20</v>
      </c>
    </row>
    <row r="28" spans="2:16">
      <c r="C28" s="22" t="s">
        <v>21</v>
      </c>
    </row>
    <row r="29" spans="2:16">
      <c r="C29" s="22" t="s">
        <v>22</v>
      </c>
    </row>
    <row r="30" spans="2:16">
      <c r="C30" s="22" t="s">
        <v>23</v>
      </c>
      <c r="I30" s="22" t="s">
        <v>24</v>
      </c>
    </row>
    <row r="31" spans="2:16">
      <c r="I31" s="1960" t="s">
        <v>25</v>
      </c>
      <c r="J31" s="1960"/>
      <c r="K31" s="1960"/>
      <c r="L31" s="1960"/>
    </row>
  </sheetData>
  <mergeCells count="12">
    <mergeCell ref="N5:N6"/>
    <mergeCell ref="O5:O6"/>
    <mergeCell ref="P5:P6"/>
    <mergeCell ref="I31:L31"/>
    <mergeCell ref="B5:B6"/>
    <mergeCell ref="C5:C6"/>
    <mergeCell ref="D5:D6"/>
    <mergeCell ref="E5:E6"/>
    <mergeCell ref="F5:G5"/>
    <mergeCell ref="H5:I5"/>
    <mergeCell ref="J5:K5"/>
    <mergeCell ref="L5:M5"/>
  </mergeCells>
  <pageMargins left="0.37" right="0.28999999999999998" top="0.75" bottom="0.42" header="0.3" footer="0.3"/>
  <pageSetup paperSize="9" scale="5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3A725-C75F-4C42-A940-CA21417EDAB0}">
  <sheetPr>
    <tabColor rgb="FF008000"/>
  </sheetPr>
  <dimension ref="A1:Z283"/>
  <sheetViews>
    <sheetView topLeftCell="A156" zoomScale="86" zoomScaleNormal="86" zoomScaleSheetLayoutView="86" workbookViewId="0">
      <selection activeCell="C4" sqref="C4:C5"/>
    </sheetView>
  </sheetViews>
  <sheetFormatPr defaultColWidth="9" defaultRowHeight="21"/>
  <cols>
    <col min="1" max="1" width="4.8984375" style="564" customWidth="1"/>
    <col min="2" max="2" width="24.3984375" style="517" customWidth="1"/>
    <col min="3" max="3" width="4.8984375" style="564" customWidth="1"/>
    <col min="4" max="6" width="4.3984375" style="564" customWidth="1"/>
    <col min="7" max="7" width="5.3984375" style="564" customWidth="1"/>
    <col min="8" max="8" width="5.8984375" style="564" customWidth="1"/>
    <col min="9" max="9" width="7.296875" style="564" customWidth="1"/>
    <col min="10" max="10" width="7.3984375" style="564" customWidth="1"/>
    <col min="11" max="11" width="9" style="564"/>
    <col min="12" max="15" width="5.296875" style="564" customWidth="1"/>
    <col min="16" max="16" width="5.8984375" style="564" customWidth="1"/>
    <col min="17" max="17" width="8.8984375" style="564" customWidth="1"/>
    <col min="18" max="18" width="7.59765625" style="564" customWidth="1"/>
    <col min="19" max="19" width="9.09765625" style="564" customWidth="1"/>
    <col min="20" max="20" width="9" style="564"/>
    <col min="21" max="21" width="10.59765625" style="517" customWidth="1"/>
    <col min="22" max="24" width="9" style="517"/>
    <col min="25" max="26" width="8.69921875" style="722" customWidth="1"/>
    <col min="27" max="16384" width="9" style="564"/>
  </cols>
  <sheetData>
    <row r="1" spans="1:26" ht="24.6">
      <c r="A1" s="1781" t="s">
        <v>2582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  <c r="S1" s="1781"/>
      <c r="T1" s="1063" t="s">
        <v>1028</v>
      </c>
    </row>
    <row r="2" spans="1:26" ht="24.6">
      <c r="A2" s="1781" t="s">
        <v>1029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  <c r="S2" s="1781"/>
      <c r="T2" s="227"/>
    </row>
    <row r="3" spans="1:26" ht="20.2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T3" s="227"/>
    </row>
    <row r="4" spans="1:26" ht="31.5" customHeight="1">
      <c r="A4" s="1872" t="s">
        <v>789</v>
      </c>
      <c r="B4" s="1873" t="s">
        <v>4</v>
      </c>
      <c r="C4" s="1872" t="s">
        <v>1031</v>
      </c>
      <c r="D4" s="1894" t="s">
        <v>1032</v>
      </c>
      <c r="E4" s="1894"/>
      <c r="F4" s="1894"/>
      <c r="G4" s="1893" t="s">
        <v>1033</v>
      </c>
      <c r="H4" s="1894" t="s">
        <v>1034</v>
      </c>
      <c r="I4" s="1894" t="s">
        <v>1035</v>
      </c>
      <c r="J4" s="1895" t="s">
        <v>1036</v>
      </c>
      <c r="K4" s="1896" t="s">
        <v>1037</v>
      </c>
      <c r="L4" s="1892" t="s">
        <v>1038</v>
      </c>
      <c r="M4" s="1892" t="s">
        <v>1039</v>
      </c>
      <c r="N4" s="1892" t="s">
        <v>1040</v>
      </c>
      <c r="O4" s="1892" t="s">
        <v>1041</v>
      </c>
      <c r="P4" s="1872" t="s">
        <v>1042</v>
      </c>
      <c r="Q4" s="1872"/>
      <c r="R4" s="1872" t="s">
        <v>1043</v>
      </c>
      <c r="S4" s="1878" t="s">
        <v>1146</v>
      </c>
      <c r="T4" s="1212"/>
      <c r="U4" s="728" t="s">
        <v>1038</v>
      </c>
      <c r="V4" s="728" t="s">
        <v>1039</v>
      </c>
      <c r="W4" s="728" t="s">
        <v>1040</v>
      </c>
      <c r="X4" s="728" t="s">
        <v>1041</v>
      </c>
      <c r="Y4" s="729"/>
      <c r="Z4" s="729"/>
    </row>
    <row r="5" spans="1:26" ht="66" customHeight="1">
      <c r="A5" s="1872"/>
      <c r="B5" s="1874"/>
      <c r="C5" s="1872"/>
      <c r="D5" s="1209" t="s">
        <v>1045</v>
      </c>
      <c r="E5" s="1209" t="s">
        <v>1046</v>
      </c>
      <c r="F5" s="1209" t="s">
        <v>224</v>
      </c>
      <c r="G5" s="1893"/>
      <c r="H5" s="1894"/>
      <c r="I5" s="1894"/>
      <c r="J5" s="1895"/>
      <c r="K5" s="1896"/>
      <c r="L5" s="1892"/>
      <c r="M5" s="1892"/>
      <c r="N5" s="1892"/>
      <c r="O5" s="1892"/>
      <c r="P5" s="724" t="s">
        <v>1047</v>
      </c>
      <c r="Q5" s="1211" t="s">
        <v>1048</v>
      </c>
      <c r="R5" s="1872"/>
      <c r="S5" s="1878"/>
      <c r="U5" s="728" t="s">
        <v>1149</v>
      </c>
      <c r="V5" s="728" t="s">
        <v>1149</v>
      </c>
      <c r="W5" s="728" t="s">
        <v>1149</v>
      </c>
      <c r="X5" s="728" t="s">
        <v>1149</v>
      </c>
      <c r="Y5" s="729"/>
      <c r="Z5" s="729"/>
    </row>
    <row r="6" spans="1:26">
      <c r="A6" s="714">
        <v>1</v>
      </c>
      <c r="B6" s="715" t="s">
        <v>2583</v>
      </c>
      <c r="C6" s="1102" t="s">
        <v>2584</v>
      </c>
      <c r="D6" s="1102">
        <v>342</v>
      </c>
      <c r="E6" s="1102">
        <v>342</v>
      </c>
      <c r="F6" s="1102">
        <v>366</v>
      </c>
      <c r="G6" s="1102">
        <v>370</v>
      </c>
      <c r="H6" s="1102">
        <v>0</v>
      </c>
      <c r="I6" s="1260">
        <f>G6-H6</f>
        <v>370</v>
      </c>
      <c r="J6" s="1260">
        <v>214</v>
      </c>
      <c r="K6" s="1260">
        <f t="shared" ref="K6:K13" si="0">I6*J6</f>
        <v>79180</v>
      </c>
      <c r="L6" s="1260">
        <v>92</v>
      </c>
      <c r="M6" s="1260">
        <v>92</v>
      </c>
      <c r="N6" s="1260">
        <v>92</v>
      </c>
      <c r="O6" s="1260">
        <v>94</v>
      </c>
      <c r="P6" s="1261">
        <f>SUM(L6:O6)</f>
        <v>370</v>
      </c>
      <c r="Q6" s="1261">
        <f>P6*J6</f>
        <v>79180</v>
      </c>
      <c r="R6" s="828" t="s">
        <v>1051</v>
      </c>
      <c r="S6" s="1222" t="s">
        <v>1053</v>
      </c>
      <c r="T6" s="517"/>
      <c r="U6" s="739">
        <f>+L6*J6</f>
        <v>19688</v>
      </c>
      <c r="V6" s="739">
        <f>+M6*J6</f>
        <v>19688</v>
      </c>
      <c r="W6" s="739">
        <f>+N6*J6</f>
        <v>19688</v>
      </c>
      <c r="X6" s="739">
        <f>+O6*J6</f>
        <v>20116</v>
      </c>
      <c r="Y6" s="722">
        <f>SUM(U6:X6)</f>
        <v>79180</v>
      </c>
      <c r="Z6" s="740" t="str">
        <f>IF(Q6=Y6,"OK")</f>
        <v>OK</v>
      </c>
    </row>
    <row r="7" spans="1:26">
      <c r="A7" s="714">
        <v>2</v>
      </c>
      <c r="B7" s="715" t="s">
        <v>2585</v>
      </c>
      <c r="C7" s="1102" t="s">
        <v>1583</v>
      </c>
      <c r="D7" s="1102">
        <v>20566</v>
      </c>
      <c r="E7" s="1102">
        <v>22730</v>
      </c>
      <c r="F7" s="1102">
        <v>31008</v>
      </c>
      <c r="G7" s="1102">
        <v>31200</v>
      </c>
      <c r="H7" s="1102">
        <v>0</v>
      </c>
      <c r="I7" s="1260">
        <f>G7-H7</f>
        <v>31200</v>
      </c>
      <c r="J7" s="1260">
        <v>16.46</v>
      </c>
      <c r="K7" s="1260">
        <f t="shared" si="0"/>
        <v>513552</v>
      </c>
      <c r="L7" s="1260">
        <v>8000</v>
      </c>
      <c r="M7" s="1260">
        <v>8000</v>
      </c>
      <c r="N7" s="1260">
        <v>8000</v>
      </c>
      <c r="O7" s="1260">
        <v>7200</v>
      </c>
      <c r="P7" s="1261">
        <f>SUM(L7:O7)</f>
        <v>31200</v>
      </c>
      <c r="Q7" s="1261">
        <f>P7*J7</f>
        <v>513552</v>
      </c>
      <c r="R7" s="828" t="s">
        <v>1051</v>
      </c>
      <c r="S7" s="1222" t="s">
        <v>1053</v>
      </c>
      <c r="T7" s="517"/>
      <c r="U7" s="739">
        <f t="shared" ref="U7:U70" si="1">+L7*J7</f>
        <v>131680</v>
      </c>
      <c r="V7" s="739">
        <f t="shared" ref="V7:V70" si="2">+M7*J7</f>
        <v>131680</v>
      </c>
      <c r="W7" s="739">
        <f t="shared" ref="W7:W70" si="3">+N7*J7</f>
        <v>131680</v>
      </c>
      <c r="X7" s="739">
        <f t="shared" ref="X7:X70" si="4">+O7*J7</f>
        <v>118512</v>
      </c>
      <c r="Y7" s="722">
        <f t="shared" ref="Y7:Y70" si="5">SUM(U7:X7)</f>
        <v>513552</v>
      </c>
      <c r="Z7" s="740" t="str">
        <f t="shared" ref="Z7:Z70" si="6">IF(Q7=Y7,"OK")</f>
        <v>OK</v>
      </c>
    </row>
    <row r="8" spans="1:26">
      <c r="A8" s="714">
        <v>3</v>
      </c>
      <c r="B8" s="1262" t="s">
        <v>2586</v>
      </c>
      <c r="C8" s="936" t="s">
        <v>1565</v>
      </c>
      <c r="D8" s="936">
        <v>12</v>
      </c>
      <c r="E8" s="936">
        <v>14</v>
      </c>
      <c r="F8" s="936">
        <v>17</v>
      </c>
      <c r="G8" s="936">
        <v>20</v>
      </c>
      <c r="H8" s="936">
        <v>0</v>
      </c>
      <c r="I8" s="1261">
        <v>20</v>
      </c>
      <c r="J8" s="1261">
        <v>2500</v>
      </c>
      <c r="K8" s="1260">
        <f t="shared" si="0"/>
        <v>50000</v>
      </c>
      <c r="L8" s="1261">
        <v>5</v>
      </c>
      <c r="M8" s="1261">
        <v>5</v>
      </c>
      <c r="N8" s="1261">
        <v>5</v>
      </c>
      <c r="O8" s="1261">
        <v>5</v>
      </c>
      <c r="P8" s="1261">
        <f>SUM(L8:O8)</f>
        <v>20</v>
      </c>
      <c r="Q8" s="1261">
        <f>P8*J8</f>
        <v>50000</v>
      </c>
      <c r="R8" s="828" t="s">
        <v>1051</v>
      </c>
      <c r="S8" s="1222" t="s">
        <v>1053</v>
      </c>
      <c r="T8" s="517"/>
      <c r="U8" s="739">
        <f t="shared" si="1"/>
        <v>12500</v>
      </c>
      <c r="V8" s="739">
        <f t="shared" si="2"/>
        <v>12500</v>
      </c>
      <c r="W8" s="739">
        <f t="shared" si="3"/>
        <v>12500</v>
      </c>
      <c r="X8" s="739">
        <f t="shared" si="4"/>
        <v>12500</v>
      </c>
      <c r="Y8" s="722">
        <f t="shared" si="5"/>
        <v>50000</v>
      </c>
      <c r="Z8" s="740" t="str">
        <f t="shared" si="6"/>
        <v>OK</v>
      </c>
    </row>
    <row r="9" spans="1:26">
      <c r="A9" s="714">
        <v>4</v>
      </c>
      <c r="B9" s="867" t="s">
        <v>2587</v>
      </c>
      <c r="C9" s="1105" t="s">
        <v>1503</v>
      </c>
      <c r="D9" s="591">
        <v>300</v>
      </c>
      <c r="E9" s="591">
        <v>300</v>
      </c>
      <c r="F9" s="817">
        <v>300</v>
      </c>
      <c r="G9" s="817">
        <v>276</v>
      </c>
      <c r="H9" s="1073">
        <v>76</v>
      </c>
      <c r="I9" s="817">
        <v>200</v>
      </c>
      <c r="J9" s="1263">
        <v>140</v>
      </c>
      <c r="K9" s="1260">
        <f t="shared" si="0"/>
        <v>28000</v>
      </c>
      <c r="L9" s="817">
        <v>0</v>
      </c>
      <c r="M9" s="817">
        <v>100</v>
      </c>
      <c r="N9" s="817">
        <v>100</v>
      </c>
      <c r="O9" s="817">
        <v>0</v>
      </c>
      <c r="P9" s="1261">
        <f t="shared" ref="P9:P14" si="7">SUM(L9:O9)</f>
        <v>200</v>
      </c>
      <c r="Q9" s="1261">
        <f t="shared" ref="Q9:Q14" si="8">P9*J9</f>
        <v>28000</v>
      </c>
      <c r="R9" s="828" t="s">
        <v>1051</v>
      </c>
      <c r="S9" s="1222" t="s">
        <v>1053</v>
      </c>
      <c r="T9" s="517"/>
      <c r="U9" s="739">
        <f t="shared" si="1"/>
        <v>0</v>
      </c>
      <c r="V9" s="739">
        <f t="shared" si="2"/>
        <v>14000</v>
      </c>
      <c r="W9" s="739">
        <f t="shared" si="3"/>
        <v>14000</v>
      </c>
      <c r="X9" s="739">
        <f t="shared" si="4"/>
        <v>0</v>
      </c>
      <c r="Y9" s="722">
        <f t="shared" si="5"/>
        <v>28000</v>
      </c>
      <c r="Z9" s="740" t="str">
        <f t="shared" si="6"/>
        <v>OK</v>
      </c>
    </row>
    <row r="10" spans="1:26">
      <c r="A10" s="714">
        <v>5</v>
      </c>
      <c r="B10" s="825" t="s">
        <v>2588</v>
      </c>
      <c r="C10" s="1105" t="s">
        <v>1503</v>
      </c>
      <c r="D10" s="591">
        <v>200</v>
      </c>
      <c r="E10" s="591">
        <v>200</v>
      </c>
      <c r="F10" s="817">
        <v>200</v>
      </c>
      <c r="G10" s="817">
        <v>200</v>
      </c>
      <c r="H10" s="1073">
        <v>100</v>
      </c>
      <c r="I10" s="817">
        <v>100</v>
      </c>
      <c r="J10" s="1263">
        <v>90</v>
      </c>
      <c r="K10" s="1260">
        <f t="shared" si="0"/>
        <v>9000</v>
      </c>
      <c r="L10" s="817">
        <v>0</v>
      </c>
      <c r="M10" s="1264">
        <v>100</v>
      </c>
      <c r="N10" s="817">
        <v>0</v>
      </c>
      <c r="O10" s="817">
        <v>0</v>
      </c>
      <c r="P10" s="1261">
        <f t="shared" si="7"/>
        <v>100</v>
      </c>
      <c r="Q10" s="1261">
        <f t="shared" si="8"/>
        <v>9000</v>
      </c>
      <c r="R10" s="828" t="s">
        <v>1051</v>
      </c>
      <c r="S10" s="1222" t="s">
        <v>1053</v>
      </c>
      <c r="T10" s="517"/>
      <c r="U10" s="739">
        <f t="shared" si="1"/>
        <v>0</v>
      </c>
      <c r="V10" s="739">
        <f t="shared" si="2"/>
        <v>9000</v>
      </c>
      <c r="W10" s="739">
        <f t="shared" si="3"/>
        <v>0</v>
      </c>
      <c r="X10" s="739">
        <f t="shared" si="4"/>
        <v>0</v>
      </c>
      <c r="Y10" s="722">
        <f t="shared" si="5"/>
        <v>9000</v>
      </c>
      <c r="Z10" s="740" t="str">
        <f t="shared" si="6"/>
        <v>OK</v>
      </c>
    </row>
    <row r="11" spans="1:26">
      <c r="A11" s="714">
        <v>6</v>
      </c>
      <c r="B11" s="825" t="s">
        <v>2589</v>
      </c>
      <c r="C11" s="1010" t="s">
        <v>1503</v>
      </c>
      <c r="D11" s="591">
        <v>4108</v>
      </c>
      <c r="E11" s="591">
        <v>4200</v>
      </c>
      <c r="F11" s="817">
        <v>5000</v>
      </c>
      <c r="G11" s="817">
        <v>6000</v>
      </c>
      <c r="H11" s="1073">
        <v>2000</v>
      </c>
      <c r="I11" s="817">
        <v>4000</v>
      </c>
      <c r="J11" s="817">
        <v>4.45</v>
      </c>
      <c r="K11" s="1260">
        <f t="shared" si="0"/>
        <v>17800</v>
      </c>
      <c r="L11" s="817">
        <v>1000</v>
      </c>
      <c r="M11" s="817">
        <v>1000</v>
      </c>
      <c r="N11" s="817">
        <v>1000</v>
      </c>
      <c r="O11" s="817">
        <v>1000</v>
      </c>
      <c r="P11" s="1261">
        <f t="shared" si="7"/>
        <v>4000</v>
      </c>
      <c r="Q11" s="1261">
        <f t="shared" si="8"/>
        <v>17800</v>
      </c>
      <c r="R11" s="828" t="s">
        <v>1051</v>
      </c>
      <c r="S11" s="1222" t="s">
        <v>1053</v>
      </c>
      <c r="T11" s="517"/>
      <c r="U11" s="739">
        <f t="shared" si="1"/>
        <v>4450</v>
      </c>
      <c r="V11" s="739">
        <f t="shared" si="2"/>
        <v>4450</v>
      </c>
      <c r="W11" s="739">
        <f t="shared" si="3"/>
        <v>4450</v>
      </c>
      <c r="X11" s="739">
        <f t="shared" si="4"/>
        <v>4450</v>
      </c>
      <c r="Y11" s="722">
        <f t="shared" si="5"/>
        <v>17800</v>
      </c>
      <c r="Z11" s="740" t="str">
        <f t="shared" si="6"/>
        <v>OK</v>
      </c>
    </row>
    <row r="12" spans="1:26">
      <c r="A12" s="714">
        <v>7</v>
      </c>
      <c r="B12" s="825" t="s">
        <v>2590</v>
      </c>
      <c r="C12" s="1010" t="s">
        <v>1503</v>
      </c>
      <c r="D12" s="591">
        <v>2280</v>
      </c>
      <c r="E12" s="591">
        <v>3000</v>
      </c>
      <c r="F12" s="817">
        <v>4000</v>
      </c>
      <c r="G12" s="817">
        <v>5000</v>
      </c>
      <c r="H12" s="1073">
        <v>1000</v>
      </c>
      <c r="I12" s="817">
        <v>4000</v>
      </c>
      <c r="J12" s="817">
        <v>5</v>
      </c>
      <c r="K12" s="1260">
        <f t="shared" si="0"/>
        <v>20000</v>
      </c>
      <c r="L12" s="817">
        <v>1000</v>
      </c>
      <c r="M12" s="817">
        <v>1000</v>
      </c>
      <c r="N12" s="817">
        <v>1000</v>
      </c>
      <c r="O12" s="817">
        <v>1000</v>
      </c>
      <c r="P12" s="1261">
        <f t="shared" si="7"/>
        <v>4000</v>
      </c>
      <c r="Q12" s="1261">
        <f t="shared" si="8"/>
        <v>20000</v>
      </c>
      <c r="R12" s="828" t="s">
        <v>1051</v>
      </c>
      <c r="S12" s="1222" t="s">
        <v>1053</v>
      </c>
      <c r="T12" s="517"/>
      <c r="U12" s="739">
        <f t="shared" si="1"/>
        <v>5000</v>
      </c>
      <c r="V12" s="739">
        <f t="shared" si="2"/>
        <v>5000</v>
      </c>
      <c r="W12" s="739">
        <f t="shared" si="3"/>
        <v>5000</v>
      </c>
      <c r="X12" s="739">
        <f t="shared" si="4"/>
        <v>5000</v>
      </c>
      <c r="Y12" s="722">
        <f t="shared" si="5"/>
        <v>20000</v>
      </c>
      <c r="Z12" s="740" t="str">
        <f t="shared" si="6"/>
        <v>OK</v>
      </c>
    </row>
    <row r="13" spans="1:26" ht="19.5" customHeight="1">
      <c r="A13" s="714">
        <v>8</v>
      </c>
      <c r="B13" s="825" t="s">
        <v>2591</v>
      </c>
      <c r="C13" s="1010" t="s">
        <v>1913</v>
      </c>
      <c r="D13" s="591">
        <v>4</v>
      </c>
      <c r="E13" s="591">
        <v>4</v>
      </c>
      <c r="F13" s="817">
        <v>4</v>
      </c>
      <c r="G13" s="817">
        <v>4</v>
      </c>
      <c r="H13" s="1073">
        <v>1</v>
      </c>
      <c r="I13" s="817">
        <v>3</v>
      </c>
      <c r="J13" s="817">
        <v>5350</v>
      </c>
      <c r="K13" s="1260">
        <f t="shared" si="0"/>
        <v>16050</v>
      </c>
      <c r="L13" s="817">
        <v>0</v>
      </c>
      <c r="M13" s="817">
        <v>1</v>
      </c>
      <c r="N13" s="817">
        <v>1</v>
      </c>
      <c r="O13" s="817">
        <v>1</v>
      </c>
      <c r="P13" s="1261">
        <f t="shared" si="7"/>
        <v>3</v>
      </c>
      <c r="Q13" s="1261">
        <f t="shared" si="8"/>
        <v>16050</v>
      </c>
      <c r="R13" s="828" t="s">
        <v>1051</v>
      </c>
      <c r="S13" s="1222" t="s">
        <v>1053</v>
      </c>
      <c r="T13" s="517"/>
      <c r="U13" s="739">
        <f t="shared" si="1"/>
        <v>0</v>
      </c>
      <c r="V13" s="739">
        <f t="shared" si="2"/>
        <v>5350</v>
      </c>
      <c r="W13" s="739">
        <f t="shared" si="3"/>
        <v>5350</v>
      </c>
      <c r="X13" s="739">
        <f t="shared" si="4"/>
        <v>5350</v>
      </c>
      <c r="Y13" s="722">
        <f t="shared" si="5"/>
        <v>16050</v>
      </c>
      <c r="Z13" s="740" t="str">
        <f t="shared" si="6"/>
        <v>OK</v>
      </c>
    </row>
    <row r="14" spans="1:26">
      <c r="A14" s="714">
        <v>9</v>
      </c>
      <c r="B14" s="825" t="s">
        <v>2592</v>
      </c>
      <c r="C14" s="1010" t="s">
        <v>1620</v>
      </c>
      <c r="D14" s="591">
        <v>1600</v>
      </c>
      <c r="E14" s="591">
        <v>1800</v>
      </c>
      <c r="F14" s="817">
        <v>1900</v>
      </c>
      <c r="G14" s="817">
        <v>2200</v>
      </c>
      <c r="H14" s="1073">
        <v>75</v>
      </c>
      <c r="I14" s="817">
        <v>2200</v>
      </c>
      <c r="J14" s="817">
        <v>120</v>
      </c>
      <c r="K14" s="1260">
        <f>I14*J14</f>
        <v>264000</v>
      </c>
      <c r="L14" s="817">
        <v>500</v>
      </c>
      <c r="M14" s="817">
        <v>500</v>
      </c>
      <c r="N14" s="817">
        <v>500</v>
      </c>
      <c r="O14" s="817">
        <v>700</v>
      </c>
      <c r="P14" s="1261">
        <f t="shared" si="7"/>
        <v>2200</v>
      </c>
      <c r="Q14" s="1261">
        <f t="shared" si="8"/>
        <v>264000</v>
      </c>
      <c r="R14" s="828" t="s">
        <v>1051</v>
      </c>
      <c r="S14" s="1222" t="s">
        <v>1053</v>
      </c>
      <c r="T14" s="517"/>
      <c r="U14" s="739">
        <f t="shared" si="1"/>
        <v>60000</v>
      </c>
      <c r="V14" s="739">
        <f t="shared" si="2"/>
        <v>60000</v>
      </c>
      <c r="W14" s="739">
        <f t="shared" si="3"/>
        <v>60000</v>
      </c>
      <c r="X14" s="739">
        <f t="shared" si="4"/>
        <v>84000</v>
      </c>
      <c r="Y14" s="722">
        <f t="shared" si="5"/>
        <v>264000</v>
      </c>
      <c r="Z14" s="740" t="str">
        <f t="shared" si="6"/>
        <v>OK</v>
      </c>
    </row>
    <row r="15" spans="1:26" ht="24.6">
      <c r="A15" s="714">
        <v>10</v>
      </c>
      <c r="B15" s="888" t="s">
        <v>2593</v>
      </c>
      <c r="C15" s="1265" t="s">
        <v>1155</v>
      </c>
      <c r="D15" s="1266">
        <v>20</v>
      </c>
      <c r="E15" s="1266">
        <v>18</v>
      </c>
      <c r="F15" s="1266">
        <v>30</v>
      </c>
      <c r="G15" s="1266">
        <v>30</v>
      </c>
      <c r="H15" s="1266">
        <v>0</v>
      </c>
      <c r="I15" s="1267">
        <v>30</v>
      </c>
      <c r="J15" s="1267">
        <v>80</v>
      </c>
      <c r="K15" s="1268">
        <f>+I15*J15</f>
        <v>2400</v>
      </c>
      <c r="L15" s="1267">
        <v>0</v>
      </c>
      <c r="M15" s="1267">
        <v>30</v>
      </c>
      <c r="N15" s="1267">
        <v>0</v>
      </c>
      <c r="O15" s="1267">
        <v>0</v>
      </c>
      <c r="P15" s="1267">
        <v>30</v>
      </c>
      <c r="Q15" s="1267">
        <v>2400</v>
      </c>
      <c r="R15" s="1005" t="s">
        <v>1105</v>
      </c>
      <c r="S15" s="1005" t="s">
        <v>1067</v>
      </c>
      <c r="U15" s="739">
        <f t="shared" si="1"/>
        <v>0</v>
      </c>
      <c r="V15" s="739">
        <f t="shared" si="2"/>
        <v>2400</v>
      </c>
      <c r="W15" s="739">
        <f t="shared" si="3"/>
        <v>0</v>
      </c>
      <c r="X15" s="739">
        <f t="shared" si="4"/>
        <v>0</v>
      </c>
      <c r="Y15" s="722">
        <f t="shared" si="5"/>
        <v>2400</v>
      </c>
      <c r="Z15" s="740" t="str">
        <f t="shared" si="6"/>
        <v>OK</v>
      </c>
    </row>
    <row r="16" spans="1:26" ht="24.6">
      <c r="A16" s="714">
        <v>11</v>
      </c>
      <c r="B16" s="888" t="s">
        <v>2594</v>
      </c>
      <c r="C16" s="1265" t="s">
        <v>1169</v>
      </c>
      <c r="D16" s="1266">
        <v>5</v>
      </c>
      <c r="E16" s="1266">
        <v>5</v>
      </c>
      <c r="F16" s="1266">
        <v>5</v>
      </c>
      <c r="G16" s="1266">
        <v>5</v>
      </c>
      <c r="H16" s="1266">
        <v>0</v>
      </c>
      <c r="I16" s="1267">
        <v>5</v>
      </c>
      <c r="J16" s="1267">
        <v>690</v>
      </c>
      <c r="K16" s="1268">
        <f>+I16*J16</f>
        <v>3450</v>
      </c>
      <c r="L16" s="1267">
        <v>0</v>
      </c>
      <c r="M16" s="1267">
        <v>5</v>
      </c>
      <c r="N16" s="1267">
        <v>0</v>
      </c>
      <c r="O16" s="1267">
        <v>0</v>
      </c>
      <c r="P16" s="1267">
        <v>5</v>
      </c>
      <c r="Q16" s="1267">
        <v>3450</v>
      </c>
      <c r="R16" s="1005" t="s">
        <v>1105</v>
      </c>
      <c r="S16" s="1005" t="s">
        <v>1067</v>
      </c>
      <c r="U16" s="739">
        <f t="shared" si="1"/>
        <v>0</v>
      </c>
      <c r="V16" s="739">
        <f t="shared" si="2"/>
        <v>3450</v>
      </c>
      <c r="W16" s="739">
        <f t="shared" si="3"/>
        <v>0</v>
      </c>
      <c r="X16" s="739">
        <f t="shared" si="4"/>
        <v>0</v>
      </c>
      <c r="Y16" s="722">
        <f t="shared" si="5"/>
        <v>3450</v>
      </c>
      <c r="Z16" s="740" t="str">
        <f t="shared" si="6"/>
        <v>OK</v>
      </c>
    </row>
    <row r="17" spans="1:26" ht="24.6">
      <c r="A17" s="714">
        <v>12</v>
      </c>
      <c r="B17" s="888" t="s">
        <v>2595</v>
      </c>
      <c r="C17" s="1265" t="s">
        <v>1169</v>
      </c>
      <c r="D17" s="1266">
        <v>6</v>
      </c>
      <c r="E17" s="1266">
        <v>6</v>
      </c>
      <c r="F17" s="1266">
        <v>6</v>
      </c>
      <c r="G17" s="1266">
        <v>6</v>
      </c>
      <c r="H17" s="1266">
        <v>0</v>
      </c>
      <c r="I17" s="1267">
        <v>6</v>
      </c>
      <c r="J17" s="1267">
        <v>32</v>
      </c>
      <c r="K17" s="1268">
        <f>+I17*J17</f>
        <v>192</v>
      </c>
      <c r="L17" s="1267">
        <v>0</v>
      </c>
      <c r="M17" s="1267">
        <v>6</v>
      </c>
      <c r="N17" s="1267">
        <v>0</v>
      </c>
      <c r="O17" s="1267">
        <v>0</v>
      </c>
      <c r="P17" s="1267">
        <v>15</v>
      </c>
      <c r="Q17" s="1267">
        <v>192</v>
      </c>
      <c r="R17" s="1005" t="s">
        <v>1105</v>
      </c>
      <c r="S17" s="1005" t="s">
        <v>1067</v>
      </c>
      <c r="U17" s="739">
        <f t="shared" si="1"/>
        <v>0</v>
      </c>
      <c r="V17" s="739">
        <f>+M17*J17</f>
        <v>192</v>
      </c>
      <c r="W17" s="739">
        <f t="shared" si="3"/>
        <v>0</v>
      </c>
      <c r="X17" s="739">
        <f t="shared" si="4"/>
        <v>0</v>
      </c>
      <c r="Y17" s="722">
        <f t="shared" si="5"/>
        <v>192</v>
      </c>
      <c r="Z17" s="740" t="str">
        <f t="shared" si="6"/>
        <v>OK</v>
      </c>
    </row>
    <row r="18" spans="1:26" ht="24.6">
      <c r="A18" s="714">
        <v>13</v>
      </c>
      <c r="B18" s="1262" t="s">
        <v>2596</v>
      </c>
      <c r="C18" s="936" t="s">
        <v>1169</v>
      </c>
      <c r="D18" s="936">
        <v>2</v>
      </c>
      <c r="E18" s="936">
        <v>2</v>
      </c>
      <c r="F18" s="936">
        <v>0</v>
      </c>
      <c r="G18" s="936">
        <v>4</v>
      </c>
      <c r="H18" s="936">
        <v>0</v>
      </c>
      <c r="I18" s="1261">
        <v>4</v>
      </c>
      <c r="J18" s="1261">
        <v>680</v>
      </c>
      <c r="K18" s="1268">
        <f>+I18*J18</f>
        <v>2720</v>
      </c>
      <c r="L18" s="1261">
        <v>0</v>
      </c>
      <c r="M18" s="1261">
        <v>4</v>
      </c>
      <c r="N18" s="1261">
        <v>0</v>
      </c>
      <c r="O18" s="1261">
        <v>0</v>
      </c>
      <c r="P18" s="1261">
        <v>4</v>
      </c>
      <c r="Q18" s="1261">
        <v>2720</v>
      </c>
      <c r="R18" s="1005" t="s">
        <v>1105</v>
      </c>
      <c r="S18" s="1005" t="s">
        <v>1067</v>
      </c>
      <c r="U18" s="739">
        <f t="shared" si="1"/>
        <v>0</v>
      </c>
      <c r="V18" s="739">
        <f t="shared" si="2"/>
        <v>2720</v>
      </c>
      <c r="W18" s="739">
        <f t="shared" si="3"/>
        <v>0</v>
      </c>
      <c r="X18" s="739">
        <f t="shared" si="4"/>
        <v>0</v>
      </c>
      <c r="Y18" s="722">
        <f t="shared" si="5"/>
        <v>2720</v>
      </c>
      <c r="Z18" s="740" t="str">
        <f t="shared" si="6"/>
        <v>OK</v>
      </c>
    </row>
    <row r="19" spans="1:26" s="21" customFormat="1" ht="24" customHeight="1">
      <c r="A19" s="1060"/>
      <c r="B19" s="76" t="s">
        <v>6</v>
      </c>
      <c r="K19" s="1224">
        <f>SUM(K6:K18)</f>
        <v>1006344</v>
      </c>
      <c r="L19" s="1139"/>
      <c r="M19" s="1139"/>
      <c r="N19" s="1139"/>
      <c r="O19" s="1139"/>
      <c r="P19" s="1139"/>
      <c r="Q19" s="1224">
        <f>SUM(Q6:Q18)</f>
        <v>1006344</v>
      </c>
      <c r="T19" s="22"/>
      <c r="U19" s="739">
        <f t="shared" si="1"/>
        <v>0</v>
      </c>
      <c r="V19" s="739">
        <f t="shared" si="2"/>
        <v>0</v>
      </c>
      <c r="W19" s="739">
        <f t="shared" si="3"/>
        <v>0</v>
      </c>
      <c r="X19" s="739">
        <f t="shared" si="4"/>
        <v>0</v>
      </c>
      <c r="Y19" s="722">
        <f t="shared" si="5"/>
        <v>0</v>
      </c>
      <c r="Z19" s="740" t="b">
        <f t="shared" si="6"/>
        <v>0</v>
      </c>
    </row>
    <row r="20" spans="1:26" s="21" customFormat="1" ht="24" customHeight="1">
      <c r="A20" s="1060"/>
      <c r="B20" s="73"/>
      <c r="K20" s="1254"/>
      <c r="L20" s="1139"/>
      <c r="M20" s="1139"/>
      <c r="N20" s="1139"/>
      <c r="O20" s="1139"/>
      <c r="P20" s="1139"/>
      <c r="Q20" s="1255"/>
      <c r="T20" s="22"/>
      <c r="U20" s="739">
        <f t="shared" si="1"/>
        <v>0</v>
      </c>
      <c r="V20" s="739">
        <f t="shared" si="2"/>
        <v>0</v>
      </c>
      <c r="W20" s="739">
        <f t="shared" si="3"/>
        <v>0</v>
      </c>
      <c r="X20" s="739">
        <f t="shared" si="4"/>
        <v>0</v>
      </c>
      <c r="Y20" s="722">
        <f t="shared" si="5"/>
        <v>0</v>
      </c>
      <c r="Z20" s="740" t="str">
        <f t="shared" si="6"/>
        <v>OK</v>
      </c>
    </row>
    <row r="21" spans="1:26" s="21" customFormat="1" ht="24" customHeight="1">
      <c r="A21" s="1060"/>
      <c r="B21" s="73"/>
      <c r="K21" s="1254"/>
      <c r="L21" s="1139"/>
      <c r="M21" s="1139"/>
      <c r="N21" s="1139"/>
      <c r="O21" s="1139"/>
      <c r="P21" s="1139"/>
      <c r="Q21" s="1255"/>
      <c r="T21" s="22"/>
      <c r="U21" s="739">
        <f t="shared" si="1"/>
        <v>0</v>
      </c>
      <c r="V21" s="739">
        <f t="shared" si="2"/>
        <v>0</v>
      </c>
      <c r="W21" s="739">
        <f t="shared" si="3"/>
        <v>0</v>
      </c>
      <c r="X21" s="739">
        <f t="shared" si="4"/>
        <v>0</v>
      </c>
      <c r="Y21" s="722">
        <f t="shared" si="5"/>
        <v>0</v>
      </c>
      <c r="Z21" s="740" t="str">
        <f t="shared" si="6"/>
        <v>OK</v>
      </c>
    </row>
    <row r="22" spans="1:26" s="21" customFormat="1" ht="31.95" customHeight="1">
      <c r="A22" s="1060"/>
      <c r="B22" s="73"/>
      <c r="K22" s="1254"/>
      <c r="L22" s="1139"/>
      <c r="M22" s="1139"/>
      <c r="N22" s="1139"/>
      <c r="O22" s="1139"/>
      <c r="P22" s="1139"/>
      <c r="Q22" s="1255"/>
      <c r="T22" s="22"/>
      <c r="U22" s="739">
        <f t="shared" si="1"/>
        <v>0</v>
      </c>
      <c r="V22" s="739">
        <f t="shared" si="2"/>
        <v>0</v>
      </c>
      <c r="W22" s="739">
        <f t="shared" si="3"/>
        <v>0</v>
      </c>
      <c r="X22" s="739">
        <f t="shared" si="4"/>
        <v>0</v>
      </c>
      <c r="Y22" s="722">
        <f t="shared" si="5"/>
        <v>0</v>
      </c>
      <c r="Z22" s="740" t="str">
        <f t="shared" si="6"/>
        <v>OK</v>
      </c>
    </row>
    <row r="23" spans="1:26" ht="24.6">
      <c r="A23" s="1781" t="s">
        <v>2597</v>
      </c>
      <c r="B23" s="1781"/>
      <c r="C23" s="1781"/>
      <c r="D23" s="1781"/>
      <c r="E23" s="1781"/>
      <c r="F23" s="1781"/>
      <c r="G23" s="1781"/>
      <c r="H23" s="1781"/>
      <c r="I23" s="1781"/>
      <c r="J23" s="1781"/>
      <c r="K23" s="1781"/>
      <c r="L23" s="1781"/>
      <c r="M23" s="1781"/>
      <c r="N23" s="1781"/>
      <c r="O23" s="1781"/>
      <c r="P23" s="1781"/>
      <c r="Q23" s="1781"/>
      <c r="R23" s="1781"/>
      <c r="S23" s="1781"/>
      <c r="T23" s="1063"/>
      <c r="U23" s="739">
        <f t="shared" si="1"/>
        <v>0</v>
      </c>
      <c r="V23" s="739">
        <f t="shared" si="2"/>
        <v>0</v>
      </c>
      <c r="W23" s="739">
        <f t="shared" si="3"/>
        <v>0</v>
      </c>
      <c r="X23" s="739">
        <f t="shared" si="4"/>
        <v>0</v>
      </c>
      <c r="Y23" s="722">
        <f t="shared" si="5"/>
        <v>0</v>
      </c>
      <c r="Z23" s="740" t="str">
        <f t="shared" si="6"/>
        <v>OK</v>
      </c>
    </row>
    <row r="24" spans="1:26" s="21" customFormat="1" ht="24.6">
      <c r="A24" s="1781" t="s">
        <v>1029</v>
      </c>
      <c r="B24" s="1781"/>
      <c r="C24" s="1781"/>
      <c r="D24" s="1781"/>
      <c r="E24" s="1781"/>
      <c r="F24" s="1781"/>
      <c r="G24" s="1781"/>
      <c r="H24" s="1781"/>
      <c r="I24" s="1781"/>
      <c r="J24" s="1781"/>
      <c r="K24" s="1781"/>
      <c r="L24" s="1781"/>
      <c r="M24" s="1781"/>
      <c r="N24" s="1781"/>
      <c r="O24" s="1781"/>
      <c r="P24" s="1781"/>
      <c r="Q24" s="1781"/>
      <c r="R24" s="1781"/>
      <c r="S24" s="1781"/>
      <c r="U24" s="739">
        <f t="shared" si="1"/>
        <v>0</v>
      </c>
      <c r="V24" s="739">
        <f t="shared" si="2"/>
        <v>0</v>
      </c>
      <c r="W24" s="739">
        <f t="shared" si="3"/>
        <v>0</v>
      </c>
      <c r="X24" s="739">
        <f t="shared" si="4"/>
        <v>0</v>
      </c>
      <c r="Y24" s="722">
        <f t="shared" si="5"/>
        <v>0</v>
      </c>
      <c r="Z24" s="740" t="str">
        <f t="shared" si="6"/>
        <v>OK</v>
      </c>
    </row>
    <row r="25" spans="1:26" s="21" customFormat="1" ht="24.6">
      <c r="A25" s="1827" t="s">
        <v>1030</v>
      </c>
      <c r="B25" s="1827"/>
      <c r="C25" s="1827"/>
      <c r="D25" s="1827"/>
      <c r="E25" s="1827"/>
      <c r="F25" s="1827"/>
      <c r="G25" s="1827"/>
      <c r="H25" s="1827"/>
      <c r="I25" s="1827"/>
      <c r="J25" s="1827"/>
      <c r="K25" s="1827"/>
      <c r="L25" s="1827"/>
      <c r="M25" s="1827"/>
      <c r="N25" s="1827"/>
      <c r="O25" s="1827"/>
      <c r="P25" s="1827"/>
      <c r="Q25" s="1827"/>
      <c r="R25" s="1827"/>
      <c r="S25" s="1827"/>
      <c r="U25" s="739">
        <f t="shared" si="1"/>
        <v>0</v>
      </c>
      <c r="V25" s="739">
        <f t="shared" si="2"/>
        <v>0</v>
      </c>
      <c r="W25" s="739">
        <f t="shared" si="3"/>
        <v>0</v>
      </c>
      <c r="X25" s="739">
        <f t="shared" si="4"/>
        <v>0</v>
      </c>
      <c r="Y25" s="722">
        <f t="shared" si="5"/>
        <v>0</v>
      </c>
      <c r="Z25" s="740" t="str">
        <f t="shared" si="6"/>
        <v>OK</v>
      </c>
    </row>
    <row r="26" spans="1:26" s="21" customFormat="1" ht="30" customHeight="1">
      <c r="A26" s="1872" t="s">
        <v>789</v>
      </c>
      <c r="B26" s="1873" t="s">
        <v>4</v>
      </c>
      <c r="C26" s="1872" t="s">
        <v>1031</v>
      </c>
      <c r="D26" s="1894" t="s">
        <v>1032</v>
      </c>
      <c r="E26" s="1894"/>
      <c r="F26" s="1894"/>
      <c r="G26" s="1893" t="s">
        <v>1033</v>
      </c>
      <c r="H26" s="1894" t="s">
        <v>1034</v>
      </c>
      <c r="I26" s="1894" t="s">
        <v>1035</v>
      </c>
      <c r="J26" s="1895" t="s">
        <v>1036</v>
      </c>
      <c r="K26" s="1896" t="s">
        <v>1037</v>
      </c>
      <c r="L26" s="1892" t="s">
        <v>1038</v>
      </c>
      <c r="M26" s="1892" t="s">
        <v>1039</v>
      </c>
      <c r="N26" s="1892" t="s">
        <v>1040</v>
      </c>
      <c r="O26" s="1892" t="s">
        <v>1041</v>
      </c>
      <c r="P26" s="1872" t="s">
        <v>1042</v>
      </c>
      <c r="Q26" s="1872"/>
      <c r="R26" s="1872" t="s">
        <v>1043</v>
      </c>
      <c r="S26" s="1878" t="s">
        <v>1146</v>
      </c>
      <c r="U26" s="739"/>
      <c r="V26" s="739"/>
      <c r="W26" s="739"/>
      <c r="X26" s="739"/>
      <c r="Y26" s="722"/>
      <c r="Z26" s="740"/>
    </row>
    <row r="27" spans="1:26" s="21" customFormat="1" ht="63.6" customHeight="1">
      <c r="A27" s="1872"/>
      <c r="B27" s="1874"/>
      <c r="C27" s="1872"/>
      <c r="D27" s="1209" t="s">
        <v>1045</v>
      </c>
      <c r="E27" s="1209" t="s">
        <v>1046</v>
      </c>
      <c r="F27" s="1209" t="s">
        <v>224</v>
      </c>
      <c r="G27" s="1893"/>
      <c r="H27" s="1894"/>
      <c r="I27" s="1894"/>
      <c r="J27" s="1895"/>
      <c r="K27" s="1896"/>
      <c r="L27" s="1892"/>
      <c r="M27" s="1892"/>
      <c r="N27" s="1892"/>
      <c r="O27" s="1892"/>
      <c r="P27" s="724" t="s">
        <v>1047</v>
      </c>
      <c r="Q27" s="1211" t="s">
        <v>1048</v>
      </c>
      <c r="R27" s="1872"/>
      <c r="S27" s="1878"/>
      <c r="U27" s="739">
        <f t="shared" si="1"/>
        <v>0</v>
      </c>
      <c r="V27" s="739">
        <f t="shared" si="2"/>
        <v>0</v>
      </c>
      <c r="W27" s="739">
        <f t="shared" si="3"/>
        <v>0</v>
      </c>
      <c r="X27" s="739">
        <f t="shared" si="4"/>
        <v>0</v>
      </c>
      <c r="Y27" s="722">
        <f t="shared" si="5"/>
        <v>0</v>
      </c>
      <c r="Z27" s="740" t="b">
        <f t="shared" si="6"/>
        <v>0</v>
      </c>
    </row>
    <row r="28" spans="1:26" ht="20.399999999999999" customHeight="1">
      <c r="A28" s="724"/>
      <c r="B28" s="849" t="s">
        <v>1087</v>
      </c>
      <c r="C28" s="1227"/>
      <c r="D28" s="1209"/>
      <c r="E28" s="1209"/>
      <c r="F28" s="1209"/>
      <c r="G28" s="1208"/>
      <c r="H28" s="1209"/>
      <c r="I28" s="1209"/>
      <c r="J28" s="1210"/>
      <c r="K28" s="1240">
        <f>+K19</f>
        <v>1006344</v>
      </c>
      <c r="L28" s="1241"/>
      <c r="M28" s="1241"/>
      <c r="N28" s="1241"/>
      <c r="O28" s="1241"/>
      <c r="P28" s="1242"/>
      <c r="Q28" s="1240">
        <f>+Q19</f>
        <v>1006344</v>
      </c>
      <c r="R28" s="724"/>
      <c r="S28" s="726"/>
      <c r="T28" s="517"/>
      <c r="U28" s="739">
        <f t="shared" si="1"/>
        <v>0</v>
      </c>
      <c r="V28" s="739">
        <f t="shared" si="2"/>
        <v>0</v>
      </c>
      <c r="W28" s="739">
        <f t="shared" si="3"/>
        <v>0</v>
      </c>
      <c r="X28" s="739">
        <f t="shared" si="4"/>
        <v>0</v>
      </c>
      <c r="Y28" s="722">
        <f t="shared" si="5"/>
        <v>0</v>
      </c>
      <c r="Z28" s="740" t="b">
        <f t="shared" si="6"/>
        <v>0</v>
      </c>
    </row>
    <row r="29" spans="1:26" s="21" customFormat="1" ht="24.6">
      <c r="A29" s="714">
        <v>14</v>
      </c>
      <c r="B29" s="852" t="s">
        <v>2598</v>
      </c>
      <c r="C29" s="536" t="s">
        <v>2599</v>
      </c>
      <c r="D29" s="536">
        <v>17200</v>
      </c>
      <c r="E29" s="536">
        <v>14000</v>
      </c>
      <c r="F29" s="536">
        <v>12000</v>
      </c>
      <c r="G29" s="536">
        <v>12000</v>
      </c>
      <c r="H29" s="536">
        <v>0</v>
      </c>
      <c r="I29" s="1268">
        <v>12000</v>
      </c>
      <c r="J29" s="1268">
        <v>35</v>
      </c>
      <c r="K29" s="1268">
        <v>420000</v>
      </c>
      <c r="L29" s="1268">
        <v>3000</v>
      </c>
      <c r="M29" s="1268">
        <v>3000</v>
      </c>
      <c r="N29" s="1268">
        <v>3000</v>
      </c>
      <c r="O29" s="1268">
        <v>3000</v>
      </c>
      <c r="P29" s="1268">
        <f t="shared" ref="P29:P34" si="9">SUM(L29:O29)</f>
        <v>12000</v>
      </c>
      <c r="Q29" s="1268">
        <f t="shared" ref="Q29:Q34" si="10">SUM(P29*J29)</f>
        <v>420000</v>
      </c>
      <c r="R29" s="526" t="s">
        <v>1105</v>
      </c>
      <c r="S29" s="526" t="s">
        <v>1058</v>
      </c>
      <c r="U29" s="739">
        <f t="shared" si="1"/>
        <v>105000</v>
      </c>
      <c r="V29" s="739">
        <f t="shared" si="2"/>
        <v>105000</v>
      </c>
      <c r="W29" s="739">
        <f t="shared" si="3"/>
        <v>105000</v>
      </c>
      <c r="X29" s="739">
        <f t="shared" si="4"/>
        <v>105000</v>
      </c>
      <c r="Y29" s="722">
        <f t="shared" si="5"/>
        <v>420000</v>
      </c>
      <c r="Z29" s="740" t="str">
        <f t="shared" si="6"/>
        <v>OK</v>
      </c>
    </row>
    <row r="30" spans="1:26" s="21" customFormat="1" ht="24.6">
      <c r="A30" s="714">
        <v>15</v>
      </c>
      <c r="B30" s="852" t="s">
        <v>2600</v>
      </c>
      <c r="C30" s="536" t="s">
        <v>2599</v>
      </c>
      <c r="D30" s="536">
        <v>11000</v>
      </c>
      <c r="E30" s="536">
        <v>12108</v>
      </c>
      <c r="F30" s="536">
        <v>11936</v>
      </c>
      <c r="G30" s="536">
        <v>11000</v>
      </c>
      <c r="H30" s="536">
        <v>0</v>
      </c>
      <c r="I30" s="1268">
        <v>11000</v>
      </c>
      <c r="J30" s="1268">
        <v>5</v>
      </c>
      <c r="K30" s="1268">
        <f>+I30*J30</f>
        <v>55000</v>
      </c>
      <c r="L30" s="1268">
        <v>3000</v>
      </c>
      <c r="M30" s="1268">
        <v>2500</v>
      </c>
      <c r="N30" s="1268">
        <v>3000</v>
      </c>
      <c r="O30" s="1268">
        <v>2500</v>
      </c>
      <c r="P30" s="1268">
        <f t="shared" si="9"/>
        <v>11000</v>
      </c>
      <c r="Q30" s="1268">
        <f t="shared" si="10"/>
        <v>55000</v>
      </c>
      <c r="R30" s="1269" t="s">
        <v>1105</v>
      </c>
      <c r="S30" s="526" t="s">
        <v>1058</v>
      </c>
      <c r="U30" s="739">
        <f t="shared" si="1"/>
        <v>15000</v>
      </c>
      <c r="V30" s="739">
        <f t="shared" si="2"/>
        <v>12500</v>
      </c>
      <c r="W30" s="739">
        <f t="shared" si="3"/>
        <v>15000</v>
      </c>
      <c r="X30" s="739">
        <f t="shared" si="4"/>
        <v>12500</v>
      </c>
      <c r="Y30" s="722">
        <f t="shared" si="5"/>
        <v>55000</v>
      </c>
      <c r="Z30" s="740" t="str">
        <f t="shared" si="6"/>
        <v>OK</v>
      </c>
    </row>
    <row r="31" spans="1:26" s="21" customFormat="1" ht="24.6">
      <c r="A31" s="714">
        <v>16</v>
      </c>
      <c r="B31" s="852" t="s">
        <v>2601</v>
      </c>
      <c r="C31" s="536" t="s">
        <v>2599</v>
      </c>
      <c r="D31" s="536">
        <v>12300</v>
      </c>
      <c r="E31" s="536">
        <v>14293</v>
      </c>
      <c r="F31" s="536">
        <v>12500</v>
      </c>
      <c r="G31" s="536">
        <v>11700</v>
      </c>
      <c r="H31" s="536">
        <v>0</v>
      </c>
      <c r="I31" s="1268">
        <v>11700</v>
      </c>
      <c r="J31" s="1268">
        <v>10</v>
      </c>
      <c r="K31" s="1268">
        <f>+I31*J31</f>
        <v>117000</v>
      </c>
      <c r="L31" s="1268">
        <v>3000</v>
      </c>
      <c r="M31" s="1268">
        <v>3000</v>
      </c>
      <c r="N31" s="1268">
        <v>2700</v>
      </c>
      <c r="O31" s="1268">
        <v>3000</v>
      </c>
      <c r="P31" s="1268">
        <f t="shared" si="9"/>
        <v>11700</v>
      </c>
      <c r="Q31" s="1268">
        <f t="shared" si="10"/>
        <v>117000</v>
      </c>
      <c r="R31" s="1269" t="s">
        <v>1105</v>
      </c>
      <c r="S31" s="526" t="s">
        <v>1058</v>
      </c>
      <c r="U31" s="739">
        <f t="shared" si="1"/>
        <v>30000</v>
      </c>
      <c r="V31" s="739">
        <f t="shared" si="2"/>
        <v>30000</v>
      </c>
      <c r="W31" s="739">
        <f t="shared" si="3"/>
        <v>27000</v>
      </c>
      <c r="X31" s="739">
        <f t="shared" si="4"/>
        <v>30000</v>
      </c>
      <c r="Y31" s="722">
        <f t="shared" si="5"/>
        <v>117000</v>
      </c>
      <c r="Z31" s="740" t="str">
        <f t="shared" si="6"/>
        <v>OK</v>
      </c>
    </row>
    <row r="32" spans="1:26" s="21" customFormat="1" ht="24.6">
      <c r="A32" s="714">
        <v>17</v>
      </c>
      <c r="B32" s="852" t="s">
        <v>2602</v>
      </c>
      <c r="C32" s="536" t="s">
        <v>2599</v>
      </c>
      <c r="D32" s="536">
        <v>13700</v>
      </c>
      <c r="E32" s="536">
        <v>15573</v>
      </c>
      <c r="F32" s="536">
        <v>15580</v>
      </c>
      <c r="G32" s="536">
        <v>13000</v>
      </c>
      <c r="H32" s="536">
        <v>0</v>
      </c>
      <c r="I32" s="1268">
        <v>13000</v>
      </c>
      <c r="J32" s="1268">
        <v>12</v>
      </c>
      <c r="K32" s="1268">
        <f>+I32*J32</f>
        <v>156000</v>
      </c>
      <c r="L32" s="1268">
        <v>3000</v>
      </c>
      <c r="M32" s="1268">
        <v>3000</v>
      </c>
      <c r="N32" s="1268">
        <v>3000</v>
      </c>
      <c r="O32" s="1268">
        <v>4000</v>
      </c>
      <c r="P32" s="1268">
        <f t="shared" si="9"/>
        <v>13000</v>
      </c>
      <c r="Q32" s="1268">
        <f t="shared" si="10"/>
        <v>156000</v>
      </c>
      <c r="R32" s="1269" t="s">
        <v>1105</v>
      </c>
      <c r="S32" s="526" t="s">
        <v>1058</v>
      </c>
      <c r="U32" s="739">
        <f t="shared" si="1"/>
        <v>36000</v>
      </c>
      <c r="V32" s="739">
        <f t="shared" si="2"/>
        <v>36000</v>
      </c>
      <c r="W32" s="739">
        <f t="shared" si="3"/>
        <v>36000</v>
      </c>
      <c r="X32" s="739">
        <f t="shared" si="4"/>
        <v>48000</v>
      </c>
      <c r="Y32" s="722">
        <f t="shared" si="5"/>
        <v>156000</v>
      </c>
      <c r="Z32" s="740" t="str">
        <f t="shared" si="6"/>
        <v>OK</v>
      </c>
    </row>
    <row r="33" spans="1:26" s="21" customFormat="1" ht="24.6">
      <c r="A33" s="714">
        <v>18</v>
      </c>
      <c r="B33" s="852" t="s">
        <v>2603</v>
      </c>
      <c r="C33" s="536" t="s">
        <v>2599</v>
      </c>
      <c r="D33" s="536">
        <v>8000</v>
      </c>
      <c r="E33" s="536">
        <v>9606</v>
      </c>
      <c r="F33" s="536">
        <v>9320</v>
      </c>
      <c r="G33" s="536">
        <v>9200</v>
      </c>
      <c r="H33" s="536">
        <v>0</v>
      </c>
      <c r="I33" s="1268">
        <v>9200</v>
      </c>
      <c r="J33" s="1268">
        <v>13</v>
      </c>
      <c r="K33" s="1268">
        <f>+I33*J33</f>
        <v>119600</v>
      </c>
      <c r="L33" s="1268">
        <v>2300</v>
      </c>
      <c r="M33" s="1268">
        <v>2300</v>
      </c>
      <c r="N33" s="1268">
        <v>2300</v>
      </c>
      <c r="O33" s="1268">
        <v>2300</v>
      </c>
      <c r="P33" s="1268">
        <f t="shared" si="9"/>
        <v>9200</v>
      </c>
      <c r="Q33" s="1268">
        <f t="shared" si="10"/>
        <v>119600</v>
      </c>
      <c r="R33" s="1269" t="s">
        <v>2604</v>
      </c>
      <c r="S33" s="526" t="s">
        <v>1058</v>
      </c>
      <c r="U33" s="739">
        <f t="shared" si="1"/>
        <v>29900</v>
      </c>
      <c r="V33" s="739">
        <f t="shared" si="2"/>
        <v>29900</v>
      </c>
      <c r="W33" s="739">
        <f t="shared" si="3"/>
        <v>29900</v>
      </c>
      <c r="X33" s="739">
        <f t="shared" si="4"/>
        <v>29900</v>
      </c>
      <c r="Y33" s="722">
        <f t="shared" si="5"/>
        <v>119600</v>
      </c>
      <c r="Z33" s="740" t="str">
        <f t="shared" si="6"/>
        <v>OK</v>
      </c>
    </row>
    <row r="34" spans="1:26" s="21" customFormat="1" ht="24.6">
      <c r="A34" s="714">
        <v>15</v>
      </c>
      <c r="B34" s="852" t="s">
        <v>2605</v>
      </c>
      <c r="C34" s="536" t="s">
        <v>2599</v>
      </c>
      <c r="D34" s="536">
        <v>8000</v>
      </c>
      <c r="E34" s="536">
        <v>9634</v>
      </c>
      <c r="F34" s="536">
        <v>9340</v>
      </c>
      <c r="G34" s="536">
        <v>9200</v>
      </c>
      <c r="H34" s="536">
        <v>0</v>
      </c>
      <c r="I34" s="1268">
        <v>9200</v>
      </c>
      <c r="J34" s="1268">
        <v>14</v>
      </c>
      <c r="K34" s="1268">
        <f>+I34*J34</f>
        <v>128800</v>
      </c>
      <c r="L34" s="1268">
        <v>2300</v>
      </c>
      <c r="M34" s="1268">
        <v>2300</v>
      </c>
      <c r="N34" s="1268">
        <v>2300</v>
      </c>
      <c r="O34" s="1268">
        <v>2300</v>
      </c>
      <c r="P34" s="1268">
        <f t="shared" si="9"/>
        <v>9200</v>
      </c>
      <c r="Q34" s="1268">
        <f t="shared" si="10"/>
        <v>128800</v>
      </c>
      <c r="R34" s="1269" t="s">
        <v>2604</v>
      </c>
      <c r="S34" s="526" t="s">
        <v>1058</v>
      </c>
      <c r="U34" s="739">
        <f t="shared" si="1"/>
        <v>32200</v>
      </c>
      <c r="V34" s="739">
        <f t="shared" si="2"/>
        <v>32200</v>
      </c>
      <c r="W34" s="739">
        <f t="shared" si="3"/>
        <v>32200</v>
      </c>
      <c r="X34" s="739">
        <f t="shared" si="4"/>
        <v>32200</v>
      </c>
      <c r="Y34" s="722">
        <f t="shared" si="5"/>
        <v>128800</v>
      </c>
      <c r="Z34" s="740" t="str">
        <f t="shared" si="6"/>
        <v>OK</v>
      </c>
    </row>
    <row r="35" spans="1:26" s="21" customFormat="1" ht="24.6">
      <c r="A35" s="714">
        <v>16</v>
      </c>
      <c r="B35" s="852" t="s">
        <v>2606</v>
      </c>
      <c r="C35" s="536" t="s">
        <v>2599</v>
      </c>
      <c r="D35" s="536">
        <v>7700</v>
      </c>
      <c r="E35" s="536">
        <v>9359</v>
      </c>
      <c r="F35" s="536">
        <v>9056</v>
      </c>
      <c r="G35" s="536">
        <v>9200</v>
      </c>
      <c r="H35" s="536">
        <v>0</v>
      </c>
      <c r="I35" s="1268">
        <v>9200</v>
      </c>
      <c r="J35" s="1268">
        <v>34</v>
      </c>
      <c r="K35" s="1268">
        <f t="shared" ref="K35:K124" si="11">+I35*J35</f>
        <v>312800</v>
      </c>
      <c r="L35" s="1268">
        <v>2300</v>
      </c>
      <c r="M35" s="1268">
        <v>2300</v>
      </c>
      <c r="N35" s="1268">
        <v>2300</v>
      </c>
      <c r="O35" s="1268">
        <v>2300</v>
      </c>
      <c r="P35" s="1268">
        <f t="shared" ref="P35:P52" si="12">SUM(L35:O35)</f>
        <v>9200</v>
      </c>
      <c r="Q35" s="1268">
        <f t="shared" ref="Q35:Q52" si="13">SUM(P35*J35)</f>
        <v>312800</v>
      </c>
      <c r="R35" s="1269" t="s">
        <v>2604</v>
      </c>
      <c r="S35" s="526" t="s">
        <v>1058</v>
      </c>
      <c r="U35" s="739">
        <f t="shared" si="1"/>
        <v>78200</v>
      </c>
      <c r="V35" s="739">
        <f t="shared" si="2"/>
        <v>78200</v>
      </c>
      <c r="W35" s="739">
        <f t="shared" si="3"/>
        <v>78200</v>
      </c>
      <c r="X35" s="739">
        <f t="shared" si="4"/>
        <v>78200</v>
      </c>
      <c r="Y35" s="722">
        <f t="shared" si="5"/>
        <v>312800</v>
      </c>
      <c r="Z35" s="740" t="str">
        <f t="shared" si="6"/>
        <v>OK</v>
      </c>
    </row>
    <row r="36" spans="1:26" s="21" customFormat="1" ht="24.6">
      <c r="A36" s="714">
        <v>17</v>
      </c>
      <c r="B36" s="832" t="s">
        <v>2607</v>
      </c>
      <c r="C36" s="1270" t="s">
        <v>2599</v>
      </c>
      <c r="D36" s="536">
        <v>7000</v>
      </c>
      <c r="E36" s="536">
        <v>800</v>
      </c>
      <c r="F36" s="536">
        <v>1050</v>
      </c>
      <c r="G36" s="536">
        <v>400</v>
      </c>
      <c r="H36" s="536">
        <v>0</v>
      </c>
      <c r="I36" s="1268">
        <v>400</v>
      </c>
      <c r="J36" s="1268">
        <v>30</v>
      </c>
      <c r="K36" s="1268">
        <f t="shared" si="11"/>
        <v>12000</v>
      </c>
      <c r="L36" s="1268">
        <v>200</v>
      </c>
      <c r="M36" s="1268">
        <v>0</v>
      </c>
      <c r="N36" s="1268">
        <v>0</v>
      </c>
      <c r="O36" s="1268">
        <v>200</v>
      </c>
      <c r="P36" s="1268">
        <f t="shared" si="12"/>
        <v>400</v>
      </c>
      <c r="Q36" s="1268">
        <f t="shared" si="13"/>
        <v>12000</v>
      </c>
      <c r="R36" s="1269" t="s">
        <v>2604</v>
      </c>
      <c r="S36" s="526" t="s">
        <v>1058</v>
      </c>
      <c r="U36" s="739">
        <f t="shared" si="1"/>
        <v>6000</v>
      </c>
      <c r="V36" s="739">
        <f t="shared" si="2"/>
        <v>0</v>
      </c>
      <c r="W36" s="739">
        <f t="shared" si="3"/>
        <v>0</v>
      </c>
      <c r="X36" s="739">
        <f t="shared" si="4"/>
        <v>6000</v>
      </c>
      <c r="Y36" s="722">
        <f t="shared" si="5"/>
        <v>12000</v>
      </c>
      <c r="Z36" s="740" t="str">
        <f t="shared" si="6"/>
        <v>OK</v>
      </c>
    </row>
    <row r="37" spans="1:26" ht="18" customHeight="1">
      <c r="A37" s="714">
        <v>18</v>
      </c>
      <c r="B37" s="852" t="s">
        <v>2608</v>
      </c>
      <c r="C37" s="828" t="s">
        <v>2599</v>
      </c>
      <c r="D37" s="536">
        <v>2300</v>
      </c>
      <c r="E37" s="536">
        <v>1787</v>
      </c>
      <c r="F37" s="536">
        <v>1496</v>
      </c>
      <c r="G37" s="536">
        <v>600</v>
      </c>
      <c r="H37" s="536">
        <v>0</v>
      </c>
      <c r="I37" s="1268">
        <v>600</v>
      </c>
      <c r="J37" s="1268">
        <v>15</v>
      </c>
      <c r="K37" s="1268">
        <f t="shared" si="11"/>
        <v>9000</v>
      </c>
      <c r="L37" s="1268">
        <v>100</v>
      </c>
      <c r="M37" s="1268">
        <v>100</v>
      </c>
      <c r="N37" s="1268">
        <v>200</v>
      </c>
      <c r="O37" s="1268">
        <v>200</v>
      </c>
      <c r="P37" s="1268">
        <f t="shared" si="12"/>
        <v>600</v>
      </c>
      <c r="Q37" s="1268">
        <f t="shared" si="13"/>
        <v>9000</v>
      </c>
      <c r="R37" s="1269" t="s">
        <v>2604</v>
      </c>
      <c r="S37" s="526" t="s">
        <v>1058</v>
      </c>
      <c r="U37" s="739">
        <f t="shared" si="1"/>
        <v>1500</v>
      </c>
      <c r="V37" s="739">
        <f t="shared" si="2"/>
        <v>1500</v>
      </c>
      <c r="W37" s="739">
        <f t="shared" si="3"/>
        <v>3000</v>
      </c>
      <c r="X37" s="739">
        <f t="shared" si="4"/>
        <v>3000</v>
      </c>
      <c r="Y37" s="722">
        <f t="shared" si="5"/>
        <v>9000</v>
      </c>
      <c r="Z37" s="740" t="str">
        <f t="shared" si="6"/>
        <v>OK</v>
      </c>
    </row>
    <row r="38" spans="1:26" ht="24.6">
      <c r="A38" s="714">
        <v>19</v>
      </c>
      <c r="B38" s="832" t="s">
        <v>2609</v>
      </c>
      <c r="C38" s="1270" t="s">
        <v>2599</v>
      </c>
      <c r="D38" s="536">
        <v>11000</v>
      </c>
      <c r="E38" s="536">
        <v>11000</v>
      </c>
      <c r="F38" s="536">
        <v>10000</v>
      </c>
      <c r="G38" s="536">
        <v>6200</v>
      </c>
      <c r="H38" s="1270">
        <v>0</v>
      </c>
      <c r="I38" s="1268">
        <v>6200</v>
      </c>
      <c r="J38" s="1268">
        <v>53</v>
      </c>
      <c r="K38" s="1268">
        <f t="shared" si="11"/>
        <v>328600</v>
      </c>
      <c r="L38" s="1268">
        <v>1100</v>
      </c>
      <c r="M38" s="1268">
        <v>1100</v>
      </c>
      <c r="N38" s="1268">
        <v>2000</v>
      </c>
      <c r="O38" s="1268">
        <v>2000</v>
      </c>
      <c r="P38" s="1268">
        <f t="shared" si="12"/>
        <v>6200</v>
      </c>
      <c r="Q38" s="1268">
        <f t="shared" si="13"/>
        <v>328600</v>
      </c>
      <c r="R38" s="1269" t="s">
        <v>2604</v>
      </c>
      <c r="S38" s="526" t="s">
        <v>1058</v>
      </c>
      <c r="U38" s="739">
        <f t="shared" si="1"/>
        <v>58300</v>
      </c>
      <c r="V38" s="739">
        <f t="shared" si="2"/>
        <v>58300</v>
      </c>
      <c r="W38" s="739">
        <f t="shared" si="3"/>
        <v>106000</v>
      </c>
      <c r="X38" s="739">
        <f t="shared" si="4"/>
        <v>106000</v>
      </c>
      <c r="Y38" s="722">
        <f t="shared" si="5"/>
        <v>328600</v>
      </c>
      <c r="Z38" s="740" t="str">
        <f t="shared" si="6"/>
        <v>OK</v>
      </c>
    </row>
    <row r="39" spans="1:26" ht="24.6">
      <c r="A39" s="714">
        <v>20</v>
      </c>
      <c r="B39" s="852" t="s">
        <v>2610</v>
      </c>
      <c r="C39" s="536" t="s">
        <v>2599</v>
      </c>
      <c r="D39" s="536">
        <v>3000</v>
      </c>
      <c r="E39" s="536">
        <v>2597</v>
      </c>
      <c r="F39" s="536">
        <v>1791</v>
      </c>
      <c r="G39" s="536">
        <v>1791</v>
      </c>
      <c r="H39" s="536">
        <v>291</v>
      </c>
      <c r="I39" s="1268">
        <v>1500</v>
      </c>
      <c r="J39" s="1268">
        <v>9</v>
      </c>
      <c r="K39" s="1268">
        <f t="shared" si="11"/>
        <v>13500</v>
      </c>
      <c r="L39" s="1268">
        <v>300</v>
      </c>
      <c r="M39" s="1268">
        <v>300</v>
      </c>
      <c r="N39" s="1268">
        <v>500</v>
      </c>
      <c r="O39" s="1268">
        <v>400</v>
      </c>
      <c r="P39" s="1268">
        <f t="shared" si="12"/>
        <v>1500</v>
      </c>
      <c r="Q39" s="1268">
        <f t="shared" si="13"/>
        <v>13500</v>
      </c>
      <c r="R39" s="1160" t="s">
        <v>2604</v>
      </c>
      <c r="S39" s="526" t="s">
        <v>1058</v>
      </c>
      <c r="U39" s="739">
        <f t="shared" si="1"/>
        <v>2700</v>
      </c>
      <c r="V39" s="739">
        <f t="shared" si="2"/>
        <v>2700</v>
      </c>
      <c r="W39" s="739">
        <f t="shared" si="3"/>
        <v>4500</v>
      </c>
      <c r="X39" s="739">
        <f t="shared" si="4"/>
        <v>3600</v>
      </c>
      <c r="Y39" s="722">
        <f t="shared" si="5"/>
        <v>13500</v>
      </c>
      <c r="Z39" s="740" t="str">
        <f t="shared" si="6"/>
        <v>OK</v>
      </c>
    </row>
    <row r="40" spans="1:26" ht="24.6">
      <c r="A40" s="714">
        <v>21</v>
      </c>
      <c r="B40" s="852" t="s">
        <v>2611</v>
      </c>
      <c r="C40" s="536" t="s">
        <v>2599</v>
      </c>
      <c r="D40" s="1271">
        <v>3200</v>
      </c>
      <c r="E40" s="536">
        <v>2675</v>
      </c>
      <c r="F40" s="536">
        <v>1500</v>
      </c>
      <c r="G40" s="536">
        <v>1500</v>
      </c>
      <c r="H40" s="536">
        <v>0</v>
      </c>
      <c r="I40" s="1268">
        <v>1500</v>
      </c>
      <c r="J40" s="1268">
        <v>9</v>
      </c>
      <c r="K40" s="1268">
        <f t="shared" si="11"/>
        <v>13500</v>
      </c>
      <c r="L40" s="1268">
        <v>350</v>
      </c>
      <c r="M40" s="1268">
        <v>350</v>
      </c>
      <c r="N40" s="1268">
        <v>400</v>
      </c>
      <c r="O40" s="1268">
        <v>400</v>
      </c>
      <c r="P40" s="1268">
        <f t="shared" si="12"/>
        <v>1500</v>
      </c>
      <c r="Q40" s="1268">
        <f t="shared" si="13"/>
        <v>13500</v>
      </c>
      <c r="R40" s="1269" t="s">
        <v>2604</v>
      </c>
      <c r="S40" s="526" t="s">
        <v>1058</v>
      </c>
      <c r="U40" s="739">
        <f t="shared" si="1"/>
        <v>3150</v>
      </c>
      <c r="V40" s="739">
        <f t="shared" si="2"/>
        <v>3150</v>
      </c>
      <c r="W40" s="739">
        <f t="shared" si="3"/>
        <v>3600</v>
      </c>
      <c r="X40" s="739">
        <f t="shared" si="4"/>
        <v>3600</v>
      </c>
      <c r="Y40" s="722">
        <f t="shared" si="5"/>
        <v>13500</v>
      </c>
      <c r="Z40" s="740" t="str">
        <f t="shared" si="6"/>
        <v>OK</v>
      </c>
    </row>
    <row r="41" spans="1:26" ht="24.6">
      <c r="A41" s="714">
        <v>22</v>
      </c>
      <c r="B41" s="852" t="s">
        <v>2612</v>
      </c>
      <c r="C41" s="536" t="s">
        <v>2599</v>
      </c>
      <c r="D41" s="1271">
        <v>3700</v>
      </c>
      <c r="E41" s="536">
        <v>3257</v>
      </c>
      <c r="F41" s="536">
        <v>1760</v>
      </c>
      <c r="G41" s="536">
        <v>1760</v>
      </c>
      <c r="H41" s="536">
        <v>0</v>
      </c>
      <c r="I41" s="1268">
        <v>1760</v>
      </c>
      <c r="J41" s="1268">
        <v>15</v>
      </c>
      <c r="K41" s="1268">
        <f t="shared" si="11"/>
        <v>26400</v>
      </c>
      <c r="L41" s="1268">
        <v>280</v>
      </c>
      <c r="M41" s="1268">
        <v>280</v>
      </c>
      <c r="N41" s="1268">
        <v>600</v>
      </c>
      <c r="O41" s="1268">
        <v>600</v>
      </c>
      <c r="P41" s="1268">
        <f t="shared" si="12"/>
        <v>1760</v>
      </c>
      <c r="Q41" s="1268">
        <f t="shared" si="13"/>
        <v>26400</v>
      </c>
      <c r="R41" s="1269" t="s">
        <v>2604</v>
      </c>
      <c r="S41" s="526" t="s">
        <v>1058</v>
      </c>
      <c r="U41" s="739">
        <f t="shared" si="1"/>
        <v>4200</v>
      </c>
      <c r="V41" s="739">
        <f t="shared" si="2"/>
        <v>4200</v>
      </c>
      <c r="W41" s="739">
        <f t="shared" si="3"/>
        <v>9000</v>
      </c>
      <c r="X41" s="739">
        <f t="shared" si="4"/>
        <v>9000</v>
      </c>
      <c r="Y41" s="722">
        <f t="shared" si="5"/>
        <v>26400</v>
      </c>
      <c r="Z41" s="740" t="str">
        <f t="shared" si="6"/>
        <v>OK</v>
      </c>
    </row>
    <row r="42" spans="1:26" ht="24.6">
      <c r="A42" s="714">
        <v>23</v>
      </c>
      <c r="B42" s="852" t="s">
        <v>2613</v>
      </c>
      <c r="C42" s="536" t="s">
        <v>2599</v>
      </c>
      <c r="D42" s="1271">
        <v>3050</v>
      </c>
      <c r="E42" s="536">
        <v>2597</v>
      </c>
      <c r="F42" s="536">
        <v>1206</v>
      </c>
      <c r="G42" s="536">
        <v>1206</v>
      </c>
      <c r="H42" s="536">
        <v>0</v>
      </c>
      <c r="I42" s="1268">
        <v>1206</v>
      </c>
      <c r="J42" s="1268">
        <v>15</v>
      </c>
      <c r="K42" s="1268">
        <f t="shared" si="11"/>
        <v>18090</v>
      </c>
      <c r="L42" s="1268">
        <v>203</v>
      </c>
      <c r="M42" s="1268">
        <v>203</v>
      </c>
      <c r="N42" s="1268">
        <v>400</v>
      </c>
      <c r="O42" s="1268">
        <v>400</v>
      </c>
      <c r="P42" s="1268">
        <f t="shared" si="12"/>
        <v>1206</v>
      </c>
      <c r="Q42" s="1268">
        <f t="shared" si="13"/>
        <v>18090</v>
      </c>
      <c r="R42" s="1269" t="s">
        <v>2604</v>
      </c>
      <c r="S42" s="526" t="s">
        <v>1058</v>
      </c>
      <c r="U42" s="739">
        <f t="shared" si="1"/>
        <v>3045</v>
      </c>
      <c r="V42" s="739">
        <f t="shared" si="2"/>
        <v>3045</v>
      </c>
      <c r="W42" s="739">
        <f t="shared" si="3"/>
        <v>6000</v>
      </c>
      <c r="X42" s="739">
        <f t="shared" si="4"/>
        <v>6000</v>
      </c>
      <c r="Y42" s="722">
        <f t="shared" si="5"/>
        <v>18090</v>
      </c>
      <c r="Z42" s="740" t="str">
        <f t="shared" si="6"/>
        <v>OK</v>
      </c>
    </row>
    <row r="43" spans="1:26" ht="24.6">
      <c r="A43" s="714">
        <v>24</v>
      </c>
      <c r="B43" s="852" t="s">
        <v>2614</v>
      </c>
      <c r="C43" s="536" t="s">
        <v>2599</v>
      </c>
      <c r="D43" s="536">
        <v>3200</v>
      </c>
      <c r="E43" s="536">
        <v>2682</v>
      </c>
      <c r="F43" s="536">
        <v>1400</v>
      </c>
      <c r="G43" s="536">
        <v>1400</v>
      </c>
      <c r="H43" s="536">
        <v>0</v>
      </c>
      <c r="I43" s="1268">
        <v>1400</v>
      </c>
      <c r="J43" s="1268">
        <v>16</v>
      </c>
      <c r="K43" s="1268">
        <f t="shared" si="11"/>
        <v>22400</v>
      </c>
      <c r="L43" s="1268">
        <v>350</v>
      </c>
      <c r="M43" s="1268">
        <v>350</v>
      </c>
      <c r="N43" s="1268">
        <v>350</v>
      </c>
      <c r="O43" s="1268">
        <v>350</v>
      </c>
      <c r="P43" s="1268">
        <f t="shared" si="12"/>
        <v>1400</v>
      </c>
      <c r="Q43" s="1268">
        <f t="shared" si="13"/>
        <v>22400</v>
      </c>
      <c r="R43" s="1269" t="s">
        <v>2604</v>
      </c>
      <c r="S43" s="526" t="s">
        <v>1058</v>
      </c>
      <c r="U43" s="739">
        <f t="shared" si="1"/>
        <v>5600</v>
      </c>
      <c r="V43" s="739">
        <f t="shared" si="2"/>
        <v>5600</v>
      </c>
      <c r="W43" s="739">
        <f t="shared" si="3"/>
        <v>5600</v>
      </c>
      <c r="X43" s="739">
        <f t="shared" si="4"/>
        <v>5600</v>
      </c>
      <c r="Y43" s="722">
        <f t="shared" si="5"/>
        <v>22400</v>
      </c>
      <c r="Z43" s="740" t="str">
        <f t="shared" si="6"/>
        <v>OK</v>
      </c>
    </row>
    <row r="44" spans="1:26" s="21" customFormat="1" ht="24" customHeight="1">
      <c r="A44" s="1060"/>
      <c r="B44" s="76" t="s">
        <v>6</v>
      </c>
      <c r="K44" s="1224">
        <f>SUM(K28:K43)</f>
        <v>2759034</v>
      </c>
      <c r="L44" s="1139"/>
      <c r="M44" s="1139"/>
      <c r="N44" s="1139"/>
      <c r="O44" s="1139"/>
      <c r="P44" s="1139"/>
      <c r="Q44" s="1224">
        <f>SUM(Q28:Q43)</f>
        <v>2759034</v>
      </c>
      <c r="T44" s="22"/>
      <c r="U44" s="739">
        <f t="shared" si="1"/>
        <v>0</v>
      </c>
      <c r="V44" s="739">
        <f t="shared" si="2"/>
        <v>0</v>
      </c>
      <c r="W44" s="739">
        <f t="shared" si="3"/>
        <v>0</v>
      </c>
      <c r="X44" s="739">
        <f t="shared" si="4"/>
        <v>0</v>
      </c>
      <c r="Y44" s="722">
        <f t="shared" si="5"/>
        <v>0</v>
      </c>
      <c r="Z44" s="740" t="b">
        <f t="shared" si="6"/>
        <v>0</v>
      </c>
    </row>
    <row r="45" spans="1:26" ht="24.6">
      <c r="A45" s="1781" t="s">
        <v>2597</v>
      </c>
      <c r="B45" s="1781"/>
      <c r="C45" s="1781"/>
      <c r="D45" s="1781"/>
      <c r="E45" s="1781"/>
      <c r="F45" s="1781"/>
      <c r="G45" s="1781"/>
      <c r="H45" s="1781"/>
      <c r="I45" s="1781"/>
      <c r="J45" s="1781"/>
      <c r="K45" s="1781"/>
      <c r="L45" s="1781"/>
      <c r="M45" s="1781"/>
      <c r="N45" s="1781"/>
      <c r="O45" s="1781"/>
      <c r="P45" s="1781"/>
      <c r="Q45" s="1781"/>
      <c r="R45" s="1781"/>
      <c r="S45" s="1781"/>
      <c r="T45" s="1063"/>
      <c r="U45" s="739">
        <f t="shared" si="1"/>
        <v>0</v>
      </c>
      <c r="V45" s="739">
        <f t="shared" si="2"/>
        <v>0</v>
      </c>
      <c r="W45" s="739">
        <f t="shared" si="3"/>
        <v>0</v>
      </c>
      <c r="X45" s="739">
        <f t="shared" si="4"/>
        <v>0</v>
      </c>
      <c r="Y45" s="722">
        <f t="shared" si="5"/>
        <v>0</v>
      </c>
      <c r="Z45" s="740" t="str">
        <f t="shared" si="6"/>
        <v>OK</v>
      </c>
    </row>
    <row r="46" spans="1:26" s="21" customFormat="1" ht="24.6">
      <c r="A46" s="1781" t="s">
        <v>1029</v>
      </c>
      <c r="B46" s="1781"/>
      <c r="C46" s="1781"/>
      <c r="D46" s="1781"/>
      <c r="E46" s="1781"/>
      <c r="F46" s="1781"/>
      <c r="G46" s="1781"/>
      <c r="H46" s="1781"/>
      <c r="I46" s="1781"/>
      <c r="J46" s="1781"/>
      <c r="K46" s="1781"/>
      <c r="L46" s="1781"/>
      <c r="M46" s="1781"/>
      <c r="N46" s="1781"/>
      <c r="O46" s="1781"/>
      <c r="P46" s="1781"/>
      <c r="Q46" s="1781"/>
      <c r="R46" s="1781"/>
      <c r="S46" s="1781"/>
      <c r="U46" s="739">
        <f t="shared" si="1"/>
        <v>0</v>
      </c>
      <c r="V46" s="739">
        <f t="shared" si="2"/>
        <v>0</v>
      </c>
      <c r="W46" s="739">
        <f t="shared" si="3"/>
        <v>0</v>
      </c>
      <c r="X46" s="739">
        <f t="shared" si="4"/>
        <v>0</v>
      </c>
      <c r="Y46" s="722">
        <f t="shared" si="5"/>
        <v>0</v>
      </c>
      <c r="Z46" s="740" t="str">
        <f t="shared" si="6"/>
        <v>OK</v>
      </c>
    </row>
    <row r="47" spans="1:26" s="21" customFormat="1" ht="24.6">
      <c r="A47" s="1827" t="s">
        <v>1030</v>
      </c>
      <c r="B47" s="1827"/>
      <c r="C47" s="1827"/>
      <c r="D47" s="1827"/>
      <c r="E47" s="1827"/>
      <c r="F47" s="1827"/>
      <c r="G47" s="1827"/>
      <c r="H47" s="1827"/>
      <c r="I47" s="1827"/>
      <c r="J47" s="1827"/>
      <c r="K47" s="1827"/>
      <c r="L47" s="1827"/>
      <c r="M47" s="1827"/>
      <c r="N47" s="1827"/>
      <c r="O47" s="1827"/>
      <c r="P47" s="1827"/>
      <c r="Q47" s="1827"/>
      <c r="R47" s="1827"/>
      <c r="S47" s="1827"/>
      <c r="U47" s="739">
        <f t="shared" si="1"/>
        <v>0</v>
      </c>
      <c r="V47" s="739">
        <f t="shared" si="2"/>
        <v>0</v>
      </c>
      <c r="W47" s="739">
        <f t="shared" si="3"/>
        <v>0</v>
      </c>
      <c r="X47" s="739">
        <f t="shared" si="4"/>
        <v>0</v>
      </c>
      <c r="Y47" s="722">
        <f t="shared" si="5"/>
        <v>0</v>
      </c>
      <c r="Z47" s="740" t="str">
        <f t="shared" si="6"/>
        <v>OK</v>
      </c>
    </row>
    <row r="48" spans="1:26" s="21" customFormat="1" ht="38.4" customHeight="1">
      <c r="A48" s="1872" t="s">
        <v>789</v>
      </c>
      <c r="B48" s="1873" t="s">
        <v>4</v>
      </c>
      <c r="C48" s="1872" t="s">
        <v>1031</v>
      </c>
      <c r="D48" s="1894" t="s">
        <v>1032</v>
      </c>
      <c r="E48" s="1894"/>
      <c r="F48" s="1894"/>
      <c r="G48" s="1893" t="s">
        <v>1033</v>
      </c>
      <c r="H48" s="1894" t="s">
        <v>1034</v>
      </c>
      <c r="I48" s="1894" t="s">
        <v>1035</v>
      </c>
      <c r="J48" s="1895" t="s">
        <v>1036</v>
      </c>
      <c r="K48" s="1896" t="s">
        <v>1037</v>
      </c>
      <c r="L48" s="1892" t="s">
        <v>1038</v>
      </c>
      <c r="M48" s="1892" t="s">
        <v>1039</v>
      </c>
      <c r="N48" s="1892" t="s">
        <v>1040</v>
      </c>
      <c r="O48" s="1892" t="s">
        <v>1041</v>
      </c>
      <c r="P48" s="1872" t="s">
        <v>1042</v>
      </c>
      <c r="Q48" s="1872"/>
      <c r="R48" s="1872" t="s">
        <v>1043</v>
      </c>
      <c r="S48" s="1878" t="s">
        <v>1146</v>
      </c>
      <c r="U48" s="739"/>
      <c r="V48" s="739"/>
      <c r="W48" s="739"/>
      <c r="X48" s="739"/>
      <c r="Y48" s="722"/>
      <c r="Z48" s="740"/>
    </row>
    <row r="49" spans="1:26" s="21" customFormat="1" ht="54" customHeight="1">
      <c r="A49" s="1872"/>
      <c r="B49" s="1874"/>
      <c r="C49" s="1872"/>
      <c r="D49" s="1209" t="s">
        <v>1045</v>
      </c>
      <c r="E49" s="1209" t="s">
        <v>1046</v>
      </c>
      <c r="F49" s="1209" t="s">
        <v>224</v>
      </c>
      <c r="G49" s="1893"/>
      <c r="H49" s="1894"/>
      <c r="I49" s="1894"/>
      <c r="J49" s="1895"/>
      <c r="K49" s="1896"/>
      <c r="L49" s="1892"/>
      <c r="M49" s="1892"/>
      <c r="N49" s="1892"/>
      <c r="O49" s="1892"/>
      <c r="P49" s="724" t="s">
        <v>1047</v>
      </c>
      <c r="Q49" s="1211" t="s">
        <v>1048</v>
      </c>
      <c r="R49" s="1872"/>
      <c r="S49" s="1878"/>
      <c r="U49" s="739">
        <f t="shared" si="1"/>
        <v>0</v>
      </c>
      <c r="V49" s="739">
        <f t="shared" si="2"/>
        <v>0</v>
      </c>
      <c r="W49" s="739">
        <f t="shared" si="3"/>
        <v>0</v>
      </c>
      <c r="X49" s="739">
        <f t="shared" si="4"/>
        <v>0</v>
      </c>
      <c r="Y49" s="722">
        <f t="shared" si="5"/>
        <v>0</v>
      </c>
      <c r="Z49" s="740" t="b">
        <f t="shared" si="6"/>
        <v>0</v>
      </c>
    </row>
    <row r="50" spans="1:26" ht="20.399999999999999" customHeight="1">
      <c r="A50" s="724"/>
      <c r="B50" s="849" t="s">
        <v>1087</v>
      </c>
      <c r="C50" s="1227"/>
      <c r="D50" s="1209"/>
      <c r="E50" s="1209"/>
      <c r="F50" s="1209"/>
      <c r="G50" s="1208"/>
      <c r="H50" s="1209"/>
      <c r="I50" s="1209"/>
      <c r="J50" s="1210"/>
      <c r="K50" s="1240">
        <f>+K44</f>
        <v>2759034</v>
      </c>
      <c r="L50" s="1241"/>
      <c r="M50" s="1241"/>
      <c r="N50" s="1241"/>
      <c r="O50" s="1241"/>
      <c r="P50" s="1242"/>
      <c r="Q50" s="1240">
        <f>+Q44</f>
        <v>2759034</v>
      </c>
      <c r="R50" s="724"/>
      <c r="S50" s="726"/>
      <c r="T50" s="517"/>
      <c r="U50" s="739">
        <f t="shared" si="1"/>
        <v>0</v>
      </c>
      <c r="V50" s="739">
        <f t="shared" si="2"/>
        <v>0</v>
      </c>
      <c r="W50" s="739">
        <f t="shared" si="3"/>
        <v>0</v>
      </c>
      <c r="X50" s="739">
        <f t="shared" si="4"/>
        <v>0</v>
      </c>
      <c r="Y50" s="722">
        <f t="shared" si="5"/>
        <v>0</v>
      </c>
      <c r="Z50" s="740" t="b">
        <f t="shared" si="6"/>
        <v>0</v>
      </c>
    </row>
    <row r="51" spans="1:26" ht="24.6">
      <c r="A51" s="714">
        <v>25</v>
      </c>
      <c r="B51" s="1272" t="s">
        <v>2615</v>
      </c>
      <c r="C51" s="536" t="s">
        <v>2599</v>
      </c>
      <c r="D51" s="536">
        <v>3500</v>
      </c>
      <c r="E51" s="536">
        <v>2888</v>
      </c>
      <c r="F51" s="536">
        <v>1400</v>
      </c>
      <c r="G51" s="536">
        <v>1400</v>
      </c>
      <c r="H51" s="536">
        <v>0</v>
      </c>
      <c r="I51" s="1268">
        <v>1400</v>
      </c>
      <c r="J51" s="1268">
        <v>16</v>
      </c>
      <c r="K51" s="1268">
        <f t="shared" si="11"/>
        <v>22400</v>
      </c>
      <c r="L51" s="1268">
        <v>350</v>
      </c>
      <c r="M51" s="1268">
        <v>350</v>
      </c>
      <c r="N51" s="1268">
        <v>350</v>
      </c>
      <c r="O51" s="1268">
        <v>350</v>
      </c>
      <c r="P51" s="1268">
        <f t="shared" si="12"/>
        <v>1400</v>
      </c>
      <c r="Q51" s="1268">
        <f t="shared" si="13"/>
        <v>22400</v>
      </c>
      <c r="R51" s="1269" t="s">
        <v>2604</v>
      </c>
      <c r="S51" s="526" t="s">
        <v>1058</v>
      </c>
      <c r="U51" s="739">
        <f t="shared" si="1"/>
        <v>5600</v>
      </c>
      <c r="V51" s="739">
        <f t="shared" si="2"/>
        <v>5600</v>
      </c>
      <c r="W51" s="739">
        <f t="shared" si="3"/>
        <v>5600</v>
      </c>
      <c r="X51" s="739">
        <f t="shared" si="4"/>
        <v>5600</v>
      </c>
      <c r="Y51" s="722">
        <f t="shared" si="5"/>
        <v>22400</v>
      </c>
      <c r="Z51" s="740" t="str">
        <f t="shared" si="6"/>
        <v>OK</v>
      </c>
    </row>
    <row r="52" spans="1:26" ht="33" customHeight="1">
      <c r="A52" s="714">
        <v>26</v>
      </c>
      <c r="B52" s="1272" t="s">
        <v>2616</v>
      </c>
      <c r="C52" s="536" t="s">
        <v>2599</v>
      </c>
      <c r="D52" s="536">
        <v>3200</v>
      </c>
      <c r="E52" s="536">
        <v>2660</v>
      </c>
      <c r="F52" s="536">
        <v>1400</v>
      </c>
      <c r="G52" s="536">
        <v>1400</v>
      </c>
      <c r="H52" s="536">
        <v>0</v>
      </c>
      <c r="I52" s="1268">
        <v>1400</v>
      </c>
      <c r="J52" s="1268">
        <v>15</v>
      </c>
      <c r="K52" s="1268">
        <f t="shared" si="11"/>
        <v>21000</v>
      </c>
      <c r="L52" s="1268">
        <v>350</v>
      </c>
      <c r="M52" s="1268">
        <v>350</v>
      </c>
      <c r="N52" s="1268">
        <v>350</v>
      </c>
      <c r="O52" s="1268">
        <v>350</v>
      </c>
      <c r="P52" s="1268">
        <f t="shared" si="12"/>
        <v>1400</v>
      </c>
      <c r="Q52" s="1268">
        <f t="shared" si="13"/>
        <v>21000</v>
      </c>
      <c r="R52" s="1269" t="s">
        <v>2604</v>
      </c>
      <c r="S52" s="526" t="s">
        <v>1058</v>
      </c>
      <c r="U52" s="739">
        <f t="shared" si="1"/>
        <v>5250</v>
      </c>
      <c r="V52" s="739">
        <f t="shared" si="2"/>
        <v>5250</v>
      </c>
      <c r="W52" s="739">
        <f t="shared" si="3"/>
        <v>5250</v>
      </c>
      <c r="X52" s="739">
        <f t="shared" si="4"/>
        <v>5250</v>
      </c>
      <c r="Y52" s="722">
        <f t="shared" si="5"/>
        <v>21000</v>
      </c>
      <c r="Z52" s="740" t="str">
        <f t="shared" si="6"/>
        <v>OK</v>
      </c>
    </row>
    <row r="53" spans="1:26" ht="24.6">
      <c r="A53" s="714">
        <v>27</v>
      </c>
      <c r="B53" s="1272" t="s">
        <v>2617</v>
      </c>
      <c r="C53" s="536" t="s">
        <v>2599</v>
      </c>
      <c r="D53" s="536">
        <v>0</v>
      </c>
      <c r="E53" s="536">
        <v>3310</v>
      </c>
      <c r="F53" s="536">
        <v>3600</v>
      </c>
      <c r="G53" s="536">
        <v>3600</v>
      </c>
      <c r="H53" s="536">
        <v>0</v>
      </c>
      <c r="I53" s="1268">
        <v>3600</v>
      </c>
      <c r="J53" s="1268">
        <v>107</v>
      </c>
      <c r="K53" s="1268">
        <f t="shared" si="11"/>
        <v>385200</v>
      </c>
      <c r="L53" s="1268">
        <v>900</v>
      </c>
      <c r="M53" s="1268">
        <v>900</v>
      </c>
      <c r="N53" s="1268">
        <v>900</v>
      </c>
      <c r="O53" s="1268">
        <v>900</v>
      </c>
      <c r="P53" s="1268">
        <f t="shared" ref="P53:P64" si="14">SUM(L53:O53)</f>
        <v>3600</v>
      </c>
      <c r="Q53" s="1268">
        <f>SUM(P53*J53)</f>
        <v>385200</v>
      </c>
      <c r="R53" s="526" t="s">
        <v>2604</v>
      </c>
      <c r="S53" s="526" t="s">
        <v>1058</v>
      </c>
      <c r="U53" s="739">
        <f t="shared" si="1"/>
        <v>96300</v>
      </c>
      <c r="V53" s="739">
        <f t="shared" si="2"/>
        <v>96300</v>
      </c>
      <c r="W53" s="739">
        <f t="shared" si="3"/>
        <v>96300</v>
      </c>
      <c r="X53" s="739">
        <f t="shared" si="4"/>
        <v>96300</v>
      </c>
      <c r="Y53" s="722">
        <f t="shared" si="5"/>
        <v>385200</v>
      </c>
      <c r="Z53" s="740" t="str">
        <f t="shared" si="6"/>
        <v>OK</v>
      </c>
    </row>
    <row r="54" spans="1:26" ht="24.6">
      <c r="A54" s="714">
        <v>28</v>
      </c>
      <c r="B54" s="1272" t="s">
        <v>2618</v>
      </c>
      <c r="C54" s="536" t="s">
        <v>2599</v>
      </c>
      <c r="D54" s="536">
        <v>11000</v>
      </c>
      <c r="E54" s="536">
        <v>26097</v>
      </c>
      <c r="F54" s="536">
        <v>42425</v>
      </c>
      <c r="G54" s="536">
        <v>42425</v>
      </c>
      <c r="H54" s="536">
        <v>6425</v>
      </c>
      <c r="I54" s="1268">
        <v>36000</v>
      </c>
      <c r="J54" s="1268">
        <v>5.0999999999999996</v>
      </c>
      <c r="K54" s="1268">
        <f t="shared" si="11"/>
        <v>183600</v>
      </c>
      <c r="L54" s="1268">
        <v>9000</v>
      </c>
      <c r="M54" s="1268">
        <v>9000</v>
      </c>
      <c r="N54" s="1268">
        <v>9000</v>
      </c>
      <c r="O54" s="1268">
        <v>9000</v>
      </c>
      <c r="P54" s="1268">
        <f t="shared" si="14"/>
        <v>36000</v>
      </c>
      <c r="Q54" s="1268">
        <f>SUM(P54*J54)</f>
        <v>183600</v>
      </c>
      <c r="R54" s="526" t="s">
        <v>1105</v>
      </c>
      <c r="S54" s="526" t="s">
        <v>1058</v>
      </c>
      <c r="U54" s="739">
        <f t="shared" si="1"/>
        <v>45900</v>
      </c>
      <c r="V54" s="739">
        <f t="shared" si="2"/>
        <v>45900</v>
      </c>
      <c r="W54" s="739">
        <f t="shared" si="3"/>
        <v>45900</v>
      </c>
      <c r="X54" s="739">
        <f t="shared" si="4"/>
        <v>45900</v>
      </c>
      <c r="Y54" s="722">
        <f t="shared" si="5"/>
        <v>183600</v>
      </c>
      <c r="Z54" s="740" t="str">
        <f t="shared" si="6"/>
        <v>OK</v>
      </c>
    </row>
    <row r="55" spans="1:26" ht="24.6">
      <c r="A55" s="714">
        <v>29</v>
      </c>
      <c r="B55" s="1272" t="s">
        <v>2619</v>
      </c>
      <c r="C55" s="536" t="s">
        <v>1169</v>
      </c>
      <c r="D55" s="536">
        <v>0</v>
      </c>
      <c r="E55" s="536">
        <v>0</v>
      </c>
      <c r="F55" s="536">
        <v>1</v>
      </c>
      <c r="G55" s="536">
        <v>1</v>
      </c>
      <c r="H55" s="536">
        <v>0</v>
      </c>
      <c r="I55" s="1268">
        <v>1</v>
      </c>
      <c r="J55" s="1268">
        <v>1070</v>
      </c>
      <c r="K55" s="1268">
        <f t="shared" si="11"/>
        <v>1070</v>
      </c>
      <c r="L55" s="1268">
        <v>1</v>
      </c>
      <c r="M55" s="1268">
        <v>0</v>
      </c>
      <c r="N55" s="1268">
        <v>0</v>
      </c>
      <c r="O55" s="1268">
        <v>0</v>
      </c>
      <c r="P55" s="1268">
        <f t="shared" si="14"/>
        <v>1</v>
      </c>
      <c r="Q55" s="1268">
        <f>SUM(P55*J55)</f>
        <v>1070</v>
      </c>
      <c r="R55" s="526" t="s">
        <v>1105</v>
      </c>
      <c r="S55" s="526" t="s">
        <v>1058</v>
      </c>
      <c r="U55" s="739">
        <f t="shared" si="1"/>
        <v>1070</v>
      </c>
      <c r="V55" s="739">
        <f t="shared" si="2"/>
        <v>0</v>
      </c>
      <c r="W55" s="739">
        <f t="shared" si="3"/>
        <v>0</v>
      </c>
      <c r="X55" s="739">
        <f t="shared" si="4"/>
        <v>0</v>
      </c>
      <c r="Y55" s="722">
        <f t="shared" si="5"/>
        <v>1070</v>
      </c>
      <c r="Z55" s="740" t="str">
        <f t="shared" si="6"/>
        <v>OK</v>
      </c>
    </row>
    <row r="56" spans="1:26" ht="24.6">
      <c r="A56" s="714">
        <v>30</v>
      </c>
      <c r="B56" s="1272" t="s">
        <v>2620</v>
      </c>
      <c r="C56" s="536" t="s">
        <v>2621</v>
      </c>
      <c r="D56" s="536">
        <v>0</v>
      </c>
      <c r="E56" s="536">
        <v>50</v>
      </c>
      <c r="F56" s="536">
        <v>50</v>
      </c>
      <c r="G56" s="536">
        <v>75</v>
      </c>
      <c r="H56" s="536">
        <v>25</v>
      </c>
      <c r="I56" s="1268">
        <v>50</v>
      </c>
      <c r="J56" s="1268">
        <v>163</v>
      </c>
      <c r="K56" s="1268">
        <f t="shared" si="11"/>
        <v>8150</v>
      </c>
      <c r="L56" s="1268">
        <v>25</v>
      </c>
      <c r="M56" s="1268">
        <v>0</v>
      </c>
      <c r="N56" s="1268">
        <v>25</v>
      </c>
      <c r="O56" s="1268">
        <v>0</v>
      </c>
      <c r="P56" s="1268">
        <f t="shared" si="14"/>
        <v>50</v>
      </c>
      <c r="Q56" s="1268">
        <f t="shared" ref="Q56:Q72" si="15">SUM(P56*J56)</f>
        <v>8150</v>
      </c>
      <c r="R56" s="526" t="s">
        <v>1105</v>
      </c>
      <c r="S56" s="526" t="s">
        <v>1058</v>
      </c>
      <c r="U56" s="739">
        <f t="shared" si="1"/>
        <v>4075</v>
      </c>
      <c r="V56" s="739">
        <f t="shared" si="2"/>
        <v>0</v>
      </c>
      <c r="W56" s="739">
        <f t="shared" si="3"/>
        <v>4075</v>
      </c>
      <c r="X56" s="739">
        <f t="shared" si="4"/>
        <v>0</v>
      </c>
      <c r="Y56" s="722">
        <f t="shared" si="5"/>
        <v>8150</v>
      </c>
      <c r="Z56" s="740" t="str">
        <f t="shared" si="6"/>
        <v>OK</v>
      </c>
    </row>
    <row r="57" spans="1:26" ht="24.6">
      <c r="A57" s="714">
        <v>31</v>
      </c>
      <c r="B57" s="1272" t="s">
        <v>2622</v>
      </c>
      <c r="C57" s="536" t="s">
        <v>2621</v>
      </c>
      <c r="D57" s="536">
        <v>0</v>
      </c>
      <c r="E57" s="536">
        <v>2400</v>
      </c>
      <c r="F57" s="536">
        <v>2400</v>
      </c>
      <c r="G57" s="536">
        <v>562</v>
      </c>
      <c r="H57" s="536">
        <v>322</v>
      </c>
      <c r="I57" s="1268">
        <v>240</v>
      </c>
      <c r="J57" s="1268">
        <v>20</v>
      </c>
      <c r="K57" s="1268">
        <f t="shared" si="11"/>
        <v>4800</v>
      </c>
      <c r="L57" s="1268">
        <v>60</v>
      </c>
      <c r="M57" s="1268">
        <v>60</v>
      </c>
      <c r="N57" s="1268">
        <v>60</v>
      </c>
      <c r="O57" s="1268">
        <v>60</v>
      </c>
      <c r="P57" s="1268">
        <f t="shared" si="14"/>
        <v>240</v>
      </c>
      <c r="Q57" s="1268">
        <f t="shared" si="15"/>
        <v>4800</v>
      </c>
      <c r="R57" s="1269" t="s">
        <v>1105</v>
      </c>
      <c r="S57" s="526" t="s">
        <v>1058</v>
      </c>
      <c r="U57" s="739">
        <f t="shared" si="1"/>
        <v>1200</v>
      </c>
      <c r="V57" s="739">
        <f t="shared" si="2"/>
        <v>1200</v>
      </c>
      <c r="W57" s="739">
        <f t="shared" si="3"/>
        <v>1200</v>
      </c>
      <c r="X57" s="739">
        <f t="shared" si="4"/>
        <v>1200</v>
      </c>
      <c r="Y57" s="722">
        <f t="shared" si="5"/>
        <v>4800</v>
      </c>
      <c r="Z57" s="740" t="str">
        <f t="shared" si="6"/>
        <v>OK</v>
      </c>
    </row>
    <row r="58" spans="1:26" ht="24.6">
      <c r="A58" s="714">
        <v>32</v>
      </c>
      <c r="B58" s="1272" t="s">
        <v>2623</v>
      </c>
      <c r="C58" s="536" t="s">
        <v>2599</v>
      </c>
      <c r="D58" s="536">
        <v>240</v>
      </c>
      <c r="E58" s="536">
        <v>170</v>
      </c>
      <c r="F58" s="536">
        <v>170</v>
      </c>
      <c r="G58" s="536">
        <v>193</v>
      </c>
      <c r="H58" s="536">
        <v>43</v>
      </c>
      <c r="I58" s="1268">
        <v>150</v>
      </c>
      <c r="J58" s="1268">
        <v>90</v>
      </c>
      <c r="K58" s="1268">
        <f t="shared" si="11"/>
        <v>13500</v>
      </c>
      <c r="L58" s="1268">
        <v>25</v>
      </c>
      <c r="M58" s="1268">
        <v>50</v>
      </c>
      <c r="N58" s="1268">
        <v>25</v>
      </c>
      <c r="O58" s="1268">
        <v>50</v>
      </c>
      <c r="P58" s="1268">
        <f t="shared" si="14"/>
        <v>150</v>
      </c>
      <c r="Q58" s="1268">
        <f t="shared" si="15"/>
        <v>13500</v>
      </c>
      <c r="R58" s="1269" t="s">
        <v>1105</v>
      </c>
      <c r="S58" s="526" t="s">
        <v>1058</v>
      </c>
      <c r="U58" s="739">
        <f t="shared" si="1"/>
        <v>2250</v>
      </c>
      <c r="V58" s="739">
        <f t="shared" si="2"/>
        <v>4500</v>
      </c>
      <c r="W58" s="739">
        <f t="shared" si="3"/>
        <v>2250</v>
      </c>
      <c r="X58" s="739">
        <f t="shared" si="4"/>
        <v>4500</v>
      </c>
      <c r="Y58" s="722">
        <f t="shared" si="5"/>
        <v>13500</v>
      </c>
      <c r="Z58" s="740" t="str">
        <f t="shared" si="6"/>
        <v>OK</v>
      </c>
    </row>
    <row r="59" spans="1:26" ht="42">
      <c r="A59" s="714">
        <v>33</v>
      </c>
      <c r="B59" s="1272" t="s">
        <v>2624</v>
      </c>
      <c r="C59" s="536" t="s">
        <v>2599</v>
      </c>
      <c r="D59" s="536">
        <v>400</v>
      </c>
      <c r="E59" s="536">
        <v>1200</v>
      </c>
      <c r="F59" s="536">
        <v>1200</v>
      </c>
      <c r="G59" s="536">
        <v>1305</v>
      </c>
      <c r="H59" s="536">
        <v>105</v>
      </c>
      <c r="I59" s="1268">
        <v>1200</v>
      </c>
      <c r="J59" s="1268">
        <v>117</v>
      </c>
      <c r="K59" s="1268">
        <f t="shared" si="11"/>
        <v>140400</v>
      </c>
      <c r="L59" s="1268">
        <v>200</v>
      </c>
      <c r="M59" s="1268">
        <v>400</v>
      </c>
      <c r="N59" s="1268">
        <v>300</v>
      </c>
      <c r="O59" s="1268">
        <v>300</v>
      </c>
      <c r="P59" s="1268">
        <f t="shared" si="14"/>
        <v>1200</v>
      </c>
      <c r="Q59" s="1268">
        <f t="shared" si="15"/>
        <v>140400</v>
      </c>
      <c r="R59" s="1269" t="s">
        <v>1105</v>
      </c>
      <c r="S59" s="526" t="s">
        <v>1058</v>
      </c>
      <c r="U59" s="739">
        <f t="shared" si="1"/>
        <v>23400</v>
      </c>
      <c r="V59" s="739">
        <f t="shared" si="2"/>
        <v>46800</v>
      </c>
      <c r="W59" s="739">
        <f t="shared" si="3"/>
        <v>35100</v>
      </c>
      <c r="X59" s="739">
        <f t="shared" si="4"/>
        <v>35100</v>
      </c>
      <c r="Y59" s="722">
        <f t="shared" si="5"/>
        <v>140400</v>
      </c>
      <c r="Z59" s="740" t="str">
        <f t="shared" si="6"/>
        <v>OK</v>
      </c>
    </row>
    <row r="60" spans="1:26" ht="24.6">
      <c r="A60" s="714">
        <v>34</v>
      </c>
      <c r="B60" s="1272" t="s">
        <v>2625</v>
      </c>
      <c r="C60" s="536" t="s">
        <v>2599</v>
      </c>
      <c r="D60" s="536">
        <v>2400</v>
      </c>
      <c r="E60" s="536">
        <v>2400</v>
      </c>
      <c r="F60" s="536">
        <v>2400</v>
      </c>
      <c r="G60" s="536">
        <v>1588</v>
      </c>
      <c r="H60" s="536">
        <v>188</v>
      </c>
      <c r="I60" s="1268">
        <v>1400</v>
      </c>
      <c r="J60" s="1268">
        <v>77.040000000000006</v>
      </c>
      <c r="K60" s="1268">
        <f t="shared" si="11"/>
        <v>107856.00000000001</v>
      </c>
      <c r="L60" s="1268">
        <v>400</v>
      </c>
      <c r="M60" s="1268">
        <v>200</v>
      </c>
      <c r="N60" s="1268">
        <v>400</v>
      </c>
      <c r="O60" s="1268">
        <v>400</v>
      </c>
      <c r="P60" s="1268">
        <f t="shared" si="14"/>
        <v>1400</v>
      </c>
      <c r="Q60" s="1268">
        <f t="shared" si="15"/>
        <v>107856.00000000001</v>
      </c>
      <c r="R60" s="1269" t="s">
        <v>1105</v>
      </c>
      <c r="S60" s="526" t="s">
        <v>1058</v>
      </c>
      <c r="U60" s="739">
        <f t="shared" si="1"/>
        <v>30816.000000000004</v>
      </c>
      <c r="V60" s="739">
        <f t="shared" si="2"/>
        <v>15408.000000000002</v>
      </c>
      <c r="W60" s="739">
        <f t="shared" si="3"/>
        <v>30816.000000000004</v>
      </c>
      <c r="X60" s="739">
        <f t="shared" si="4"/>
        <v>30816.000000000004</v>
      </c>
      <c r="Y60" s="722">
        <f t="shared" si="5"/>
        <v>107856.00000000001</v>
      </c>
      <c r="Z60" s="740" t="str">
        <f t="shared" si="6"/>
        <v>OK</v>
      </c>
    </row>
    <row r="61" spans="1:26" ht="24.6">
      <c r="A61" s="714">
        <v>35</v>
      </c>
      <c r="B61" s="1272" t="s">
        <v>2626</v>
      </c>
      <c r="C61" s="536" t="s">
        <v>2599</v>
      </c>
      <c r="D61" s="536">
        <v>1200</v>
      </c>
      <c r="E61" s="536">
        <v>1200</v>
      </c>
      <c r="F61" s="536">
        <v>1200</v>
      </c>
      <c r="G61" s="536">
        <v>941</v>
      </c>
      <c r="H61" s="536">
        <v>41</v>
      </c>
      <c r="I61" s="1268">
        <v>900</v>
      </c>
      <c r="J61" s="1268">
        <v>64.2</v>
      </c>
      <c r="K61" s="1268">
        <f t="shared" si="11"/>
        <v>57780</v>
      </c>
      <c r="L61" s="1268">
        <v>300</v>
      </c>
      <c r="M61" s="1268">
        <v>200</v>
      </c>
      <c r="N61" s="1268">
        <v>200</v>
      </c>
      <c r="O61" s="1268">
        <v>200</v>
      </c>
      <c r="P61" s="1268">
        <f t="shared" si="14"/>
        <v>900</v>
      </c>
      <c r="Q61" s="1268">
        <f t="shared" si="15"/>
        <v>57780</v>
      </c>
      <c r="R61" s="1269" t="s">
        <v>1105</v>
      </c>
      <c r="S61" s="526" t="s">
        <v>1058</v>
      </c>
      <c r="U61" s="739">
        <f t="shared" si="1"/>
        <v>19260</v>
      </c>
      <c r="V61" s="739">
        <f t="shared" si="2"/>
        <v>12840</v>
      </c>
      <c r="W61" s="739">
        <f t="shared" si="3"/>
        <v>12840</v>
      </c>
      <c r="X61" s="739">
        <f t="shared" si="4"/>
        <v>12840</v>
      </c>
      <c r="Y61" s="722">
        <f t="shared" si="5"/>
        <v>57780</v>
      </c>
      <c r="Z61" s="740" t="str">
        <f t="shared" si="6"/>
        <v>OK</v>
      </c>
    </row>
    <row r="62" spans="1:26" ht="24.6">
      <c r="A62" s="714">
        <v>36</v>
      </c>
      <c r="B62" s="852" t="s">
        <v>2627</v>
      </c>
      <c r="C62" s="536" t="s">
        <v>2599</v>
      </c>
      <c r="D62" s="536">
        <v>400</v>
      </c>
      <c r="E62" s="536">
        <v>400</v>
      </c>
      <c r="F62" s="536">
        <v>400</v>
      </c>
      <c r="G62" s="536">
        <v>488</v>
      </c>
      <c r="H62" s="536">
        <v>88</v>
      </c>
      <c r="I62" s="1268">
        <v>400</v>
      </c>
      <c r="J62" s="1268">
        <v>74.900000000000006</v>
      </c>
      <c r="K62" s="1268">
        <f t="shared" si="11"/>
        <v>29960.000000000004</v>
      </c>
      <c r="L62" s="1268">
        <v>100</v>
      </c>
      <c r="M62" s="1268">
        <v>100</v>
      </c>
      <c r="N62" s="1268">
        <v>100</v>
      </c>
      <c r="O62" s="1268">
        <v>100</v>
      </c>
      <c r="P62" s="1268">
        <f t="shared" si="14"/>
        <v>400</v>
      </c>
      <c r="Q62" s="1268">
        <f t="shared" si="15"/>
        <v>29960.000000000004</v>
      </c>
      <c r="R62" s="1269" t="s">
        <v>1105</v>
      </c>
      <c r="S62" s="526" t="s">
        <v>1058</v>
      </c>
      <c r="U62" s="739">
        <f t="shared" si="1"/>
        <v>7490.0000000000009</v>
      </c>
      <c r="V62" s="739">
        <f t="shared" si="2"/>
        <v>7490.0000000000009</v>
      </c>
      <c r="W62" s="739">
        <f t="shared" si="3"/>
        <v>7490.0000000000009</v>
      </c>
      <c r="X62" s="739">
        <f t="shared" si="4"/>
        <v>7490.0000000000009</v>
      </c>
      <c r="Y62" s="722">
        <f t="shared" si="5"/>
        <v>29960.000000000004</v>
      </c>
      <c r="Z62" s="740" t="str">
        <f t="shared" si="6"/>
        <v>OK</v>
      </c>
    </row>
    <row r="63" spans="1:26" ht="24.6">
      <c r="A63" s="714">
        <v>37</v>
      </c>
      <c r="B63" s="852" t="s">
        <v>2628</v>
      </c>
      <c r="C63" s="536" t="s">
        <v>2599</v>
      </c>
      <c r="D63" s="536">
        <v>200</v>
      </c>
      <c r="E63" s="536">
        <v>200</v>
      </c>
      <c r="F63" s="536">
        <v>200</v>
      </c>
      <c r="G63" s="536">
        <v>290</v>
      </c>
      <c r="H63" s="536">
        <v>90</v>
      </c>
      <c r="I63" s="1268">
        <v>200</v>
      </c>
      <c r="J63" s="1268">
        <v>40</v>
      </c>
      <c r="K63" s="1268">
        <f t="shared" si="11"/>
        <v>8000</v>
      </c>
      <c r="L63" s="1268">
        <v>50</v>
      </c>
      <c r="M63" s="1268">
        <v>50</v>
      </c>
      <c r="N63" s="1268">
        <v>50</v>
      </c>
      <c r="O63" s="1268">
        <v>50</v>
      </c>
      <c r="P63" s="1268">
        <f t="shared" si="14"/>
        <v>200</v>
      </c>
      <c r="Q63" s="1268">
        <f t="shared" si="15"/>
        <v>8000</v>
      </c>
      <c r="R63" s="1269" t="s">
        <v>1105</v>
      </c>
      <c r="S63" s="526" t="s">
        <v>1058</v>
      </c>
      <c r="U63" s="739">
        <f t="shared" si="1"/>
        <v>2000</v>
      </c>
      <c r="V63" s="739">
        <f t="shared" si="2"/>
        <v>2000</v>
      </c>
      <c r="W63" s="739">
        <f t="shared" si="3"/>
        <v>2000</v>
      </c>
      <c r="X63" s="739">
        <f t="shared" si="4"/>
        <v>2000</v>
      </c>
      <c r="Y63" s="722">
        <f t="shared" si="5"/>
        <v>8000</v>
      </c>
      <c r="Z63" s="740" t="str">
        <f t="shared" si="6"/>
        <v>OK</v>
      </c>
    </row>
    <row r="64" spans="1:26" ht="24.6">
      <c r="A64" s="714">
        <v>38</v>
      </c>
      <c r="B64" s="832" t="s">
        <v>2629</v>
      </c>
      <c r="C64" s="1270" t="s">
        <v>2599</v>
      </c>
      <c r="D64" s="536">
        <v>1400</v>
      </c>
      <c r="E64" s="536">
        <v>1400</v>
      </c>
      <c r="F64" s="536">
        <v>1400</v>
      </c>
      <c r="G64" s="536">
        <v>1603</v>
      </c>
      <c r="H64" s="1270">
        <v>203</v>
      </c>
      <c r="I64" s="1268">
        <v>1400</v>
      </c>
      <c r="J64" s="1268">
        <v>80.25</v>
      </c>
      <c r="K64" s="1268">
        <f t="shared" si="11"/>
        <v>112350</v>
      </c>
      <c r="L64" s="1268">
        <v>300</v>
      </c>
      <c r="M64" s="1268">
        <v>400</v>
      </c>
      <c r="N64" s="1268">
        <v>300</v>
      </c>
      <c r="O64" s="1268">
        <v>400</v>
      </c>
      <c r="P64" s="1268">
        <f t="shared" si="14"/>
        <v>1400</v>
      </c>
      <c r="Q64" s="1268">
        <f t="shared" si="15"/>
        <v>112350</v>
      </c>
      <c r="R64" s="1269" t="s">
        <v>1105</v>
      </c>
      <c r="S64" s="526" t="s">
        <v>1058</v>
      </c>
      <c r="U64" s="739">
        <f t="shared" si="1"/>
        <v>24075</v>
      </c>
      <c r="V64" s="739">
        <f t="shared" si="2"/>
        <v>32100</v>
      </c>
      <c r="W64" s="739">
        <f t="shared" si="3"/>
        <v>24075</v>
      </c>
      <c r="X64" s="739">
        <f t="shared" si="4"/>
        <v>32100</v>
      </c>
      <c r="Y64" s="722">
        <f t="shared" si="5"/>
        <v>112350</v>
      </c>
      <c r="Z64" s="740" t="str">
        <f t="shared" si="6"/>
        <v>OK</v>
      </c>
    </row>
    <row r="65" spans="1:26" s="21" customFormat="1" ht="24" customHeight="1">
      <c r="A65" s="1060"/>
      <c r="B65" s="76" t="s">
        <v>6</v>
      </c>
      <c r="K65" s="1224">
        <f>SUM(K50:K64)</f>
        <v>3855100</v>
      </c>
      <c r="L65" s="1139"/>
      <c r="M65" s="1139"/>
      <c r="N65" s="1139"/>
      <c r="O65" s="1139"/>
      <c r="P65" s="1139"/>
      <c r="Q65" s="1224">
        <f>SUM(Q50:Q64)</f>
        <v>3855100</v>
      </c>
      <c r="T65" s="22"/>
      <c r="U65" s="739">
        <f t="shared" si="1"/>
        <v>0</v>
      </c>
      <c r="V65" s="739">
        <f t="shared" si="2"/>
        <v>0</v>
      </c>
      <c r="W65" s="739">
        <f t="shared" si="3"/>
        <v>0</v>
      </c>
      <c r="X65" s="739">
        <f t="shared" si="4"/>
        <v>0</v>
      </c>
      <c r="Y65" s="722">
        <f t="shared" si="5"/>
        <v>0</v>
      </c>
      <c r="Z65" s="740" t="b">
        <f t="shared" si="6"/>
        <v>0</v>
      </c>
    </row>
    <row r="66" spans="1:26" ht="24.6">
      <c r="A66" s="1781" t="s">
        <v>2597</v>
      </c>
      <c r="B66" s="1781"/>
      <c r="C66" s="1781"/>
      <c r="D66" s="1781"/>
      <c r="E66" s="1781"/>
      <c r="F66" s="1781"/>
      <c r="G66" s="1781"/>
      <c r="H66" s="1781"/>
      <c r="I66" s="1781"/>
      <c r="J66" s="1781"/>
      <c r="K66" s="1781"/>
      <c r="L66" s="1781"/>
      <c r="M66" s="1781"/>
      <c r="N66" s="1781"/>
      <c r="O66" s="1781"/>
      <c r="P66" s="1781"/>
      <c r="Q66" s="1781"/>
      <c r="R66" s="1781"/>
      <c r="S66" s="1781"/>
      <c r="T66" s="1063"/>
      <c r="U66" s="739">
        <f t="shared" si="1"/>
        <v>0</v>
      </c>
      <c r="V66" s="739">
        <f t="shared" si="2"/>
        <v>0</v>
      </c>
      <c r="W66" s="739">
        <f t="shared" si="3"/>
        <v>0</v>
      </c>
      <c r="X66" s="739">
        <f t="shared" si="4"/>
        <v>0</v>
      </c>
      <c r="Y66" s="722">
        <f t="shared" si="5"/>
        <v>0</v>
      </c>
      <c r="Z66" s="740" t="str">
        <f t="shared" si="6"/>
        <v>OK</v>
      </c>
    </row>
    <row r="67" spans="1:26" s="21" customFormat="1" ht="24.6">
      <c r="A67" s="1781" t="s">
        <v>1029</v>
      </c>
      <c r="B67" s="1781"/>
      <c r="C67" s="1781"/>
      <c r="D67" s="1781"/>
      <c r="E67" s="1781"/>
      <c r="F67" s="1781"/>
      <c r="G67" s="1781"/>
      <c r="H67" s="1781"/>
      <c r="I67" s="1781"/>
      <c r="J67" s="1781"/>
      <c r="K67" s="1781"/>
      <c r="L67" s="1781"/>
      <c r="M67" s="1781"/>
      <c r="N67" s="1781"/>
      <c r="O67" s="1781"/>
      <c r="P67" s="1781"/>
      <c r="Q67" s="1781"/>
      <c r="R67" s="1781"/>
      <c r="S67" s="1781"/>
      <c r="U67" s="739">
        <f t="shared" si="1"/>
        <v>0</v>
      </c>
      <c r="V67" s="739">
        <f t="shared" si="2"/>
        <v>0</v>
      </c>
      <c r="W67" s="739">
        <f t="shared" si="3"/>
        <v>0</v>
      </c>
      <c r="X67" s="739">
        <f t="shared" si="4"/>
        <v>0</v>
      </c>
      <c r="Y67" s="722">
        <f t="shared" si="5"/>
        <v>0</v>
      </c>
      <c r="Z67" s="740" t="str">
        <f t="shared" si="6"/>
        <v>OK</v>
      </c>
    </row>
    <row r="68" spans="1:26" s="21" customFormat="1" ht="24.6">
      <c r="A68" s="1827" t="s">
        <v>1030</v>
      </c>
      <c r="B68" s="1827"/>
      <c r="C68" s="1827"/>
      <c r="D68" s="1827"/>
      <c r="E68" s="1827"/>
      <c r="F68" s="1827"/>
      <c r="G68" s="1827"/>
      <c r="H68" s="1827"/>
      <c r="I68" s="1827"/>
      <c r="J68" s="1827"/>
      <c r="K68" s="1827"/>
      <c r="L68" s="1827"/>
      <c r="M68" s="1827"/>
      <c r="N68" s="1827"/>
      <c r="O68" s="1827"/>
      <c r="P68" s="1827"/>
      <c r="Q68" s="1827"/>
      <c r="R68" s="1827"/>
      <c r="S68" s="1827"/>
      <c r="U68" s="739">
        <f t="shared" si="1"/>
        <v>0</v>
      </c>
      <c r="V68" s="739">
        <f t="shared" si="2"/>
        <v>0</v>
      </c>
      <c r="W68" s="739">
        <f t="shared" si="3"/>
        <v>0</v>
      </c>
      <c r="X68" s="739">
        <f t="shared" si="4"/>
        <v>0</v>
      </c>
      <c r="Y68" s="722">
        <f t="shared" si="5"/>
        <v>0</v>
      </c>
      <c r="Z68" s="740" t="str">
        <f t="shared" si="6"/>
        <v>OK</v>
      </c>
    </row>
    <row r="69" spans="1:26" s="21" customFormat="1" ht="34.200000000000003" customHeight="1">
      <c r="A69" s="1872" t="s">
        <v>789</v>
      </c>
      <c r="B69" s="1873" t="s">
        <v>4</v>
      </c>
      <c r="C69" s="1872" t="s">
        <v>1031</v>
      </c>
      <c r="D69" s="1894" t="s">
        <v>1032</v>
      </c>
      <c r="E69" s="1894"/>
      <c r="F69" s="1894"/>
      <c r="G69" s="1893" t="s">
        <v>1033</v>
      </c>
      <c r="H69" s="1894" t="s">
        <v>1034</v>
      </c>
      <c r="I69" s="1894" t="s">
        <v>1035</v>
      </c>
      <c r="J69" s="1895" t="s">
        <v>1036</v>
      </c>
      <c r="K69" s="1896" t="s">
        <v>1037</v>
      </c>
      <c r="L69" s="1892" t="s">
        <v>1038</v>
      </c>
      <c r="M69" s="1892" t="s">
        <v>1039</v>
      </c>
      <c r="N69" s="1892" t="s">
        <v>1040</v>
      </c>
      <c r="O69" s="1892" t="s">
        <v>1041</v>
      </c>
      <c r="P69" s="1872" t="s">
        <v>1042</v>
      </c>
      <c r="Q69" s="1872"/>
      <c r="R69" s="1872" t="s">
        <v>1043</v>
      </c>
      <c r="S69" s="1878" t="s">
        <v>1146</v>
      </c>
      <c r="U69" s="739"/>
      <c r="V69" s="739"/>
      <c r="W69" s="739"/>
      <c r="X69" s="739"/>
      <c r="Y69" s="722"/>
      <c r="Z69" s="740"/>
    </row>
    <row r="70" spans="1:26" s="21" customFormat="1" ht="56.4" customHeight="1">
      <c r="A70" s="1872"/>
      <c r="B70" s="1874"/>
      <c r="C70" s="1872"/>
      <c r="D70" s="1209" t="s">
        <v>1045</v>
      </c>
      <c r="E70" s="1209" t="s">
        <v>1046</v>
      </c>
      <c r="F70" s="1209" t="s">
        <v>224</v>
      </c>
      <c r="G70" s="1893"/>
      <c r="H70" s="1894"/>
      <c r="I70" s="1894"/>
      <c r="J70" s="1895"/>
      <c r="K70" s="1896"/>
      <c r="L70" s="1892"/>
      <c r="M70" s="1892"/>
      <c r="N70" s="1892"/>
      <c r="O70" s="1892"/>
      <c r="P70" s="724" t="s">
        <v>1047</v>
      </c>
      <c r="Q70" s="1211" t="s">
        <v>1048</v>
      </c>
      <c r="R70" s="1872"/>
      <c r="S70" s="1878"/>
      <c r="U70" s="739">
        <f t="shared" si="1"/>
        <v>0</v>
      </c>
      <c r="V70" s="739">
        <f t="shared" si="2"/>
        <v>0</v>
      </c>
      <c r="W70" s="739">
        <f t="shared" si="3"/>
        <v>0</v>
      </c>
      <c r="X70" s="739">
        <f t="shared" si="4"/>
        <v>0</v>
      </c>
      <c r="Y70" s="722">
        <f t="shared" si="5"/>
        <v>0</v>
      </c>
      <c r="Z70" s="740" t="b">
        <f t="shared" si="6"/>
        <v>0</v>
      </c>
    </row>
    <row r="71" spans="1:26" ht="25.95" customHeight="1">
      <c r="A71" s="724"/>
      <c r="B71" s="849" t="s">
        <v>1087</v>
      </c>
      <c r="C71" s="1227"/>
      <c r="D71" s="1209"/>
      <c r="E71" s="1209"/>
      <c r="F71" s="1209"/>
      <c r="G71" s="1208"/>
      <c r="H71" s="1209"/>
      <c r="I71" s="1209"/>
      <c r="J71" s="1210"/>
      <c r="K71" s="1240">
        <f>+K65</f>
        <v>3855100</v>
      </c>
      <c r="L71" s="1241"/>
      <c r="M71" s="1241"/>
      <c r="N71" s="1241"/>
      <c r="O71" s="1241"/>
      <c r="P71" s="1242"/>
      <c r="Q71" s="1240">
        <f>+Q65</f>
        <v>3855100</v>
      </c>
      <c r="R71" s="724"/>
      <c r="S71" s="726"/>
      <c r="T71" s="517"/>
      <c r="U71" s="739">
        <f t="shared" ref="U71:U133" si="16">+L71*J71</f>
        <v>0</v>
      </c>
      <c r="V71" s="739">
        <f t="shared" ref="V71:V133" si="17">+M71*J71</f>
        <v>0</v>
      </c>
      <c r="W71" s="739">
        <f t="shared" ref="W71:W133" si="18">+N71*J71</f>
        <v>0</v>
      </c>
      <c r="X71" s="739">
        <f t="shared" ref="X71:X133" si="19">+O71*J71</f>
        <v>0</v>
      </c>
      <c r="Y71" s="722">
        <f t="shared" ref="Y71:Y84" si="20">SUM(U71:X71)</f>
        <v>0</v>
      </c>
      <c r="Z71" s="740" t="b">
        <f t="shared" ref="Z71:Z133" si="21">IF(Q71=Y71,"OK")</f>
        <v>0</v>
      </c>
    </row>
    <row r="72" spans="1:26" ht="24.6">
      <c r="A72" s="714">
        <v>39</v>
      </c>
      <c r="B72" s="832" t="s">
        <v>2630</v>
      </c>
      <c r="C72" s="1270" t="s">
        <v>2599</v>
      </c>
      <c r="D72" s="536">
        <v>1400</v>
      </c>
      <c r="E72" s="536">
        <v>1400</v>
      </c>
      <c r="F72" s="536">
        <v>1400</v>
      </c>
      <c r="G72" s="536">
        <v>1617</v>
      </c>
      <c r="H72" s="1270">
        <v>217</v>
      </c>
      <c r="I72" s="1268">
        <v>1400</v>
      </c>
      <c r="J72" s="1268">
        <v>80.25</v>
      </c>
      <c r="K72" s="1268">
        <f t="shared" si="11"/>
        <v>112350</v>
      </c>
      <c r="L72" s="1268">
        <v>300</v>
      </c>
      <c r="M72" s="1268">
        <v>400</v>
      </c>
      <c r="N72" s="1268">
        <v>300</v>
      </c>
      <c r="O72" s="1268">
        <v>400</v>
      </c>
      <c r="P72" s="1268">
        <f t="shared" ref="P72" si="22">SUM(L72:O72)</f>
        <v>1400</v>
      </c>
      <c r="Q72" s="1268">
        <f t="shared" si="15"/>
        <v>112350</v>
      </c>
      <c r="R72" s="1269" t="s">
        <v>1105</v>
      </c>
      <c r="S72" s="526" t="s">
        <v>1058</v>
      </c>
      <c r="U72" s="739">
        <f t="shared" si="16"/>
        <v>24075</v>
      </c>
      <c r="V72" s="739">
        <f t="shared" si="17"/>
        <v>32100</v>
      </c>
      <c r="W72" s="739">
        <f t="shared" si="18"/>
        <v>24075</v>
      </c>
      <c r="X72" s="739">
        <f t="shared" si="19"/>
        <v>32100</v>
      </c>
      <c r="Y72" s="722">
        <f t="shared" si="20"/>
        <v>112350</v>
      </c>
      <c r="Z72" s="740" t="str">
        <f t="shared" si="21"/>
        <v>OK</v>
      </c>
    </row>
    <row r="73" spans="1:26" ht="24.6">
      <c r="A73" s="714">
        <v>40</v>
      </c>
      <c r="B73" s="852" t="s">
        <v>2631</v>
      </c>
      <c r="C73" s="536" t="s">
        <v>2599</v>
      </c>
      <c r="D73" s="536">
        <v>1300</v>
      </c>
      <c r="E73" s="536">
        <v>1400</v>
      </c>
      <c r="F73" s="536">
        <v>1400</v>
      </c>
      <c r="G73" s="536">
        <v>1519</v>
      </c>
      <c r="H73" s="536">
        <v>119</v>
      </c>
      <c r="I73" s="1268">
        <v>1400</v>
      </c>
      <c r="J73" s="1268">
        <v>80.25</v>
      </c>
      <c r="K73" s="1268">
        <f t="shared" si="11"/>
        <v>112350</v>
      </c>
      <c r="L73" s="1268">
        <v>300</v>
      </c>
      <c r="M73" s="1268">
        <v>400</v>
      </c>
      <c r="N73" s="1268">
        <v>300</v>
      </c>
      <c r="O73" s="1268">
        <v>400</v>
      </c>
      <c r="P73" s="1268">
        <f>SUM(L73:O73)</f>
        <v>1400</v>
      </c>
      <c r="Q73" s="1268">
        <f>SUM(P73*J73)</f>
        <v>112350</v>
      </c>
      <c r="R73" s="1269" t="s">
        <v>1105</v>
      </c>
      <c r="S73" s="526" t="s">
        <v>1058</v>
      </c>
      <c r="U73" s="739">
        <f t="shared" si="16"/>
        <v>24075</v>
      </c>
      <c r="V73" s="739">
        <f t="shared" si="17"/>
        <v>32100</v>
      </c>
      <c r="W73" s="739">
        <f t="shared" si="18"/>
        <v>24075</v>
      </c>
      <c r="X73" s="739">
        <f t="shared" si="19"/>
        <v>32100</v>
      </c>
      <c r="Y73" s="722">
        <f t="shared" si="20"/>
        <v>112350</v>
      </c>
      <c r="Z73" s="740" t="str">
        <f t="shared" si="21"/>
        <v>OK</v>
      </c>
    </row>
    <row r="74" spans="1:26" ht="24.6">
      <c r="A74" s="714">
        <v>41</v>
      </c>
      <c r="B74" s="852" t="s">
        <v>2632</v>
      </c>
      <c r="C74" s="536" t="s">
        <v>2599</v>
      </c>
      <c r="D74" s="536">
        <v>150</v>
      </c>
      <c r="E74" s="536">
        <v>175</v>
      </c>
      <c r="F74" s="536">
        <v>105</v>
      </c>
      <c r="G74" s="536">
        <v>74</v>
      </c>
      <c r="H74" s="536">
        <v>24</v>
      </c>
      <c r="I74" s="1268">
        <v>50</v>
      </c>
      <c r="J74" s="1268">
        <v>195</v>
      </c>
      <c r="K74" s="1268">
        <f t="shared" si="11"/>
        <v>9750</v>
      </c>
      <c r="L74" s="1268">
        <v>25</v>
      </c>
      <c r="M74" s="1268">
        <v>0</v>
      </c>
      <c r="N74" s="1268">
        <v>25</v>
      </c>
      <c r="O74" s="1268">
        <v>0</v>
      </c>
      <c r="P74" s="1268">
        <f>SUM(L74:O74)</f>
        <v>50</v>
      </c>
      <c r="Q74" s="1268">
        <f>SUM(P74*J74)</f>
        <v>9750</v>
      </c>
      <c r="R74" s="1269" t="s">
        <v>1105</v>
      </c>
      <c r="S74" s="526" t="s">
        <v>1058</v>
      </c>
      <c r="U74" s="739">
        <f t="shared" si="16"/>
        <v>4875</v>
      </c>
      <c r="V74" s="739">
        <f t="shared" si="17"/>
        <v>0</v>
      </c>
      <c r="W74" s="739">
        <f t="shared" si="18"/>
        <v>4875</v>
      </c>
      <c r="X74" s="739">
        <f t="shared" si="19"/>
        <v>0</v>
      </c>
      <c r="Y74" s="722">
        <f t="shared" si="20"/>
        <v>9750</v>
      </c>
      <c r="Z74" s="740" t="str">
        <f t="shared" si="21"/>
        <v>OK</v>
      </c>
    </row>
    <row r="75" spans="1:26" ht="24.6">
      <c r="A75" s="714">
        <v>42</v>
      </c>
      <c r="B75" s="852" t="s">
        <v>2633</v>
      </c>
      <c r="C75" s="536" t="s">
        <v>2599</v>
      </c>
      <c r="D75" s="536">
        <v>1100</v>
      </c>
      <c r="E75" s="536">
        <v>1500</v>
      </c>
      <c r="F75" s="536">
        <v>1500</v>
      </c>
      <c r="G75" s="536">
        <v>1235</v>
      </c>
      <c r="H75" s="536">
        <v>235</v>
      </c>
      <c r="I75" s="1268">
        <v>1000</v>
      </c>
      <c r="J75" s="1268">
        <v>3</v>
      </c>
      <c r="K75" s="1268">
        <f t="shared" si="11"/>
        <v>3000</v>
      </c>
      <c r="L75" s="1268">
        <v>0</v>
      </c>
      <c r="M75" s="1268">
        <v>500</v>
      </c>
      <c r="N75" s="1268">
        <v>0</v>
      </c>
      <c r="O75" s="1268">
        <v>500</v>
      </c>
      <c r="P75" s="1268">
        <f t="shared" ref="P75:P78" si="23">SUM(L75:O75)</f>
        <v>1000</v>
      </c>
      <c r="Q75" s="1268">
        <f t="shared" ref="Q75:Q168" si="24">SUM(P75*J75)</f>
        <v>3000</v>
      </c>
      <c r="R75" s="526" t="s">
        <v>1105</v>
      </c>
      <c r="S75" s="526" t="s">
        <v>1058</v>
      </c>
      <c r="U75" s="739">
        <f t="shared" si="16"/>
        <v>0</v>
      </c>
      <c r="V75" s="739">
        <f t="shared" si="17"/>
        <v>1500</v>
      </c>
      <c r="W75" s="739">
        <f t="shared" si="18"/>
        <v>0</v>
      </c>
      <c r="X75" s="739">
        <f t="shared" si="19"/>
        <v>1500</v>
      </c>
      <c r="Y75" s="722">
        <f t="shared" si="20"/>
        <v>3000</v>
      </c>
      <c r="Z75" s="740" t="str">
        <f t="shared" si="21"/>
        <v>OK</v>
      </c>
    </row>
    <row r="76" spans="1:26" ht="24.6">
      <c r="A76" s="714">
        <v>43</v>
      </c>
      <c r="B76" s="852" t="s">
        <v>2634</v>
      </c>
      <c r="C76" s="536" t="s">
        <v>2599</v>
      </c>
      <c r="D76" s="536">
        <v>200</v>
      </c>
      <c r="E76" s="536">
        <v>160</v>
      </c>
      <c r="F76" s="536">
        <v>125</v>
      </c>
      <c r="G76" s="536">
        <v>100</v>
      </c>
      <c r="H76" s="536">
        <v>25</v>
      </c>
      <c r="I76" s="1268">
        <v>75</v>
      </c>
      <c r="J76" s="1268">
        <v>17.920000000000002</v>
      </c>
      <c r="K76" s="1268">
        <f t="shared" si="11"/>
        <v>1344.0000000000002</v>
      </c>
      <c r="L76" s="1268">
        <v>25</v>
      </c>
      <c r="M76" s="1268">
        <v>0</v>
      </c>
      <c r="N76" s="1268">
        <v>25</v>
      </c>
      <c r="O76" s="1268">
        <v>25</v>
      </c>
      <c r="P76" s="1268">
        <f t="shared" si="23"/>
        <v>75</v>
      </c>
      <c r="Q76" s="1268">
        <f t="shared" si="24"/>
        <v>1344.0000000000002</v>
      </c>
      <c r="R76" s="526" t="s">
        <v>1105</v>
      </c>
      <c r="S76" s="526" t="s">
        <v>1058</v>
      </c>
      <c r="U76" s="739">
        <f t="shared" si="16"/>
        <v>448.00000000000006</v>
      </c>
      <c r="V76" s="739">
        <f t="shared" si="17"/>
        <v>0</v>
      </c>
      <c r="W76" s="739">
        <f t="shared" si="18"/>
        <v>448.00000000000006</v>
      </c>
      <c r="X76" s="739">
        <f t="shared" si="19"/>
        <v>448.00000000000006</v>
      </c>
      <c r="Y76" s="722">
        <f t="shared" si="20"/>
        <v>1344.0000000000002</v>
      </c>
      <c r="Z76" s="740" t="str">
        <f t="shared" si="21"/>
        <v>OK</v>
      </c>
    </row>
    <row r="77" spans="1:26" ht="24.6">
      <c r="A77" s="714">
        <v>44</v>
      </c>
      <c r="B77" s="852" t="s">
        <v>2635</v>
      </c>
      <c r="C77" s="536" t="s">
        <v>2599</v>
      </c>
      <c r="D77" s="536">
        <v>200</v>
      </c>
      <c r="E77" s="536">
        <v>160</v>
      </c>
      <c r="F77" s="536">
        <v>75</v>
      </c>
      <c r="G77" s="536">
        <v>59</v>
      </c>
      <c r="H77" s="536">
        <v>9</v>
      </c>
      <c r="I77" s="1268">
        <v>50</v>
      </c>
      <c r="J77" s="1268">
        <v>24</v>
      </c>
      <c r="K77" s="1268">
        <f t="shared" si="11"/>
        <v>1200</v>
      </c>
      <c r="L77" s="1268">
        <v>25</v>
      </c>
      <c r="M77" s="1268">
        <v>0</v>
      </c>
      <c r="N77" s="1268">
        <v>25</v>
      </c>
      <c r="O77" s="1268">
        <v>0</v>
      </c>
      <c r="P77" s="1268">
        <f t="shared" si="23"/>
        <v>50</v>
      </c>
      <c r="Q77" s="1268">
        <f t="shared" si="24"/>
        <v>1200</v>
      </c>
      <c r="R77" s="526" t="s">
        <v>1105</v>
      </c>
      <c r="S77" s="526" t="s">
        <v>1058</v>
      </c>
      <c r="U77" s="739">
        <f t="shared" si="16"/>
        <v>600</v>
      </c>
      <c r="V77" s="739">
        <f t="shared" si="17"/>
        <v>0</v>
      </c>
      <c r="W77" s="739">
        <f t="shared" si="18"/>
        <v>600</v>
      </c>
      <c r="X77" s="739">
        <f t="shared" si="19"/>
        <v>0</v>
      </c>
      <c r="Y77" s="722">
        <f t="shared" si="20"/>
        <v>1200</v>
      </c>
      <c r="Z77" s="740" t="str">
        <f t="shared" si="21"/>
        <v>OK</v>
      </c>
    </row>
    <row r="78" spans="1:26" ht="24.6">
      <c r="A78" s="714">
        <v>45</v>
      </c>
      <c r="B78" s="852" t="s">
        <v>2636</v>
      </c>
      <c r="C78" s="536" t="s">
        <v>2599</v>
      </c>
      <c r="D78" s="536">
        <v>0</v>
      </c>
      <c r="E78" s="536">
        <v>0</v>
      </c>
      <c r="F78" s="536">
        <v>800</v>
      </c>
      <c r="G78" s="536">
        <v>800</v>
      </c>
      <c r="H78" s="536">
        <v>0</v>
      </c>
      <c r="I78" s="1268">
        <v>800</v>
      </c>
      <c r="J78" s="1268">
        <v>46</v>
      </c>
      <c r="K78" s="1268">
        <f t="shared" si="11"/>
        <v>36800</v>
      </c>
      <c r="L78" s="1268">
        <v>200</v>
      </c>
      <c r="M78" s="1268">
        <v>200</v>
      </c>
      <c r="N78" s="1268">
        <v>200</v>
      </c>
      <c r="O78" s="1268">
        <v>200</v>
      </c>
      <c r="P78" s="1268">
        <f t="shared" si="23"/>
        <v>800</v>
      </c>
      <c r="Q78" s="1268">
        <f t="shared" si="24"/>
        <v>36800</v>
      </c>
      <c r="R78" s="526" t="s">
        <v>1105</v>
      </c>
      <c r="S78" s="526" t="s">
        <v>1058</v>
      </c>
      <c r="U78" s="739">
        <f t="shared" si="16"/>
        <v>9200</v>
      </c>
      <c r="V78" s="739">
        <f t="shared" si="17"/>
        <v>9200</v>
      </c>
      <c r="W78" s="739">
        <f t="shared" si="18"/>
        <v>9200</v>
      </c>
      <c r="X78" s="739">
        <f t="shared" si="19"/>
        <v>9200</v>
      </c>
      <c r="Y78" s="722">
        <f t="shared" si="20"/>
        <v>36800</v>
      </c>
      <c r="Z78" s="740" t="str">
        <f t="shared" si="21"/>
        <v>OK</v>
      </c>
    </row>
    <row r="79" spans="1:26" ht="24.6">
      <c r="A79" s="714">
        <v>46</v>
      </c>
      <c r="B79" s="852" t="s">
        <v>2637</v>
      </c>
      <c r="C79" s="536" t="s">
        <v>2599</v>
      </c>
      <c r="D79" s="536">
        <v>800</v>
      </c>
      <c r="E79" s="536">
        <v>600</v>
      </c>
      <c r="F79" s="536">
        <v>700</v>
      </c>
      <c r="G79" s="536">
        <v>703</v>
      </c>
      <c r="H79" s="536">
        <v>103</v>
      </c>
      <c r="I79" s="1268">
        <v>600</v>
      </c>
      <c r="J79" s="1268">
        <v>15</v>
      </c>
      <c r="K79" s="1268">
        <f>+I79*J79</f>
        <v>9000</v>
      </c>
      <c r="L79" s="1268">
        <v>200</v>
      </c>
      <c r="M79" s="1268">
        <v>100</v>
      </c>
      <c r="N79" s="1268">
        <v>100</v>
      </c>
      <c r="O79" s="1268">
        <v>200</v>
      </c>
      <c r="P79" s="1268">
        <f>SUM(L79:O79)</f>
        <v>600</v>
      </c>
      <c r="Q79" s="1268">
        <f>SUM(P79*J79)</f>
        <v>9000</v>
      </c>
      <c r="R79" s="1269" t="s">
        <v>1105</v>
      </c>
      <c r="S79" s="526" t="s">
        <v>1058</v>
      </c>
      <c r="U79" s="739">
        <f t="shared" si="16"/>
        <v>3000</v>
      </c>
      <c r="V79" s="739">
        <f t="shared" si="17"/>
        <v>1500</v>
      </c>
      <c r="W79" s="739">
        <f t="shared" si="18"/>
        <v>1500</v>
      </c>
      <c r="X79" s="739">
        <f t="shared" si="19"/>
        <v>3000</v>
      </c>
      <c r="Y79" s="722">
        <f t="shared" si="20"/>
        <v>9000</v>
      </c>
      <c r="Z79" s="740" t="str">
        <f t="shared" si="21"/>
        <v>OK</v>
      </c>
    </row>
    <row r="80" spans="1:26" ht="24.6">
      <c r="A80" s="714">
        <v>47</v>
      </c>
      <c r="B80" s="832" t="s">
        <v>2638</v>
      </c>
      <c r="C80" s="1270" t="s">
        <v>1155</v>
      </c>
      <c r="D80" s="536">
        <v>14</v>
      </c>
      <c r="E80" s="536">
        <v>12</v>
      </c>
      <c r="F80" s="536">
        <v>19</v>
      </c>
      <c r="G80" s="536">
        <v>13</v>
      </c>
      <c r="H80" s="1270">
        <v>1</v>
      </c>
      <c r="I80" s="1268">
        <v>12</v>
      </c>
      <c r="J80" s="1268">
        <v>120</v>
      </c>
      <c r="K80" s="1268">
        <f>+I80*J80</f>
        <v>1440</v>
      </c>
      <c r="L80" s="1268">
        <v>0</v>
      </c>
      <c r="M80" s="1268">
        <v>6</v>
      </c>
      <c r="N80" s="1268">
        <v>0</v>
      </c>
      <c r="O80" s="1268">
        <v>6</v>
      </c>
      <c r="P80" s="1268">
        <f>SUM(L80:O80)</f>
        <v>12</v>
      </c>
      <c r="Q80" s="1268">
        <f>SUM(P80*J80)</f>
        <v>1440</v>
      </c>
      <c r="R80" s="1269" t="s">
        <v>1105</v>
      </c>
      <c r="S80" s="526" t="s">
        <v>1058</v>
      </c>
      <c r="U80" s="739">
        <f t="shared" si="16"/>
        <v>0</v>
      </c>
      <c r="V80" s="739">
        <f t="shared" si="17"/>
        <v>720</v>
      </c>
      <c r="W80" s="739">
        <f t="shared" si="18"/>
        <v>0</v>
      </c>
      <c r="X80" s="739">
        <f t="shared" si="19"/>
        <v>720</v>
      </c>
      <c r="Y80" s="722">
        <f t="shared" si="20"/>
        <v>1440</v>
      </c>
      <c r="Z80" s="740" t="str">
        <f t="shared" si="21"/>
        <v>OK</v>
      </c>
    </row>
    <row r="81" spans="1:26" ht="24.6">
      <c r="A81" s="714">
        <v>48</v>
      </c>
      <c r="B81" s="832" t="s">
        <v>2639</v>
      </c>
      <c r="C81" s="1270" t="s">
        <v>1155</v>
      </c>
      <c r="D81" s="536">
        <v>14</v>
      </c>
      <c r="E81" s="536">
        <v>12</v>
      </c>
      <c r="F81" s="536">
        <v>19</v>
      </c>
      <c r="G81" s="536">
        <v>14</v>
      </c>
      <c r="H81" s="1270">
        <v>2</v>
      </c>
      <c r="I81" s="1268">
        <v>12</v>
      </c>
      <c r="J81" s="1268">
        <v>120</v>
      </c>
      <c r="K81" s="1268">
        <f>+I81*J81</f>
        <v>1440</v>
      </c>
      <c r="L81" s="1268">
        <v>0</v>
      </c>
      <c r="M81" s="1268">
        <v>6</v>
      </c>
      <c r="N81" s="1268">
        <v>0</v>
      </c>
      <c r="O81" s="1268">
        <v>6</v>
      </c>
      <c r="P81" s="1268">
        <f>SUM(L81:O81)</f>
        <v>12</v>
      </c>
      <c r="Q81" s="1268">
        <f>SUM(P81*J81)</f>
        <v>1440</v>
      </c>
      <c r="R81" s="1269" t="s">
        <v>1105</v>
      </c>
      <c r="S81" s="526" t="s">
        <v>1058</v>
      </c>
      <c r="U81" s="739">
        <f t="shared" si="16"/>
        <v>0</v>
      </c>
      <c r="V81" s="739">
        <f t="shared" si="17"/>
        <v>720</v>
      </c>
      <c r="W81" s="739">
        <f t="shared" si="18"/>
        <v>0</v>
      </c>
      <c r="X81" s="739">
        <f t="shared" si="19"/>
        <v>720</v>
      </c>
      <c r="Y81" s="722">
        <f t="shared" si="20"/>
        <v>1440</v>
      </c>
      <c r="Z81" s="740" t="str">
        <f t="shared" si="21"/>
        <v>OK</v>
      </c>
    </row>
    <row r="82" spans="1:26" ht="24.6">
      <c r="A82" s="714">
        <v>49</v>
      </c>
      <c r="B82" s="852" t="s">
        <v>2640</v>
      </c>
      <c r="C82" s="828" t="s">
        <v>1155</v>
      </c>
      <c r="D82" s="536">
        <v>12</v>
      </c>
      <c r="E82" s="536">
        <v>6</v>
      </c>
      <c r="F82" s="536">
        <v>9</v>
      </c>
      <c r="G82" s="536">
        <v>9</v>
      </c>
      <c r="H82" s="536">
        <v>3</v>
      </c>
      <c r="I82" s="1268">
        <v>6</v>
      </c>
      <c r="J82" s="1268">
        <v>120</v>
      </c>
      <c r="K82" s="1268">
        <f>+I82*J82</f>
        <v>720</v>
      </c>
      <c r="L82" s="1268">
        <v>0</v>
      </c>
      <c r="M82" s="1268">
        <v>3</v>
      </c>
      <c r="N82" s="1268">
        <v>0</v>
      </c>
      <c r="O82" s="1268">
        <v>3</v>
      </c>
      <c r="P82" s="1268">
        <f>SUM(L82:O82)</f>
        <v>6</v>
      </c>
      <c r="Q82" s="1268">
        <f>SUM(P82*J82)</f>
        <v>720</v>
      </c>
      <c r="R82" s="1269" t="s">
        <v>1105</v>
      </c>
      <c r="S82" s="526" t="s">
        <v>1058</v>
      </c>
      <c r="U82" s="739">
        <f t="shared" si="16"/>
        <v>0</v>
      </c>
      <c r="V82" s="739">
        <f t="shared" si="17"/>
        <v>360</v>
      </c>
      <c r="W82" s="739">
        <f t="shared" si="18"/>
        <v>0</v>
      </c>
      <c r="X82" s="739">
        <f t="shared" si="19"/>
        <v>360</v>
      </c>
      <c r="Y82" s="722">
        <f t="shared" si="20"/>
        <v>720</v>
      </c>
      <c r="Z82" s="740" t="str">
        <f t="shared" si="21"/>
        <v>OK</v>
      </c>
    </row>
    <row r="83" spans="1:26" ht="24.6">
      <c r="A83" s="714">
        <v>50</v>
      </c>
      <c r="B83" s="852" t="s">
        <v>2641</v>
      </c>
      <c r="C83" s="536" t="s">
        <v>1155</v>
      </c>
      <c r="D83" s="536">
        <v>6</v>
      </c>
      <c r="E83" s="536">
        <v>7</v>
      </c>
      <c r="F83" s="536">
        <v>9</v>
      </c>
      <c r="G83" s="536">
        <v>15</v>
      </c>
      <c r="H83" s="536">
        <v>3</v>
      </c>
      <c r="I83" s="1268">
        <v>12</v>
      </c>
      <c r="J83" s="1268">
        <v>300</v>
      </c>
      <c r="K83" s="1268">
        <f>+I83*J83</f>
        <v>3600</v>
      </c>
      <c r="L83" s="1268">
        <v>3</v>
      </c>
      <c r="M83" s="1268">
        <v>3</v>
      </c>
      <c r="N83" s="1268">
        <v>3</v>
      </c>
      <c r="O83" s="1268">
        <v>3</v>
      </c>
      <c r="P83" s="1268">
        <f>SUM(L83:O83)</f>
        <v>12</v>
      </c>
      <c r="Q83" s="1268">
        <f>SUM(P83*J83)</f>
        <v>3600</v>
      </c>
      <c r="R83" s="1269" t="s">
        <v>1105</v>
      </c>
      <c r="S83" s="526" t="s">
        <v>1058</v>
      </c>
      <c r="U83" s="739">
        <f t="shared" si="16"/>
        <v>900</v>
      </c>
      <c r="V83" s="739">
        <f t="shared" si="17"/>
        <v>900</v>
      </c>
      <c r="W83" s="739">
        <f t="shared" si="18"/>
        <v>900</v>
      </c>
      <c r="X83" s="739">
        <f t="shared" si="19"/>
        <v>900</v>
      </c>
      <c r="Y83" s="722">
        <f t="shared" si="20"/>
        <v>3600</v>
      </c>
      <c r="Z83" s="740" t="str">
        <f t="shared" si="21"/>
        <v>OK</v>
      </c>
    </row>
    <row r="84" spans="1:26" s="21" customFormat="1" ht="24" customHeight="1">
      <c r="A84" s="1060"/>
      <c r="B84" s="76" t="s">
        <v>6</v>
      </c>
      <c r="K84" s="1273">
        <f>SUM(K71:K83)</f>
        <v>4148094</v>
      </c>
      <c r="L84" s="1139"/>
      <c r="M84" s="1139"/>
      <c r="N84" s="1139"/>
      <c r="O84" s="1139"/>
      <c r="P84" s="1139"/>
      <c r="Q84" s="1273">
        <f>SUM(Q71:Q83)</f>
        <v>4148094</v>
      </c>
      <c r="T84" s="22"/>
      <c r="U84" s="739">
        <f t="shared" si="16"/>
        <v>0</v>
      </c>
      <c r="V84" s="739">
        <f t="shared" si="17"/>
        <v>0</v>
      </c>
      <c r="W84" s="739">
        <f t="shared" si="18"/>
        <v>0</v>
      </c>
      <c r="X84" s="739">
        <f t="shared" si="19"/>
        <v>0</v>
      </c>
      <c r="Y84" s="722">
        <f t="shared" si="20"/>
        <v>0</v>
      </c>
      <c r="Z84" s="740" t="b">
        <f t="shared" si="21"/>
        <v>0</v>
      </c>
    </row>
    <row r="85" spans="1:26" s="21" customFormat="1" ht="24" customHeight="1">
      <c r="A85" s="1060"/>
      <c r="B85" s="73"/>
      <c r="K85" s="1254"/>
      <c r="L85" s="1139"/>
      <c r="M85" s="1139"/>
      <c r="N85" s="1139"/>
      <c r="O85" s="1139"/>
      <c r="P85" s="1139"/>
      <c r="Q85" s="1255"/>
      <c r="T85" s="22"/>
      <c r="U85" s="739">
        <f t="shared" si="16"/>
        <v>0</v>
      </c>
      <c r="V85" s="739">
        <f t="shared" si="17"/>
        <v>0</v>
      </c>
      <c r="W85" s="739">
        <f t="shared" si="18"/>
        <v>0</v>
      </c>
      <c r="X85" s="739">
        <f t="shared" si="19"/>
        <v>0</v>
      </c>
      <c r="Y85" s="722">
        <f t="shared" ref="Y85:Y148" si="25">SUM(U85:X85)</f>
        <v>0</v>
      </c>
      <c r="Z85" s="740" t="str">
        <f t="shared" si="21"/>
        <v>OK</v>
      </c>
    </row>
    <row r="86" spans="1:26" s="21" customFormat="1" ht="36" customHeight="1">
      <c r="A86" s="1060"/>
      <c r="B86" s="73"/>
      <c r="K86" s="1254"/>
      <c r="L86" s="1139"/>
      <c r="M86" s="1139"/>
      <c r="N86" s="1139"/>
      <c r="O86" s="1139"/>
      <c r="P86" s="1139"/>
      <c r="Q86" s="1255"/>
      <c r="T86" s="22"/>
      <c r="U86" s="739">
        <f t="shared" si="16"/>
        <v>0</v>
      </c>
      <c r="V86" s="739">
        <f t="shared" si="17"/>
        <v>0</v>
      </c>
      <c r="W86" s="739">
        <f t="shared" si="18"/>
        <v>0</v>
      </c>
      <c r="X86" s="739">
        <f t="shared" si="19"/>
        <v>0</v>
      </c>
      <c r="Y86" s="722">
        <f t="shared" si="25"/>
        <v>0</v>
      </c>
      <c r="Z86" s="740" t="str">
        <f t="shared" si="21"/>
        <v>OK</v>
      </c>
    </row>
    <row r="87" spans="1:26" ht="24.6">
      <c r="A87" s="1781" t="s">
        <v>2597</v>
      </c>
      <c r="B87" s="1781"/>
      <c r="C87" s="1781"/>
      <c r="D87" s="1781"/>
      <c r="E87" s="1781"/>
      <c r="F87" s="1781"/>
      <c r="G87" s="1781"/>
      <c r="H87" s="1781"/>
      <c r="I87" s="1781"/>
      <c r="J87" s="1781"/>
      <c r="K87" s="1781"/>
      <c r="L87" s="1781"/>
      <c r="M87" s="1781"/>
      <c r="N87" s="1781"/>
      <c r="O87" s="1781"/>
      <c r="P87" s="1781"/>
      <c r="Q87" s="1781"/>
      <c r="R87" s="1781"/>
      <c r="S87" s="1781"/>
      <c r="T87" s="1063"/>
      <c r="U87" s="739">
        <f t="shared" si="16"/>
        <v>0</v>
      </c>
      <c r="V87" s="739">
        <f t="shared" si="17"/>
        <v>0</v>
      </c>
      <c r="W87" s="739">
        <f t="shared" si="18"/>
        <v>0</v>
      </c>
      <c r="X87" s="739">
        <f t="shared" si="19"/>
        <v>0</v>
      </c>
      <c r="Y87" s="722">
        <f t="shared" si="25"/>
        <v>0</v>
      </c>
      <c r="Z87" s="740" t="str">
        <f t="shared" si="21"/>
        <v>OK</v>
      </c>
    </row>
    <row r="88" spans="1:26" s="21" customFormat="1" ht="24.6">
      <c r="A88" s="1781" t="s">
        <v>1029</v>
      </c>
      <c r="B88" s="1781"/>
      <c r="C88" s="1781"/>
      <c r="D88" s="1781"/>
      <c r="E88" s="1781"/>
      <c r="F88" s="1781"/>
      <c r="G88" s="1781"/>
      <c r="H88" s="1781"/>
      <c r="I88" s="1781"/>
      <c r="J88" s="1781"/>
      <c r="K88" s="1781"/>
      <c r="L88" s="1781"/>
      <c r="M88" s="1781"/>
      <c r="N88" s="1781"/>
      <c r="O88" s="1781"/>
      <c r="P88" s="1781"/>
      <c r="Q88" s="1781"/>
      <c r="R88" s="1781"/>
      <c r="S88" s="1781"/>
      <c r="U88" s="739">
        <f t="shared" si="16"/>
        <v>0</v>
      </c>
      <c r="V88" s="739">
        <f t="shared" si="17"/>
        <v>0</v>
      </c>
      <c r="W88" s="739">
        <f t="shared" si="18"/>
        <v>0</v>
      </c>
      <c r="X88" s="739">
        <f t="shared" si="19"/>
        <v>0</v>
      </c>
      <c r="Y88" s="722">
        <f t="shared" si="25"/>
        <v>0</v>
      </c>
      <c r="Z88" s="740" t="str">
        <f t="shared" si="21"/>
        <v>OK</v>
      </c>
    </row>
    <row r="89" spans="1:26" s="21" customFormat="1" ht="24.6">
      <c r="A89" s="1827" t="s">
        <v>1030</v>
      </c>
      <c r="B89" s="1827"/>
      <c r="C89" s="1827"/>
      <c r="D89" s="1827"/>
      <c r="E89" s="1827"/>
      <c r="F89" s="1827"/>
      <c r="G89" s="1827"/>
      <c r="H89" s="1827"/>
      <c r="I89" s="1827"/>
      <c r="J89" s="1827"/>
      <c r="K89" s="1827"/>
      <c r="L89" s="1827"/>
      <c r="M89" s="1827"/>
      <c r="N89" s="1827"/>
      <c r="O89" s="1827"/>
      <c r="P89" s="1827"/>
      <c r="Q89" s="1827"/>
      <c r="R89" s="1827"/>
      <c r="S89" s="1827"/>
      <c r="U89" s="739">
        <f t="shared" si="16"/>
        <v>0</v>
      </c>
      <c r="V89" s="739">
        <f t="shared" si="17"/>
        <v>0</v>
      </c>
      <c r="W89" s="739">
        <f t="shared" si="18"/>
        <v>0</v>
      </c>
      <c r="X89" s="739">
        <f t="shared" si="19"/>
        <v>0</v>
      </c>
      <c r="Y89" s="722">
        <f t="shared" si="25"/>
        <v>0</v>
      </c>
      <c r="Z89" s="740" t="str">
        <f t="shared" si="21"/>
        <v>OK</v>
      </c>
    </row>
    <row r="90" spans="1:26" s="21" customFormat="1" ht="36.6" customHeight="1">
      <c r="A90" s="1872" t="s">
        <v>789</v>
      </c>
      <c r="B90" s="1873" t="s">
        <v>4</v>
      </c>
      <c r="C90" s="1872" t="s">
        <v>1031</v>
      </c>
      <c r="D90" s="1894" t="s">
        <v>1032</v>
      </c>
      <c r="E90" s="1894"/>
      <c r="F90" s="1894"/>
      <c r="G90" s="1893" t="s">
        <v>1033</v>
      </c>
      <c r="H90" s="1894" t="s">
        <v>1034</v>
      </c>
      <c r="I90" s="1894" t="s">
        <v>1035</v>
      </c>
      <c r="J90" s="1895" t="s">
        <v>1036</v>
      </c>
      <c r="K90" s="1896" t="s">
        <v>1037</v>
      </c>
      <c r="L90" s="1892" t="s">
        <v>1038</v>
      </c>
      <c r="M90" s="1892" t="s">
        <v>1039</v>
      </c>
      <c r="N90" s="1892" t="s">
        <v>1040</v>
      </c>
      <c r="O90" s="1892" t="s">
        <v>1041</v>
      </c>
      <c r="P90" s="1872" t="s">
        <v>1042</v>
      </c>
      <c r="Q90" s="1872"/>
      <c r="R90" s="1872" t="s">
        <v>1043</v>
      </c>
      <c r="S90" s="1878" t="s">
        <v>1146</v>
      </c>
      <c r="U90" s="739"/>
      <c r="V90" s="739"/>
      <c r="W90" s="739"/>
      <c r="X90" s="739"/>
      <c r="Y90" s="722"/>
      <c r="Z90" s="740"/>
    </row>
    <row r="91" spans="1:26" s="21" customFormat="1" ht="52.95" customHeight="1">
      <c r="A91" s="1872"/>
      <c r="B91" s="1874"/>
      <c r="C91" s="1872"/>
      <c r="D91" s="1209" t="s">
        <v>1045</v>
      </c>
      <c r="E91" s="1209" t="s">
        <v>1046</v>
      </c>
      <c r="F91" s="1209" t="s">
        <v>224</v>
      </c>
      <c r="G91" s="1893"/>
      <c r="H91" s="1894"/>
      <c r="I91" s="1894"/>
      <c r="J91" s="1895"/>
      <c r="K91" s="1896"/>
      <c r="L91" s="1892"/>
      <c r="M91" s="1892"/>
      <c r="N91" s="1892"/>
      <c r="O91" s="1892"/>
      <c r="P91" s="724" t="s">
        <v>1047</v>
      </c>
      <c r="Q91" s="1211" t="s">
        <v>1048</v>
      </c>
      <c r="R91" s="1872"/>
      <c r="S91" s="1878"/>
      <c r="U91" s="739">
        <f t="shared" si="16"/>
        <v>0</v>
      </c>
      <c r="V91" s="739">
        <f t="shared" si="17"/>
        <v>0</v>
      </c>
      <c r="W91" s="739">
        <f t="shared" si="18"/>
        <v>0</v>
      </c>
      <c r="X91" s="739">
        <f t="shared" si="19"/>
        <v>0</v>
      </c>
      <c r="Y91" s="722">
        <f t="shared" si="25"/>
        <v>0</v>
      </c>
      <c r="Z91" s="740" t="b">
        <f t="shared" si="21"/>
        <v>0</v>
      </c>
    </row>
    <row r="92" spans="1:26" ht="25.95" customHeight="1">
      <c r="A92" s="724"/>
      <c r="B92" s="849" t="s">
        <v>1087</v>
      </c>
      <c r="C92" s="1227"/>
      <c r="D92" s="1209"/>
      <c r="E92" s="1209"/>
      <c r="F92" s="1209"/>
      <c r="G92" s="1208"/>
      <c r="H92" s="1209"/>
      <c r="I92" s="1209"/>
      <c r="J92" s="1210"/>
      <c r="K92" s="1240">
        <f>+K84</f>
        <v>4148094</v>
      </c>
      <c r="L92" s="1241"/>
      <c r="M92" s="1241"/>
      <c r="N92" s="1241"/>
      <c r="O92" s="1241"/>
      <c r="P92" s="1242"/>
      <c r="Q92" s="1240">
        <f>+Q84</f>
        <v>4148094</v>
      </c>
      <c r="R92" s="724"/>
      <c r="S92" s="726"/>
      <c r="T92" s="517"/>
      <c r="U92" s="739">
        <f t="shared" si="16"/>
        <v>0</v>
      </c>
      <c r="V92" s="739">
        <f t="shared" si="17"/>
        <v>0</v>
      </c>
      <c r="W92" s="739">
        <f t="shared" si="18"/>
        <v>0</v>
      </c>
      <c r="X92" s="739">
        <f t="shared" si="19"/>
        <v>0</v>
      </c>
      <c r="Y92" s="722">
        <f t="shared" si="25"/>
        <v>0</v>
      </c>
      <c r="Z92" s="740" t="b">
        <f t="shared" si="21"/>
        <v>0</v>
      </c>
    </row>
    <row r="93" spans="1:26" ht="24.6">
      <c r="A93" s="714">
        <v>51</v>
      </c>
      <c r="B93" s="852" t="s">
        <v>2642</v>
      </c>
      <c r="C93" s="536" t="s">
        <v>1155</v>
      </c>
      <c r="D93" s="536">
        <v>12</v>
      </c>
      <c r="E93" s="536">
        <v>12</v>
      </c>
      <c r="F93" s="536">
        <v>12</v>
      </c>
      <c r="G93" s="536">
        <v>16</v>
      </c>
      <c r="H93" s="536">
        <v>4</v>
      </c>
      <c r="I93" s="1268">
        <v>12</v>
      </c>
      <c r="J93" s="1268">
        <v>120</v>
      </c>
      <c r="K93" s="1268">
        <f t="shared" si="11"/>
        <v>1440</v>
      </c>
      <c r="L93" s="1268">
        <v>12</v>
      </c>
      <c r="M93" s="1268">
        <v>0</v>
      </c>
      <c r="N93" s="1268">
        <v>0</v>
      </c>
      <c r="O93" s="1268">
        <v>0</v>
      </c>
      <c r="P93" s="1268">
        <f t="shared" ref="P93:P98" si="26">SUM(L93:O93)</f>
        <v>12</v>
      </c>
      <c r="Q93" s="1268">
        <f t="shared" si="24"/>
        <v>1440</v>
      </c>
      <c r="R93" s="1269" t="s">
        <v>1105</v>
      </c>
      <c r="S93" s="526" t="s">
        <v>1058</v>
      </c>
      <c r="U93" s="739">
        <f t="shared" si="16"/>
        <v>1440</v>
      </c>
      <c r="V93" s="739">
        <f t="shared" si="17"/>
        <v>0</v>
      </c>
      <c r="W93" s="739">
        <f t="shared" si="18"/>
        <v>0</v>
      </c>
      <c r="X93" s="739">
        <f t="shared" si="19"/>
        <v>0</v>
      </c>
      <c r="Y93" s="722">
        <f t="shared" si="25"/>
        <v>1440</v>
      </c>
      <c r="Z93" s="740" t="str">
        <f t="shared" si="21"/>
        <v>OK</v>
      </c>
    </row>
    <row r="94" spans="1:26" ht="24.6">
      <c r="A94" s="714">
        <v>52</v>
      </c>
      <c r="B94" s="852" t="s">
        <v>2643</v>
      </c>
      <c r="C94" s="536" t="s">
        <v>1155</v>
      </c>
      <c r="D94" s="536">
        <v>12</v>
      </c>
      <c r="E94" s="536">
        <v>12</v>
      </c>
      <c r="F94" s="536">
        <v>12</v>
      </c>
      <c r="G94" s="536">
        <v>16</v>
      </c>
      <c r="H94" s="536">
        <v>4</v>
      </c>
      <c r="I94" s="1268">
        <v>12</v>
      </c>
      <c r="J94" s="1268">
        <v>120</v>
      </c>
      <c r="K94" s="1268">
        <f t="shared" si="11"/>
        <v>1440</v>
      </c>
      <c r="L94" s="1268">
        <v>12</v>
      </c>
      <c r="M94" s="1268">
        <v>0</v>
      </c>
      <c r="N94" s="1268">
        <v>0</v>
      </c>
      <c r="O94" s="1268">
        <v>0</v>
      </c>
      <c r="P94" s="1268">
        <f t="shared" si="26"/>
        <v>12</v>
      </c>
      <c r="Q94" s="1268">
        <f t="shared" si="24"/>
        <v>1440</v>
      </c>
      <c r="R94" s="1269" t="s">
        <v>1105</v>
      </c>
      <c r="S94" s="526" t="s">
        <v>1058</v>
      </c>
      <c r="U94" s="739">
        <f t="shared" si="16"/>
        <v>1440</v>
      </c>
      <c r="V94" s="739">
        <f t="shared" si="17"/>
        <v>0</v>
      </c>
      <c r="W94" s="739">
        <f t="shared" si="18"/>
        <v>0</v>
      </c>
      <c r="X94" s="739">
        <f t="shared" si="19"/>
        <v>0</v>
      </c>
      <c r="Y94" s="722">
        <f t="shared" si="25"/>
        <v>1440</v>
      </c>
      <c r="Z94" s="740" t="str">
        <f t="shared" si="21"/>
        <v>OK</v>
      </c>
    </row>
    <row r="95" spans="1:26" ht="24.6">
      <c r="A95" s="714">
        <v>53</v>
      </c>
      <c r="B95" s="852" t="s">
        <v>2644</v>
      </c>
      <c r="C95" s="536" t="s">
        <v>1155</v>
      </c>
      <c r="D95" s="1271">
        <v>12</v>
      </c>
      <c r="E95" s="536">
        <v>12</v>
      </c>
      <c r="F95" s="536">
        <v>12</v>
      </c>
      <c r="G95" s="536">
        <v>16</v>
      </c>
      <c r="H95" s="536">
        <v>4</v>
      </c>
      <c r="I95" s="1268">
        <v>12</v>
      </c>
      <c r="J95" s="1268">
        <v>120</v>
      </c>
      <c r="K95" s="1268">
        <f t="shared" si="11"/>
        <v>1440</v>
      </c>
      <c r="L95" s="1268">
        <v>12</v>
      </c>
      <c r="M95" s="1268">
        <v>0</v>
      </c>
      <c r="N95" s="1268">
        <v>0</v>
      </c>
      <c r="O95" s="1268">
        <v>0</v>
      </c>
      <c r="P95" s="1268">
        <f t="shared" si="26"/>
        <v>12</v>
      </c>
      <c r="Q95" s="1268">
        <f t="shared" si="24"/>
        <v>1440</v>
      </c>
      <c r="R95" s="1269" t="s">
        <v>1105</v>
      </c>
      <c r="S95" s="526" t="s">
        <v>1058</v>
      </c>
      <c r="U95" s="739">
        <f t="shared" si="16"/>
        <v>1440</v>
      </c>
      <c r="V95" s="739">
        <f t="shared" si="17"/>
        <v>0</v>
      </c>
      <c r="W95" s="739">
        <f t="shared" si="18"/>
        <v>0</v>
      </c>
      <c r="X95" s="739">
        <f t="shared" si="19"/>
        <v>0</v>
      </c>
      <c r="Y95" s="722">
        <f t="shared" si="25"/>
        <v>1440</v>
      </c>
      <c r="Z95" s="740" t="str">
        <f t="shared" si="21"/>
        <v>OK</v>
      </c>
    </row>
    <row r="96" spans="1:26" ht="24.6">
      <c r="A96" s="714">
        <v>54</v>
      </c>
      <c r="B96" s="852" t="s">
        <v>2645</v>
      </c>
      <c r="C96" s="536" t="s">
        <v>1155</v>
      </c>
      <c r="D96" s="1271">
        <v>12</v>
      </c>
      <c r="E96" s="536">
        <v>12</v>
      </c>
      <c r="F96" s="536">
        <v>12</v>
      </c>
      <c r="G96" s="536">
        <v>16</v>
      </c>
      <c r="H96" s="536">
        <v>4</v>
      </c>
      <c r="I96" s="1268">
        <v>12</v>
      </c>
      <c r="J96" s="1268">
        <v>120</v>
      </c>
      <c r="K96" s="1268">
        <f t="shared" si="11"/>
        <v>1440</v>
      </c>
      <c r="L96" s="1268">
        <v>12</v>
      </c>
      <c r="M96" s="1268">
        <v>0</v>
      </c>
      <c r="N96" s="1268">
        <v>0</v>
      </c>
      <c r="O96" s="1268">
        <v>0</v>
      </c>
      <c r="P96" s="1268">
        <f t="shared" si="26"/>
        <v>12</v>
      </c>
      <c r="Q96" s="1268">
        <f t="shared" si="24"/>
        <v>1440</v>
      </c>
      <c r="R96" s="1269" t="s">
        <v>1105</v>
      </c>
      <c r="S96" s="526" t="s">
        <v>1058</v>
      </c>
      <c r="U96" s="739">
        <f t="shared" si="16"/>
        <v>1440</v>
      </c>
      <c r="V96" s="739">
        <f t="shared" si="17"/>
        <v>0</v>
      </c>
      <c r="W96" s="739">
        <f t="shared" si="18"/>
        <v>0</v>
      </c>
      <c r="X96" s="739">
        <f t="shared" si="19"/>
        <v>0</v>
      </c>
      <c r="Y96" s="722">
        <f t="shared" si="25"/>
        <v>1440</v>
      </c>
      <c r="Z96" s="740" t="str">
        <f t="shared" si="21"/>
        <v>OK</v>
      </c>
    </row>
    <row r="97" spans="1:26" ht="24.6">
      <c r="A97" s="714">
        <v>55</v>
      </c>
      <c r="B97" s="852" t="s">
        <v>2646</v>
      </c>
      <c r="C97" s="536" t="s">
        <v>1155</v>
      </c>
      <c r="D97" s="1271">
        <v>6</v>
      </c>
      <c r="E97" s="536">
        <v>6</v>
      </c>
      <c r="F97" s="536">
        <v>13</v>
      </c>
      <c r="G97" s="536">
        <v>18</v>
      </c>
      <c r="H97" s="536">
        <v>2</v>
      </c>
      <c r="I97" s="1268">
        <v>16</v>
      </c>
      <c r="J97" s="1268">
        <v>150</v>
      </c>
      <c r="K97" s="1268">
        <f t="shared" si="11"/>
        <v>2400</v>
      </c>
      <c r="L97" s="1268">
        <v>4</v>
      </c>
      <c r="M97" s="1268">
        <v>4</v>
      </c>
      <c r="N97" s="1268">
        <v>4</v>
      </c>
      <c r="O97" s="1268">
        <v>4</v>
      </c>
      <c r="P97" s="1268">
        <f t="shared" si="26"/>
        <v>16</v>
      </c>
      <c r="Q97" s="1268">
        <f t="shared" si="24"/>
        <v>2400</v>
      </c>
      <c r="R97" s="1269" t="s">
        <v>1105</v>
      </c>
      <c r="S97" s="526" t="s">
        <v>1058</v>
      </c>
      <c r="U97" s="739">
        <f t="shared" si="16"/>
        <v>600</v>
      </c>
      <c r="V97" s="739">
        <f t="shared" si="17"/>
        <v>600</v>
      </c>
      <c r="W97" s="739">
        <f t="shared" si="18"/>
        <v>600</v>
      </c>
      <c r="X97" s="739">
        <f t="shared" si="19"/>
        <v>600</v>
      </c>
      <c r="Y97" s="722">
        <f t="shared" si="25"/>
        <v>2400</v>
      </c>
      <c r="Z97" s="740" t="str">
        <f t="shared" si="21"/>
        <v>OK</v>
      </c>
    </row>
    <row r="98" spans="1:26" ht="24.6">
      <c r="A98" s="714">
        <v>56</v>
      </c>
      <c r="B98" s="852" t="s">
        <v>2647</v>
      </c>
      <c r="C98" s="536" t="s">
        <v>1155</v>
      </c>
      <c r="D98" s="536">
        <v>7</v>
      </c>
      <c r="E98" s="536">
        <v>6</v>
      </c>
      <c r="F98" s="536">
        <v>13</v>
      </c>
      <c r="G98" s="536">
        <v>18</v>
      </c>
      <c r="H98" s="536">
        <v>2</v>
      </c>
      <c r="I98" s="1268">
        <v>16</v>
      </c>
      <c r="J98" s="1268">
        <v>150</v>
      </c>
      <c r="K98" s="1268">
        <f t="shared" si="11"/>
        <v>2400</v>
      </c>
      <c r="L98" s="1268">
        <v>4</v>
      </c>
      <c r="M98" s="1268">
        <v>4</v>
      </c>
      <c r="N98" s="1268">
        <v>4</v>
      </c>
      <c r="O98" s="1268">
        <v>4</v>
      </c>
      <c r="P98" s="1268">
        <f t="shared" si="26"/>
        <v>16</v>
      </c>
      <c r="Q98" s="1268">
        <f t="shared" si="24"/>
        <v>2400</v>
      </c>
      <c r="R98" s="1269" t="s">
        <v>1105</v>
      </c>
      <c r="S98" s="526" t="s">
        <v>1058</v>
      </c>
      <c r="U98" s="739">
        <f t="shared" si="16"/>
        <v>600</v>
      </c>
      <c r="V98" s="739">
        <f t="shared" si="17"/>
        <v>600</v>
      </c>
      <c r="W98" s="739">
        <f t="shared" si="18"/>
        <v>600</v>
      </c>
      <c r="X98" s="739">
        <f t="shared" si="19"/>
        <v>600</v>
      </c>
      <c r="Y98" s="722">
        <f t="shared" si="25"/>
        <v>2400</v>
      </c>
      <c r="Z98" s="740" t="str">
        <f t="shared" si="21"/>
        <v>OK</v>
      </c>
    </row>
    <row r="99" spans="1:26" ht="24.6">
      <c r="A99" s="714">
        <v>57</v>
      </c>
      <c r="B99" s="832" t="s">
        <v>2648</v>
      </c>
      <c r="C99" s="1270" t="s">
        <v>2599</v>
      </c>
      <c r="D99" s="536">
        <v>1300</v>
      </c>
      <c r="E99" s="536">
        <v>2160</v>
      </c>
      <c r="F99" s="536">
        <v>2040</v>
      </c>
      <c r="G99" s="536">
        <v>2393</v>
      </c>
      <c r="H99" s="1270">
        <v>473</v>
      </c>
      <c r="I99" s="1268">
        <v>1920</v>
      </c>
      <c r="J99" s="1268">
        <v>140</v>
      </c>
      <c r="K99" s="1268">
        <f t="shared" si="11"/>
        <v>268800</v>
      </c>
      <c r="L99" s="1268">
        <v>480</v>
      </c>
      <c r="M99" s="1268">
        <v>480</v>
      </c>
      <c r="N99" s="1268">
        <v>480</v>
      </c>
      <c r="O99" s="1268">
        <v>480</v>
      </c>
      <c r="P99" s="1268">
        <f>SUM(L99:O99)</f>
        <v>1920</v>
      </c>
      <c r="Q99" s="1268">
        <f t="shared" si="24"/>
        <v>268800</v>
      </c>
      <c r="R99" s="526" t="s">
        <v>1105</v>
      </c>
      <c r="S99" s="526" t="s">
        <v>1058</v>
      </c>
      <c r="U99" s="739">
        <f t="shared" si="16"/>
        <v>67200</v>
      </c>
      <c r="V99" s="739">
        <f t="shared" si="17"/>
        <v>67200</v>
      </c>
      <c r="W99" s="739">
        <f t="shared" si="18"/>
        <v>67200</v>
      </c>
      <c r="X99" s="739">
        <f t="shared" si="19"/>
        <v>67200</v>
      </c>
      <c r="Y99" s="722">
        <f t="shared" si="25"/>
        <v>268800</v>
      </c>
      <c r="Z99" s="740" t="str">
        <f t="shared" si="21"/>
        <v>OK</v>
      </c>
    </row>
    <row r="100" spans="1:26" ht="24.6">
      <c r="A100" s="714">
        <v>58</v>
      </c>
      <c r="B100" s="852" t="s">
        <v>2649</v>
      </c>
      <c r="C100" s="536" t="s">
        <v>2621</v>
      </c>
      <c r="D100" s="536">
        <v>320</v>
      </c>
      <c r="E100" s="536">
        <v>300</v>
      </c>
      <c r="F100" s="536">
        <v>276</v>
      </c>
      <c r="G100" s="536">
        <v>345</v>
      </c>
      <c r="H100" s="536">
        <v>25</v>
      </c>
      <c r="I100" s="1268">
        <v>320</v>
      </c>
      <c r="J100" s="1268">
        <v>292</v>
      </c>
      <c r="K100" s="1268">
        <f t="shared" si="11"/>
        <v>93440</v>
      </c>
      <c r="L100" s="1268">
        <v>80</v>
      </c>
      <c r="M100" s="1268">
        <v>80</v>
      </c>
      <c r="N100" s="1268">
        <v>80</v>
      </c>
      <c r="O100" s="1268">
        <v>80</v>
      </c>
      <c r="P100" s="1268">
        <f>SUM(L100:O100)</f>
        <v>320</v>
      </c>
      <c r="Q100" s="1268">
        <f t="shared" si="24"/>
        <v>93440</v>
      </c>
      <c r="R100" s="1269" t="s">
        <v>1105</v>
      </c>
      <c r="S100" s="526" t="s">
        <v>1058</v>
      </c>
      <c r="U100" s="739">
        <f t="shared" si="16"/>
        <v>23360</v>
      </c>
      <c r="V100" s="739">
        <f t="shared" si="17"/>
        <v>23360</v>
      </c>
      <c r="W100" s="739">
        <f t="shared" si="18"/>
        <v>23360</v>
      </c>
      <c r="X100" s="739">
        <f t="shared" si="19"/>
        <v>23360</v>
      </c>
      <c r="Y100" s="722">
        <f t="shared" si="25"/>
        <v>93440</v>
      </c>
      <c r="Z100" s="740" t="str">
        <f t="shared" si="21"/>
        <v>OK</v>
      </c>
    </row>
    <row r="101" spans="1:26" ht="24.6">
      <c r="A101" s="714">
        <v>59</v>
      </c>
      <c r="B101" s="852" t="s">
        <v>2650</v>
      </c>
      <c r="C101" s="536" t="s">
        <v>1155</v>
      </c>
      <c r="D101" s="536">
        <v>0</v>
      </c>
      <c r="E101" s="536">
        <v>0</v>
      </c>
      <c r="F101" s="536">
        <v>0</v>
      </c>
      <c r="G101" s="536">
        <v>4</v>
      </c>
      <c r="H101" s="536">
        <v>0</v>
      </c>
      <c r="I101" s="1268">
        <v>4</v>
      </c>
      <c r="J101" s="1268">
        <v>100</v>
      </c>
      <c r="K101" s="1268">
        <f t="shared" si="11"/>
        <v>400</v>
      </c>
      <c r="L101" s="1268">
        <v>0</v>
      </c>
      <c r="M101" s="1268">
        <v>0</v>
      </c>
      <c r="N101" s="1268">
        <v>2</v>
      </c>
      <c r="O101" s="1268">
        <v>2</v>
      </c>
      <c r="P101" s="1268">
        <f t="shared" ref="P101:P166" si="27">SUM(L101:O101)</f>
        <v>4</v>
      </c>
      <c r="Q101" s="1268">
        <f t="shared" si="24"/>
        <v>400</v>
      </c>
      <c r="R101" s="1269" t="s">
        <v>1105</v>
      </c>
      <c r="S101" s="526" t="s">
        <v>1058</v>
      </c>
      <c r="U101" s="739">
        <f t="shared" si="16"/>
        <v>0</v>
      </c>
      <c r="V101" s="739">
        <f t="shared" si="17"/>
        <v>0</v>
      </c>
      <c r="W101" s="739">
        <f t="shared" si="18"/>
        <v>200</v>
      </c>
      <c r="X101" s="739">
        <f t="shared" si="19"/>
        <v>200</v>
      </c>
      <c r="Y101" s="722">
        <f t="shared" si="25"/>
        <v>400</v>
      </c>
      <c r="Z101" s="740" t="str">
        <f t="shared" si="21"/>
        <v>OK</v>
      </c>
    </row>
    <row r="102" spans="1:26" ht="24.6">
      <c r="A102" s="714">
        <v>60</v>
      </c>
      <c r="B102" s="852" t="s">
        <v>2651</v>
      </c>
      <c r="C102" s="828" t="s">
        <v>1169</v>
      </c>
      <c r="D102" s="536">
        <v>10</v>
      </c>
      <c r="E102" s="536">
        <v>9</v>
      </c>
      <c r="F102" s="536">
        <v>8</v>
      </c>
      <c r="G102" s="536">
        <v>18</v>
      </c>
      <c r="H102" s="536">
        <v>5</v>
      </c>
      <c r="I102" s="1268">
        <v>13</v>
      </c>
      <c r="J102" s="1268">
        <v>1070</v>
      </c>
      <c r="K102" s="1268">
        <f t="shared" si="11"/>
        <v>13910</v>
      </c>
      <c r="L102" s="1268">
        <v>4</v>
      </c>
      <c r="M102" s="1268">
        <v>3</v>
      </c>
      <c r="N102" s="1268">
        <v>3</v>
      </c>
      <c r="O102" s="1268">
        <v>3</v>
      </c>
      <c r="P102" s="1268">
        <f t="shared" si="27"/>
        <v>13</v>
      </c>
      <c r="Q102" s="1268">
        <f t="shared" si="24"/>
        <v>13910</v>
      </c>
      <c r="R102" s="1269" t="s">
        <v>1105</v>
      </c>
      <c r="S102" s="526" t="s">
        <v>1058</v>
      </c>
      <c r="U102" s="739">
        <f t="shared" si="16"/>
        <v>4280</v>
      </c>
      <c r="V102" s="739">
        <f t="shared" si="17"/>
        <v>3210</v>
      </c>
      <c r="W102" s="739">
        <f t="shared" si="18"/>
        <v>3210</v>
      </c>
      <c r="X102" s="739">
        <f t="shared" si="19"/>
        <v>3210</v>
      </c>
      <c r="Y102" s="722">
        <f t="shared" si="25"/>
        <v>13910</v>
      </c>
      <c r="Z102" s="740" t="str">
        <f t="shared" si="21"/>
        <v>OK</v>
      </c>
    </row>
    <row r="103" spans="1:26" ht="24.6">
      <c r="A103" s="714">
        <v>61</v>
      </c>
      <c r="B103" s="852" t="s">
        <v>2652</v>
      </c>
      <c r="C103" s="536" t="s">
        <v>1169</v>
      </c>
      <c r="D103" s="536">
        <v>2</v>
      </c>
      <c r="E103" s="536">
        <v>4</v>
      </c>
      <c r="F103" s="536">
        <v>4</v>
      </c>
      <c r="G103" s="536">
        <v>4</v>
      </c>
      <c r="H103" s="536">
        <v>0</v>
      </c>
      <c r="I103" s="1268">
        <v>4</v>
      </c>
      <c r="J103" s="1268">
        <v>1800</v>
      </c>
      <c r="K103" s="1268">
        <f>+I103*J103</f>
        <v>7200</v>
      </c>
      <c r="L103" s="1268">
        <v>1</v>
      </c>
      <c r="M103" s="1268">
        <v>1</v>
      </c>
      <c r="N103" s="1268">
        <v>1</v>
      </c>
      <c r="O103" s="1268">
        <v>1</v>
      </c>
      <c r="P103" s="1268">
        <f>SUM(L103:O103)</f>
        <v>4</v>
      </c>
      <c r="Q103" s="1268">
        <f>SUM(P103*J103)</f>
        <v>7200</v>
      </c>
      <c r="R103" s="1269" t="s">
        <v>1105</v>
      </c>
      <c r="S103" s="526" t="s">
        <v>1058</v>
      </c>
      <c r="U103" s="739">
        <f t="shared" si="16"/>
        <v>1800</v>
      </c>
      <c r="V103" s="739">
        <f t="shared" si="17"/>
        <v>1800</v>
      </c>
      <c r="W103" s="739">
        <f t="shared" si="18"/>
        <v>1800</v>
      </c>
      <c r="X103" s="739">
        <f t="shared" si="19"/>
        <v>1800</v>
      </c>
      <c r="Y103" s="722">
        <f t="shared" si="25"/>
        <v>7200</v>
      </c>
      <c r="Z103" s="740" t="str">
        <f t="shared" si="21"/>
        <v>OK</v>
      </c>
    </row>
    <row r="104" spans="1:26" ht="24.6">
      <c r="A104" s="714">
        <v>62</v>
      </c>
      <c r="B104" s="852" t="s">
        <v>2653</v>
      </c>
      <c r="C104" s="536" t="s">
        <v>1169</v>
      </c>
      <c r="D104" s="536">
        <v>11</v>
      </c>
      <c r="E104" s="536">
        <v>15</v>
      </c>
      <c r="F104" s="536">
        <v>22</v>
      </c>
      <c r="G104" s="536">
        <v>23</v>
      </c>
      <c r="H104" s="536">
        <v>4</v>
      </c>
      <c r="I104" s="1268">
        <v>19</v>
      </c>
      <c r="J104" s="1268">
        <v>1150</v>
      </c>
      <c r="K104" s="1268">
        <f>+I104*J104</f>
        <v>21850</v>
      </c>
      <c r="L104" s="1268">
        <v>5</v>
      </c>
      <c r="M104" s="1268">
        <v>4</v>
      </c>
      <c r="N104" s="1268">
        <v>5</v>
      </c>
      <c r="O104" s="1268">
        <v>5</v>
      </c>
      <c r="P104" s="1268">
        <f>SUM(L104:O104)</f>
        <v>19</v>
      </c>
      <c r="Q104" s="1268">
        <f>SUM(P104*J104)</f>
        <v>21850</v>
      </c>
      <c r="R104" s="1269" t="s">
        <v>1105</v>
      </c>
      <c r="S104" s="526" t="s">
        <v>1058</v>
      </c>
      <c r="U104" s="739">
        <f t="shared" si="16"/>
        <v>5750</v>
      </c>
      <c r="V104" s="739">
        <f t="shared" si="17"/>
        <v>4600</v>
      </c>
      <c r="W104" s="739">
        <f t="shared" si="18"/>
        <v>5750</v>
      </c>
      <c r="X104" s="739">
        <f t="shared" si="19"/>
        <v>5750</v>
      </c>
      <c r="Y104" s="722">
        <f t="shared" si="25"/>
        <v>21850</v>
      </c>
      <c r="Z104" s="740" t="str">
        <f t="shared" si="21"/>
        <v>OK</v>
      </c>
    </row>
    <row r="105" spans="1:26" ht="24.6">
      <c r="A105" s="714">
        <v>63</v>
      </c>
      <c r="B105" s="852" t="s">
        <v>2654</v>
      </c>
      <c r="C105" s="536" t="s">
        <v>2599</v>
      </c>
      <c r="D105" s="536">
        <v>2200</v>
      </c>
      <c r="E105" s="536">
        <v>3400</v>
      </c>
      <c r="F105" s="536">
        <v>2200</v>
      </c>
      <c r="G105" s="536">
        <v>3500</v>
      </c>
      <c r="H105" s="536">
        <v>900</v>
      </c>
      <c r="I105" s="1268">
        <v>2600</v>
      </c>
      <c r="J105" s="1268">
        <v>0.97</v>
      </c>
      <c r="K105" s="1268">
        <f>+I105*J105</f>
        <v>2522</v>
      </c>
      <c r="L105" s="1268">
        <v>600</v>
      </c>
      <c r="M105" s="1268">
        <v>800</v>
      </c>
      <c r="N105" s="1268">
        <v>600</v>
      </c>
      <c r="O105" s="1268">
        <v>600</v>
      </c>
      <c r="P105" s="1268">
        <f>SUM(L105:O105)</f>
        <v>2600</v>
      </c>
      <c r="Q105" s="1268">
        <f>SUM(P105*J105)</f>
        <v>2522</v>
      </c>
      <c r="R105" s="1269" t="s">
        <v>1105</v>
      </c>
      <c r="S105" s="526" t="s">
        <v>1058</v>
      </c>
      <c r="U105" s="739">
        <f t="shared" si="16"/>
        <v>582</v>
      </c>
      <c r="V105" s="739">
        <f t="shared" si="17"/>
        <v>776</v>
      </c>
      <c r="W105" s="739">
        <f t="shared" si="18"/>
        <v>582</v>
      </c>
      <c r="X105" s="739">
        <f t="shared" si="19"/>
        <v>582</v>
      </c>
      <c r="Y105" s="722">
        <f t="shared" si="25"/>
        <v>2522</v>
      </c>
      <c r="Z105" s="740" t="str">
        <f t="shared" si="21"/>
        <v>OK</v>
      </c>
    </row>
    <row r="106" spans="1:26" ht="24.6">
      <c r="A106" s="714">
        <v>64</v>
      </c>
      <c r="B106" s="852" t="s">
        <v>2655</v>
      </c>
      <c r="C106" s="536" t="s">
        <v>2599</v>
      </c>
      <c r="D106" s="536">
        <v>4500</v>
      </c>
      <c r="E106" s="536">
        <v>8000</v>
      </c>
      <c r="F106" s="536">
        <v>7100</v>
      </c>
      <c r="G106" s="536">
        <v>7900</v>
      </c>
      <c r="H106" s="536">
        <v>900</v>
      </c>
      <c r="I106" s="1268">
        <v>7000</v>
      </c>
      <c r="J106" s="1268">
        <v>8</v>
      </c>
      <c r="K106" s="1268">
        <f>+I106*J106</f>
        <v>56000</v>
      </c>
      <c r="L106" s="1268">
        <v>2000</v>
      </c>
      <c r="M106" s="1268">
        <v>1000</v>
      </c>
      <c r="N106" s="1268">
        <v>2000</v>
      </c>
      <c r="O106" s="1268">
        <v>2000</v>
      </c>
      <c r="P106" s="1268">
        <f>SUM(L106:O106)</f>
        <v>7000</v>
      </c>
      <c r="Q106" s="1268">
        <f>SUM(P106*J106)</f>
        <v>56000</v>
      </c>
      <c r="R106" s="1269" t="s">
        <v>1105</v>
      </c>
      <c r="S106" s="526" t="s">
        <v>1058</v>
      </c>
      <c r="U106" s="739">
        <f t="shared" si="16"/>
        <v>16000</v>
      </c>
      <c r="V106" s="739">
        <f t="shared" si="17"/>
        <v>8000</v>
      </c>
      <c r="W106" s="739">
        <f t="shared" si="18"/>
        <v>16000</v>
      </c>
      <c r="X106" s="739">
        <f t="shared" si="19"/>
        <v>16000</v>
      </c>
      <c r="Y106" s="722">
        <f t="shared" si="25"/>
        <v>56000</v>
      </c>
      <c r="Z106" s="740" t="str">
        <f t="shared" si="21"/>
        <v>OK</v>
      </c>
    </row>
    <row r="107" spans="1:26" ht="24.6">
      <c r="A107" s="714">
        <v>65</v>
      </c>
      <c r="B107" s="852" t="s">
        <v>2656</v>
      </c>
      <c r="C107" s="536" t="s">
        <v>2599</v>
      </c>
      <c r="D107" s="536">
        <v>5600</v>
      </c>
      <c r="E107" s="536">
        <v>9000</v>
      </c>
      <c r="F107" s="536">
        <v>9500</v>
      </c>
      <c r="G107" s="536">
        <v>11100</v>
      </c>
      <c r="H107" s="536">
        <v>2100</v>
      </c>
      <c r="I107" s="1268">
        <v>9000</v>
      </c>
      <c r="J107" s="1268">
        <v>37</v>
      </c>
      <c r="K107" s="1268">
        <f>+I107*J107</f>
        <v>333000</v>
      </c>
      <c r="L107" s="1268">
        <v>3000</v>
      </c>
      <c r="M107" s="1268">
        <v>3000</v>
      </c>
      <c r="N107" s="1268">
        <v>1000</v>
      </c>
      <c r="O107" s="1268">
        <v>2000</v>
      </c>
      <c r="P107" s="1268">
        <f>SUM(L107:O107)</f>
        <v>9000</v>
      </c>
      <c r="Q107" s="1268">
        <f>SUM(P107*J107)</f>
        <v>333000</v>
      </c>
      <c r="R107" s="1269" t="s">
        <v>1105</v>
      </c>
      <c r="S107" s="526" t="s">
        <v>1058</v>
      </c>
      <c r="U107" s="739">
        <f t="shared" si="16"/>
        <v>111000</v>
      </c>
      <c r="V107" s="739">
        <f t="shared" si="17"/>
        <v>111000</v>
      </c>
      <c r="W107" s="739">
        <f t="shared" si="18"/>
        <v>37000</v>
      </c>
      <c r="X107" s="739">
        <f t="shared" si="19"/>
        <v>74000</v>
      </c>
      <c r="Y107" s="722">
        <f t="shared" si="25"/>
        <v>333000</v>
      </c>
      <c r="Z107" s="740" t="str">
        <f t="shared" si="21"/>
        <v>OK</v>
      </c>
    </row>
    <row r="108" spans="1:26" s="21" customFormat="1" ht="24" customHeight="1">
      <c r="A108" s="1060"/>
      <c r="B108" s="604" t="s">
        <v>6</v>
      </c>
      <c r="K108" s="1273">
        <f>SUM(K92:K107)</f>
        <v>4955776</v>
      </c>
      <c r="L108" s="1139"/>
      <c r="M108" s="1139"/>
      <c r="N108" s="1139"/>
      <c r="O108" s="1139"/>
      <c r="P108" s="1139"/>
      <c r="Q108" s="1273">
        <f>SUM(Q92:Q107)</f>
        <v>4955776</v>
      </c>
      <c r="T108" s="22"/>
      <c r="U108" s="739">
        <f t="shared" si="16"/>
        <v>0</v>
      </c>
      <c r="V108" s="739">
        <f t="shared" si="17"/>
        <v>0</v>
      </c>
      <c r="W108" s="739">
        <f t="shared" si="18"/>
        <v>0</v>
      </c>
      <c r="X108" s="739">
        <f t="shared" si="19"/>
        <v>0</v>
      </c>
      <c r="Y108" s="722">
        <f t="shared" si="25"/>
        <v>0</v>
      </c>
      <c r="Z108" s="740" t="b">
        <f t="shared" si="21"/>
        <v>0</v>
      </c>
    </row>
    <row r="109" spans="1:26" ht="24.6">
      <c r="A109" s="1781" t="s">
        <v>2597</v>
      </c>
      <c r="B109" s="1781"/>
      <c r="C109" s="1781"/>
      <c r="D109" s="1781"/>
      <c r="E109" s="1781"/>
      <c r="F109" s="1781"/>
      <c r="G109" s="1781"/>
      <c r="H109" s="1781"/>
      <c r="I109" s="1781"/>
      <c r="J109" s="1781"/>
      <c r="K109" s="1781"/>
      <c r="L109" s="1781"/>
      <c r="M109" s="1781"/>
      <c r="N109" s="1781"/>
      <c r="O109" s="1781"/>
      <c r="P109" s="1781"/>
      <c r="Q109" s="1781"/>
      <c r="R109" s="1781"/>
      <c r="S109" s="1781"/>
      <c r="T109" s="1063"/>
      <c r="U109" s="739">
        <f t="shared" si="16"/>
        <v>0</v>
      </c>
      <c r="V109" s="739">
        <f t="shared" si="17"/>
        <v>0</v>
      </c>
      <c r="W109" s="739">
        <f t="shared" si="18"/>
        <v>0</v>
      </c>
      <c r="X109" s="739">
        <f t="shared" si="19"/>
        <v>0</v>
      </c>
      <c r="Y109" s="722">
        <f t="shared" si="25"/>
        <v>0</v>
      </c>
      <c r="Z109" s="740" t="str">
        <f t="shared" si="21"/>
        <v>OK</v>
      </c>
    </row>
    <row r="110" spans="1:26" s="21" customFormat="1" ht="24.6">
      <c r="A110" s="1781" t="s">
        <v>1029</v>
      </c>
      <c r="B110" s="1781"/>
      <c r="C110" s="1781"/>
      <c r="D110" s="1781"/>
      <c r="E110" s="1781"/>
      <c r="F110" s="1781"/>
      <c r="G110" s="1781"/>
      <c r="H110" s="1781"/>
      <c r="I110" s="1781"/>
      <c r="J110" s="1781"/>
      <c r="K110" s="1781"/>
      <c r="L110" s="1781"/>
      <c r="M110" s="1781"/>
      <c r="N110" s="1781"/>
      <c r="O110" s="1781"/>
      <c r="P110" s="1781"/>
      <c r="Q110" s="1781"/>
      <c r="R110" s="1781"/>
      <c r="S110" s="1781"/>
      <c r="U110" s="739">
        <f t="shared" si="16"/>
        <v>0</v>
      </c>
      <c r="V110" s="739">
        <f t="shared" si="17"/>
        <v>0</v>
      </c>
      <c r="W110" s="739">
        <f t="shared" si="18"/>
        <v>0</v>
      </c>
      <c r="X110" s="739">
        <f t="shared" si="19"/>
        <v>0</v>
      </c>
      <c r="Y110" s="722">
        <f t="shared" si="25"/>
        <v>0</v>
      </c>
      <c r="Z110" s="740" t="str">
        <f t="shared" si="21"/>
        <v>OK</v>
      </c>
    </row>
    <row r="111" spans="1:26" s="21" customFormat="1" ht="24.6">
      <c r="A111" s="1827" t="s">
        <v>1030</v>
      </c>
      <c r="B111" s="1827"/>
      <c r="C111" s="1827"/>
      <c r="D111" s="1827"/>
      <c r="E111" s="1827"/>
      <c r="F111" s="1827"/>
      <c r="G111" s="1827"/>
      <c r="H111" s="1827"/>
      <c r="I111" s="1827"/>
      <c r="J111" s="1827"/>
      <c r="K111" s="1827"/>
      <c r="L111" s="1827"/>
      <c r="M111" s="1827"/>
      <c r="N111" s="1827"/>
      <c r="O111" s="1827"/>
      <c r="P111" s="1827"/>
      <c r="Q111" s="1827"/>
      <c r="R111" s="1827"/>
      <c r="S111" s="1827"/>
      <c r="U111" s="739">
        <f t="shared" si="16"/>
        <v>0</v>
      </c>
      <c r="V111" s="739">
        <f t="shared" si="17"/>
        <v>0</v>
      </c>
      <c r="W111" s="739">
        <f t="shared" si="18"/>
        <v>0</v>
      </c>
      <c r="X111" s="739">
        <f t="shared" si="19"/>
        <v>0</v>
      </c>
      <c r="Y111" s="722">
        <f t="shared" si="25"/>
        <v>0</v>
      </c>
      <c r="Z111" s="740" t="str">
        <f t="shared" si="21"/>
        <v>OK</v>
      </c>
    </row>
    <row r="112" spans="1:26" s="21" customFormat="1" ht="37.950000000000003" customHeight="1">
      <c r="A112" s="1872" t="s">
        <v>789</v>
      </c>
      <c r="B112" s="1873" t="s">
        <v>4</v>
      </c>
      <c r="C112" s="1872" t="s">
        <v>1031</v>
      </c>
      <c r="D112" s="1894" t="s">
        <v>1032</v>
      </c>
      <c r="E112" s="1894"/>
      <c r="F112" s="1894"/>
      <c r="G112" s="1893" t="s">
        <v>1033</v>
      </c>
      <c r="H112" s="1894" t="s">
        <v>1034</v>
      </c>
      <c r="I112" s="1894" t="s">
        <v>1035</v>
      </c>
      <c r="J112" s="1895" t="s">
        <v>1036</v>
      </c>
      <c r="K112" s="1896" t="s">
        <v>1037</v>
      </c>
      <c r="L112" s="1892" t="s">
        <v>1038</v>
      </c>
      <c r="M112" s="1892" t="s">
        <v>1039</v>
      </c>
      <c r="N112" s="1892" t="s">
        <v>1040</v>
      </c>
      <c r="O112" s="1892" t="s">
        <v>1041</v>
      </c>
      <c r="P112" s="1872" t="s">
        <v>1042</v>
      </c>
      <c r="Q112" s="1872"/>
      <c r="R112" s="1872" t="s">
        <v>1043</v>
      </c>
      <c r="S112" s="1878" t="s">
        <v>1146</v>
      </c>
      <c r="U112" s="739"/>
      <c r="V112" s="739"/>
      <c r="W112" s="739"/>
      <c r="X112" s="739"/>
      <c r="Y112" s="722"/>
      <c r="Z112" s="740"/>
    </row>
    <row r="113" spans="1:26" s="21" customFormat="1" ht="52.2" customHeight="1">
      <c r="A113" s="1872"/>
      <c r="B113" s="1874"/>
      <c r="C113" s="1872"/>
      <c r="D113" s="1209" t="s">
        <v>1045</v>
      </c>
      <c r="E113" s="1209" t="s">
        <v>1046</v>
      </c>
      <c r="F113" s="1209" t="s">
        <v>224</v>
      </c>
      <c r="G113" s="1893"/>
      <c r="H113" s="1894"/>
      <c r="I113" s="1894"/>
      <c r="J113" s="1895"/>
      <c r="K113" s="1896"/>
      <c r="L113" s="1892"/>
      <c r="M113" s="1892"/>
      <c r="N113" s="1892"/>
      <c r="O113" s="1892"/>
      <c r="P113" s="724" t="s">
        <v>1047</v>
      </c>
      <c r="Q113" s="1211" t="s">
        <v>1048</v>
      </c>
      <c r="R113" s="1872"/>
      <c r="S113" s="1878"/>
      <c r="U113" s="739">
        <f t="shared" si="16"/>
        <v>0</v>
      </c>
      <c r="V113" s="739">
        <f t="shared" si="17"/>
        <v>0</v>
      </c>
      <c r="W113" s="739">
        <f t="shared" si="18"/>
        <v>0</v>
      </c>
      <c r="X113" s="739">
        <f t="shared" si="19"/>
        <v>0</v>
      </c>
      <c r="Y113" s="722">
        <f t="shared" si="25"/>
        <v>0</v>
      </c>
      <c r="Z113" s="740" t="b">
        <f t="shared" si="21"/>
        <v>0</v>
      </c>
    </row>
    <row r="114" spans="1:26" ht="25.95" customHeight="1">
      <c r="A114" s="724"/>
      <c r="B114" s="849" t="s">
        <v>1087</v>
      </c>
      <c r="C114" s="1227"/>
      <c r="D114" s="1209"/>
      <c r="E114" s="1209"/>
      <c r="F114" s="1209"/>
      <c r="G114" s="1208"/>
      <c r="H114" s="1209"/>
      <c r="I114" s="1209"/>
      <c r="J114" s="1210"/>
      <c r="K114" s="1240">
        <f>+K108</f>
        <v>4955776</v>
      </c>
      <c r="L114" s="1241"/>
      <c r="M114" s="1241"/>
      <c r="N114" s="1241"/>
      <c r="O114" s="1241"/>
      <c r="P114" s="1242"/>
      <c r="Q114" s="1240">
        <f>+Q108</f>
        <v>4955776</v>
      </c>
      <c r="R114" s="724"/>
      <c r="S114" s="726"/>
      <c r="T114" s="517"/>
      <c r="U114" s="739">
        <f t="shared" si="16"/>
        <v>0</v>
      </c>
      <c r="V114" s="739">
        <f t="shared" si="17"/>
        <v>0</v>
      </c>
      <c r="W114" s="739">
        <f t="shared" si="18"/>
        <v>0</v>
      </c>
      <c r="X114" s="739">
        <f t="shared" si="19"/>
        <v>0</v>
      </c>
      <c r="Y114" s="722">
        <f t="shared" si="25"/>
        <v>0</v>
      </c>
      <c r="Z114" s="740" t="b">
        <f t="shared" si="21"/>
        <v>0</v>
      </c>
    </row>
    <row r="115" spans="1:26" ht="24.6">
      <c r="A115" s="714">
        <v>66</v>
      </c>
      <c r="B115" s="852" t="s">
        <v>2657</v>
      </c>
      <c r="C115" s="536" t="s">
        <v>1155</v>
      </c>
      <c r="D115" s="536">
        <v>12</v>
      </c>
      <c r="E115" s="536">
        <v>20</v>
      </c>
      <c r="F115" s="536">
        <v>24</v>
      </c>
      <c r="G115" s="536">
        <v>27</v>
      </c>
      <c r="H115" s="536">
        <v>3</v>
      </c>
      <c r="I115" s="1268">
        <v>24</v>
      </c>
      <c r="J115" s="1268">
        <v>1350</v>
      </c>
      <c r="K115" s="1268">
        <f t="shared" si="11"/>
        <v>32400</v>
      </c>
      <c r="L115" s="1268">
        <v>6</v>
      </c>
      <c r="M115" s="1268">
        <v>6</v>
      </c>
      <c r="N115" s="1268">
        <v>6</v>
      </c>
      <c r="O115" s="1268">
        <v>6</v>
      </c>
      <c r="P115" s="1268">
        <f t="shared" si="27"/>
        <v>24</v>
      </c>
      <c r="Q115" s="1268">
        <f t="shared" si="24"/>
        <v>32400</v>
      </c>
      <c r="R115" s="1269" t="s">
        <v>1105</v>
      </c>
      <c r="S115" s="526" t="s">
        <v>1058</v>
      </c>
      <c r="U115" s="739">
        <f t="shared" si="16"/>
        <v>8100</v>
      </c>
      <c r="V115" s="739">
        <f t="shared" si="17"/>
        <v>8100</v>
      </c>
      <c r="W115" s="739">
        <f t="shared" si="18"/>
        <v>8100</v>
      </c>
      <c r="X115" s="739">
        <f t="shared" si="19"/>
        <v>8100</v>
      </c>
      <c r="Y115" s="722">
        <f t="shared" si="25"/>
        <v>32400</v>
      </c>
      <c r="Z115" s="740" t="str">
        <f t="shared" si="21"/>
        <v>OK</v>
      </c>
    </row>
    <row r="116" spans="1:26" ht="24.6">
      <c r="A116" s="714">
        <v>67</v>
      </c>
      <c r="B116" s="852" t="s">
        <v>2658</v>
      </c>
      <c r="C116" s="536" t="s">
        <v>1155</v>
      </c>
      <c r="D116" s="536">
        <v>12</v>
      </c>
      <c r="E116" s="536">
        <v>20</v>
      </c>
      <c r="F116" s="536">
        <v>24</v>
      </c>
      <c r="G116" s="536">
        <v>27</v>
      </c>
      <c r="H116" s="536">
        <v>3</v>
      </c>
      <c r="I116" s="1268">
        <v>24</v>
      </c>
      <c r="J116" s="1268">
        <v>1350</v>
      </c>
      <c r="K116" s="1268">
        <f t="shared" si="11"/>
        <v>32400</v>
      </c>
      <c r="L116" s="1268">
        <v>6</v>
      </c>
      <c r="M116" s="1268">
        <v>6</v>
      </c>
      <c r="N116" s="1268">
        <v>6</v>
      </c>
      <c r="O116" s="1268">
        <v>6</v>
      </c>
      <c r="P116" s="1268">
        <f t="shared" si="27"/>
        <v>24</v>
      </c>
      <c r="Q116" s="1268">
        <f t="shared" si="24"/>
        <v>32400</v>
      </c>
      <c r="R116" s="1269" t="s">
        <v>1105</v>
      </c>
      <c r="S116" s="526" t="s">
        <v>1058</v>
      </c>
      <c r="U116" s="739">
        <f t="shared" si="16"/>
        <v>8100</v>
      </c>
      <c r="V116" s="739">
        <f t="shared" si="17"/>
        <v>8100</v>
      </c>
      <c r="W116" s="739">
        <f t="shared" si="18"/>
        <v>8100</v>
      </c>
      <c r="X116" s="739">
        <f t="shared" si="19"/>
        <v>8100</v>
      </c>
      <c r="Y116" s="722">
        <f t="shared" si="25"/>
        <v>32400</v>
      </c>
      <c r="Z116" s="740" t="str">
        <f t="shared" si="21"/>
        <v>OK</v>
      </c>
    </row>
    <row r="117" spans="1:26" ht="24.6">
      <c r="A117" s="714">
        <v>68</v>
      </c>
      <c r="B117" s="832" t="s">
        <v>2659</v>
      </c>
      <c r="C117" s="1270" t="s">
        <v>2599</v>
      </c>
      <c r="D117" s="536">
        <v>1000</v>
      </c>
      <c r="E117" s="536">
        <v>2000</v>
      </c>
      <c r="F117" s="536">
        <v>1900</v>
      </c>
      <c r="G117" s="536">
        <v>2303</v>
      </c>
      <c r="H117" s="1270">
        <v>403</v>
      </c>
      <c r="I117" s="1268">
        <v>1900</v>
      </c>
      <c r="J117" s="1268">
        <v>6</v>
      </c>
      <c r="K117" s="1268">
        <f t="shared" si="11"/>
        <v>11400</v>
      </c>
      <c r="L117" s="1268">
        <v>200</v>
      </c>
      <c r="M117" s="1268">
        <v>900</v>
      </c>
      <c r="N117" s="1268">
        <v>400</v>
      </c>
      <c r="O117" s="1268">
        <v>400</v>
      </c>
      <c r="P117" s="1268">
        <f t="shared" si="27"/>
        <v>1900</v>
      </c>
      <c r="Q117" s="1268">
        <f t="shared" si="24"/>
        <v>11400</v>
      </c>
      <c r="R117" s="1269" t="s">
        <v>1105</v>
      </c>
      <c r="S117" s="526" t="s">
        <v>1058</v>
      </c>
      <c r="U117" s="739">
        <f t="shared" si="16"/>
        <v>1200</v>
      </c>
      <c r="V117" s="739">
        <f t="shared" si="17"/>
        <v>5400</v>
      </c>
      <c r="W117" s="739">
        <f t="shared" si="18"/>
        <v>2400</v>
      </c>
      <c r="X117" s="739">
        <f t="shared" si="19"/>
        <v>2400</v>
      </c>
      <c r="Y117" s="722">
        <f t="shared" si="25"/>
        <v>11400</v>
      </c>
      <c r="Z117" s="740" t="str">
        <f t="shared" si="21"/>
        <v>OK</v>
      </c>
    </row>
    <row r="118" spans="1:26" ht="24.6">
      <c r="A118" s="714">
        <v>69</v>
      </c>
      <c r="B118" s="832" t="s">
        <v>2660</v>
      </c>
      <c r="C118" s="1270" t="s">
        <v>2599</v>
      </c>
      <c r="D118" s="536">
        <v>1200</v>
      </c>
      <c r="E118" s="536">
        <v>1600</v>
      </c>
      <c r="F118" s="536">
        <v>2000</v>
      </c>
      <c r="G118" s="536">
        <v>2200</v>
      </c>
      <c r="H118" s="1270">
        <v>200</v>
      </c>
      <c r="I118" s="1268">
        <v>2000</v>
      </c>
      <c r="J118" s="1268">
        <v>9.67</v>
      </c>
      <c r="K118" s="1268">
        <f t="shared" si="11"/>
        <v>19340</v>
      </c>
      <c r="L118" s="1268">
        <v>500</v>
      </c>
      <c r="M118" s="1268">
        <v>500</v>
      </c>
      <c r="N118" s="1268">
        <v>500</v>
      </c>
      <c r="O118" s="1268">
        <v>500</v>
      </c>
      <c r="P118" s="1268">
        <f t="shared" si="27"/>
        <v>2000</v>
      </c>
      <c r="Q118" s="1268">
        <f t="shared" si="24"/>
        <v>19340</v>
      </c>
      <c r="R118" s="1269" t="s">
        <v>1105</v>
      </c>
      <c r="S118" s="526" t="s">
        <v>1058</v>
      </c>
      <c r="U118" s="739">
        <f t="shared" si="16"/>
        <v>4835</v>
      </c>
      <c r="V118" s="739">
        <f t="shared" si="17"/>
        <v>4835</v>
      </c>
      <c r="W118" s="739">
        <f t="shared" si="18"/>
        <v>4835</v>
      </c>
      <c r="X118" s="739">
        <f t="shared" si="19"/>
        <v>4835</v>
      </c>
      <c r="Y118" s="722">
        <f t="shared" si="25"/>
        <v>19340</v>
      </c>
      <c r="Z118" s="740" t="str">
        <f t="shared" si="21"/>
        <v>OK</v>
      </c>
    </row>
    <row r="119" spans="1:26" ht="24.6">
      <c r="A119" s="714">
        <v>70</v>
      </c>
      <c r="B119" s="852" t="s">
        <v>2661</v>
      </c>
      <c r="C119" s="828" t="s">
        <v>2599</v>
      </c>
      <c r="D119" s="828">
        <v>200</v>
      </c>
      <c r="E119" s="828">
        <v>200</v>
      </c>
      <c r="F119" s="828">
        <v>225</v>
      </c>
      <c r="G119" s="828">
        <v>171</v>
      </c>
      <c r="H119" s="828">
        <v>71</v>
      </c>
      <c r="I119" s="1274">
        <v>100</v>
      </c>
      <c r="J119" s="1274">
        <v>25</v>
      </c>
      <c r="K119" s="1268">
        <f t="shared" si="11"/>
        <v>2500</v>
      </c>
      <c r="L119" s="1274">
        <v>25</v>
      </c>
      <c r="M119" s="1274">
        <v>25</v>
      </c>
      <c r="N119" s="1274">
        <v>25</v>
      </c>
      <c r="O119" s="1274">
        <v>25</v>
      </c>
      <c r="P119" s="1268">
        <f t="shared" si="27"/>
        <v>100</v>
      </c>
      <c r="Q119" s="1268">
        <f t="shared" si="24"/>
        <v>2500</v>
      </c>
      <c r="R119" s="1269" t="s">
        <v>1105</v>
      </c>
      <c r="S119" s="828" t="s">
        <v>1058</v>
      </c>
      <c r="U119" s="739">
        <f t="shared" si="16"/>
        <v>625</v>
      </c>
      <c r="V119" s="739">
        <f t="shared" si="17"/>
        <v>625</v>
      </c>
      <c r="W119" s="739">
        <f t="shared" si="18"/>
        <v>625</v>
      </c>
      <c r="X119" s="739">
        <f t="shared" si="19"/>
        <v>625</v>
      </c>
      <c r="Y119" s="722">
        <f t="shared" si="25"/>
        <v>2500</v>
      </c>
      <c r="Z119" s="740" t="str">
        <f t="shared" si="21"/>
        <v>OK</v>
      </c>
    </row>
    <row r="120" spans="1:26" ht="24.6">
      <c r="A120" s="714">
        <v>71</v>
      </c>
      <c r="B120" s="852" t="s">
        <v>2662</v>
      </c>
      <c r="C120" s="536" t="s">
        <v>1155</v>
      </c>
      <c r="D120" s="536">
        <v>150</v>
      </c>
      <c r="E120" s="536">
        <v>190</v>
      </c>
      <c r="F120" s="536">
        <v>200</v>
      </c>
      <c r="G120" s="536">
        <v>230</v>
      </c>
      <c r="H120" s="536">
        <v>30</v>
      </c>
      <c r="I120" s="1268">
        <v>200</v>
      </c>
      <c r="J120" s="1268">
        <v>58</v>
      </c>
      <c r="K120" s="1268">
        <f t="shared" si="11"/>
        <v>11600</v>
      </c>
      <c r="L120" s="1268">
        <v>50</v>
      </c>
      <c r="M120" s="1268">
        <v>50</v>
      </c>
      <c r="N120" s="1268">
        <v>50</v>
      </c>
      <c r="O120" s="1268">
        <v>50</v>
      </c>
      <c r="P120" s="1268">
        <f t="shared" si="27"/>
        <v>200</v>
      </c>
      <c r="Q120" s="1268">
        <f t="shared" si="24"/>
        <v>11600</v>
      </c>
      <c r="R120" s="1269" t="s">
        <v>1105</v>
      </c>
      <c r="S120" s="526" t="s">
        <v>1058</v>
      </c>
      <c r="U120" s="739">
        <f t="shared" si="16"/>
        <v>2900</v>
      </c>
      <c r="V120" s="739">
        <f t="shared" si="17"/>
        <v>2900</v>
      </c>
      <c r="W120" s="739">
        <f t="shared" si="18"/>
        <v>2900</v>
      </c>
      <c r="X120" s="739">
        <f t="shared" si="19"/>
        <v>2900</v>
      </c>
      <c r="Y120" s="722">
        <f t="shared" si="25"/>
        <v>11600</v>
      </c>
      <c r="Z120" s="740" t="str">
        <f t="shared" si="21"/>
        <v>OK</v>
      </c>
    </row>
    <row r="121" spans="1:26" ht="24.6">
      <c r="A121" s="714">
        <v>72</v>
      </c>
      <c r="B121" s="852" t="s">
        <v>2663</v>
      </c>
      <c r="C121" s="536" t="s">
        <v>1620</v>
      </c>
      <c r="D121" s="536">
        <v>50</v>
      </c>
      <c r="E121" s="536">
        <v>190</v>
      </c>
      <c r="F121" s="536">
        <v>176</v>
      </c>
      <c r="G121" s="536">
        <v>114</v>
      </c>
      <c r="H121" s="536">
        <v>34</v>
      </c>
      <c r="I121" s="1268">
        <v>80</v>
      </c>
      <c r="J121" s="1268">
        <v>69</v>
      </c>
      <c r="K121" s="1268">
        <f t="shared" si="11"/>
        <v>5520</v>
      </c>
      <c r="L121" s="1268">
        <v>20</v>
      </c>
      <c r="M121" s="1268">
        <v>20</v>
      </c>
      <c r="N121" s="1268">
        <v>20</v>
      </c>
      <c r="O121" s="1268">
        <v>20</v>
      </c>
      <c r="P121" s="1268">
        <f t="shared" si="27"/>
        <v>80</v>
      </c>
      <c r="Q121" s="1268">
        <f t="shared" si="24"/>
        <v>5520</v>
      </c>
      <c r="R121" s="1269" t="s">
        <v>1105</v>
      </c>
      <c r="S121" s="526" t="s">
        <v>1058</v>
      </c>
      <c r="U121" s="739">
        <f t="shared" si="16"/>
        <v>1380</v>
      </c>
      <c r="V121" s="739">
        <f t="shared" si="17"/>
        <v>1380</v>
      </c>
      <c r="W121" s="739">
        <f t="shared" si="18"/>
        <v>1380</v>
      </c>
      <c r="X121" s="739">
        <f t="shared" si="19"/>
        <v>1380</v>
      </c>
      <c r="Y121" s="722">
        <f t="shared" si="25"/>
        <v>5520</v>
      </c>
      <c r="Z121" s="740" t="str">
        <f t="shared" si="21"/>
        <v>OK</v>
      </c>
    </row>
    <row r="122" spans="1:26" ht="24.6">
      <c r="A122" s="714">
        <v>73</v>
      </c>
      <c r="B122" s="852" t="s">
        <v>2664</v>
      </c>
      <c r="C122" s="536" t="s">
        <v>2599</v>
      </c>
      <c r="D122" s="536">
        <v>200</v>
      </c>
      <c r="E122" s="536">
        <v>200</v>
      </c>
      <c r="F122" s="536">
        <v>400</v>
      </c>
      <c r="G122" s="536">
        <v>200</v>
      </c>
      <c r="H122" s="536">
        <v>0</v>
      </c>
      <c r="I122" s="1268">
        <v>200</v>
      </c>
      <c r="J122" s="1268">
        <v>10</v>
      </c>
      <c r="K122" s="1268">
        <f t="shared" si="11"/>
        <v>2000</v>
      </c>
      <c r="L122" s="1268">
        <v>0</v>
      </c>
      <c r="M122" s="1268">
        <v>200</v>
      </c>
      <c r="N122" s="1268">
        <v>0</v>
      </c>
      <c r="O122" s="1268">
        <v>0</v>
      </c>
      <c r="P122" s="1268">
        <f t="shared" si="27"/>
        <v>200</v>
      </c>
      <c r="Q122" s="1268">
        <f t="shared" si="24"/>
        <v>2000</v>
      </c>
      <c r="R122" s="1269" t="s">
        <v>1105</v>
      </c>
      <c r="S122" s="526" t="s">
        <v>1058</v>
      </c>
      <c r="U122" s="739">
        <f t="shared" si="16"/>
        <v>0</v>
      </c>
      <c r="V122" s="739">
        <f t="shared" si="17"/>
        <v>2000</v>
      </c>
      <c r="W122" s="739">
        <f t="shared" si="18"/>
        <v>0</v>
      </c>
      <c r="X122" s="739">
        <f t="shared" si="19"/>
        <v>0</v>
      </c>
      <c r="Y122" s="722">
        <f t="shared" si="25"/>
        <v>2000</v>
      </c>
      <c r="Z122" s="740" t="str">
        <f t="shared" si="21"/>
        <v>OK</v>
      </c>
    </row>
    <row r="123" spans="1:26" ht="24.6">
      <c r="A123" s="714">
        <v>74</v>
      </c>
      <c r="B123" s="852" t="s">
        <v>2665</v>
      </c>
      <c r="C123" s="536" t="s">
        <v>1155</v>
      </c>
      <c r="D123" s="536">
        <v>2</v>
      </c>
      <c r="E123" s="536">
        <v>2</v>
      </c>
      <c r="F123" s="536">
        <v>3</v>
      </c>
      <c r="G123" s="536">
        <v>3</v>
      </c>
      <c r="H123" s="536">
        <v>1</v>
      </c>
      <c r="I123" s="1268">
        <v>2</v>
      </c>
      <c r="J123" s="1268">
        <v>1980</v>
      </c>
      <c r="K123" s="1268">
        <f t="shared" si="11"/>
        <v>3960</v>
      </c>
      <c r="L123" s="1268">
        <v>0</v>
      </c>
      <c r="M123" s="1268">
        <v>1</v>
      </c>
      <c r="N123" s="1268">
        <v>0</v>
      </c>
      <c r="O123" s="1268">
        <v>1</v>
      </c>
      <c r="P123" s="1268">
        <f t="shared" si="27"/>
        <v>2</v>
      </c>
      <c r="Q123" s="1268">
        <f t="shared" si="24"/>
        <v>3960</v>
      </c>
      <c r="R123" s="1269" t="s">
        <v>1105</v>
      </c>
      <c r="S123" s="526" t="s">
        <v>1058</v>
      </c>
      <c r="U123" s="739">
        <f t="shared" si="16"/>
        <v>0</v>
      </c>
      <c r="V123" s="739">
        <f t="shared" si="17"/>
        <v>1980</v>
      </c>
      <c r="W123" s="739">
        <f t="shared" si="18"/>
        <v>0</v>
      </c>
      <c r="X123" s="739">
        <f t="shared" si="19"/>
        <v>1980</v>
      </c>
      <c r="Y123" s="722">
        <f t="shared" si="25"/>
        <v>3960</v>
      </c>
      <c r="Z123" s="740" t="str">
        <f t="shared" si="21"/>
        <v>OK</v>
      </c>
    </row>
    <row r="124" spans="1:26" ht="24.6">
      <c r="A124" s="714">
        <v>75</v>
      </c>
      <c r="B124" s="852" t="s">
        <v>2666</v>
      </c>
      <c r="C124" s="536" t="s">
        <v>1620</v>
      </c>
      <c r="D124" s="536">
        <v>4000</v>
      </c>
      <c r="E124" s="536">
        <v>500</v>
      </c>
      <c r="F124" s="536">
        <v>600</v>
      </c>
      <c r="G124" s="536">
        <v>900</v>
      </c>
      <c r="H124" s="536">
        <v>100</v>
      </c>
      <c r="I124" s="1268">
        <v>800</v>
      </c>
      <c r="J124" s="1268">
        <v>1.95</v>
      </c>
      <c r="K124" s="1268">
        <f t="shared" si="11"/>
        <v>1560</v>
      </c>
      <c r="L124" s="1268">
        <v>200</v>
      </c>
      <c r="M124" s="1268">
        <v>200</v>
      </c>
      <c r="N124" s="1268">
        <v>200</v>
      </c>
      <c r="O124" s="1268">
        <v>200</v>
      </c>
      <c r="P124" s="1268">
        <f t="shared" si="27"/>
        <v>800</v>
      </c>
      <c r="Q124" s="1268">
        <f t="shared" si="24"/>
        <v>1560</v>
      </c>
      <c r="R124" s="1269" t="s">
        <v>1105</v>
      </c>
      <c r="S124" s="526" t="s">
        <v>1058</v>
      </c>
      <c r="U124" s="739">
        <f t="shared" si="16"/>
        <v>390</v>
      </c>
      <c r="V124" s="739">
        <f t="shared" si="17"/>
        <v>390</v>
      </c>
      <c r="W124" s="739">
        <f t="shared" si="18"/>
        <v>390</v>
      </c>
      <c r="X124" s="739">
        <f t="shared" si="19"/>
        <v>390</v>
      </c>
      <c r="Y124" s="722">
        <f t="shared" si="25"/>
        <v>1560</v>
      </c>
      <c r="Z124" s="740" t="str">
        <f t="shared" si="21"/>
        <v>OK</v>
      </c>
    </row>
    <row r="125" spans="1:26" ht="24.6">
      <c r="A125" s="714">
        <v>76</v>
      </c>
      <c r="B125" s="852" t="s">
        <v>2667</v>
      </c>
      <c r="C125" s="536" t="s">
        <v>1558</v>
      </c>
      <c r="D125" s="536">
        <v>12000</v>
      </c>
      <c r="E125" s="536">
        <v>12000</v>
      </c>
      <c r="F125" s="536">
        <v>15700</v>
      </c>
      <c r="G125" s="536">
        <v>19800</v>
      </c>
      <c r="H125" s="536">
        <v>2800</v>
      </c>
      <c r="I125" s="1268">
        <v>17000</v>
      </c>
      <c r="J125" s="1268">
        <v>2.5</v>
      </c>
      <c r="K125" s="1268">
        <f>+I125*J125</f>
        <v>42500</v>
      </c>
      <c r="L125" s="1268">
        <v>7000</v>
      </c>
      <c r="M125" s="1268">
        <v>4000</v>
      </c>
      <c r="N125" s="1268">
        <v>2000</v>
      </c>
      <c r="O125" s="1268">
        <v>4000</v>
      </c>
      <c r="P125" s="1268">
        <f>SUM(L125:O125)</f>
        <v>17000</v>
      </c>
      <c r="Q125" s="1268">
        <f>SUM(P125*J125)</f>
        <v>42500</v>
      </c>
      <c r="R125" s="1269" t="s">
        <v>1105</v>
      </c>
      <c r="S125" s="526" t="s">
        <v>1058</v>
      </c>
      <c r="U125" s="739">
        <f t="shared" si="16"/>
        <v>17500</v>
      </c>
      <c r="V125" s="739">
        <f t="shared" si="17"/>
        <v>10000</v>
      </c>
      <c r="W125" s="739">
        <f t="shared" si="18"/>
        <v>5000</v>
      </c>
      <c r="X125" s="739">
        <f t="shared" si="19"/>
        <v>10000</v>
      </c>
      <c r="Y125" s="722">
        <f t="shared" si="25"/>
        <v>42500</v>
      </c>
      <c r="Z125" s="740" t="str">
        <f t="shared" si="21"/>
        <v>OK</v>
      </c>
    </row>
    <row r="126" spans="1:26" ht="24.6">
      <c r="A126" s="714">
        <v>77</v>
      </c>
      <c r="B126" s="852" t="s">
        <v>2668</v>
      </c>
      <c r="C126" s="536" t="s">
        <v>2669</v>
      </c>
      <c r="D126" s="536">
        <v>400</v>
      </c>
      <c r="E126" s="536">
        <v>400</v>
      </c>
      <c r="F126" s="536">
        <v>880</v>
      </c>
      <c r="G126" s="536">
        <v>1000</v>
      </c>
      <c r="H126" s="536">
        <v>200</v>
      </c>
      <c r="I126" s="1268">
        <v>800</v>
      </c>
      <c r="J126" s="1268">
        <v>1.9</v>
      </c>
      <c r="K126" s="1268">
        <f>+I126*J126</f>
        <v>1520</v>
      </c>
      <c r="L126" s="1268">
        <v>200</v>
      </c>
      <c r="M126" s="1268">
        <v>200</v>
      </c>
      <c r="N126" s="1268">
        <v>200</v>
      </c>
      <c r="O126" s="1268">
        <v>200</v>
      </c>
      <c r="P126" s="1268">
        <f>SUM(L126:O126)</f>
        <v>800</v>
      </c>
      <c r="Q126" s="1268">
        <f>SUM(P126*J126)</f>
        <v>1520</v>
      </c>
      <c r="R126" s="1269" t="s">
        <v>1105</v>
      </c>
      <c r="S126" s="526" t="s">
        <v>1058</v>
      </c>
      <c r="U126" s="739">
        <f t="shared" si="16"/>
        <v>380</v>
      </c>
      <c r="V126" s="739">
        <f t="shared" si="17"/>
        <v>380</v>
      </c>
      <c r="W126" s="739">
        <f t="shared" si="18"/>
        <v>380</v>
      </c>
      <c r="X126" s="739">
        <f t="shared" si="19"/>
        <v>380</v>
      </c>
      <c r="Y126" s="722">
        <f t="shared" si="25"/>
        <v>1520</v>
      </c>
      <c r="Z126" s="740" t="str">
        <f t="shared" si="21"/>
        <v>OK</v>
      </c>
    </row>
    <row r="127" spans="1:26" ht="24.6">
      <c r="A127" s="714">
        <v>78</v>
      </c>
      <c r="B127" s="832" t="s">
        <v>2670</v>
      </c>
      <c r="C127" s="1270" t="s">
        <v>1620</v>
      </c>
      <c r="D127" s="536">
        <v>16200</v>
      </c>
      <c r="E127" s="536">
        <v>16200</v>
      </c>
      <c r="F127" s="536">
        <v>14440</v>
      </c>
      <c r="G127" s="536">
        <v>15400</v>
      </c>
      <c r="H127" s="1270">
        <v>1000</v>
      </c>
      <c r="I127" s="1268">
        <v>14400</v>
      </c>
      <c r="J127" s="1268">
        <v>0.5</v>
      </c>
      <c r="K127" s="1268">
        <f>+I127*J127</f>
        <v>7200</v>
      </c>
      <c r="L127" s="1268">
        <v>3600</v>
      </c>
      <c r="M127" s="1268">
        <v>3600</v>
      </c>
      <c r="N127" s="1268">
        <v>3600</v>
      </c>
      <c r="O127" s="1268">
        <v>3600</v>
      </c>
      <c r="P127" s="1268">
        <f>SUM(L127:O127)</f>
        <v>14400</v>
      </c>
      <c r="Q127" s="1268">
        <f>SUM(P127*J127)</f>
        <v>7200</v>
      </c>
      <c r="R127" s="1269" t="s">
        <v>1105</v>
      </c>
      <c r="S127" s="526" t="s">
        <v>1058</v>
      </c>
      <c r="U127" s="739">
        <f t="shared" si="16"/>
        <v>1800</v>
      </c>
      <c r="V127" s="739">
        <f t="shared" si="17"/>
        <v>1800</v>
      </c>
      <c r="W127" s="739">
        <f t="shared" si="18"/>
        <v>1800</v>
      </c>
      <c r="X127" s="739">
        <f t="shared" si="19"/>
        <v>1800</v>
      </c>
      <c r="Y127" s="722">
        <f t="shared" si="25"/>
        <v>7200</v>
      </c>
      <c r="Z127" s="740" t="str">
        <f t="shared" si="21"/>
        <v>OK</v>
      </c>
    </row>
    <row r="128" spans="1:26" ht="24.6">
      <c r="A128" s="714">
        <v>79</v>
      </c>
      <c r="B128" s="852" t="s">
        <v>2671</v>
      </c>
      <c r="C128" s="828" t="s">
        <v>1473</v>
      </c>
      <c r="D128" s="828">
        <v>50000</v>
      </c>
      <c r="E128" s="828">
        <v>50000</v>
      </c>
      <c r="F128" s="828">
        <v>94000</v>
      </c>
      <c r="G128" s="828">
        <v>112500</v>
      </c>
      <c r="H128" s="828">
        <v>22500</v>
      </c>
      <c r="I128" s="1274">
        <v>90000</v>
      </c>
      <c r="J128" s="1274">
        <v>0.43</v>
      </c>
      <c r="K128" s="1268">
        <f>+I128*J128</f>
        <v>38700</v>
      </c>
      <c r="L128" s="1274">
        <v>22500</v>
      </c>
      <c r="M128" s="1274">
        <v>22500</v>
      </c>
      <c r="N128" s="1274">
        <v>22500</v>
      </c>
      <c r="O128" s="1274">
        <v>22500</v>
      </c>
      <c r="P128" s="1268">
        <f>SUM(L128:O128)</f>
        <v>90000</v>
      </c>
      <c r="Q128" s="1268">
        <f>SUM(P128*J128)</f>
        <v>38700</v>
      </c>
      <c r="R128" s="1269" t="s">
        <v>1105</v>
      </c>
      <c r="S128" s="526" t="s">
        <v>1058</v>
      </c>
      <c r="U128" s="739">
        <f t="shared" si="16"/>
        <v>9675</v>
      </c>
      <c r="V128" s="739">
        <f t="shared" si="17"/>
        <v>9675</v>
      </c>
      <c r="W128" s="739">
        <f t="shared" si="18"/>
        <v>9675</v>
      </c>
      <c r="X128" s="739">
        <f t="shared" si="19"/>
        <v>9675</v>
      </c>
      <c r="Y128" s="722">
        <f t="shared" si="25"/>
        <v>38700</v>
      </c>
      <c r="Z128" s="740" t="str">
        <f t="shared" si="21"/>
        <v>OK</v>
      </c>
    </row>
    <row r="129" spans="1:26" ht="24.6">
      <c r="A129" s="714">
        <v>80</v>
      </c>
      <c r="B129" s="852" t="s">
        <v>2672</v>
      </c>
      <c r="C129" s="536" t="s">
        <v>1327</v>
      </c>
      <c r="D129" s="536">
        <v>0</v>
      </c>
      <c r="E129" s="536">
        <v>0</v>
      </c>
      <c r="F129" s="536">
        <v>5</v>
      </c>
      <c r="G129" s="536">
        <v>10</v>
      </c>
      <c r="H129" s="536">
        <v>5</v>
      </c>
      <c r="I129" s="1268">
        <v>5</v>
      </c>
      <c r="J129" s="1268">
        <v>1100</v>
      </c>
      <c r="K129" s="1268">
        <f>+I129*J129</f>
        <v>5500</v>
      </c>
      <c r="L129" s="1268">
        <v>0</v>
      </c>
      <c r="M129" s="1268">
        <v>5</v>
      </c>
      <c r="N129" s="1268">
        <v>0</v>
      </c>
      <c r="O129" s="1268">
        <v>0</v>
      </c>
      <c r="P129" s="1268">
        <f>SUM(L129:O129)</f>
        <v>5</v>
      </c>
      <c r="Q129" s="1268">
        <f>SUM(P129*J129)</f>
        <v>5500</v>
      </c>
      <c r="R129" s="1269" t="s">
        <v>1105</v>
      </c>
      <c r="S129" s="526" t="s">
        <v>1058</v>
      </c>
      <c r="U129" s="739">
        <f t="shared" si="16"/>
        <v>0</v>
      </c>
      <c r="V129" s="739">
        <f t="shared" si="17"/>
        <v>5500</v>
      </c>
      <c r="W129" s="739">
        <f t="shared" si="18"/>
        <v>0</v>
      </c>
      <c r="X129" s="739">
        <f t="shared" si="19"/>
        <v>0</v>
      </c>
      <c r="Y129" s="722">
        <f t="shared" si="25"/>
        <v>5500</v>
      </c>
      <c r="Z129" s="740" t="str">
        <f t="shared" si="21"/>
        <v>OK</v>
      </c>
    </row>
    <row r="130" spans="1:26" s="21" customFormat="1" ht="24" customHeight="1">
      <c r="A130" s="1060"/>
      <c r="B130" s="76" t="s">
        <v>6</v>
      </c>
      <c r="K130" s="1273">
        <f>SUM(K114:K129)</f>
        <v>5173876</v>
      </c>
      <c r="L130" s="1139"/>
      <c r="M130" s="1139"/>
      <c r="N130" s="1139"/>
      <c r="O130" s="1139"/>
      <c r="P130" s="1139"/>
      <c r="Q130" s="1273">
        <f>SUM(Q114:Q129)</f>
        <v>5173876</v>
      </c>
      <c r="T130" s="22"/>
      <c r="U130" s="739">
        <f t="shared" si="16"/>
        <v>0</v>
      </c>
      <c r="V130" s="739">
        <f t="shared" si="17"/>
        <v>0</v>
      </c>
      <c r="W130" s="739">
        <f t="shared" si="18"/>
        <v>0</v>
      </c>
      <c r="X130" s="739">
        <f t="shared" si="19"/>
        <v>0</v>
      </c>
      <c r="Y130" s="722">
        <f t="shared" si="25"/>
        <v>0</v>
      </c>
      <c r="Z130" s="740" t="b">
        <f t="shared" si="21"/>
        <v>0</v>
      </c>
    </row>
    <row r="131" spans="1:26" ht="24.6">
      <c r="A131" s="1781" t="s">
        <v>2597</v>
      </c>
      <c r="B131" s="1781"/>
      <c r="C131" s="1781"/>
      <c r="D131" s="1781"/>
      <c r="E131" s="1781"/>
      <c r="F131" s="1781"/>
      <c r="G131" s="1781"/>
      <c r="H131" s="1781"/>
      <c r="I131" s="1781"/>
      <c r="J131" s="1781"/>
      <c r="K131" s="1781"/>
      <c r="L131" s="1781"/>
      <c r="M131" s="1781"/>
      <c r="N131" s="1781"/>
      <c r="O131" s="1781"/>
      <c r="P131" s="1781"/>
      <c r="Q131" s="1781"/>
      <c r="R131" s="1781"/>
      <c r="S131" s="1781"/>
      <c r="T131" s="1063"/>
      <c r="U131" s="739">
        <f t="shared" si="16"/>
        <v>0</v>
      </c>
      <c r="V131" s="739">
        <f t="shared" si="17"/>
        <v>0</v>
      </c>
      <c r="W131" s="739">
        <f t="shared" si="18"/>
        <v>0</v>
      </c>
      <c r="X131" s="739">
        <f t="shared" si="19"/>
        <v>0</v>
      </c>
      <c r="Y131" s="722">
        <f t="shared" si="25"/>
        <v>0</v>
      </c>
      <c r="Z131" s="740" t="str">
        <f t="shared" si="21"/>
        <v>OK</v>
      </c>
    </row>
    <row r="132" spans="1:26" s="21" customFormat="1" ht="24.6">
      <c r="A132" s="1781" t="s">
        <v>1029</v>
      </c>
      <c r="B132" s="1781"/>
      <c r="C132" s="1781"/>
      <c r="D132" s="1781"/>
      <c r="E132" s="1781"/>
      <c r="F132" s="1781"/>
      <c r="G132" s="1781"/>
      <c r="H132" s="1781"/>
      <c r="I132" s="1781"/>
      <c r="J132" s="1781"/>
      <c r="K132" s="1781"/>
      <c r="L132" s="1781"/>
      <c r="M132" s="1781"/>
      <c r="N132" s="1781"/>
      <c r="O132" s="1781"/>
      <c r="P132" s="1781"/>
      <c r="Q132" s="1781"/>
      <c r="R132" s="1781"/>
      <c r="S132" s="1781"/>
      <c r="U132" s="739">
        <f t="shared" si="16"/>
        <v>0</v>
      </c>
      <c r="V132" s="739">
        <f t="shared" si="17"/>
        <v>0</v>
      </c>
      <c r="W132" s="739">
        <f t="shared" si="18"/>
        <v>0</v>
      </c>
      <c r="X132" s="739">
        <f t="shared" si="19"/>
        <v>0</v>
      </c>
      <c r="Y132" s="722">
        <f t="shared" si="25"/>
        <v>0</v>
      </c>
      <c r="Z132" s="740" t="str">
        <f t="shared" si="21"/>
        <v>OK</v>
      </c>
    </row>
    <row r="133" spans="1:26" s="21" customFormat="1" ht="24.6">
      <c r="A133" s="1827" t="s">
        <v>1030</v>
      </c>
      <c r="B133" s="1827"/>
      <c r="C133" s="1827"/>
      <c r="D133" s="1827"/>
      <c r="E133" s="1827"/>
      <c r="F133" s="1827"/>
      <c r="G133" s="1827"/>
      <c r="H133" s="1827"/>
      <c r="I133" s="1827"/>
      <c r="J133" s="1827"/>
      <c r="K133" s="1827"/>
      <c r="L133" s="1827"/>
      <c r="M133" s="1827"/>
      <c r="N133" s="1827"/>
      <c r="O133" s="1827"/>
      <c r="P133" s="1827"/>
      <c r="Q133" s="1827"/>
      <c r="R133" s="1827"/>
      <c r="S133" s="1827"/>
      <c r="U133" s="739">
        <f t="shared" si="16"/>
        <v>0</v>
      </c>
      <c r="V133" s="739">
        <f t="shared" si="17"/>
        <v>0</v>
      </c>
      <c r="W133" s="739">
        <f t="shared" si="18"/>
        <v>0</v>
      </c>
      <c r="X133" s="739">
        <f t="shared" si="19"/>
        <v>0</v>
      </c>
      <c r="Y133" s="722">
        <f t="shared" si="25"/>
        <v>0</v>
      </c>
      <c r="Z133" s="740" t="str">
        <f t="shared" si="21"/>
        <v>OK</v>
      </c>
    </row>
    <row r="134" spans="1:26" s="21" customFormat="1" ht="40.200000000000003" customHeight="1">
      <c r="A134" s="1872" t="s">
        <v>789</v>
      </c>
      <c r="B134" s="1873" t="s">
        <v>4</v>
      </c>
      <c r="C134" s="1872" t="s">
        <v>1031</v>
      </c>
      <c r="D134" s="1894" t="s">
        <v>1032</v>
      </c>
      <c r="E134" s="1894"/>
      <c r="F134" s="1894"/>
      <c r="G134" s="1893" t="s">
        <v>1033</v>
      </c>
      <c r="H134" s="1894" t="s">
        <v>1034</v>
      </c>
      <c r="I134" s="1894" t="s">
        <v>1035</v>
      </c>
      <c r="J134" s="1895" t="s">
        <v>1036</v>
      </c>
      <c r="K134" s="1896" t="s">
        <v>1037</v>
      </c>
      <c r="L134" s="1892" t="s">
        <v>1038</v>
      </c>
      <c r="M134" s="1892" t="s">
        <v>1039</v>
      </c>
      <c r="N134" s="1892" t="s">
        <v>1040</v>
      </c>
      <c r="O134" s="1892" t="s">
        <v>1041</v>
      </c>
      <c r="P134" s="1872" t="s">
        <v>1042</v>
      </c>
      <c r="Q134" s="1872"/>
      <c r="R134" s="1872" t="s">
        <v>1043</v>
      </c>
      <c r="S134" s="1878" t="s">
        <v>1146</v>
      </c>
      <c r="U134" s="739"/>
      <c r="V134" s="739"/>
      <c r="W134" s="739"/>
      <c r="X134" s="739"/>
      <c r="Y134" s="722"/>
      <c r="Z134" s="740"/>
    </row>
    <row r="135" spans="1:26" s="21" customFormat="1" ht="51" customHeight="1">
      <c r="A135" s="1872"/>
      <c r="B135" s="1874"/>
      <c r="C135" s="1872"/>
      <c r="D135" s="1209" t="s">
        <v>1045</v>
      </c>
      <c r="E135" s="1209" t="s">
        <v>1046</v>
      </c>
      <c r="F135" s="1209" t="s">
        <v>224</v>
      </c>
      <c r="G135" s="1893"/>
      <c r="H135" s="1894"/>
      <c r="I135" s="1894"/>
      <c r="J135" s="1895"/>
      <c r="K135" s="1896"/>
      <c r="L135" s="1892"/>
      <c r="M135" s="1892"/>
      <c r="N135" s="1892"/>
      <c r="O135" s="1892"/>
      <c r="P135" s="724" t="s">
        <v>1047</v>
      </c>
      <c r="Q135" s="1211" t="s">
        <v>1048</v>
      </c>
      <c r="R135" s="1872"/>
      <c r="S135" s="1878"/>
      <c r="U135" s="739">
        <f t="shared" ref="U135:U169" si="28">+L135*J135</f>
        <v>0</v>
      </c>
      <c r="V135" s="739">
        <f t="shared" ref="V135:V169" si="29">+M135*J135</f>
        <v>0</v>
      </c>
      <c r="W135" s="739">
        <f t="shared" ref="W135:W169" si="30">+N135*J135</f>
        <v>0</v>
      </c>
      <c r="X135" s="739">
        <f t="shared" ref="X135:X169" si="31">+O135*J135</f>
        <v>0</v>
      </c>
      <c r="Y135" s="722">
        <f t="shared" si="25"/>
        <v>0</v>
      </c>
      <c r="Z135" s="740" t="b">
        <f t="shared" ref="Z135:Z169" si="32">IF(Q135=Y135,"OK")</f>
        <v>0</v>
      </c>
    </row>
    <row r="136" spans="1:26" ht="25.95" customHeight="1">
      <c r="A136" s="724"/>
      <c r="B136" s="849" t="s">
        <v>1087</v>
      </c>
      <c r="C136" s="1227"/>
      <c r="D136" s="1209"/>
      <c r="E136" s="1209"/>
      <c r="F136" s="1209"/>
      <c r="G136" s="1208"/>
      <c r="H136" s="1209"/>
      <c r="I136" s="1209"/>
      <c r="J136" s="1210"/>
      <c r="K136" s="1240">
        <f>+K130</f>
        <v>5173876</v>
      </c>
      <c r="L136" s="1241"/>
      <c r="M136" s="1241"/>
      <c r="N136" s="1241"/>
      <c r="O136" s="1241"/>
      <c r="P136" s="1242"/>
      <c r="Q136" s="1240">
        <f>+Q130</f>
        <v>5173876</v>
      </c>
      <c r="R136" s="724"/>
      <c r="S136" s="726"/>
      <c r="T136" s="517"/>
      <c r="U136" s="739">
        <f t="shared" si="28"/>
        <v>0</v>
      </c>
      <c r="V136" s="739">
        <f t="shared" si="29"/>
        <v>0</v>
      </c>
      <c r="W136" s="739">
        <f t="shared" si="30"/>
        <v>0</v>
      </c>
      <c r="X136" s="739">
        <f t="shared" si="31"/>
        <v>0</v>
      </c>
      <c r="Y136" s="722">
        <f t="shared" si="25"/>
        <v>0</v>
      </c>
      <c r="Z136" s="740" t="b">
        <f t="shared" si="32"/>
        <v>0</v>
      </c>
    </row>
    <row r="137" spans="1:26" ht="24.6">
      <c r="A137" s="714">
        <v>81</v>
      </c>
      <c r="B137" s="852" t="s">
        <v>2673</v>
      </c>
      <c r="C137" s="536" t="s">
        <v>1327</v>
      </c>
      <c r="D137" s="536">
        <v>2</v>
      </c>
      <c r="E137" s="536">
        <v>2</v>
      </c>
      <c r="F137" s="536">
        <v>3</v>
      </c>
      <c r="G137" s="536">
        <v>4</v>
      </c>
      <c r="H137" s="536">
        <v>2</v>
      </c>
      <c r="I137" s="1268">
        <v>2</v>
      </c>
      <c r="J137" s="1268">
        <v>1000</v>
      </c>
      <c r="K137" s="1268">
        <f t="shared" ref="K137:K169" si="33">+I137*J137</f>
        <v>2000</v>
      </c>
      <c r="L137" s="1268">
        <v>1</v>
      </c>
      <c r="M137" s="1268">
        <v>0</v>
      </c>
      <c r="N137" s="1268">
        <v>1</v>
      </c>
      <c r="O137" s="1268">
        <v>0</v>
      </c>
      <c r="P137" s="1268">
        <f t="shared" si="27"/>
        <v>2</v>
      </c>
      <c r="Q137" s="1268">
        <f t="shared" si="24"/>
        <v>2000</v>
      </c>
      <c r="R137" s="1269" t="s">
        <v>1105</v>
      </c>
      <c r="S137" s="526" t="s">
        <v>1058</v>
      </c>
      <c r="U137" s="739">
        <f t="shared" si="28"/>
        <v>1000</v>
      </c>
      <c r="V137" s="739">
        <f t="shared" si="29"/>
        <v>0</v>
      </c>
      <c r="W137" s="739">
        <f t="shared" si="30"/>
        <v>1000</v>
      </c>
      <c r="X137" s="739">
        <f t="shared" si="31"/>
        <v>0</v>
      </c>
      <c r="Y137" s="722">
        <f t="shared" si="25"/>
        <v>2000</v>
      </c>
      <c r="Z137" s="740" t="str">
        <f t="shared" si="32"/>
        <v>OK</v>
      </c>
    </row>
    <row r="138" spans="1:26" ht="24.6">
      <c r="A138" s="714">
        <v>82</v>
      </c>
      <c r="B138" s="852" t="s">
        <v>2674</v>
      </c>
      <c r="C138" s="536" t="s">
        <v>1155</v>
      </c>
      <c r="D138" s="536">
        <v>3</v>
      </c>
      <c r="E138" s="536">
        <v>3</v>
      </c>
      <c r="F138" s="536">
        <v>2</v>
      </c>
      <c r="G138" s="536">
        <v>5</v>
      </c>
      <c r="H138" s="536">
        <v>1</v>
      </c>
      <c r="I138" s="1268">
        <v>4</v>
      </c>
      <c r="J138" s="1268">
        <v>3200</v>
      </c>
      <c r="K138" s="1268">
        <f t="shared" si="33"/>
        <v>12800</v>
      </c>
      <c r="L138" s="1268">
        <v>1</v>
      </c>
      <c r="M138" s="1268">
        <v>1</v>
      </c>
      <c r="N138" s="1268">
        <v>1</v>
      </c>
      <c r="O138" s="1268">
        <v>1</v>
      </c>
      <c r="P138" s="1268">
        <f t="shared" si="27"/>
        <v>4</v>
      </c>
      <c r="Q138" s="1268">
        <f t="shared" si="24"/>
        <v>12800</v>
      </c>
      <c r="R138" s="1269" t="s">
        <v>1105</v>
      </c>
      <c r="S138" s="526" t="s">
        <v>1058</v>
      </c>
      <c r="U138" s="739">
        <f t="shared" si="28"/>
        <v>3200</v>
      </c>
      <c r="V138" s="739">
        <f t="shared" si="29"/>
        <v>3200</v>
      </c>
      <c r="W138" s="739">
        <f t="shared" si="30"/>
        <v>3200</v>
      </c>
      <c r="X138" s="739">
        <f t="shared" si="31"/>
        <v>3200</v>
      </c>
      <c r="Y138" s="722">
        <f t="shared" si="25"/>
        <v>12800</v>
      </c>
      <c r="Z138" s="740" t="str">
        <f t="shared" si="32"/>
        <v>OK</v>
      </c>
    </row>
    <row r="139" spans="1:26" ht="24.6">
      <c r="A139" s="714">
        <v>83</v>
      </c>
      <c r="B139" s="852" t="s">
        <v>2675</v>
      </c>
      <c r="C139" s="536" t="s">
        <v>2599</v>
      </c>
      <c r="D139" s="1271">
        <v>450</v>
      </c>
      <c r="E139" s="1271">
        <v>450</v>
      </c>
      <c r="F139" s="536">
        <v>300</v>
      </c>
      <c r="G139" s="536">
        <v>600</v>
      </c>
      <c r="H139" s="536">
        <v>100</v>
      </c>
      <c r="I139" s="1268">
        <v>500</v>
      </c>
      <c r="J139" s="1268">
        <v>3.2</v>
      </c>
      <c r="K139" s="1268">
        <f t="shared" si="33"/>
        <v>1600</v>
      </c>
      <c r="L139" s="1268">
        <v>200</v>
      </c>
      <c r="M139" s="1268">
        <v>100</v>
      </c>
      <c r="N139" s="1268">
        <v>100</v>
      </c>
      <c r="O139" s="1268">
        <v>100</v>
      </c>
      <c r="P139" s="1268">
        <f t="shared" si="27"/>
        <v>500</v>
      </c>
      <c r="Q139" s="1268">
        <f t="shared" si="24"/>
        <v>1600</v>
      </c>
      <c r="R139" s="1269" t="s">
        <v>1105</v>
      </c>
      <c r="S139" s="526" t="s">
        <v>1058</v>
      </c>
      <c r="U139" s="739">
        <f t="shared" si="28"/>
        <v>640</v>
      </c>
      <c r="V139" s="739">
        <f t="shared" si="29"/>
        <v>320</v>
      </c>
      <c r="W139" s="739">
        <f t="shared" si="30"/>
        <v>320</v>
      </c>
      <c r="X139" s="739">
        <f t="shared" si="31"/>
        <v>320</v>
      </c>
      <c r="Y139" s="722">
        <f t="shared" si="25"/>
        <v>1600</v>
      </c>
      <c r="Z139" s="740" t="str">
        <f t="shared" si="32"/>
        <v>OK</v>
      </c>
    </row>
    <row r="140" spans="1:26" ht="24.6">
      <c r="A140" s="714">
        <v>84</v>
      </c>
      <c r="B140" s="852" t="s">
        <v>2676</v>
      </c>
      <c r="C140" s="536" t="s">
        <v>2599</v>
      </c>
      <c r="D140" s="1271">
        <v>11500</v>
      </c>
      <c r="E140" s="1271">
        <v>11500</v>
      </c>
      <c r="F140" s="536">
        <v>13000</v>
      </c>
      <c r="G140" s="536">
        <v>23200</v>
      </c>
      <c r="H140" s="536">
        <v>3200</v>
      </c>
      <c r="I140" s="1268">
        <v>20000</v>
      </c>
      <c r="J140" s="1268">
        <v>2.88</v>
      </c>
      <c r="K140" s="1268">
        <f t="shared" si="33"/>
        <v>57600</v>
      </c>
      <c r="L140" s="1268">
        <v>5000</v>
      </c>
      <c r="M140" s="1268">
        <v>5000</v>
      </c>
      <c r="N140" s="1268">
        <v>5000</v>
      </c>
      <c r="O140" s="1268">
        <v>5000</v>
      </c>
      <c r="P140" s="1268">
        <f t="shared" si="27"/>
        <v>20000</v>
      </c>
      <c r="Q140" s="1268">
        <f t="shared" si="24"/>
        <v>57600</v>
      </c>
      <c r="R140" s="1269" t="s">
        <v>1105</v>
      </c>
      <c r="S140" s="526" t="s">
        <v>1058</v>
      </c>
      <c r="U140" s="739">
        <f t="shared" si="28"/>
        <v>14400</v>
      </c>
      <c r="V140" s="739">
        <f t="shared" si="29"/>
        <v>14400</v>
      </c>
      <c r="W140" s="739">
        <f t="shared" si="30"/>
        <v>14400</v>
      </c>
      <c r="X140" s="739">
        <f t="shared" si="31"/>
        <v>14400</v>
      </c>
      <c r="Y140" s="722">
        <f t="shared" si="25"/>
        <v>57600</v>
      </c>
      <c r="Z140" s="740" t="str">
        <f t="shared" si="32"/>
        <v>OK</v>
      </c>
    </row>
    <row r="141" spans="1:26" ht="24.6">
      <c r="A141" s="714">
        <v>85</v>
      </c>
      <c r="B141" s="852" t="s">
        <v>2677</v>
      </c>
      <c r="C141" s="536" t="s">
        <v>2599</v>
      </c>
      <c r="D141" s="1271">
        <v>10000</v>
      </c>
      <c r="E141" s="1271">
        <v>10000</v>
      </c>
      <c r="F141" s="536">
        <v>13200</v>
      </c>
      <c r="G141" s="536">
        <v>14500</v>
      </c>
      <c r="H141" s="536">
        <v>2500</v>
      </c>
      <c r="I141" s="1268">
        <v>12000</v>
      </c>
      <c r="J141" s="1268">
        <v>2.6</v>
      </c>
      <c r="K141" s="1268">
        <f t="shared" si="33"/>
        <v>31200</v>
      </c>
      <c r="L141" s="1268">
        <v>4000</v>
      </c>
      <c r="M141" s="1268">
        <v>2000</v>
      </c>
      <c r="N141" s="1268">
        <v>3000</v>
      </c>
      <c r="O141" s="1268">
        <v>3000</v>
      </c>
      <c r="P141" s="1268">
        <f t="shared" si="27"/>
        <v>12000</v>
      </c>
      <c r="Q141" s="1268">
        <f t="shared" si="24"/>
        <v>31200</v>
      </c>
      <c r="R141" s="1269" t="s">
        <v>1105</v>
      </c>
      <c r="S141" s="526" t="s">
        <v>1058</v>
      </c>
      <c r="U141" s="739">
        <f t="shared" si="28"/>
        <v>10400</v>
      </c>
      <c r="V141" s="739">
        <f t="shared" si="29"/>
        <v>5200</v>
      </c>
      <c r="W141" s="739">
        <f t="shared" si="30"/>
        <v>7800</v>
      </c>
      <c r="X141" s="739">
        <f t="shared" si="31"/>
        <v>7800</v>
      </c>
      <c r="Y141" s="722">
        <f t="shared" si="25"/>
        <v>31200</v>
      </c>
      <c r="Z141" s="740" t="str">
        <f t="shared" si="32"/>
        <v>OK</v>
      </c>
    </row>
    <row r="142" spans="1:26" ht="24.6">
      <c r="A142" s="714">
        <v>86</v>
      </c>
      <c r="B142" s="852" t="s">
        <v>2678</v>
      </c>
      <c r="C142" s="536" t="s">
        <v>2599</v>
      </c>
      <c r="D142" s="536">
        <v>500</v>
      </c>
      <c r="E142" s="536">
        <v>500</v>
      </c>
      <c r="F142" s="536">
        <v>400</v>
      </c>
      <c r="G142" s="536">
        <v>500</v>
      </c>
      <c r="H142" s="536">
        <v>100</v>
      </c>
      <c r="I142" s="1268">
        <v>400</v>
      </c>
      <c r="J142" s="1268">
        <v>4</v>
      </c>
      <c r="K142" s="1268">
        <f t="shared" si="33"/>
        <v>1600</v>
      </c>
      <c r="L142" s="1268">
        <v>100</v>
      </c>
      <c r="M142" s="1268">
        <v>100</v>
      </c>
      <c r="N142" s="1268">
        <v>100</v>
      </c>
      <c r="O142" s="1268">
        <v>100</v>
      </c>
      <c r="P142" s="1268">
        <f t="shared" si="27"/>
        <v>400</v>
      </c>
      <c r="Q142" s="1268">
        <f t="shared" si="24"/>
        <v>1600</v>
      </c>
      <c r="R142" s="1269" t="s">
        <v>1105</v>
      </c>
      <c r="S142" s="526" t="s">
        <v>1058</v>
      </c>
      <c r="U142" s="739">
        <f t="shared" si="28"/>
        <v>400</v>
      </c>
      <c r="V142" s="739">
        <f t="shared" si="29"/>
        <v>400</v>
      </c>
      <c r="W142" s="739">
        <f t="shared" si="30"/>
        <v>400</v>
      </c>
      <c r="X142" s="739">
        <f t="shared" si="31"/>
        <v>400</v>
      </c>
      <c r="Y142" s="722">
        <f t="shared" si="25"/>
        <v>1600</v>
      </c>
      <c r="Z142" s="740" t="str">
        <f t="shared" si="32"/>
        <v>OK</v>
      </c>
    </row>
    <row r="143" spans="1:26" ht="24.6">
      <c r="A143" s="714">
        <v>87</v>
      </c>
      <c r="B143" s="832" t="s">
        <v>2679</v>
      </c>
      <c r="C143" s="1270" t="s">
        <v>2599</v>
      </c>
      <c r="D143" s="536">
        <v>10000</v>
      </c>
      <c r="E143" s="536">
        <v>10000</v>
      </c>
      <c r="F143" s="536">
        <v>11000</v>
      </c>
      <c r="G143" s="536">
        <v>12100</v>
      </c>
      <c r="H143" s="1270">
        <v>1100</v>
      </c>
      <c r="I143" s="1268">
        <v>11000</v>
      </c>
      <c r="J143" s="1268">
        <v>2.82</v>
      </c>
      <c r="K143" s="1268">
        <f t="shared" si="33"/>
        <v>31020</v>
      </c>
      <c r="L143" s="1268">
        <v>3000</v>
      </c>
      <c r="M143" s="1268">
        <v>3000</v>
      </c>
      <c r="N143" s="1268">
        <v>2000</v>
      </c>
      <c r="O143" s="1268">
        <v>3000</v>
      </c>
      <c r="P143" s="1268">
        <f t="shared" si="27"/>
        <v>11000</v>
      </c>
      <c r="Q143" s="1268">
        <f t="shared" si="24"/>
        <v>31020</v>
      </c>
      <c r="R143" s="1269" t="s">
        <v>1105</v>
      </c>
      <c r="S143" s="526" t="s">
        <v>1058</v>
      </c>
      <c r="U143" s="739">
        <f t="shared" si="28"/>
        <v>8460</v>
      </c>
      <c r="V143" s="739">
        <f t="shared" si="29"/>
        <v>8460</v>
      </c>
      <c r="W143" s="739">
        <f t="shared" si="30"/>
        <v>5640</v>
      </c>
      <c r="X143" s="739">
        <f t="shared" si="31"/>
        <v>8460</v>
      </c>
      <c r="Y143" s="722">
        <f t="shared" si="25"/>
        <v>31020</v>
      </c>
      <c r="Z143" s="740" t="str">
        <f t="shared" si="32"/>
        <v>OK</v>
      </c>
    </row>
    <row r="144" spans="1:26" ht="24.6">
      <c r="A144" s="714">
        <v>88</v>
      </c>
      <c r="B144" s="832" t="s">
        <v>2680</v>
      </c>
      <c r="C144" s="1270" t="s">
        <v>2599</v>
      </c>
      <c r="D144" s="536">
        <v>500</v>
      </c>
      <c r="E144" s="536">
        <v>500</v>
      </c>
      <c r="F144" s="536">
        <v>1300</v>
      </c>
      <c r="G144" s="536">
        <v>4430</v>
      </c>
      <c r="H144" s="1270">
        <v>430</v>
      </c>
      <c r="I144" s="1268">
        <v>4000</v>
      </c>
      <c r="J144" s="1268">
        <v>3.42</v>
      </c>
      <c r="K144" s="1268">
        <f t="shared" si="33"/>
        <v>13680</v>
      </c>
      <c r="L144" s="1268">
        <v>1000</v>
      </c>
      <c r="M144" s="1268">
        <v>1000</v>
      </c>
      <c r="N144" s="1268">
        <v>1000</v>
      </c>
      <c r="O144" s="1268">
        <v>1000</v>
      </c>
      <c r="P144" s="1268">
        <f t="shared" si="27"/>
        <v>4000</v>
      </c>
      <c r="Q144" s="1268">
        <f t="shared" si="24"/>
        <v>13680</v>
      </c>
      <c r="R144" s="1269" t="s">
        <v>1105</v>
      </c>
      <c r="S144" s="526" t="s">
        <v>1058</v>
      </c>
      <c r="U144" s="739">
        <f t="shared" si="28"/>
        <v>3420</v>
      </c>
      <c r="V144" s="739">
        <f t="shared" si="29"/>
        <v>3420</v>
      </c>
      <c r="W144" s="739">
        <f t="shared" si="30"/>
        <v>3420</v>
      </c>
      <c r="X144" s="739">
        <f t="shared" si="31"/>
        <v>3420</v>
      </c>
      <c r="Y144" s="722">
        <f t="shared" si="25"/>
        <v>13680</v>
      </c>
      <c r="Z144" s="740" t="str">
        <f t="shared" si="32"/>
        <v>OK</v>
      </c>
    </row>
    <row r="145" spans="1:26" ht="24.6">
      <c r="A145" s="714">
        <v>89</v>
      </c>
      <c r="B145" s="852" t="s">
        <v>2681</v>
      </c>
      <c r="C145" s="828" t="s">
        <v>2599</v>
      </c>
      <c r="D145" s="828">
        <v>10000</v>
      </c>
      <c r="E145" s="828">
        <v>10000</v>
      </c>
      <c r="F145" s="828">
        <v>12000</v>
      </c>
      <c r="G145" s="828">
        <v>11900</v>
      </c>
      <c r="H145" s="828">
        <v>2900</v>
      </c>
      <c r="I145" s="1274">
        <v>9000</v>
      </c>
      <c r="J145" s="1274">
        <v>2.73</v>
      </c>
      <c r="K145" s="1268">
        <f t="shared" si="33"/>
        <v>24570</v>
      </c>
      <c r="L145" s="1274">
        <v>3000</v>
      </c>
      <c r="M145" s="1274">
        <v>3000</v>
      </c>
      <c r="N145" s="1274">
        <v>2000</v>
      </c>
      <c r="O145" s="1274">
        <v>1000</v>
      </c>
      <c r="P145" s="1268">
        <f t="shared" si="27"/>
        <v>9000</v>
      </c>
      <c r="Q145" s="1268">
        <f t="shared" si="24"/>
        <v>24570</v>
      </c>
      <c r="R145" s="1269" t="s">
        <v>1105</v>
      </c>
      <c r="S145" s="526" t="s">
        <v>1058</v>
      </c>
      <c r="U145" s="739">
        <f t="shared" si="28"/>
        <v>8190</v>
      </c>
      <c r="V145" s="739">
        <f t="shared" si="29"/>
        <v>8190</v>
      </c>
      <c r="W145" s="739">
        <f t="shared" si="30"/>
        <v>5460</v>
      </c>
      <c r="X145" s="739">
        <f t="shared" si="31"/>
        <v>2730</v>
      </c>
      <c r="Y145" s="722">
        <f t="shared" si="25"/>
        <v>24570</v>
      </c>
      <c r="Z145" s="740" t="str">
        <f t="shared" si="32"/>
        <v>OK</v>
      </c>
    </row>
    <row r="146" spans="1:26" ht="24.6">
      <c r="A146" s="714">
        <v>90</v>
      </c>
      <c r="B146" s="852" t="s">
        <v>2682</v>
      </c>
      <c r="C146" s="536" t="s">
        <v>1155</v>
      </c>
      <c r="D146" s="536">
        <v>1</v>
      </c>
      <c r="E146" s="536">
        <v>1</v>
      </c>
      <c r="F146" s="536">
        <v>1</v>
      </c>
      <c r="G146" s="536">
        <v>1</v>
      </c>
      <c r="H146" s="536">
        <v>0</v>
      </c>
      <c r="I146" s="1268">
        <v>1</v>
      </c>
      <c r="J146" s="1268">
        <v>420</v>
      </c>
      <c r="K146" s="1268">
        <f t="shared" si="33"/>
        <v>420</v>
      </c>
      <c r="L146" s="1268">
        <v>0</v>
      </c>
      <c r="M146" s="1268">
        <v>0</v>
      </c>
      <c r="N146" s="1268">
        <v>0</v>
      </c>
      <c r="O146" s="1268">
        <v>1</v>
      </c>
      <c r="P146" s="1268">
        <f t="shared" si="27"/>
        <v>1</v>
      </c>
      <c r="Q146" s="1268">
        <f t="shared" si="24"/>
        <v>420</v>
      </c>
      <c r="R146" s="1269" t="s">
        <v>1105</v>
      </c>
      <c r="S146" s="526" t="s">
        <v>1058</v>
      </c>
      <c r="U146" s="739">
        <f t="shared" si="28"/>
        <v>0</v>
      </c>
      <c r="V146" s="739">
        <f t="shared" si="29"/>
        <v>0</v>
      </c>
      <c r="W146" s="739">
        <f t="shared" si="30"/>
        <v>0</v>
      </c>
      <c r="X146" s="739">
        <f t="shared" si="31"/>
        <v>420</v>
      </c>
      <c r="Y146" s="722">
        <f t="shared" si="25"/>
        <v>420</v>
      </c>
      <c r="Z146" s="740" t="str">
        <f t="shared" si="32"/>
        <v>OK</v>
      </c>
    </row>
    <row r="147" spans="1:26" ht="24.6">
      <c r="A147" s="714">
        <v>91</v>
      </c>
      <c r="B147" s="852" t="s">
        <v>2683</v>
      </c>
      <c r="C147" s="536" t="s">
        <v>1290</v>
      </c>
      <c r="D147" s="536">
        <v>17</v>
      </c>
      <c r="E147" s="536">
        <v>17</v>
      </c>
      <c r="F147" s="536">
        <v>10</v>
      </c>
      <c r="G147" s="536">
        <v>20</v>
      </c>
      <c r="H147" s="536">
        <v>0</v>
      </c>
      <c r="I147" s="1268">
        <v>20</v>
      </c>
      <c r="J147" s="1268">
        <v>42</v>
      </c>
      <c r="K147" s="1268">
        <f>+I147*J147</f>
        <v>840</v>
      </c>
      <c r="L147" s="1268">
        <v>10</v>
      </c>
      <c r="M147" s="1268">
        <v>0</v>
      </c>
      <c r="N147" s="1268">
        <v>10</v>
      </c>
      <c r="O147" s="1268">
        <v>0</v>
      </c>
      <c r="P147" s="1268">
        <f>SUM(L147:O147)</f>
        <v>20</v>
      </c>
      <c r="Q147" s="1268">
        <f>SUM(P147*J147)</f>
        <v>840</v>
      </c>
      <c r="R147" s="1269" t="s">
        <v>1105</v>
      </c>
      <c r="S147" s="526" t="s">
        <v>1058</v>
      </c>
      <c r="U147" s="739">
        <f t="shared" si="28"/>
        <v>420</v>
      </c>
      <c r="V147" s="739">
        <f t="shared" si="29"/>
        <v>0</v>
      </c>
      <c r="W147" s="739">
        <f t="shared" si="30"/>
        <v>420</v>
      </c>
      <c r="X147" s="739">
        <f t="shared" si="31"/>
        <v>0</v>
      </c>
      <c r="Y147" s="722">
        <f t="shared" si="25"/>
        <v>840</v>
      </c>
      <c r="Z147" s="740" t="str">
        <f t="shared" si="32"/>
        <v>OK</v>
      </c>
    </row>
    <row r="148" spans="1:26" ht="24.6">
      <c r="A148" s="714">
        <v>92</v>
      </c>
      <c r="B148" s="832" t="s">
        <v>2684</v>
      </c>
      <c r="C148" s="1270" t="s">
        <v>1155</v>
      </c>
      <c r="D148" s="536">
        <v>1</v>
      </c>
      <c r="E148" s="536">
        <v>1</v>
      </c>
      <c r="F148" s="536">
        <v>1</v>
      </c>
      <c r="G148" s="536">
        <v>1</v>
      </c>
      <c r="H148" s="1270">
        <v>0</v>
      </c>
      <c r="I148" s="1268">
        <v>1</v>
      </c>
      <c r="J148" s="1268">
        <v>750</v>
      </c>
      <c r="K148" s="1268">
        <f>+I148*J148</f>
        <v>750</v>
      </c>
      <c r="L148" s="1268">
        <v>0</v>
      </c>
      <c r="M148" s="1268">
        <v>0</v>
      </c>
      <c r="N148" s="1268">
        <v>1</v>
      </c>
      <c r="O148" s="1268">
        <v>0</v>
      </c>
      <c r="P148" s="1268">
        <f>SUM(L148:O148)</f>
        <v>1</v>
      </c>
      <c r="Q148" s="1268">
        <f>SUM(P148*J148)</f>
        <v>750</v>
      </c>
      <c r="R148" s="1269" t="s">
        <v>1105</v>
      </c>
      <c r="S148" s="526" t="s">
        <v>1058</v>
      </c>
      <c r="U148" s="739">
        <f t="shared" si="28"/>
        <v>0</v>
      </c>
      <c r="V148" s="739">
        <f t="shared" si="29"/>
        <v>0</v>
      </c>
      <c r="W148" s="739">
        <f t="shared" si="30"/>
        <v>750</v>
      </c>
      <c r="X148" s="739">
        <f t="shared" si="31"/>
        <v>0</v>
      </c>
      <c r="Y148" s="722">
        <f t="shared" si="25"/>
        <v>750</v>
      </c>
      <c r="Z148" s="740" t="str">
        <f t="shared" si="32"/>
        <v>OK</v>
      </c>
    </row>
    <row r="149" spans="1:26" ht="24.6">
      <c r="A149" s="714">
        <v>93</v>
      </c>
      <c r="B149" s="852" t="s">
        <v>2685</v>
      </c>
      <c r="C149" s="828" t="s">
        <v>1169</v>
      </c>
      <c r="D149" s="828">
        <v>1</v>
      </c>
      <c r="E149" s="828">
        <v>1</v>
      </c>
      <c r="F149" s="828">
        <v>1</v>
      </c>
      <c r="G149" s="828">
        <v>1</v>
      </c>
      <c r="H149" s="828">
        <v>0</v>
      </c>
      <c r="I149" s="1274">
        <v>1</v>
      </c>
      <c r="J149" s="1274">
        <v>890</v>
      </c>
      <c r="K149" s="1268">
        <f>+I149*J149</f>
        <v>890</v>
      </c>
      <c r="L149" s="1274">
        <v>0</v>
      </c>
      <c r="M149" s="1274">
        <v>1</v>
      </c>
      <c r="N149" s="1274">
        <v>0</v>
      </c>
      <c r="O149" s="1274">
        <v>0</v>
      </c>
      <c r="P149" s="1268">
        <f>SUM(L149:O149)</f>
        <v>1</v>
      </c>
      <c r="Q149" s="1268">
        <f>SUM(P149*J149)</f>
        <v>890</v>
      </c>
      <c r="R149" s="526" t="s">
        <v>1105</v>
      </c>
      <c r="S149" s="526" t="s">
        <v>1058</v>
      </c>
      <c r="U149" s="739">
        <f t="shared" si="28"/>
        <v>0</v>
      </c>
      <c r="V149" s="739">
        <f t="shared" si="29"/>
        <v>890</v>
      </c>
      <c r="W149" s="739">
        <f t="shared" si="30"/>
        <v>0</v>
      </c>
      <c r="X149" s="739">
        <f t="shared" si="31"/>
        <v>0</v>
      </c>
      <c r="Y149" s="722">
        <f t="shared" ref="Y149:Y169" si="34">SUM(U149:X149)</f>
        <v>890</v>
      </c>
      <c r="Z149" s="740" t="str">
        <f t="shared" si="32"/>
        <v>OK</v>
      </c>
    </row>
    <row r="150" spans="1:26" ht="24.6">
      <c r="A150" s="714">
        <v>94</v>
      </c>
      <c r="B150" s="852" t="s">
        <v>2686</v>
      </c>
      <c r="C150" s="536" t="s">
        <v>2599</v>
      </c>
      <c r="D150" s="536">
        <v>0</v>
      </c>
      <c r="E150" s="536">
        <v>0</v>
      </c>
      <c r="F150" s="536">
        <v>0</v>
      </c>
      <c r="G150" s="536">
        <v>1152</v>
      </c>
      <c r="H150" s="536">
        <v>0</v>
      </c>
      <c r="I150" s="1268">
        <v>1152</v>
      </c>
      <c r="J150" s="1268">
        <v>48</v>
      </c>
      <c r="K150" s="1268">
        <f>+I150*J150</f>
        <v>55296</v>
      </c>
      <c r="L150" s="1268">
        <v>288</v>
      </c>
      <c r="M150" s="1268">
        <v>288</v>
      </c>
      <c r="N150" s="1268">
        <v>288</v>
      </c>
      <c r="O150" s="1268">
        <v>288</v>
      </c>
      <c r="P150" s="1268">
        <f>SUM(L150:O150)</f>
        <v>1152</v>
      </c>
      <c r="Q150" s="1268">
        <f>SUM(P150*J150)</f>
        <v>55296</v>
      </c>
      <c r="R150" s="1269" t="s">
        <v>1105</v>
      </c>
      <c r="S150" s="526" t="s">
        <v>1058</v>
      </c>
      <c r="U150" s="739">
        <f t="shared" si="28"/>
        <v>13824</v>
      </c>
      <c r="V150" s="739">
        <f t="shared" si="29"/>
        <v>13824</v>
      </c>
      <c r="W150" s="739">
        <f t="shared" si="30"/>
        <v>13824</v>
      </c>
      <c r="X150" s="739">
        <f t="shared" si="31"/>
        <v>13824</v>
      </c>
      <c r="Y150" s="722">
        <f t="shared" si="34"/>
        <v>55296</v>
      </c>
      <c r="Z150" s="740" t="str">
        <f t="shared" si="32"/>
        <v>OK</v>
      </c>
    </row>
    <row r="151" spans="1:26" ht="24.6">
      <c r="A151" s="714">
        <v>95</v>
      </c>
      <c r="B151" s="852" t="s">
        <v>2687</v>
      </c>
      <c r="C151" s="536" t="s">
        <v>2599</v>
      </c>
      <c r="D151" s="536">
        <v>0</v>
      </c>
      <c r="E151" s="536">
        <v>0</v>
      </c>
      <c r="F151" s="536">
        <v>2</v>
      </c>
      <c r="G151" s="536">
        <v>2</v>
      </c>
      <c r="H151" s="536">
        <v>0</v>
      </c>
      <c r="I151" s="1268">
        <v>2</v>
      </c>
      <c r="J151" s="1268">
        <v>5000</v>
      </c>
      <c r="K151" s="1268">
        <f>+I151*J151</f>
        <v>10000</v>
      </c>
      <c r="L151" s="1268">
        <v>1</v>
      </c>
      <c r="M151" s="1268">
        <v>0</v>
      </c>
      <c r="N151" s="1268">
        <v>1</v>
      </c>
      <c r="O151" s="1268">
        <v>0</v>
      </c>
      <c r="P151" s="1268">
        <f>SUM(L151:O151)</f>
        <v>2</v>
      </c>
      <c r="Q151" s="1268">
        <f>SUM(P151*J151)</f>
        <v>10000</v>
      </c>
      <c r="R151" s="1269" t="s">
        <v>1105</v>
      </c>
      <c r="S151" s="526" t="s">
        <v>1058</v>
      </c>
      <c r="U151" s="739">
        <f t="shared" si="28"/>
        <v>5000</v>
      </c>
      <c r="V151" s="739">
        <f t="shared" si="29"/>
        <v>0</v>
      </c>
      <c r="W151" s="739">
        <f t="shared" si="30"/>
        <v>5000</v>
      </c>
      <c r="X151" s="739">
        <f t="shared" si="31"/>
        <v>0</v>
      </c>
      <c r="Y151" s="722">
        <f t="shared" si="34"/>
        <v>10000</v>
      </c>
      <c r="Z151" s="740" t="str">
        <f t="shared" si="32"/>
        <v>OK</v>
      </c>
    </row>
    <row r="152" spans="1:26" s="21" customFormat="1" ht="24" customHeight="1">
      <c r="A152" s="1060"/>
      <c r="B152" s="76" t="s">
        <v>6</v>
      </c>
      <c r="K152" s="1273">
        <f>SUM(K136:K151)</f>
        <v>5418142</v>
      </c>
      <c r="L152" s="1139"/>
      <c r="M152" s="1139"/>
      <c r="N152" s="1139"/>
      <c r="O152" s="1139"/>
      <c r="P152" s="1139"/>
      <c r="Q152" s="1273">
        <f>SUM(Q136:Q151)</f>
        <v>5418142</v>
      </c>
      <c r="T152" s="22"/>
      <c r="U152" s="739">
        <f t="shared" si="28"/>
        <v>0</v>
      </c>
      <c r="V152" s="739">
        <f t="shared" si="29"/>
        <v>0</v>
      </c>
      <c r="W152" s="739">
        <f t="shared" si="30"/>
        <v>0</v>
      </c>
      <c r="X152" s="739">
        <f t="shared" si="31"/>
        <v>0</v>
      </c>
      <c r="Y152" s="722">
        <f t="shared" si="34"/>
        <v>0</v>
      </c>
      <c r="Z152" s="740" t="b">
        <f t="shared" si="32"/>
        <v>0</v>
      </c>
    </row>
    <row r="153" spans="1:26" ht="24.6">
      <c r="A153" s="1781" t="s">
        <v>2597</v>
      </c>
      <c r="B153" s="1781"/>
      <c r="C153" s="1781"/>
      <c r="D153" s="1781"/>
      <c r="E153" s="1781"/>
      <c r="F153" s="1781"/>
      <c r="G153" s="1781"/>
      <c r="H153" s="1781"/>
      <c r="I153" s="1781"/>
      <c r="J153" s="1781"/>
      <c r="K153" s="1781"/>
      <c r="L153" s="1781"/>
      <c r="M153" s="1781"/>
      <c r="N153" s="1781"/>
      <c r="O153" s="1781"/>
      <c r="P153" s="1781"/>
      <c r="Q153" s="1781"/>
      <c r="R153" s="1781"/>
      <c r="S153" s="1781"/>
      <c r="T153" s="1063"/>
      <c r="U153" s="739">
        <f t="shared" si="28"/>
        <v>0</v>
      </c>
      <c r="V153" s="739">
        <f t="shared" si="29"/>
        <v>0</v>
      </c>
      <c r="W153" s="739">
        <f t="shared" si="30"/>
        <v>0</v>
      </c>
      <c r="X153" s="739">
        <f t="shared" si="31"/>
        <v>0</v>
      </c>
      <c r="Y153" s="722">
        <f t="shared" si="34"/>
        <v>0</v>
      </c>
      <c r="Z153" s="740" t="str">
        <f t="shared" si="32"/>
        <v>OK</v>
      </c>
    </row>
    <row r="154" spans="1:26" s="21" customFormat="1" ht="24.6">
      <c r="A154" s="1781" t="s">
        <v>1029</v>
      </c>
      <c r="B154" s="1781"/>
      <c r="C154" s="1781"/>
      <c r="D154" s="1781"/>
      <c r="E154" s="1781"/>
      <c r="F154" s="1781"/>
      <c r="G154" s="1781"/>
      <c r="H154" s="1781"/>
      <c r="I154" s="1781"/>
      <c r="J154" s="1781"/>
      <c r="K154" s="1781"/>
      <c r="L154" s="1781"/>
      <c r="M154" s="1781"/>
      <c r="N154" s="1781"/>
      <c r="O154" s="1781"/>
      <c r="P154" s="1781"/>
      <c r="Q154" s="1781"/>
      <c r="R154" s="1781"/>
      <c r="S154" s="1781"/>
      <c r="U154" s="739">
        <f t="shared" si="28"/>
        <v>0</v>
      </c>
      <c r="V154" s="739">
        <f t="shared" si="29"/>
        <v>0</v>
      </c>
      <c r="W154" s="739">
        <f t="shared" si="30"/>
        <v>0</v>
      </c>
      <c r="X154" s="739">
        <f t="shared" si="31"/>
        <v>0</v>
      </c>
      <c r="Y154" s="722">
        <f t="shared" si="34"/>
        <v>0</v>
      </c>
      <c r="Z154" s="740" t="str">
        <f t="shared" si="32"/>
        <v>OK</v>
      </c>
    </row>
    <row r="155" spans="1:26" s="21" customFormat="1" ht="24.6">
      <c r="A155" s="1827" t="s">
        <v>1030</v>
      </c>
      <c r="B155" s="1827"/>
      <c r="C155" s="1827"/>
      <c r="D155" s="1827"/>
      <c r="E155" s="1827"/>
      <c r="F155" s="1827"/>
      <c r="G155" s="1827"/>
      <c r="H155" s="1827"/>
      <c r="I155" s="1827"/>
      <c r="J155" s="1827"/>
      <c r="K155" s="1827"/>
      <c r="L155" s="1827"/>
      <c r="M155" s="1827"/>
      <c r="N155" s="1827"/>
      <c r="O155" s="1827"/>
      <c r="P155" s="1827"/>
      <c r="Q155" s="1827"/>
      <c r="R155" s="1827"/>
      <c r="S155" s="1827"/>
      <c r="U155" s="739">
        <f t="shared" si="28"/>
        <v>0</v>
      </c>
      <c r="V155" s="739">
        <f t="shared" si="29"/>
        <v>0</v>
      </c>
      <c r="W155" s="739">
        <f t="shared" si="30"/>
        <v>0</v>
      </c>
      <c r="X155" s="739">
        <f t="shared" si="31"/>
        <v>0</v>
      </c>
      <c r="Y155" s="722">
        <f t="shared" si="34"/>
        <v>0</v>
      </c>
      <c r="Z155" s="740" t="str">
        <f t="shared" si="32"/>
        <v>OK</v>
      </c>
    </row>
    <row r="156" spans="1:26" s="21" customFormat="1" ht="36" customHeight="1">
      <c r="A156" s="1872" t="s">
        <v>789</v>
      </c>
      <c r="B156" s="1873" t="s">
        <v>4</v>
      </c>
      <c r="C156" s="1872" t="s">
        <v>1031</v>
      </c>
      <c r="D156" s="1894" t="s">
        <v>1032</v>
      </c>
      <c r="E156" s="1894"/>
      <c r="F156" s="1894"/>
      <c r="G156" s="1893" t="s">
        <v>1033</v>
      </c>
      <c r="H156" s="1894" t="s">
        <v>1034</v>
      </c>
      <c r="I156" s="1894" t="s">
        <v>1035</v>
      </c>
      <c r="J156" s="1895" t="s">
        <v>1036</v>
      </c>
      <c r="K156" s="1896" t="s">
        <v>1037</v>
      </c>
      <c r="L156" s="1892" t="s">
        <v>1038</v>
      </c>
      <c r="M156" s="1892" t="s">
        <v>1039</v>
      </c>
      <c r="N156" s="1892" t="s">
        <v>1040</v>
      </c>
      <c r="O156" s="1892" t="s">
        <v>1041</v>
      </c>
      <c r="P156" s="1872" t="s">
        <v>1042</v>
      </c>
      <c r="Q156" s="1872"/>
      <c r="R156" s="1872" t="s">
        <v>1043</v>
      </c>
      <c r="S156" s="1878" t="s">
        <v>1146</v>
      </c>
      <c r="U156" s="739"/>
      <c r="V156" s="739"/>
      <c r="W156" s="739"/>
      <c r="X156" s="739"/>
      <c r="Y156" s="722"/>
      <c r="Z156" s="740"/>
    </row>
    <row r="157" spans="1:26" s="21" customFormat="1" ht="55.95" customHeight="1">
      <c r="A157" s="1872"/>
      <c r="B157" s="1874"/>
      <c r="C157" s="1872"/>
      <c r="D157" s="1209" t="s">
        <v>1045</v>
      </c>
      <c r="E157" s="1209" t="s">
        <v>1046</v>
      </c>
      <c r="F157" s="1209" t="s">
        <v>224</v>
      </c>
      <c r="G157" s="1893"/>
      <c r="H157" s="1894"/>
      <c r="I157" s="1894"/>
      <c r="J157" s="1895"/>
      <c r="K157" s="1896"/>
      <c r="L157" s="1892"/>
      <c r="M157" s="1892"/>
      <c r="N157" s="1892"/>
      <c r="O157" s="1892"/>
      <c r="P157" s="724" t="s">
        <v>1047</v>
      </c>
      <c r="Q157" s="1211" t="s">
        <v>1048</v>
      </c>
      <c r="R157" s="1872"/>
      <c r="S157" s="1878"/>
      <c r="U157" s="739"/>
      <c r="V157" s="739"/>
      <c r="W157" s="739"/>
      <c r="X157" s="739"/>
      <c r="Y157" s="722"/>
      <c r="Z157" s="740"/>
    </row>
    <row r="158" spans="1:26" ht="25.95" customHeight="1">
      <c r="A158" s="724"/>
      <c r="B158" s="849" t="s">
        <v>1087</v>
      </c>
      <c r="C158" s="1227"/>
      <c r="D158" s="1209"/>
      <c r="E158" s="1209"/>
      <c r="F158" s="1209"/>
      <c r="G158" s="1208"/>
      <c r="H158" s="1209"/>
      <c r="I158" s="1209"/>
      <c r="J158" s="1210"/>
      <c r="K158" s="1240">
        <f>+K152</f>
        <v>5418142</v>
      </c>
      <c r="L158" s="1241"/>
      <c r="M158" s="1241"/>
      <c r="N158" s="1241"/>
      <c r="O158" s="1241"/>
      <c r="P158" s="1242"/>
      <c r="Q158" s="1240">
        <f>+Q152</f>
        <v>5418142</v>
      </c>
      <c r="R158" s="724"/>
      <c r="S158" s="726"/>
      <c r="T158" s="517"/>
      <c r="U158" s="739">
        <f t="shared" si="28"/>
        <v>0</v>
      </c>
      <c r="V158" s="739">
        <f t="shared" si="29"/>
        <v>0</v>
      </c>
      <c r="W158" s="739">
        <f t="shared" si="30"/>
        <v>0</v>
      </c>
      <c r="X158" s="739">
        <f t="shared" si="31"/>
        <v>0</v>
      </c>
      <c r="Y158" s="722">
        <f t="shared" si="34"/>
        <v>0</v>
      </c>
      <c r="Z158" s="740" t="b">
        <f t="shared" si="32"/>
        <v>0</v>
      </c>
    </row>
    <row r="159" spans="1:26" ht="24.6">
      <c r="A159" s="714">
        <v>96</v>
      </c>
      <c r="B159" s="852" t="s">
        <v>2688</v>
      </c>
      <c r="C159" s="1056" t="s">
        <v>1116</v>
      </c>
      <c r="D159" s="1056">
        <v>0</v>
      </c>
      <c r="E159" s="1056">
        <v>0</v>
      </c>
      <c r="F159" s="1275">
        <v>2</v>
      </c>
      <c r="G159" s="1275">
        <v>2</v>
      </c>
      <c r="H159" s="1056">
        <v>0</v>
      </c>
      <c r="I159" s="1274">
        <v>2</v>
      </c>
      <c r="J159" s="1274">
        <v>890</v>
      </c>
      <c r="K159" s="1268">
        <f t="shared" si="33"/>
        <v>1780</v>
      </c>
      <c r="L159" s="1274">
        <v>0</v>
      </c>
      <c r="M159" s="1274">
        <v>2</v>
      </c>
      <c r="N159" s="1274">
        <v>0</v>
      </c>
      <c r="O159" s="1274">
        <v>0</v>
      </c>
      <c r="P159" s="1268">
        <f t="shared" si="27"/>
        <v>2</v>
      </c>
      <c r="Q159" s="1268">
        <f t="shared" si="24"/>
        <v>1780</v>
      </c>
      <c r="R159" s="526" t="s">
        <v>1105</v>
      </c>
      <c r="S159" s="526" t="s">
        <v>1058</v>
      </c>
      <c r="T159" s="22" t="str">
        <f>+IF(K159=Q159,("OK"))</f>
        <v>OK</v>
      </c>
      <c r="U159" s="739">
        <f t="shared" si="28"/>
        <v>0</v>
      </c>
      <c r="V159" s="739">
        <f t="shared" si="29"/>
        <v>1780</v>
      </c>
      <c r="W159" s="739">
        <f t="shared" si="30"/>
        <v>0</v>
      </c>
      <c r="X159" s="739">
        <f t="shared" si="31"/>
        <v>0</v>
      </c>
      <c r="Y159" s="722">
        <f t="shared" si="34"/>
        <v>1780</v>
      </c>
      <c r="Z159" s="740" t="str">
        <f t="shared" si="32"/>
        <v>OK</v>
      </c>
    </row>
    <row r="160" spans="1:26" ht="24.6">
      <c r="A160" s="714">
        <v>97</v>
      </c>
      <c r="B160" s="852" t="s">
        <v>2689</v>
      </c>
      <c r="C160" s="828" t="s">
        <v>1169</v>
      </c>
      <c r="D160" s="536">
        <v>0</v>
      </c>
      <c r="E160" s="536">
        <v>0</v>
      </c>
      <c r="F160" s="536">
        <v>3</v>
      </c>
      <c r="G160" s="536">
        <v>8</v>
      </c>
      <c r="H160" s="1056">
        <v>0</v>
      </c>
      <c r="I160" s="1268">
        <v>8</v>
      </c>
      <c r="J160" s="1268">
        <v>680</v>
      </c>
      <c r="K160" s="1268">
        <f t="shared" si="33"/>
        <v>5440</v>
      </c>
      <c r="L160" s="1268">
        <v>2</v>
      </c>
      <c r="M160" s="1268">
        <v>2</v>
      </c>
      <c r="N160" s="1268">
        <v>2</v>
      </c>
      <c r="O160" s="1268">
        <v>2</v>
      </c>
      <c r="P160" s="1268">
        <f t="shared" si="27"/>
        <v>8</v>
      </c>
      <c r="Q160" s="1268">
        <f t="shared" si="24"/>
        <v>5440</v>
      </c>
      <c r="R160" s="1269" t="s">
        <v>1105</v>
      </c>
      <c r="S160" s="526" t="s">
        <v>1058</v>
      </c>
      <c r="T160" s="22" t="str">
        <f t="shared" ref="T160:T169" si="35">+IF(K160=Q160,("OK"))</f>
        <v>OK</v>
      </c>
      <c r="U160" s="739">
        <f t="shared" si="28"/>
        <v>1360</v>
      </c>
      <c r="V160" s="739">
        <f t="shared" si="29"/>
        <v>1360</v>
      </c>
      <c r="W160" s="739">
        <f t="shared" si="30"/>
        <v>1360</v>
      </c>
      <c r="X160" s="739">
        <f t="shared" si="31"/>
        <v>1360</v>
      </c>
      <c r="Y160" s="722">
        <f t="shared" si="34"/>
        <v>5440</v>
      </c>
      <c r="Z160" s="740" t="str">
        <f t="shared" si="32"/>
        <v>OK</v>
      </c>
    </row>
    <row r="161" spans="1:26" ht="24.6">
      <c r="A161" s="714">
        <v>98</v>
      </c>
      <c r="B161" s="852" t="s">
        <v>2690</v>
      </c>
      <c r="C161" s="536" t="s">
        <v>1155</v>
      </c>
      <c r="D161" s="536">
        <v>0</v>
      </c>
      <c r="E161" s="536">
        <v>0</v>
      </c>
      <c r="F161" s="536">
        <v>10</v>
      </c>
      <c r="G161" s="536">
        <v>10</v>
      </c>
      <c r="H161" s="536">
        <v>0</v>
      </c>
      <c r="I161" s="1268">
        <v>10</v>
      </c>
      <c r="J161" s="1268">
        <v>100</v>
      </c>
      <c r="K161" s="1268">
        <f t="shared" si="33"/>
        <v>1000</v>
      </c>
      <c r="L161" s="1268">
        <v>2</v>
      </c>
      <c r="M161" s="1268">
        <v>3</v>
      </c>
      <c r="N161" s="1268">
        <v>3</v>
      </c>
      <c r="O161" s="1268">
        <v>2</v>
      </c>
      <c r="P161" s="1268">
        <f t="shared" si="27"/>
        <v>10</v>
      </c>
      <c r="Q161" s="1268">
        <f t="shared" si="24"/>
        <v>1000</v>
      </c>
      <c r="R161" s="1269" t="s">
        <v>1105</v>
      </c>
      <c r="S161" s="526" t="s">
        <v>1058</v>
      </c>
      <c r="T161" s="22" t="str">
        <f t="shared" si="35"/>
        <v>OK</v>
      </c>
      <c r="U161" s="739">
        <f t="shared" si="28"/>
        <v>200</v>
      </c>
      <c r="V161" s="739">
        <f t="shared" si="29"/>
        <v>300</v>
      </c>
      <c r="W161" s="739">
        <f t="shared" si="30"/>
        <v>300</v>
      </c>
      <c r="X161" s="739">
        <f t="shared" si="31"/>
        <v>200</v>
      </c>
      <c r="Y161" s="722">
        <f t="shared" si="34"/>
        <v>1000</v>
      </c>
      <c r="Z161" s="740" t="str">
        <f t="shared" si="32"/>
        <v>OK</v>
      </c>
    </row>
    <row r="162" spans="1:26" ht="24.6">
      <c r="A162" s="714">
        <v>99</v>
      </c>
      <c r="B162" s="852" t="s">
        <v>2691</v>
      </c>
      <c r="C162" s="536" t="s">
        <v>2692</v>
      </c>
      <c r="D162" s="536">
        <v>0</v>
      </c>
      <c r="E162" s="536">
        <v>0</v>
      </c>
      <c r="F162" s="536">
        <v>1000</v>
      </c>
      <c r="G162" s="536">
        <v>1000</v>
      </c>
      <c r="H162" s="536">
        <v>0</v>
      </c>
      <c r="I162" s="1268">
        <v>1000</v>
      </c>
      <c r="J162" s="1268">
        <v>0.6</v>
      </c>
      <c r="K162" s="1268">
        <f t="shared" si="33"/>
        <v>600</v>
      </c>
      <c r="L162" s="1268">
        <v>0</v>
      </c>
      <c r="M162" s="1268">
        <v>1000</v>
      </c>
      <c r="N162" s="1268">
        <v>0</v>
      </c>
      <c r="O162" s="1268">
        <v>0</v>
      </c>
      <c r="P162" s="1268">
        <f t="shared" si="27"/>
        <v>1000</v>
      </c>
      <c r="Q162" s="1268">
        <f t="shared" si="24"/>
        <v>600</v>
      </c>
      <c r="R162" s="1269" t="s">
        <v>1105</v>
      </c>
      <c r="S162" s="526" t="s">
        <v>1058</v>
      </c>
      <c r="T162" s="22" t="str">
        <f t="shared" si="35"/>
        <v>OK</v>
      </c>
      <c r="U162" s="739">
        <f t="shared" si="28"/>
        <v>0</v>
      </c>
      <c r="V162" s="739">
        <f t="shared" si="29"/>
        <v>600</v>
      </c>
      <c r="W162" s="739">
        <f t="shared" si="30"/>
        <v>0</v>
      </c>
      <c r="X162" s="739">
        <f t="shared" si="31"/>
        <v>0</v>
      </c>
      <c r="Y162" s="722">
        <f t="shared" si="34"/>
        <v>600</v>
      </c>
      <c r="Z162" s="740" t="str">
        <f t="shared" si="32"/>
        <v>OK</v>
      </c>
    </row>
    <row r="163" spans="1:26" ht="24.6">
      <c r="A163" s="714">
        <v>100</v>
      </c>
      <c r="B163" s="852" t="s">
        <v>2693</v>
      </c>
      <c r="C163" s="536" t="s">
        <v>2692</v>
      </c>
      <c r="D163" s="536">
        <v>0</v>
      </c>
      <c r="E163" s="536">
        <v>0</v>
      </c>
      <c r="F163" s="536">
        <v>4000</v>
      </c>
      <c r="G163" s="536">
        <v>4000</v>
      </c>
      <c r="H163" s="536">
        <v>0</v>
      </c>
      <c r="I163" s="1268">
        <v>4000</v>
      </c>
      <c r="J163" s="1268">
        <v>0.35</v>
      </c>
      <c r="K163" s="1268">
        <f t="shared" si="33"/>
        <v>1400</v>
      </c>
      <c r="L163" s="1268">
        <v>1000</v>
      </c>
      <c r="M163" s="1268">
        <v>1000</v>
      </c>
      <c r="N163" s="1268">
        <v>1000</v>
      </c>
      <c r="O163" s="1268">
        <v>1000</v>
      </c>
      <c r="P163" s="1268">
        <f t="shared" si="27"/>
        <v>4000</v>
      </c>
      <c r="Q163" s="1268">
        <f t="shared" si="24"/>
        <v>1400</v>
      </c>
      <c r="R163" s="526" t="s">
        <v>1105</v>
      </c>
      <c r="S163" s="526" t="s">
        <v>1058</v>
      </c>
      <c r="T163" s="22" t="str">
        <f t="shared" si="35"/>
        <v>OK</v>
      </c>
      <c r="U163" s="739">
        <f t="shared" si="28"/>
        <v>350</v>
      </c>
      <c r="V163" s="739">
        <f t="shared" si="29"/>
        <v>350</v>
      </c>
      <c r="W163" s="739">
        <f t="shared" si="30"/>
        <v>350</v>
      </c>
      <c r="X163" s="739">
        <f t="shared" si="31"/>
        <v>350</v>
      </c>
      <c r="Y163" s="722">
        <f t="shared" si="34"/>
        <v>1400</v>
      </c>
      <c r="Z163" s="740" t="str">
        <f t="shared" si="32"/>
        <v>OK</v>
      </c>
    </row>
    <row r="164" spans="1:26" ht="24.6">
      <c r="A164" s="714">
        <v>101</v>
      </c>
      <c r="B164" s="852" t="s">
        <v>2694</v>
      </c>
      <c r="C164" s="536" t="s">
        <v>2695</v>
      </c>
      <c r="D164" s="536">
        <v>0</v>
      </c>
      <c r="E164" s="536">
        <v>0</v>
      </c>
      <c r="F164" s="536">
        <v>14</v>
      </c>
      <c r="G164" s="536">
        <v>15</v>
      </c>
      <c r="H164" s="536">
        <v>5</v>
      </c>
      <c r="I164" s="1268">
        <v>10</v>
      </c>
      <c r="J164" s="1268">
        <v>125</v>
      </c>
      <c r="K164" s="1268">
        <f t="shared" si="33"/>
        <v>1250</v>
      </c>
      <c r="L164" s="1268">
        <v>5</v>
      </c>
      <c r="M164" s="1268">
        <v>0</v>
      </c>
      <c r="N164" s="1268">
        <v>5</v>
      </c>
      <c r="O164" s="1268">
        <v>0</v>
      </c>
      <c r="P164" s="1268">
        <f t="shared" si="27"/>
        <v>10</v>
      </c>
      <c r="Q164" s="1268">
        <f t="shared" si="24"/>
        <v>1250</v>
      </c>
      <c r="R164" s="1269" t="s">
        <v>1105</v>
      </c>
      <c r="S164" s="526" t="s">
        <v>1058</v>
      </c>
      <c r="T164" s="22" t="str">
        <f t="shared" si="35"/>
        <v>OK</v>
      </c>
      <c r="U164" s="739">
        <f t="shared" si="28"/>
        <v>625</v>
      </c>
      <c r="V164" s="739">
        <f t="shared" si="29"/>
        <v>0</v>
      </c>
      <c r="W164" s="739">
        <f t="shared" si="30"/>
        <v>625</v>
      </c>
      <c r="X164" s="739">
        <f t="shared" si="31"/>
        <v>0</v>
      </c>
      <c r="Y164" s="722">
        <f t="shared" si="34"/>
        <v>1250</v>
      </c>
      <c r="Z164" s="740" t="str">
        <f t="shared" si="32"/>
        <v>OK</v>
      </c>
    </row>
    <row r="165" spans="1:26" ht="24.6">
      <c r="A165" s="714">
        <v>102</v>
      </c>
      <c r="B165" s="852" t="s">
        <v>2696</v>
      </c>
      <c r="C165" s="536" t="s">
        <v>2692</v>
      </c>
      <c r="D165" s="536">
        <v>0</v>
      </c>
      <c r="E165" s="536">
        <v>0</v>
      </c>
      <c r="F165" s="536">
        <v>4</v>
      </c>
      <c r="G165" s="536">
        <v>4</v>
      </c>
      <c r="H165" s="536">
        <v>0</v>
      </c>
      <c r="I165" s="1268">
        <v>4</v>
      </c>
      <c r="J165" s="1268">
        <v>670</v>
      </c>
      <c r="K165" s="1268">
        <f t="shared" si="33"/>
        <v>2680</v>
      </c>
      <c r="L165" s="1268">
        <v>2</v>
      </c>
      <c r="M165" s="1268">
        <v>0</v>
      </c>
      <c r="N165" s="1268">
        <v>2</v>
      </c>
      <c r="O165" s="1268">
        <v>0</v>
      </c>
      <c r="P165" s="1268">
        <f t="shared" si="27"/>
        <v>4</v>
      </c>
      <c r="Q165" s="1268">
        <f t="shared" si="24"/>
        <v>2680</v>
      </c>
      <c r="R165" s="1269" t="s">
        <v>1105</v>
      </c>
      <c r="S165" s="526" t="s">
        <v>1058</v>
      </c>
      <c r="T165" s="22" t="str">
        <f t="shared" si="35"/>
        <v>OK</v>
      </c>
      <c r="U165" s="739">
        <f t="shared" si="28"/>
        <v>1340</v>
      </c>
      <c r="V165" s="739">
        <f t="shared" si="29"/>
        <v>0</v>
      </c>
      <c r="W165" s="739">
        <f t="shared" si="30"/>
        <v>1340</v>
      </c>
      <c r="X165" s="739">
        <f t="shared" si="31"/>
        <v>0</v>
      </c>
      <c r="Y165" s="722">
        <f t="shared" si="34"/>
        <v>2680</v>
      </c>
      <c r="Z165" s="740" t="str">
        <f t="shared" si="32"/>
        <v>OK</v>
      </c>
    </row>
    <row r="166" spans="1:26" ht="24.6">
      <c r="A166" s="714">
        <v>103</v>
      </c>
      <c r="B166" s="852" t="s">
        <v>2697</v>
      </c>
      <c r="C166" s="536" t="s">
        <v>1394</v>
      </c>
      <c r="D166" s="536">
        <v>0</v>
      </c>
      <c r="E166" s="536">
        <v>0</v>
      </c>
      <c r="F166" s="536">
        <v>32</v>
      </c>
      <c r="G166" s="536">
        <v>36</v>
      </c>
      <c r="H166" s="536">
        <v>12</v>
      </c>
      <c r="I166" s="1268">
        <v>24</v>
      </c>
      <c r="J166" s="1268">
        <v>50</v>
      </c>
      <c r="K166" s="1268">
        <f t="shared" si="33"/>
        <v>1200</v>
      </c>
      <c r="L166" s="1268">
        <v>0</v>
      </c>
      <c r="M166" s="1268">
        <v>12</v>
      </c>
      <c r="N166" s="1268">
        <v>0</v>
      </c>
      <c r="O166" s="1268">
        <v>12</v>
      </c>
      <c r="P166" s="1268">
        <f t="shared" si="27"/>
        <v>24</v>
      </c>
      <c r="Q166" s="1268">
        <f t="shared" si="24"/>
        <v>1200</v>
      </c>
      <c r="R166" s="526" t="s">
        <v>1105</v>
      </c>
      <c r="S166" s="526" t="s">
        <v>1058</v>
      </c>
      <c r="T166" s="22" t="str">
        <f t="shared" si="35"/>
        <v>OK</v>
      </c>
      <c r="U166" s="739">
        <f t="shared" si="28"/>
        <v>0</v>
      </c>
      <c r="V166" s="739">
        <f t="shared" si="29"/>
        <v>600</v>
      </c>
      <c r="W166" s="739">
        <f t="shared" si="30"/>
        <v>0</v>
      </c>
      <c r="X166" s="739">
        <f t="shared" si="31"/>
        <v>600</v>
      </c>
      <c r="Y166" s="722">
        <f t="shared" si="34"/>
        <v>1200</v>
      </c>
      <c r="Z166" s="740" t="str">
        <f t="shared" si="32"/>
        <v>OK</v>
      </c>
    </row>
    <row r="167" spans="1:26" ht="24.6">
      <c r="A167" s="714">
        <v>104</v>
      </c>
      <c r="B167" s="852" t="s">
        <v>2698</v>
      </c>
      <c r="C167" s="536" t="s">
        <v>2599</v>
      </c>
      <c r="D167" s="536">
        <v>0</v>
      </c>
      <c r="E167" s="536">
        <v>0</v>
      </c>
      <c r="F167" s="536">
        <v>0</v>
      </c>
      <c r="G167" s="536">
        <v>13620</v>
      </c>
      <c r="H167" s="536">
        <v>1620</v>
      </c>
      <c r="I167" s="1268">
        <v>7200</v>
      </c>
      <c r="J167" s="1268">
        <v>35</v>
      </c>
      <c r="K167" s="1268">
        <f t="shared" si="33"/>
        <v>252000</v>
      </c>
      <c r="L167" s="1276"/>
      <c r="M167" s="1276">
        <v>3000</v>
      </c>
      <c r="N167" s="1276">
        <v>3000</v>
      </c>
      <c r="O167" s="1276">
        <v>1200</v>
      </c>
      <c r="P167" s="1268">
        <f>SUM(L167:O167)</f>
        <v>7200</v>
      </c>
      <c r="Q167" s="1268">
        <f t="shared" si="24"/>
        <v>252000</v>
      </c>
      <c r="R167" s="526" t="s">
        <v>1105</v>
      </c>
      <c r="S167" s="526" t="s">
        <v>1058</v>
      </c>
      <c r="T167" s="22" t="str">
        <f t="shared" si="35"/>
        <v>OK</v>
      </c>
      <c r="U167" s="739">
        <f t="shared" si="28"/>
        <v>0</v>
      </c>
      <c r="V167" s="739">
        <f t="shared" si="29"/>
        <v>105000</v>
      </c>
      <c r="W167" s="739">
        <f t="shared" si="30"/>
        <v>105000</v>
      </c>
      <c r="X167" s="739">
        <f t="shared" si="31"/>
        <v>42000</v>
      </c>
      <c r="Y167" s="722">
        <f t="shared" si="34"/>
        <v>252000</v>
      </c>
      <c r="Z167" s="740" t="str">
        <f t="shared" si="32"/>
        <v>OK</v>
      </c>
    </row>
    <row r="168" spans="1:26" ht="24.6">
      <c r="A168" s="714">
        <v>105</v>
      </c>
      <c r="B168" s="852" t="s">
        <v>2699</v>
      </c>
      <c r="C168" s="536" t="s">
        <v>1290</v>
      </c>
      <c r="D168" s="536">
        <v>0</v>
      </c>
      <c r="E168" s="536">
        <v>0</v>
      </c>
      <c r="F168" s="536">
        <v>0</v>
      </c>
      <c r="G168" s="536">
        <v>4308</v>
      </c>
      <c r="H168" s="536">
        <v>308</v>
      </c>
      <c r="I168" s="1268">
        <v>4000</v>
      </c>
      <c r="J168" s="1268">
        <v>15</v>
      </c>
      <c r="K168" s="1268">
        <f t="shared" si="33"/>
        <v>60000</v>
      </c>
      <c r="L168" s="1276">
        <v>1000</v>
      </c>
      <c r="M168" s="1276">
        <v>1000</v>
      </c>
      <c r="N168" s="1276">
        <v>1000</v>
      </c>
      <c r="O168" s="1276">
        <v>1000</v>
      </c>
      <c r="P168" s="1268">
        <f>SUM(L168:O168)</f>
        <v>4000</v>
      </c>
      <c r="Q168" s="1268">
        <f t="shared" si="24"/>
        <v>60000</v>
      </c>
      <c r="R168" s="526" t="s">
        <v>1105</v>
      </c>
      <c r="S168" s="526" t="s">
        <v>1058</v>
      </c>
      <c r="T168" s="22" t="str">
        <f t="shared" si="35"/>
        <v>OK</v>
      </c>
      <c r="U168" s="739">
        <f t="shared" si="28"/>
        <v>15000</v>
      </c>
      <c r="V168" s="739">
        <f t="shared" si="29"/>
        <v>15000</v>
      </c>
      <c r="W168" s="739">
        <f t="shared" si="30"/>
        <v>15000</v>
      </c>
      <c r="X168" s="739">
        <f t="shared" si="31"/>
        <v>15000</v>
      </c>
      <c r="Y168" s="722">
        <f t="shared" si="34"/>
        <v>60000</v>
      </c>
      <c r="Z168" s="740" t="str">
        <f t="shared" si="32"/>
        <v>OK</v>
      </c>
    </row>
    <row r="169" spans="1:26" ht="24.6">
      <c r="A169" s="714">
        <v>106</v>
      </c>
      <c r="B169" s="852" t="s">
        <v>2700</v>
      </c>
      <c r="C169" s="536" t="s">
        <v>1290</v>
      </c>
      <c r="D169" s="536">
        <v>0</v>
      </c>
      <c r="E169" s="536">
        <v>0</v>
      </c>
      <c r="F169" s="536">
        <v>0</v>
      </c>
      <c r="G169" s="536">
        <v>1</v>
      </c>
      <c r="H169" s="536">
        <v>0</v>
      </c>
      <c r="I169" s="1268">
        <v>1</v>
      </c>
      <c r="J169" s="1268">
        <v>15000</v>
      </c>
      <c r="K169" s="1268">
        <f t="shared" si="33"/>
        <v>15000</v>
      </c>
      <c r="L169" s="1276">
        <v>0</v>
      </c>
      <c r="M169" s="1276">
        <v>1</v>
      </c>
      <c r="N169" s="1276">
        <v>0</v>
      </c>
      <c r="O169" s="1276">
        <v>0</v>
      </c>
      <c r="P169" s="1268">
        <v>1</v>
      </c>
      <c r="Q169" s="1268">
        <f>SUM(P169*J169)</f>
        <v>15000</v>
      </c>
      <c r="R169" s="526" t="s">
        <v>1105</v>
      </c>
      <c r="S169" s="526" t="s">
        <v>1058</v>
      </c>
      <c r="T169" s="22" t="str">
        <f t="shared" si="35"/>
        <v>OK</v>
      </c>
      <c r="U169" s="739">
        <f t="shared" si="28"/>
        <v>0</v>
      </c>
      <c r="V169" s="739">
        <f t="shared" si="29"/>
        <v>15000</v>
      </c>
      <c r="W169" s="739">
        <f t="shared" si="30"/>
        <v>0</v>
      </c>
      <c r="X169" s="739">
        <f t="shared" si="31"/>
        <v>0</v>
      </c>
      <c r="Y169" s="722">
        <f t="shared" si="34"/>
        <v>15000</v>
      </c>
      <c r="Z169" s="740" t="str">
        <f t="shared" si="32"/>
        <v>OK</v>
      </c>
    </row>
    <row r="170" spans="1:26" s="21" customFormat="1" ht="24" customHeight="1">
      <c r="A170" s="1060"/>
      <c r="B170" s="76" t="s">
        <v>6</v>
      </c>
      <c r="K170" s="1273">
        <f>SUM(K158:K169)</f>
        <v>5760492</v>
      </c>
      <c r="L170" s="1139"/>
      <c r="M170" s="1139"/>
      <c r="N170" s="1139"/>
      <c r="O170" s="1139"/>
      <c r="P170" s="1139"/>
      <c r="Q170" s="1273">
        <f>SUM(Q158:Q169)</f>
        <v>5760492</v>
      </c>
      <c r="T170" s="22"/>
      <c r="U170" s="800">
        <f>SUM(U6:U169)</f>
        <v>1362018</v>
      </c>
      <c r="V170" s="800">
        <f t="shared" ref="V170:Y170" si="36">SUM(V6:V169)</f>
        <v>1509718</v>
      </c>
      <c r="W170" s="800">
        <f t="shared" si="36"/>
        <v>1439733</v>
      </c>
      <c r="X170" s="800">
        <f t="shared" si="36"/>
        <v>1449023</v>
      </c>
      <c r="Y170" s="800">
        <f t="shared" si="36"/>
        <v>5760492</v>
      </c>
      <c r="Z170" s="740"/>
    </row>
    <row r="171" spans="1:26">
      <c r="U171" s="739"/>
      <c r="V171" s="739"/>
      <c r="W171" s="739"/>
      <c r="X171" s="739"/>
      <c r="Z171" s="740"/>
    </row>
    <row r="172" spans="1:26">
      <c r="U172" s="739"/>
      <c r="V172" s="739"/>
      <c r="W172" s="739"/>
      <c r="X172" s="739"/>
      <c r="Z172" s="740"/>
    </row>
    <row r="173" spans="1:26">
      <c r="U173" s="739"/>
      <c r="V173" s="739"/>
      <c r="W173" s="739"/>
      <c r="X173" s="739"/>
      <c r="Z173" s="740"/>
    </row>
    <row r="174" spans="1:26">
      <c r="U174" s="739"/>
      <c r="V174" s="739"/>
      <c r="W174" s="739"/>
      <c r="X174" s="739"/>
      <c r="Z174" s="740"/>
    </row>
    <row r="175" spans="1:26">
      <c r="U175" s="739"/>
      <c r="V175" s="739"/>
      <c r="W175" s="739"/>
      <c r="X175" s="739"/>
      <c r="Z175" s="740"/>
    </row>
    <row r="176" spans="1:26">
      <c r="U176" s="739"/>
      <c r="V176" s="739"/>
      <c r="W176" s="739"/>
      <c r="X176" s="739"/>
      <c r="Z176" s="740"/>
    </row>
    <row r="177" spans="21:26">
      <c r="U177" s="739"/>
      <c r="V177" s="739"/>
      <c r="W177" s="739"/>
      <c r="X177" s="739"/>
      <c r="Z177" s="740"/>
    </row>
    <row r="178" spans="21:26">
      <c r="U178" s="739"/>
      <c r="V178" s="739"/>
      <c r="W178" s="739"/>
      <c r="X178" s="739"/>
      <c r="Z178" s="740"/>
    </row>
    <row r="179" spans="21:26">
      <c r="U179" s="739"/>
      <c r="V179" s="739"/>
      <c r="W179" s="739"/>
      <c r="X179" s="739"/>
      <c r="Z179" s="740"/>
    </row>
    <row r="180" spans="21:26">
      <c r="U180" s="739"/>
      <c r="V180" s="739"/>
      <c r="W180" s="739"/>
      <c r="X180" s="739"/>
      <c r="Z180" s="740"/>
    </row>
    <row r="181" spans="21:26">
      <c r="U181" s="739"/>
      <c r="V181" s="739"/>
      <c r="W181" s="739"/>
      <c r="X181" s="739"/>
      <c r="Z181" s="740"/>
    </row>
    <row r="182" spans="21:26">
      <c r="U182" s="739"/>
      <c r="V182" s="739"/>
      <c r="W182" s="739"/>
      <c r="X182" s="739"/>
      <c r="Z182" s="740"/>
    </row>
    <row r="183" spans="21:26">
      <c r="U183" s="739"/>
      <c r="V183" s="739"/>
      <c r="W183" s="739"/>
      <c r="X183" s="739"/>
      <c r="Z183" s="740"/>
    </row>
    <row r="184" spans="21:26">
      <c r="U184" s="739"/>
      <c r="V184" s="739"/>
      <c r="W184" s="739"/>
      <c r="X184" s="739"/>
      <c r="Z184" s="740"/>
    </row>
    <row r="185" spans="21:26">
      <c r="U185" s="739"/>
      <c r="V185" s="739"/>
      <c r="W185" s="739"/>
      <c r="X185" s="739"/>
      <c r="Z185" s="740"/>
    </row>
    <row r="186" spans="21:26">
      <c r="U186" s="739"/>
      <c r="V186" s="739"/>
      <c r="W186" s="739"/>
      <c r="X186" s="739"/>
      <c r="Z186" s="740"/>
    </row>
    <row r="187" spans="21:26">
      <c r="U187" s="739"/>
      <c r="V187" s="739"/>
      <c r="W187" s="739"/>
      <c r="X187" s="739"/>
      <c r="Z187" s="740"/>
    </row>
    <row r="188" spans="21:26">
      <c r="U188" s="739"/>
      <c r="V188" s="739"/>
      <c r="W188" s="739"/>
      <c r="X188" s="739"/>
      <c r="Z188" s="740"/>
    </row>
    <row r="189" spans="21:26">
      <c r="U189" s="739"/>
      <c r="V189" s="739"/>
      <c r="W189" s="739"/>
      <c r="X189" s="739"/>
      <c r="Z189" s="740"/>
    </row>
    <row r="190" spans="21:26">
      <c r="U190" s="739"/>
      <c r="V190" s="739"/>
      <c r="W190" s="739"/>
      <c r="X190" s="739"/>
      <c r="Z190" s="740"/>
    </row>
    <row r="191" spans="21:26">
      <c r="U191" s="739"/>
      <c r="V191" s="739"/>
      <c r="W191" s="739"/>
      <c r="X191" s="739"/>
      <c r="Z191" s="740"/>
    </row>
    <row r="192" spans="21:26">
      <c r="U192" s="739"/>
      <c r="V192" s="739"/>
      <c r="W192" s="739"/>
      <c r="X192" s="739"/>
      <c r="Z192" s="740"/>
    </row>
    <row r="193" spans="21:26">
      <c r="U193" s="739"/>
      <c r="V193" s="739"/>
      <c r="W193" s="739"/>
      <c r="X193" s="739"/>
      <c r="Z193" s="740"/>
    </row>
    <row r="194" spans="21:26">
      <c r="U194" s="739"/>
      <c r="V194" s="739"/>
      <c r="W194" s="739"/>
      <c r="X194" s="739"/>
      <c r="Z194" s="740"/>
    </row>
    <row r="195" spans="21:26">
      <c r="U195" s="739"/>
      <c r="V195" s="739"/>
      <c r="W195" s="739"/>
      <c r="X195" s="739"/>
      <c r="Z195" s="740"/>
    </row>
    <row r="196" spans="21:26">
      <c r="U196" s="739"/>
      <c r="V196" s="739"/>
      <c r="W196" s="739"/>
      <c r="X196" s="739"/>
      <c r="Z196" s="740"/>
    </row>
    <row r="197" spans="21:26">
      <c r="U197" s="739"/>
      <c r="V197" s="739"/>
      <c r="W197" s="739"/>
      <c r="X197" s="739"/>
      <c r="Z197" s="740"/>
    </row>
    <row r="198" spans="21:26">
      <c r="U198" s="739"/>
      <c r="V198" s="739"/>
      <c r="W198" s="739"/>
      <c r="X198" s="739"/>
      <c r="Z198" s="740"/>
    </row>
    <row r="199" spans="21:26">
      <c r="U199" s="739"/>
      <c r="V199" s="739"/>
      <c r="W199" s="739"/>
      <c r="X199" s="739"/>
      <c r="Z199" s="740"/>
    </row>
    <row r="200" spans="21:26">
      <c r="U200" s="739"/>
      <c r="V200" s="739"/>
      <c r="W200" s="739"/>
      <c r="X200" s="739"/>
      <c r="Z200" s="740"/>
    </row>
    <row r="201" spans="21:26">
      <c r="U201" s="739"/>
      <c r="V201" s="739"/>
      <c r="W201" s="739"/>
      <c r="X201" s="739"/>
      <c r="Z201" s="740"/>
    </row>
    <row r="202" spans="21:26">
      <c r="U202" s="739"/>
      <c r="V202" s="739"/>
      <c r="W202" s="739"/>
      <c r="X202" s="739"/>
      <c r="Z202" s="740"/>
    </row>
    <row r="203" spans="21:26">
      <c r="U203" s="739"/>
      <c r="V203" s="739"/>
      <c r="W203" s="739"/>
      <c r="X203" s="739"/>
      <c r="Z203" s="740"/>
    </row>
    <row r="204" spans="21:26">
      <c r="U204" s="739"/>
      <c r="V204" s="739"/>
      <c r="W204" s="739"/>
      <c r="X204" s="739"/>
      <c r="Z204" s="740"/>
    </row>
    <row r="205" spans="21:26">
      <c r="U205" s="739"/>
      <c r="V205" s="739"/>
      <c r="W205" s="739"/>
      <c r="X205" s="739"/>
      <c r="Z205" s="740"/>
    </row>
    <row r="206" spans="21:26">
      <c r="U206" s="739"/>
      <c r="V206" s="739"/>
      <c r="W206" s="739"/>
      <c r="X206" s="739"/>
      <c r="Z206" s="740"/>
    </row>
    <row r="207" spans="21:26">
      <c r="U207" s="739"/>
      <c r="V207" s="739"/>
      <c r="W207" s="739"/>
      <c r="X207" s="739"/>
      <c r="Z207" s="740"/>
    </row>
    <row r="208" spans="21:26">
      <c r="U208" s="739"/>
      <c r="V208" s="739"/>
      <c r="W208" s="739"/>
      <c r="X208" s="739"/>
      <c r="Z208" s="740"/>
    </row>
    <row r="209" spans="21:26">
      <c r="U209" s="739"/>
      <c r="V209" s="739"/>
      <c r="W209" s="739"/>
      <c r="X209" s="739"/>
      <c r="Z209" s="740"/>
    </row>
    <row r="210" spans="21:26">
      <c r="U210" s="739"/>
      <c r="V210" s="739"/>
      <c r="W210" s="739"/>
      <c r="X210" s="739"/>
      <c r="Z210" s="740"/>
    </row>
    <row r="211" spans="21:26">
      <c r="U211" s="739"/>
      <c r="V211" s="739"/>
      <c r="W211" s="739"/>
      <c r="X211" s="739"/>
      <c r="Z211" s="740"/>
    </row>
    <row r="212" spans="21:26">
      <c r="U212" s="739"/>
      <c r="V212" s="739"/>
      <c r="W212" s="739"/>
      <c r="X212" s="739"/>
      <c r="Z212" s="740"/>
    </row>
    <row r="213" spans="21:26">
      <c r="U213" s="739"/>
      <c r="V213" s="739"/>
      <c r="W213" s="739"/>
      <c r="X213" s="739"/>
      <c r="Z213" s="740"/>
    </row>
    <row r="214" spans="21:26">
      <c r="U214" s="739"/>
      <c r="V214" s="739"/>
      <c r="W214" s="739"/>
      <c r="X214" s="739"/>
      <c r="Z214" s="740"/>
    </row>
    <row r="215" spans="21:26">
      <c r="U215" s="739"/>
      <c r="V215" s="739"/>
      <c r="W215" s="739"/>
      <c r="X215" s="739"/>
      <c r="Z215" s="740"/>
    </row>
    <row r="216" spans="21:26">
      <c r="U216" s="739"/>
      <c r="V216" s="739"/>
      <c r="W216" s="739"/>
      <c r="X216" s="739"/>
      <c r="Z216" s="740"/>
    </row>
    <row r="217" spans="21:26">
      <c r="U217" s="739"/>
      <c r="V217" s="739"/>
      <c r="W217" s="739"/>
      <c r="X217" s="739"/>
      <c r="Z217" s="740"/>
    </row>
    <row r="218" spans="21:26">
      <c r="U218" s="739"/>
      <c r="V218" s="739"/>
      <c r="W218" s="739"/>
      <c r="X218" s="739"/>
      <c r="Z218" s="740"/>
    </row>
    <row r="219" spans="21:26">
      <c r="U219" s="739"/>
      <c r="V219" s="739"/>
      <c r="W219" s="739"/>
      <c r="X219" s="739"/>
      <c r="Z219" s="740"/>
    </row>
    <row r="220" spans="21:26">
      <c r="U220" s="739"/>
      <c r="V220" s="739"/>
      <c r="W220" s="739"/>
      <c r="X220" s="739"/>
      <c r="Z220" s="740"/>
    </row>
    <row r="221" spans="21:26">
      <c r="U221" s="739"/>
      <c r="V221" s="739"/>
      <c r="W221" s="739"/>
      <c r="X221" s="739"/>
      <c r="Z221" s="740"/>
    </row>
    <row r="222" spans="21:26">
      <c r="U222" s="739"/>
      <c r="V222" s="739"/>
      <c r="W222" s="739"/>
      <c r="X222" s="739"/>
      <c r="Z222" s="740"/>
    </row>
    <row r="223" spans="21:26">
      <c r="U223" s="739"/>
      <c r="V223" s="739"/>
      <c r="W223" s="739"/>
      <c r="X223" s="739"/>
      <c r="Z223" s="740"/>
    </row>
    <row r="224" spans="21:26">
      <c r="U224" s="739"/>
      <c r="V224" s="739"/>
      <c r="W224" s="739"/>
      <c r="X224" s="739"/>
      <c r="Z224" s="740"/>
    </row>
    <row r="225" spans="21:26">
      <c r="U225" s="739"/>
      <c r="V225" s="739"/>
      <c r="W225" s="739"/>
      <c r="X225" s="739"/>
      <c r="Z225" s="740"/>
    </row>
    <row r="226" spans="21:26">
      <c r="U226" s="739"/>
      <c r="V226" s="739"/>
      <c r="W226" s="739"/>
      <c r="X226" s="739"/>
      <c r="Z226" s="740"/>
    </row>
    <row r="227" spans="21:26">
      <c r="U227" s="739"/>
      <c r="V227" s="739"/>
      <c r="W227" s="739"/>
      <c r="X227" s="739"/>
      <c r="Z227" s="740"/>
    </row>
    <row r="228" spans="21:26">
      <c r="U228" s="739"/>
      <c r="V228" s="739"/>
      <c r="W228" s="739"/>
      <c r="X228" s="739"/>
      <c r="Z228" s="740"/>
    </row>
    <row r="229" spans="21:26">
      <c r="U229" s="739"/>
      <c r="V229" s="739"/>
      <c r="W229" s="739"/>
      <c r="X229" s="739"/>
      <c r="Z229" s="740"/>
    </row>
    <row r="230" spans="21:26">
      <c r="U230" s="739"/>
      <c r="V230" s="739"/>
      <c r="W230" s="739"/>
      <c r="X230" s="739"/>
      <c r="Z230" s="740"/>
    </row>
    <row r="231" spans="21:26">
      <c r="U231" s="739"/>
      <c r="V231" s="739"/>
      <c r="W231" s="739"/>
      <c r="X231" s="739"/>
      <c r="Z231" s="740"/>
    </row>
    <row r="232" spans="21:26">
      <c r="U232" s="739"/>
      <c r="V232" s="739"/>
      <c r="W232" s="739"/>
      <c r="X232" s="739"/>
      <c r="Z232" s="740"/>
    </row>
    <row r="233" spans="21:26">
      <c r="U233" s="739"/>
      <c r="V233" s="739"/>
      <c r="W233" s="739"/>
      <c r="X233" s="739"/>
      <c r="Z233" s="740"/>
    </row>
    <row r="234" spans="21:26">
      <c r="U234" s="739"/>
      <c r="V234" s="739"/>
      <c r="W234" s="739"/>
      <c r="X234" s="739"/>
      <c r="Z234" s="740"/>
    </row>
    <row r="235" spans="21:26">
      <c r="U235" s="739"/>
      <c r="V235" s="739"/>
      <c r="W235" s="739"/>
      <c r="X235" s="739"/>
      <c r="Z235" s="740"/>
    </row>
    <row r="236" spans="21:26">
      <c r="U236" s="739"/>
      <c r="V236" s="739"/>
      <c r="W236" s="739"/>
      <c r="X236" s="739"/>
      <c r="Z236" s="740"/>
    </row>
    <row r="237" spans="21:26">
      <c r="U237" s="739"/>
      <c r="V237" s="739"/>
      <c r="W237" s="739"/>
      <c r="X237" s="739"/>
      <c r="Z237" s="740"/>
    </row>
    <row r="238" spans="21:26">
      <c r="U238" s="739"/>
      <c r="V238" s="739"/>
      <c r="W238" s="739"/>
      <c r="X238" s="739"/>
      <c r="Z238" s="740"/>
    </row>
    <row r="239" spans="21:26">
      <c r="U239" s="739"/>
      <c r="V239" s="739"/>
      <c r="W239" s="739"/>
      <c r="X239" s="739"/>
      <c r="Z239" s="740"/>
    </row>
    <row r="240" spans="21:26">
      <c r="U240" s="739"/>
      <c r="V240" s="739"/>
      <c r="W240" s="739"/>
      <c r="X240" s="739"/>
      <c r="Z240" s="740"/>
    </row>
    <row r="241" spans="21:26">
      <c r="U241" s="739"/>
      <c r="V241" s="739"/>
      <c r="W241" s="739"/>
      <c r="X241" s="739"/>
      <c r="Z241" s="740"/>
    </row>
    <row r="242" spans="21:26">
      <c r="U242" s="739"/>
      <c r="V242" s="739"/>
      <c r="W242" s="739"/>
      <c r="X242" s="739"/>
      <c r="Z242" s="740"/>
    </row>
    <row r="243" spans="21:26">
      <c r="U243" s="739"/>
      <c r="V243" s="739"/>
      <c r="W243" s="739"/>
      <c r="X243" s="739"/>
      <c r="Z243" s="740"/>
    </row>
    <row r="244" spans="21:26">
      <c r="U244" s="739"/>
      <c r="V244" s="739"/>
      <c r="W244" s="739"/>
      <c r="X244" s="739"/>
      <c r="Z244" s="740"/>
    </row>
    <row r="245" spans="21:26">
      <c r="U245" s="739"/>
      <c r="V245" s="739"/>
      <c r="W245" s="739"/>
      <c r="X245" s="739"/>
      <c r="Z245" s="740"/>
    </row>
    <row r="246" spans="21:26">
      <c r="U246" s="739"/>
      <c r="V246" s="739"/>
      <c r="W246" s="739"/>
      <c r="X246" s="739"/>
      <c r="Z246" s="740"/>
    </row>
    <row r="247" spans="21:26">
      <c r="U247" s="739"/>
      <c r="V247" s="739"/>
      <c r="W247" s="739"/>
      <c r="X247" s="739"/>
      <c r="Z247" s="740"/>
    </row>
    <row r="248" spans="21:26">
      <c r="U248" s="739"/>
      <c r="V248" s="739"/>
      <c r="W248" s="739"/>
      <c r="X248" s="739"/>
      <c r="Z248" s="740"/>
    </row>
    <row r="249" spans="21:26">
      <c r="U249" s="739"/>
      <c r="V249" s="739"/>
      <c r="W249" s="739"/>
      <c r="X249" s="739"/>
      <c r="Z249" s="740"/>
    </row>
    <row r="250" spans="21:26">
      <c r="U250" s="739"/>
      <c r="V250" s="739"/>
      <c r="W250" s="739"/>
      <c r="X250" s="739"/>
      <c r="Z250" s="740"/>
    </row>
    <row r="251" spans="21:26">
      <c r="U251" s="739"/>
      <c r="V251" s="739"/>
      <c r="W251" s="739"/>
      <c r="X251" s="739"/>
      <c r="Z251" s="740"/>
    </row>
    <row r="252" spans="21:26">
      <c r="U252" s="739"/>
      <c r="V252" s="739"/>
      <c r="W252" s="739"/>
      <c r="X252" s="739"/>
      <c r="Z252" s="740"/>
    </row>
    <row r="253" spans="21:26">
      <c r="U253" s="739"/>
      <c r="V253" s="739"/>
      <c r="W253" s="739"/>
      <c r="X253" s="739"/>
      <c r="Z253" s="740"/>
    </row>
    <row r="254" spans="21:26">
      <c r="U254" s="739"/>
      <c r="V254" s="739"/>
      <c r="W254" s="739"/>
      <c r="X254" s="739"/>
      <c r="Z254" s="740"/>
    </row>
    <row r="255" spans="21:26">
      <c r="U255" s="739"/>
      <c r="V255" s="739"/>
      <c r="W255" s="739"/>
      <c r="X255" s="739"/>
      <c r="Z255" s="740"/>
    </row>
    <row r="256" spans="21:26">
      <c r="U256" s="739"/>
      <c r="V256" s="739"/>
      <c r="W256" s="739"/>
      <c r="X256" s="739"/>
      <c r="Z256" s="740"/>
    </row>
    <row r="257" spans="21:26">
      <c r="U257" s="739"/>
      <c r="V257" s="739"/>
      <c r="W257" s="739"/>
      <c r="X257" s="739"/>
      <c r="Z257" s="740"/>
    </row>
    <row r="258" spans="21:26">
      <c r="U258" s="739"/>
      <c r="V258" s="739"/>
      <c r="W258" s="739"/>
      <c r="X258" s="739"/>
      <c r="Z258" s="740"/>
    </row>
    <row r="259" spans="21:26">
      <c r="U259" s="739"/>
      <c r="V259" s="739"/>
      <c r="W259" s="739"/>
      <c r="X259" s="739"/>
      <c r="Z259" s="740"/>
    </row>
    <row r="260" spans="21:26">
      <c r="U260" s="739"/>
      <c r="V260" s="739"/>
      <c r="W260" s="739"/>
      <c r="X260" s="739"/>
      <c r="Z260" s="740"/>
    </row>
    <row r="261" spans="21:26">
      <c r="U261" s="739"/>
      <c r="V261" s="739"/>
      <c r="W261" s="739"/>
      <c r="X261" s="739"/>
      <c r="Z261" s="740"/>
    </row>
    <row r="262" spans="21:26">
      <c r="U262" s="739"/>
      <c r="V262" s="739"/>
      <c r="W262" s="739"/>
      <c r="X262" s="739"/>
      <c r="Z262" s="740"/>
    </row>
    <row r="263" spans="21:26">
      <c r="U263" s="739"/>
      <c r="V263" s="739"/>
      <c r="W263" s="739"/>
      <c r="X263" s="739"/>
      <c r="Z263" s="740"/>
    </row>
    <row r="264" spans="21:26">
      <c r="U264" s="739"/>
      <c r="V264" s="739"/>
      <c r="W264" s="739"/>
      <c r="X264" s="739"/>
      <c r="Z264" s="740"/>
    </row>
    <row r="265" spans="21:26">
      <c r="U265" s="739"/>
      <c r="V265" s="739"/>
      <c r="W265" s="739"/>
      <c r="X265" s="739"/>
      <c r="Z265" s="740"/>
    </row>
    <row r="266" spans="21:26">
      <c r="U266" s="739"/>
      <c r="V266" s="739"/>
      <c r="W266" s="739"/>
      <c r="X266" s="739"/>
      <c r="Z266" s="740"/>
    </row>
    <row r="267" spans="21:26">
      <c r="U267" s="739"/>
      <c r="V267" s="739"/>
      <c r="W267" s="739"/>
      <c r="X267" s="739"/>
      <c r="Z267" s="740"/>
    </row>
    <row r="268" spans="21:26">
      <c r="U268" s="739"/>
      <c r="V268" s="739"/>
      <c r="W268" s="739"/>
      <c r="X268" s="739"/>
      <c r="Z268" s="740"/>
    </row>
    <row r="269" spans="21:26">
      <c r="U269" s="739"/>
      <c r="V269" s="739"/>
      <c r="W269" s="739"/>
      <c r="X269" s="739"/>
      <c r="Z269" s="740"/>
    </row>
    <row r="270" spans="21:26">
      <c r="U270" s="739"/>
      <c r="V270" s="739"/>
      <c r="W270" s="739"/>
      <c r="X270" s="739"/>
      <c r="Z270" s="740"/>
    </row>
    <row r="271" spans="21:26">
      <c r="U271" s="739"/>
      <c r="V271" s="739"/>
      <c r="W271" s="739"/>
      <c r="X271" s="739"/>
      <c r="Z271" s="740"/>
    </row>
    <row r="272" spans="21:26">
      <c r="U272" s="739"/>
      <c r="V272" s="739"/>
      <c r="W272" s="739"/>
      <c r="X272" s="739"/>
      <c r="Z272" s="740"/>
    </row>
    <row r="273" spans="21:26">
      <c r="U273" s="739"/>
      <c r="V273" s="739"/>
      <c r="W273" s="739"/>
      <c r="X273" s="739"/>
      <c r="Z273" s="740"/>
    </row>
    <row r="274" spans="21:26">
      <c r="U274" s="739"/>
      <c r="V274" s="739"/>
      <c r="W274" s="739"/>
      <c r="X274" s="739"/>
      <c r="Z274" s="740"/>
    </row>
    <row r="275" spans="21:26">
      <c r="U275" s="739"/>
      <c r="V275" s="739"/>
      <c r="W275" s="739"/>
      <c r="X275" s="739"/>
      <c r="Z275" s="740"/>
    </row>
    <row r="276" spans="21:26">
      <c r="U276" s="739"/>
      <c r="V276" s="739"/>
      <c r="W276" s="739"/>
      <c r="X276" s="739"/>
      <c r="Z276" s="740"/>
    </row>
    <row r="277" spans="21:26">
      <c r="U277" s="739"/>
      <c r="V277" s="739"/>
      <c r="W277" s="739"/>
      <c r="X277" s="739"/>
      <c r="Z277" s="740"/>
    </row>
    <row r="278" spans="21:26">
      <c r="U278" s="739"/>
      <c r="V278" s="739"/>
      <c r="W278" s="739"/>
      <c r="X278" s="739"/>
      <c r="Z278" s="740"/>
    </row>
    <row r="279" spans="21:26">
      <c r="U279" s="739"/>
      <c r="V279" s="739"/>
      <c r="W279" s="739"/>
      <c r="X279" s="739"/>
      <c r="Z279" s="740"/>
    </row>
    <row r="280" spans="21:26">
      <c r="U280" s="739"/>
      <c r="V280" s="739"/>
      <c r="W280" s="739"/>
      <c r="X280" s="739"/>
      <c r="Z280" s="740"/>
    </row>
    <row r="281" spans="21:26">
      <c r="U281" s="739"/>
      <c r="V281" s="739"/>
      <c r="W281" s="739"/>
      <c r="X281" s="739"/>
      <c r="Z281" s="740"/>
    </row>
    <row r="282" spans="21:26">
      <c r="U282" s="739"/>
      <c r="V282" s="739"/>
      <c r="W282" s="739"/>
      <c r="X282" s="739"/>
      <c r="Z282" s="740"/>
    </row>
    <row r="283" spans="21:26">
      <c r="U283" s="739"/>
      <c r="V283" s="739"/>
      <c r="W283" s="739"/>
      <c r="X283" s="739"/>
      <c r="Y283" s="1277"/>
      <c r="Z283" s="21"/>
    </row>
  </sheetData>
  <protectedRanges>
    <protectedRange password="CC6F" sqref="B152 B65 B44 B108 B130 B19:B22 B84:B86 B170" name="ช่วง1_5_1_3_1_2_4_1_1_2"/>
  </protectedRanges>
  <mergeCells count="152">
    <mergeCell ref="M156:M157"/>
    <mergeCell ref="N156:N157"/>
    <mergeCell ref="S134:S135"/>
    <mergeCell ref="A153:S153"/>
    <mergeCell ref="A154:S154"/>
    <mergeCell ref="A155:S155"/>
    <mergeCell ref="A156:A157"/>
    <mergeCell ref="B156:B157"/>
    <mergeCell ref="C156:C157"/>
    <mergeCell ref="D156:F156"/>
    <mergeCell ref="G156:G157"/>
    <mergeCell ref="H156:H157"/>
    <mergeCell ref="L134:L135"/>
    <mergeCell ref="M134:M135"/>
    <mergeCell ref="N134:N135"/>
    <mergeCell ref="O134:O135"/>
    <mergeCell ref="P134:Q134"/>
    <mergeCell ref="R134:R135"/>
    <mergeCell ref="O156:O157"/>
    <mergeCell ref="P156:Q156"/>
    <mergeCell ref="R156:R157"/>
    <mergeCell ref="S156:S157"/>
    <mergeCell ref="I156:I157"/>
    <mergeCell ref="J156:J157"/>
    <mergeCell ref="K156:K157"/>
    <mergeCell ref="L156:L157"/>
    <mergeCell ref="A134:A135"/>
    <mergeCell ref="B134:B135"/>
    <mergeCell ref="C134:C135"/>
    <mergeCell ref="D134:F134"/>
    <mergeCell ref="G134:G135"/>
    <mergeCell ref="H134:H135"/>
    <mergeCell ref="I134:I135"/>
    <mergeCell ref="J134:J135"/>
    <mergeCell ref="K134:K135"/>
    <mergeCell ref="A131:S131"/>
    <mergeCell ref="A132:S132"/>
    <mergeCell ref="I112:I113"/>
    <mergeCell ref="J112:J113"/>
    <mergeCell ref="K112:K113"/>
    <mergeCell ref="L112:L113"/>
    <mergeCell ref="M112:M113"/>
    <mergeCell ref="N112:N113"/>
    <mergeCell ref="A133:S133"/>
    <mergeCell ref="S90:S91"/>
    <mergeCell ref="A109:S109"/>
    <mergeCell ref="A110:S110"/>
    <mergeCell ref="A111:S111"/>
    <mergeCell ref="A112:A113"/>
    <mergeCell ref="B112:B113"/>
    <mergeCell ref="C112:C113"/>
    <mergeCell ref="D112:F112"/>
    <mergeCell ref="G112:G113"/>
    <mergeCell ref="H112:H113"/>
    <mergeCell ref="L90:L91"/>
    <mergeCell ref="M90:M91"/>
    <mergeCell ref="N90:N91"/>
    <mergeCell ref="O90:O91"/>
    <mergeCell ref="P90:Q90"/>
    <mergeCell ref="R90:R91"/>
    <mergeCell ref="O112:O113"/>
    <mergeCell ref="P112:Q112"/>
    <mergeCell ref="R112:R113"/>
    <mergeCell ref="S112:S113"/>
    <mergeCell ref="A90:A91"/>
    <mergeCell ref="B90:B91"/>
    <mergeCell ref="C90:C91"/>
    <mergeCell ref="D90:F90"/>
    <mergeCell ref="G90:G91"/>
    <mergeCell ref="H90:H91"/>
    <mergeCell ref="I90:I91"/>
    <mergeCell ref="J90:J91"/>
    <mergeCell ref="K90:K91"/>
    <mergeCell ref="A87:S87"/>
    <mergeCell ref="A88:S88"/>
    <mergeCell ref="I69:I70"/>
    <mergeCell ref="J69:J70"/>
    <mergeCell ref="K69:K70"/>
    <mergeCell ref="L69:L70"/>
    <mergeCell ref="M69:M70"/>
    <mergeCell ref="N69:N70"/>
    <mergeCell ref="A89:S89"/>
    <mergeCell ref="A66:S66"/>
    <mergeCell ref="A67:S67"/>
    <mergeCell ref="A68:S68"/>
    <mergeCell ref="A69:A70"/>
    <mergeCell ref="B69:B70"/>
    <mergeCell ref="C69:C70"/>
    <mergeCell ref="D69:F69"/>
    <mergeCell ref="G69:G70"/>
    <mergeCell ref="H69:H70"/>
    <mergeCell ref="O69:O70"/>
    <mergeCell ref="P69:Q69"/>
    <mergeCell ref="R69:R70"/>
    <mergeCell ref="S69:S70"/>
    <mergeCell ref="A47:S47"/>
    <mergeCell ref="A48:A49"/>
    <mergeCell ref="B48:B49"/>
    <mergeCell ref="C48:C49"/>
    <mergeCell ref="D48:F48"/>
    <mergeCell ref="G48:G49"/>
    <mergeCell ref="H48:H49"/>
    <mergeCell ref="I48:I49"/>
    <mergeCell ref="J48:J49"/>
    <mergeCell ref="K48:K49"/>
    <mergeCell ref="S48:S49"/>
    <mergeCell ref="L48:L49"/>
    <mergeCell ref="M48:M49"/>
    <mergeCell ref="N48:N49"/>
    <mergeCell ref="O48:O49"/>
    <mergeCell ref="P48:Q48"/>
    <mergeCell ref="R48:R49"/>
    <mergeCell ref="O26:O27"/>
    <mergeCell ref="P26:Q26"/>
    <mergeCell ref="R26:R27"/>
    <mergeCell ref="S26:S27"/>
    <mergeCell ref="A45:S45"/>
    <mergeCell ref="A46:S46"/>
    <mergeCell ref="I26:I27"/>
    <mergeCell ref="J26:J27"/>
    <mergeCell ref="K26:K27"/>
    <mergeCell ref="L26:L27"/>
    <mergeCell ref="M26:M27"/>
    <mergeCell ref="N26:N27"/>
    <mergeCell ref="A26:A27"/>
    <mergeCell ref="B26:B27"/>
    <mergeCell ref="C26:C27"/>
    <mergeCell ref="D26:F26"/>
    <mergeCell ref="G26:G27"/>
    <mergeCell ref="H26:H27"/>
    <mergeCell ref="A23:S23"/>
    <mergeCell ref="A24:S24"/>
    <mergeCell ref="A25:S25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'รวมงบ 2565'!A1" display="กลับ" xr:uid="{B1E5E502-8E9F-44FF-B910-AB270C159960}"/>
  </hyperlinks>
  <pageMargins left="0.25" right="0.17" top="0.32" bottom="0.37" header="0.27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CFA91-EB05-467E-A53C-108CE43808A0}">
  <sheetPr>
    <tabColor rgb="FF008000"/>
  </sheetPr>
  <dimension ref="A1:Z283"/>
  <sheetViews>
    <sheetView topLeftCell="A272" zoomScale="85" zoomScaleNormal="85" zoomScaleSheetLayoutView="99" workbookViewId="0">
      <selection activeCell="C4" sqref="C4:C5"/>
    </sheetView>
  </sheetViews>
  <sheetFormatPr defaultColWidth="14.3984375" defaultRowHeight="21"/>
  <cols>
    <col min="1" max="1" width="6.3984375" style="1361" customWidth="1"/>
    <col min="2" max="2" width="17.8984375" style="722" customWidth="1"/>
    <col min="3" max="6" width="5.296875" style="722" customWidth="1"/>
    <col min="7" max="7" width="8" style="722" customWidth="1"/>
    <col min="8" max="8" width="6.69921875" style="1372" customWidth="1"/>
    <col min="9" max="9" width="7.69921875" style="722" customWidth="1"/>
    <col min="10" max="10" width="8.296875" style="1373" customWidth="1"/>
    <col min="11" max="11" width="9.09765625" style="1373" customWidth="1"/>
    <col min="12" max="12" width="5.296875" style="1351" customWidth="1"/>
    <col min="13" max="13" width="5.09765625" style="1351" customWidth="1"/>
    <col min="14" max="14" width="5.296875" style="1351" customWidth="1"/>
    <col min="15" max="15" width="4.69921875" style="1351" customWidth="1"/>
    <col min="16" max="16" width="7.09765625" style="722" customWidth="1"/>
    <col min="17" max="17" width="8.296875" style="722" customWidth="1"/>
    <col min="18" max="18" width="6.69921875" style="1374" customWidth="1"/>
    <col min="19" max="19" width="7.296875" style="1375" customWidth="1"/>
    <col min="20" max="20" width="8.69921875" style="722" customWidth="1"/>
    <col min="21" max="21" width="10.59765625" style="517" customWidth="1"/>
    <col min="22" max="24" width="14.3984375" style="517"/>
    <col min="25" max="26" width="8.69921875" style="722" customWidth="1"/>
    <col min="27" max="16384" width="14.3984375" style="722"/>
  </cols>
  <sheetData>
    <row r="1" spans="1:26" ht="22.5" customHeight="1">
      <c r="A1" s="1897" t="s">
        <v>2701</v>
      </c>
      <c r="B1" s="1897"/>
      <c r="C1" s="1897"/>
      <c r="D1" s="1897"/>
      <c r="E1" s="1897"/>
      <c r="F1" s="1897"/>
      <c r="G1" s="1897"/>
      <c r="H1" s="1897"/>
      <c r="I1" s="1897"/>
      <c r="J1" s="1897"/>
      <c r="K1" s="1897"/>
      <c r="L1" s="1897"/>
      <c r="M1" s="1897"/>
      <c r="N1" s="1897"/>
      <c r="O1" s="1897"/>
      <c r="P1" s="1897"/>
      <c r="Q1" s="1897"/>
      <c r="R1" s="1897"/>
      <c r="S1" s="1897"/>
      <c r="T1" s="1278" t="s">
        <v>1028</v>
      </c>
    </row>
    <row r="2" spans="1:26" ht="17.25" customHeight="1">
      <c r="A2" s="1897" t="s">
        <v>1518</v>
      </c>
      <c r="B2" s="1897"/>
      <c r="C2" s="1897"/>
      <c r="D2" s="1897"/>
      <c r="E2" s="1897"/>
      <c r="F2" s="1897"/>
      <c r="G2" s="1897"/>
      <c r="H2" s="1897"/>
      <c r="I2" s="1897"/>
      <c r="J2" s="1897"/>
      <c r="K2" s="1897"/>
      <c r="L2" s="1897"/>
      <c r="M2" s="1897"/>
      <c r="N2" s="1897"/>
      <c r="O2" s="1897"/>
      <c r="P2" s="1897"/>
      <c r="Q2" s="1897"/>
      <c r="R2" s="1897"/>
      <c r="S2" s="1897"/>
      <c r="T2" s="740"/>
    </row>
    <row r="3" spans="1:26" ht="19.5" customHeight="1">
      <c r="A3" s="1898" t="s">
        <v>1030</v>
      </c>
      <c r="B3" s="1898"/>
      <c r="C3" s="1898"/>
      <c r="D3" s="1898"/>
      <c r="E3" s="1898"/>
      <c r="F3" s="1898"/>
      <c r="G3" s="1898"/>
      <c r="H3" s="1898"/>
      <c r="I3" s="1898"/>
      <c r="J3" s="1898"/>
      <c r="K3" s="1898"/>
      <c r="L3" s="1898"/>
      <c r="M3" s="1898"/>
      <c r="N3" s="1898"/>
      <c r="O3" s="1898"/>
      <c r="P3" s="1898"/>
      <c r="Q3" s="1898"/>
      <c r="R3" s="1898"/>
      <c r="S3" s="1898"/>
      <c r="T3" s="740"/>
    </row>
    <row r="4" spans="1:26" s="729" customFormat="1" ht="38.25" customHeight="1">
      <c r="A4" s="1899" t="s">
        <v>789</v>
      </c>
      <c r="B4" s="1901" t="s">
        <v>4</v>
      </c>
      <c r="C4" s="1903" t="s">
        <v>1031</v>
      </c>
      <c r="D4" s="1905" t="s">
        <v>1032</v>
      </c>
      <c r="E4" s="1906"/>
      <c r="F4" s="1907"/>
      <c r="G4" s="1908" t="s">
        <v>1033</v>
      </c>
      <c r="H4" s="1910" t="s">
        <v>1034</v>
      </c>
      <c r="I4" s="1910" t="s">
        <v>1035</v>
      </c>
      <c r="J4" s="1918" t="s">
        <v>1036</v>
      </c>
      <c r="K4" s="1918" t="s">
        <v>1037</v>
      </c>
      <c r="L4" s="1910" t="s">
        <v>1038</v>
      </c>
      <c r="M4" s="1910" t="s">
        <v>1039</v>
      </c>
      <c r="N4" s="1910" t="s">
        <v>1040</v>
      </c>
      <c r="O4" s="1910" t="s">
        <v>1041</v>
      </c>
      <c r="P4" s="1912" t="s">
        <v>1042</v>
      </c>
      <c r="Q4" s="1913"/>
      <c r="R4" s="1914" t="s">
        <v>1043</v>
      </c>
      <c r="S4" s="1916" t="s">
        <v>2702</v>
      </c>
      <c r="T4" s="1279"/>
      <c r="U4" s="728" t="s">
        <v>1038</v>
      </c>
      <c r="V4" s="728" t="s">
        <v>1039</v>
      </c>
      <c r="W4" s="728" t="s">
        <v>1040</v>
      </c>
      <c r="X4" s="728" t="s">
        <v>1041</v>
      </c>
    </row>
    <row r="5" spans="1:26" s="729" customFormat="1" ht="40.5" customHeight="1">
      <c r="A5" s="1900"/>
      <c r="B5" s="1902"/>
      <c r="C5" s="1904"/>
      <c r="D5" s="1280" t="s">
        <v>1045</v>
      </c>
      <c r="E5" s="1280" t="s">
        <v>1046</v>
      </c>
      <c r="F5" s="1280" t="s">
        <v>224</v>
      </c>
      <c r="G5" s="1909"/>
      <c r="H5" s="1911"/>
      <c r="I5" s="1911"/>
      <c r="J5" s="1919"/>
      <c r="K5" s="1919"/>
      <c r="L5" s="1911"/>
      <c r="M5" s="1911"/>
      <c r="N5" s="1911"/>
      <c r="O5" s="1911"/>
      <c r="P5" s="1281" t="s">
        <v>1047</v>
      </c>
      <c r="Q5" s="899" t="s">
        <v>1048</v>
      </c>
      <c r="R5" s="1915"/>
      <c r="S5" s="1917"/>
      <c r="T5" s="1282"/>
      <c r="U5" s="728" t="s">
        <v>1149</v>
      </c>
      <c r="V5" s="728" t="s">
        <v>1149</v>
      </c>
      <c r="W5" s="728" t="s">
        <v>1149</v>
      </c>
      <c r="X5" s="728" t="s">
        <v>1149</v>
      </c>
    </row>
    <row r="6" spans="1:26">
      <c r="A6" s="1283">
        <v>1</v>
      </c>
      <c r="B6" s="1284" t="s">
        <v>2703</v>
      </c>
      <c r="C6" s="1283" t="s">
        <v>1290</v>
      </c>
      <c r="D6" s="1285">
        <v>3300</v>
      </c>
      <c r="E6" s="1285">
        <v>5500</v>
      </c>
      <c r="F6" s="1285">
        <v>5200</v>
      </c>
      <c r="G6" s="1285">
        <v>5200</v>
      </c>
      <c r="H6" s="1285">
        <v>1000</v>
      </c>
      <c r="I6" s="1285">
        <v>5000</v>
      </c>
      <c r="J6" s="1286">
        <v>1.45</v>
      </c>
      <c r="K6" s="1287">
        <f>+J6*I6</f>
        <v>7250</v>
      </c>
      <c r="L6" s="1288">
        <v>3000</v>
      </c>
      <c r="M6" s="1288">
        <v>0</v>
      </c>
      <c r="N6" s="1288">
        <v>2000</v>
      </c>
      <c r="O6" s="1288">
        <v>0</v>
      </c>
      <c r="P6" s="1288">
        <f>SUM(L6:O6)</f>
        <v>5000</v>
      </c>
      <c r="Q6" s="1288">
        <f>+P6*J6</f>
        <v>7250</v>
      </c>
      <c r="R6" s="1289" t="s">
        <v>1051</v>
      </c>
      <c r="S6" s="1290" t="s">
        <v>300</v>
      </c>
      <c r="T6" s="740" t="str">
        <f>IF(K6=Q6,"OK")</f>
        <v>OK</v>
      </c>
      <c r="U6" s="739">
        <f>+L6*J6</f>
        <v>4350</v>
      </c>
      <c r="V6" s="739">
        <f>+M6*J6</f>
        <v>0</v>
      </c>
      <c r="W6" s="739">
        <f>+N6*J6</f>
        <v>2900</v>
      </c>
      <c r="X6" s="739">
        <f>+O6*J6</f>
        <v>0</v>
      </c>
      <c r="Y6" s="722">
        <f>SUM(U6:X6)</f>
        <v>7250</v>
      </c>
      <c r="Z6" s="740" t="str">
        <f>IF(Q6=Y6,"OK")</f>
        <v>OK</v>
      </c>
    </row>
    <row r="7" spans="1:26" s="1291" customFormat="1" ht="23.4">
      <c r="A7" s="1283">
        <v>2</v>
      </c>
      <c r="B7" s="1284" t="s">
        <v>2704</v>
      </c>
      <c r="C7" s="1283" t="s">
        <v>1292</v>
      </c>
      <c r="D7" s="1285">
        <v>4200</v>
      </c>
      <c r="E7" s="1285">
        <v>6000</v>
      </c>
      <c r="F7" s="1285">
        <v>5950</v>
      </c>
      <c r="G7" s="1285">
        <v>5400</v>
      </c>
      <c r="H7" s="1285">
        <v>1900</v>
      </c>
      <c r="I7" s="1285">
        <v>3500</v>
      </c>
      <c r="J7" s="1286">
        <v>8.5</v>
      </c>
      <c r="K7" s="1287">
        <f t="shared" ref="K7:K96" si="0">+J7*I7</f>
        <v>29750</v>
      </c>
      <c r="L7" s="1288">
        <v>0</v>
      </c>
      <c r="M7" s="1288">
        <v>1750</v>
      </c>
      <c r="N7" s="1288">
        <v>1750</v>
      </c>
      <c r="O7" s="1288">
        <v>0</v>
      </c>
      <c r="P7" s="1288">
        <f t="shared" ref="P7:P96" si="1">SUM(L7:O7)</f>
        <v>3500</v>
      </c>
      <c r="Q7" s="1288">
        <f t="shared" ref="Q7:Q96" si="2">+P7*J7</f>
        <v>29750</v>
      </c>
      <c r="R7" s="1289" t="s">
        <v>1051</v>
      </c>
      <c r="S7" s="1290" t="s">
        <v>300</v>
      </c>
      <c r="T7" s="740" t="str">
        <f t="shared" ref="T7:T24" si="3">IF(K7=Q7,"OK")</f>
        <v>OK</v>
      </c>
      <c r="U7" s="739">
        <f t="shared" ref="U7:U70" si="4">+L7*J7</f>
        <v>0</v>
      </c>
      <c r="V7" s="739">
        <f t="shared" ref="V7:V70" si="5">+M7*J7</f>
        <v>14875</v>
      </c>
      <c r="W7" s="739">
        <f t="shared" ref="W7:W70" si="6">+N7*J7</f>
        <v>14875</v>
      </c>
      <c r="X7" s="739">
        <f t="shared" ref="X7:X70" si="7">+O7*J7</f>
        <v>0</v>
      </c>
      <c r="Y7" s="722">
        <f t="shared" ref="Y7:Y70" si="8">SUM(U7:X7)</f>
        <v>29750</v>
      </c>
      <c r="Z7" s="740" t="str">
        <f t="shared" ref="Z7:Z70" si="9">IF(Q7=Y7,"OK")</f>
        <v>OK</v>
      </c>
    </row>
    <row r="8" spans="1:26">
      <c r="A8" s="1283">
        <v>3</v>
      </c>
      <c r="B8" s="1284" t="s">
        <v>2705</v>
      </c>
      <c r="C8" s="1283" t="s">
        <v>1292</v>
      </c>
      <c r="D8" s="1285">
        <v>200</v>
      </c>
      <c r="E8" s="1285">
        <v>500</v>
      </c>
      <c r="F8" s="1285">
        <v>300</v>
      </c>
      <c r="G8" s="1285">
        <v>100</v>
      </c>
      <c r="H8" s="1285">
        <v>300</v>
      </c>
      <c r="I8" s="1285">
        <v>200</v>
      </c>
      <c r="J8" s="1286">
        <v>11.6</v>
      </c>
      <c r="K8" s="1287">
        <f t="shared" si="0"/>
        <v>2320</v>
      </c>
      <c r="L8" s="1288">
        <v>0</v>
      </c>
      <c r="M8" s="1288">
        <v>200</v>
      </c>
      <c r="N8" s="1288">
        <v>0</v>
      </c>
      <c r="O8" s="1288">
        <v>0</v>
      </c>
      <c r="P8" s="1288">
        <f t="shared" si="1"/>
        <v>200</v>
      </c>
      <c r="Q8" s="1288">
        <f t="shared" si="2"/>
        <v>2320</v>
      </c>
      <c r="R8" s="1289" t="s">
        <v>1051</v>
      </c>
      <c r="S8" s="1290" t="s">
        <v>300</v>
      </c>
      <c r="T8" s="740" t="str">
        <f t="shared" si="3"/>
        <v>OK</v>
      </c>
      <c r="U8" s="739">
        <f t="shared" si="4"/>
        <v>0</v>
      </c>
      <c r="V8" s="739">
        <f t="shared" si="5"/>
        <v>2320</v>
      </c>
      <c r="W8" s="739">
        <f t="shared" si="6"/>
        <v>0</v>
      </c>
      <c r="X8" s="739">
        <f t="shared" si="7"/>
        <v>0</v>
      </c>
      <c r="Y8" s="722">
        <f t="shared" si="8"/>
        <v>2320</v>
      </c>
      <c r="Z8" s="740" t="str">
        <f t="shared" si="9"/>
        <v>OK</v>
      </c>
    </row>
    <row r="9" spans="1:26">
      <c r="A9" s="1283">
        <v>5</v>
      </c>
      <c r="B9" s="1284" t="s">
        <v>2706</v>
      </c>
      <c r="C9" s="1283" t="s">
        <v>1503</v>
      </c>
      <c r="D9" s="1285">
        <v>64</v>
      </c>
      <c r="E9" s="1285">
        <v>32</v>
      </c>
      <c r="F9" s="1285">
        <v>64</v>
      </c>
      <c r="G9" s="1285">
        <v>64</v>
      </c>
      <c r="H9" s="1285">
        <v>32</v>
      </c>
      <c r="I9" s="1285">
        <v>32</v>
      </c>
      <c r="J9" s="1286">
        <v>46.875</v>
      </c>
      <c r="K9" s="1287">
        <f t="shared" si="0"/>
        <v>1500</v>
      </c>
      <c r="L9" s="1288">
        <v>0</v>
      </c>
      <c r="M9" s="1288">
        <v>0</v>
      </c>
      <c r="N9" s="1288">
        <v>32</v>
      </c>
      <c r="O9" s="1288">
        <v>0</v>
      </c>
      <c r="P9" s="1288">
        <f t="shared" si="1"/>
        <v>32</v>
      </c>
      <c r="Q9" s="1288">
        <f t="shared" si="2"/>
        <v>1500</v>
      </c>
      <c r="R9" s="1289" t="s">
        <v>1051</v>
      </c>
      <c r="S9" s="1290" t="s">
        <v>300</v>
      </c>
      <c r="T9" s="740" t="str">
        <f t="shared" si="3"/>
        <v>OK</v>
      </c>
      <c r="U9" s="739">
        <f t="shared" si="4"/>
        <v>0</v>
      </c>
      <c r="V9" s="739">
        <f t="shared" si="5"/>
        <v>0</v>
      </c>
      <c r="W9" s="739">
        <f t="shared" si="6"/>
        <v>1500</v>
      </c>
      <c r="X9" s="739">
        <f t="shared" si="7"/>
        <v>0</v>
      </c>
      <c r="Y9" s="722">
        <f t="shared" si="8"/>
        <v>1500</v>
      </c>
      <c r="Z9" s="740" t="str">
        <f t="shared" si="9"/>
        <v>OK</v>
      </c>
    </row>
    <row r="10" spans="1:26">
      <c r="A10" s="1283">
        <v>6</v>
      </c>
      <c r="B10" s="1284" t="s">
        <v>2707</v>
      </c>
      <c r="C10" s="1283" t="s">
        <v>1169</v>
      </c>
      <c r="D10" s="1285">
        <v>1</v>
      </c>
      <c r="E10" s="1285">
        <v>0</v>
      </c>
      <c r="F10" s="1285">
        <v>0</v>
      </c>
      <c r="G10" s="1285">
        <v>0</v>
      </c>
      <c r="H10" s="1285">
        <v>0</v>
      </c>
      <c r="I10" s="1285">
        <v>0</v>
      </c>
      <c r="J10" s="1286">
        <v>4600</v>
      </c>
      <c r="K10" s="1287">
        <f t="shared" si="0"/>
        <v>0</v>
      </c>
      <c r="L10" s="1288">
        <v>0</v>
      </c>
      <c r="M10" s="1288">
        <v>0</v>
      </c>
      <c r="N10" s="1288">
        <v>0</v>
      </c>
      <c r="O10" s="1288">
        <v>0</v>
      </c>
      <c r="P10" s="1288">
        <f t="shared" si="1"/>
        <v>0</v>
      </c>
      <c r="Q10" s="1288">
        <f t="shared" si="2"/>
        <v>0</v>
      </c>
      <c r="R10" s="1289" t="s">
        <v>1051</v>
      </c>
      <c r="S10" s="1290" t="s">
        <v>300</v>
      </c>
      <c r="T10" s="740" t="str">
        <f t="shared" si="3"/>
        <v>OK</v>
      </c>
      <c r="U10" s="739">
        <f t="shared" si="4"/>
        <v>0</v>
      </c>
      <c r="V10" s="739">
        <f t="shared" si="5"/>
        <v>0</v>
      </c>
      <c r="W10" s="739">
        <f t="shared" si="6"/>
        <v>0</v>
      </c>
      <c r="X10" s="739">
        <f t="shared" si="7"/>
        <v>0</v>
      </c>
      <c r="Y10" s="722">
        <f t="shared" si="8"/>
        <v>0</v>
      </c>
      <c r="Z10" s="740" t="str">
        <f t="shared" si="9"/>
        <v>OK</v>
      </c>
    </row>
    <row r="11" spans="1:26">
      <c r="A11" s="1283">
        <v>7</v>
      </c>
      <c r="B11" s="1284" t="s">
        <v>2708</v>
      </c>
      <c r="C11" s="1283" t="s">
        <v>1155</v>
      </c>
      <c r="D11" s="1285">
        <v>3</v>
      </c>
      <c r="E11" s="1285">
        <v>4</v>
      </c>
      <c r="F11" s="1285">
        <v>5</v>
      </c>
      <c r="G11" s="1285">
        <v>5</v>
      </c>
      <c r="H11" s="1285">
        <v>1</v>
      </c>
      <c r="I11" s="1285">
        <v>4</v>
      </c>
      <c r="J11" s="1286">
        <v>540</v>
      </c>
      <c r="K11" s="1287">
        <f t="shared" si="0"/>
        <v>2160</v>
      </c>
      <c r="L11" s="1288">
        <v>0</v>
      </c>
      <c r="M11" s="1288">
        <v>4</v>
      </c>
      <c r="N11" s="1288">
        <v>0</v>
      </c>
      <c r="O11" s="1288">
        <v>0</v>
      </c>
      <c r="P11" s="1288">
        <f t="shared" si="1"/>
        <v>4</v>
      </c>
      <c r="Q11" s="1288">
        <f t="shared" si="2"/>
        <v>2160</v>
      </c>
      <c r="R11" s="1289" t="s">
        <v>1051</v>
      </c>
      <c r="S11" s="1290" t="s">
        <v>300</v>
      </c>
      <c r="T11" s="740" t="str">
        <f t="shared" si="3"/>
        <v>OK</v>
      </c>
      <c r="U11" s="739">
        <f t="shared" si="4"/>
        <v>0</v>
      </c>
      <c r="V11" s="739">
        <f t="shared" si="5"/>
        <v>2160</v>
      </c>
      <c r="W11" s="739">
        <f t="shared" si="6"/>
        <v>0</v>
      </c>
      <c r="X11" s="739">
        <f t="shared" si="7"/>
        <v>0</v>
      </c>
      <c r="Y11" s="722">
        <f t="shared" si="8"/>
        <v>2160</v>
      </c>
      <c r="Z11" s="740" t="str">
        <f t="shared" si="9"/>
        <v>OK</v>
      </c>
    </row>
    <row r="12" spans="1:26">
      <c r="A12" s="1283">
        <v>8</v>
      </c>
      <c r="B12" s="1284" t="s">
        <v>2709</v>
      </c>
      <c r="C12" s="1283" t="s">
        <v>1169</v>
      </c>
      <c r="D12" s="1285">
        <v>1</v>
      </c>
      <c r="E12" s="1285">
        <v>2</v>
      </c>
      <c r="F12" s="1285">
        <v>2</v>
      </c>
      <c r="G12" s="1285">
        <v>3</v>
      </c>
      <c r="H12" s="1285">
        <v>1</v>
      </c>
      <c r="I12" s="1285">
        <v>2</v>
      </c>
      <c r="J12" s="1286">
        <v>1500</v>
      </c>
      <c r="K12" s="1287">
        <f t="shared" si="0"/>
        <v>3000</v>
      </c>
      <c r="L12" s="1288">
        <v>0</v>
      </c>
      <c r="M12" s="1288">
        <v>2</v>
      </c>
      <c r="N12" s="1288">
        <v>0</v>
      </c>
      <c r="O12" s="1288">
        <v>0</v>
      </c>
      <c r="P12" s="1288">
        <f t="shared" si="1"/>
        <v>2</v>
      </c>
      <c r="Q12" s="1288">
        <f t="shared" si="2"/>
        <v>3000</v>
      </c>
      <c r="R12" s="1289" t="s">
        <v>1051</v>
      </c>
      <c r="S12" s="1290" t="s">
        <v>300</v>
      </c>
      <c r="T12" s="740" t="str">
        <f t="shared" si="3"/>
        <v>OK</v>
      </c>
      <c r="U12" s="739">
        <f t="shared" si="4"/>
        <v>0</v>
      </c>
      <c r="V12" s="739">
        <f t="shared" si="5"/>
        <v>3000</v>
      </c>
      <c r="W12" s="739">
        <f t="shared" si="6"/>
        <v>0</v>
      </c>
      <c r="X12" s="739">
        <f t="shared" si="7"/>
        <v>0</v>
      </c>
      <c r="Y12" s="722">
        <f t="shared" si="8"/>
        <v>3000</v>
      </c>
      <c r="Z12" s="740" t="str">
        <f t="shared" si="9"/>
        <v>OK</v>
      </c>
    </row>
    <row r="13" spans="1:26">
      <c r="A13" s="1283">
        <v>9</v>
      </c>
      <c r="B13" s="1284" t="s">
        <v>2710</v>
      </c>
      <c r="C13" s="1283" t="s">
        <v>1302</v>
      </c>
      <c r="D13" s="1285">
        <v>3</v>
      </c>
      <c r="E13" s="1285">
        <v>6</v>
      </c>
      <c r="F13" s="1285">
        <v>10</v>
      </c>
      <c r="G13" s="1285">
        <v>6</v>
      </c>
      <c r="H13" s="1285">
        <v>0</v>
      </c>
      <c r="I13" s="1285">
        <v>6</v>
      </c>
      <c r="J13" s="1286">
        <v>2500</v>
      </c>
      <c r="K13" s="1287">
        <f t="shared" si="0"/>
        <v>15000</v>
      </c>
      <c r="L13" s="1288">
        <v>0</v>
      </c>
      <c r="M13" s="1288">
        <v>3</v>
      </c>
      <c r="N13" s="1288">
        <v>3</v>
      </c>
      <c r="O13" s="1288">
        <v>0</v>
      </c>
      <c r="P13" s="1288">
        <f t="shared" si="1"/>
        <v>6</v>
      </c>
      <c r="Q13" s="1288">
        <f t="shared" si="2"/>
        <v>15000</v>
      </c>
      <c r="R13" s="1289" t="s">
        <v>1051</v>
      </c>
      <c r="S13" s="1290" t="s">
        <v>300</v>
      </c>
      <c r="T13" s="740" t="str">
        <f t="shared" si="3"/>
        <v>OK</v>
      </c>
      <c r="U13" s="739">
        <f t="shared" si="4"/>
        <v>0</v>
      </c>
      <c r="V13" s="739">
        <f t="shared" si="5"/>
        <v>7500</v>
      </c>
      <c r="W13" s="739">
        <f t="shared" si="6"/>
        <v>7500</v>
      </c>
      <c r="X13" s="739">
        <f t="shared" si="7"/>
        <v>0</v>
      </c>
      <c r="Y13" s="722">
        <f t="shared" si="8"/>
        <v>15000</v>
      </c>
      <c r="Z13" s="740" t="str">
        <f t="shared" si="9"/>
        <v>OK</v>
      </c>
    </row>
    <row r="14" spans="1:26">
      <c r="A14" s="1283">
        <v>10</v>
      </c>
      <c r="B14" s="1284" t="s">
        <v>2711</v>
      </c>
      <c r="C14" s="1283" t="s">
        <v>1614</v>
      </c>
      <c r="D14" s="1285">
        <v>2</v>
      </c>
      <c r="E14" s="1285">
        <v>4</v>
      </c>
      <c r="F14" s="1285">
        <v>3</v>
      </c>
      <c r="G14" s="1285">
        <v>3</v>
      </c>
      <c r="H14" s="1285">
        <v>3</v>
      </c>
      <c r="I14" s="1285">
        <v>0</v>
      </c>
      <c r="J14" s="1286">
        <v>150</v>
      </c>
      <c r="K14" s="1287">
        <f t="shared" si="0"/>
        <v>0</v>
      </c>
      <c r="L14" s="1288">
        <v>0</v>
      </c>
      <c r="M14" s="1288">
        <v>0</v>
      </c>
      <c r="N14" s="1288">
        <v>0</v>
      </c>
      <c r="O14" s="1288">
        <v>0</v>
      </c>
      <c r="P14" s="1288">
        <f t="shared" si="1"/>
        <v>0</v>
      </c>
      <c r="Q14" s="1288">
        <f t="shared" si="2"/>
        <v>0</v>
      </c>
      <c r="R14" s="1289" t="s">
        <v>1051</v>
      </c>
      <c r="S14" s="1290" t="s">
        <v>300</v>
      </c>
      <c r="T14" s="740" t="str">
        <f t="shared" si="3"/>
        <v>OK</v>
      </c>
      <c r="U14" s="739">
        <f t="shared" si="4"/>
        <v>0</v>
      </c>
      <c r="V14" s="739">
        <f t="shared" si="5"/>
        <v>0</v>
      </c>
      <c r="W14" s="739">
        <f t="shared" si="6"/>
        <v>0</v>
      </c>
      <c r="X14" s="739">
        <f t="shared" si="7"/>
        <v>0</v>
      </c>
      <c r="Y14" s="722">
        <f t="shared" si="8"/>
        <v>0</v>
      </c>
      <c r="Z14" s="740" t="str">
        <f t="shared" si="9"/>
        <v>OK</v>
      </c>
    </row>
    <row r="15" spans="1:26">
      <c r="A15" s="1283">
        <v>11</v>
      </c>
      <c r="B15" s="1284" t="s">
        <v>2712</v>
      </c>
      <c r="C15" s="1283" t="s">
        <v>1503</v>
      </c>
      <c r="D15" s="1285">
        <v>12</v>
      </c>
      <c r="E15" s="1285">
        <v>72</v>
      </c>
      <c r="F15" s="1285">
        <v>72</v>
      </c>
      <c r="G15" s="1285">
        <v>72</v>
      </c>
      <c r="H15" s="1285">
        <v>72</v>
      </c>
      <c r="I15" s="1285">
        <v>0</v>
      </c>
      <c r="J15" s="1286">
        <v>50</v>
      </c>
      <c r="K15" s="1287">
        <f t="shared" si="0"/>
        <v>0</v>
      </c>
      <c r="L15" s="1288">
        <v>0</v>
      </c>
      <c r="M15" s="1288">
        <v>0</v>
      </c>
      <c r="N15" s="1288">
        <v>0</v>
      </c>
      <c r="O15" s="1288">
        <v>0</v>
      </c>
      <c r="P15" s="1288">
        <f t="shared" si="1"/>
        <v>0</v>
      </c>
      <c r="Q15" s="1288">
        <f t="shared" si="2"/>
        <v>0</v>
      </c>
      <c r="R15" s="1289" t="s">
        <v>1051</v>
      </c>
      <c r="S15" s="1290" t="s">
        <v>300</v>
      </c>
      <c r="T15" s="740" t="str">
        <f t="shared" si="3"/>
        <v>OK</v>
      </c>
      <c r="U15" s="739">
        <f t="shared" si="4"/>
        <v>0</v>
      </c>
      <c r="V15" s="739">
        <f t="shared" si="5"/>
        <v>0</v>
      </c>
      <c r="W15" s="739">
        <f t="shared" si="6"/>
        <v>0</v>
      </c>
      <c r="X15" s="739">
        <f t="shared" si="7"/>
        <v>0</v>
      </c>
      <c r="Y15" s="722">
        <f t="shared" si="8"/>
        <v>0</v>
      </c>
      <c r="Z15" s="740" t="str">
        <f t="shared" si="9"/>
        <v>OK</v>
      </c>
    </row>
    <row r="16" spans="1:26">
      <c r="A16" s="1283">
        <v>12</v>
      </c>
      <c r="B16" s="1284" t="s">
        <v>2713</v>
      </c>
      <c r="C16" s="1283" t="s">
        <v>1503</v>
      </c>
      <c r="D16" s="1285">
        <v>2</v>
      </c>
      <c r="E16" s="1285">
        <v>6</v>
      </c>
      <c r="F16" s="1285">
        <v>4</v>
      </c>
      <c r="G16" s="1285">
        <v>0</v>
      </c>
      <c r="H16" s="1285">
        <v>0</v>
      </c>
      <c r="I16" s="1285">
        <v>0</v>
      </c>
      <c r="J16" s="1286">
        <v>250</v>
      </c>
      <c r="K16" s="1287">
        <f t="shared" si="0"/>
        <v>0</v>
      </c>
      <c r="L16" s="1288">
        <v>0</v>
      </c>
      <c r="M16" s="1288">
        <v>0</v>
      </c>
      <c r="N16" s="1288">
        <v>0</v>
      </c>
      <c r="O16" s="1288">
        <v>0</v>
      </c>
      <c r="P16" s="1288">
        <f t="shared" si="1"/>
        <v>0</v>
      </c>
      <c r="Q16" s="1288">
        <f t="shared" si="2"/>
        <v>0</v>
      </c>
      <c r="R16" s="1289" t="s">
        <v>1051</v>
      </c>
      <c r="S16" s="1290" t="s">
        <v>300</v>
      </c>
      <c r="T16" s="740" t="str">
        <f t="shared" si="3"/>
        <v>OK</v>
      </c>
      <c r="U16" s="739">
        <f t="shared" si="4"/>
        <v>0</v>
      </c>
      <c r="V16" s="739">
        <f t="shared" si="5"/>
        <v>0</v>
      </c>
      <c r="W16" s="739">
        <f t="shared" si="6"/>
        <v>0</v>
      </c>
      <c r="X16" s="739">
        <f t="shared" si="7"/>
        <v>0</v>
      </c>
      <c r="Y16" s="722">
        <f t="shared" si="8"/>
        <v>0</v>
      </c>
      <c r="Z16" s="740" t="str">
        <f t="shared" si="9"/>
        <v>OK</v>
      </c>
    </row>
    <row r="17" spans="1:26">
      <c r="A17" s="1283">
        <v>13</v>
      </c>
      <c r="B17" s="1284" t="s">
        <v>2714</v>
      </c>
      <c r="C17" s="1283" t="s">
        <v>1503</v>
      </c>
      <c r="D17" s="1285">
        <v>150</v>
      </c>
      <c r="E17" s="1285">
        <v>90</v>
      </c>
      <c r="F17" s="1285">
        <v>90</v>
      </c>
      <c r="G17" s="1285">
        <v>90</v>
      </c>
      <c r="H17" s="1285">
        <v>90</v>
      </c>
      <c r="I17" s="1285">
        <v>90</v>
      </c>
      <c r="J17" s="1286">
        <v>11.67</v>
      </c>
      <c r="K17" s="1287">
        <f t="shared" si="0"/>
        <v>1050.3</v>
      </c>
      <c r="L17" s="1288">
        <v>0</v>
      </c>
      <c r="M17" s="1288">
        <v>90</v>
      </c>
      <c r="N17" s="1288">
        <v>0</v>
      </c>
      <c r="O17" s="1288">
        <v>0</v>
      </c>
      <c r="P17" s="1288">
        <f t="shared" si="1"/>
        <v>90</v>
      </c>
      <c r="Q17" s="1288">
        <f t="shared" si="2"/>
        <v>1050.3</v>
      </c>
      <c r="R17" s="1289" t="s">
        <v>1051</v>
      </c>
      <c r="S17" s="1290" t="s">
        <v>300</v>
      </c>
      <c r="T17" s="740" t="str">
        <f t="shared" si="3"/>
        <v>OK</v>
      </c>
      <c r="U17" s="739">
        <f t="shared" si="4"/>
        <v>0</v>
      </c>
      <c r="V17" s="739">
        <f t="shared" si="5"/>
        <v>1050.3</v>
      </c>
      <c r="W17" s="739">
        <f t="shared" si="6"/>
        <v>0</v>
      </c>
      <c r="X17" s="739">
        <f t="shared" si="7"/>
        <v>0</v>
      </c>
      <c r="Y17" s="722">
        <f t="shared" si="8"/>
        <v>1050.3</v>
      </c>
      <c r="Z17" s="740" t="str">
        <f t="shared" si="9"/>
        <v>OK</v>
      </c>
    </row>
    <row r="18" spans="1:26">
      <c r="A18" s="1283">
        <v>14</v>
      </c>
      <c r="B18" s="1284" t="s">
        <v>2715</v>
      </c>
      <c r="C18" s="1283" t="s">
        <v>1620</v>
      </c>
      <c r="D18" s="1285">
        <v>36</v>
      </c>
      <c r="E18" s="1285">
        <v>168</v>
      </c>
      <c r="F18" s="1285">
        <v>156</v>
      </c>
      <c r="G18" s="1285">
        <v>181</v>
      </c>
      <c r="H18" s="1285">
        <v>121</v>
      </c>
      <c r="I18" s="1285">
        <v>50</v>
      </c>
      <c r="J18" s="1286">
        <v>16.670000000000002</v>
      </c>
      <c r="K18" s="1287">
        <f t="shared" si="0"/>
        <v>833.50000000000011</v>
      </c>
      <c r="L18" s="1288">
        <v>0</v>
      </c>
      <c r="M18" s="1288">
        <v>0</v>
      </c>
      <c r="N18" s="1288">
        <v>50</v>
      </c>
      <c r="O18" s="1288">
        <v>0</v>
      </c>
      <c r="P18" s="1288">
        <f t="shared" si="1"/>
        <v>50</v>
      </c>
      <c r="Q18" s="1288">
        <f t="shared" si="2"/>
        <v>833.50000000000011</v>
      </c>
      <c r="R18" s="1289" t="s">
        <v>1051</v>
      </c>
      <c r="S18" s="1290" t="s">
        <v>300</v>
      </c>
      <c r="T18" s="740" t="str">
        <f t="shared" si="3"/>
        <v>OK</v>
      </c>
      <c r="U18" s="739">
        <f t="shared" si="4"/>
        <v>0</v>
      </c>
      <c r="V18" s="739">
        <f t="shared" si="5"/>
        <v>0</v>
      </c>
      <c r="W18" s="739">
        <f t="shared" si="6"/>
        <v>833.50000000000011</v>
      </c>
      <c r="X18" s="739">
        <f t="shared" si="7"/>
        <v>0</v>
      </c>
      <c r="Y18" s="722">
        <f t="shared" si="8"/>
        <v>833.50000000000011</v>
      </c>
      <c r="Z18" s="740" t="str">
        <f t="shared" si="9"/>
        <v>OK</v>
      </c>
    </row>
    <row r="19" spans="1:26" s="1300" customFormat="1" ht="36" customHeight="1">
      <c r="A19" s="1292">
        <v>15</v>
      </c>
      <c r="B19" s="1293" t="s">
        <v>2716</v>
      </c>
      <c r="C19" s="1292" t="s">
        <v>1169</v>
      </c>
      <c r="D19" s="1294">
        <v>8</v>
      </c>
      <c r="E19" s="1294">
        <v>8</v>
      </c>
      <c r="F19" s="1294">
        <v>8</v>
      </c>
      <c r="G19" s="1294">
        <v>10</v>
      </c>
      <c r="H19" s="1294">
        <v>0</v>
      </c>
      <c r="I19" s="1294">
        <v>10</v>
      </c>
      <c r="J19" s="1295">
        <v>350</v>
      </c>
      <c r="K19" s="1296">
        <f t="shared" si="0"/>
        <v>3500</v>
      </c>
      <c r="L19" s="1297">
        <v>0</v>
      </c>
      <c r="M19" s="1297">
        <v>10</v>
      </c>
      <c r="N19" s="1297">
        <v>0</v>
      </c>
      <c r="O19" s="1297">
        <v>0</v>
      </c>
      <c r="P19" s="1298">
        <f t="shared" si="1"/>
        <v>10</v>
      </c>
      <c r="Q19" s="1298">
        <f t="shared" si="2"/>
        <v>3500</v>
      </c>
      <c r="R19" s="1289" t="s">
        <v>1051</v>
      </c>
      <c r="S19" s="1299" t="s">
        <v>300</v>
      </c>
      <c r="T19" s="1300" t="str">
        <f t="shared" si="3"/>
        <v>OK</v>
      </c>
      <c r="U19" s="739">
        <f t="shared" si="4"/>
        <v>0</v>
      </c>
      <c r="V19" s="739">
        <f t="shared" si="5"/>
        <v>3500</v>
      </c>
      <c r="W19" s="739">
        <f t="shared" si="6"/>
        <v>0</v>
      </c>
      <c r="X19" s="739">
        <f t="shared" si="7"/>
        <v>0</v>
      </c>
      <c r="Y19" s="722">
        <f t="shared" si="8"/>
        <v>3500</v>
      </c>
      <c r="Z19" s="740" t="str">
        <f t="shared" si="9"/>
        <v>OK</v>
      </c>
    </row>
    <row r="20" spans="1:26" s="1291" customFormat="1" ht="20.25" customHeight="1">
      <c r="A20" s="1301">
        <v>16</v>
      </c>
      <c r="B20" s="1293" t="s">
        <v>2717</v>
      </c>
      <c r="C20" s="1301" t="s">
        <v>1503</v>
      </c>
      <c r="D20" s="1302">
        <v>1</v>
      </c>
      <c r="E20" s="1302">
        <v>2</v>
      </c>
      <c r="F20" s="1302">
        <v>2</v>
      </c>
      <c r="G20" s="1302">
        <v>2</v>
      </c>
      <c r="H20" s="1302">
        <v>2</v>
      </c>
      <c r="I20" s="1302">
        <v>0</v>
      </c>
      <c r="J20" s="1303">
        <v>400</v>
      </c>
      <c r="K20" s="1296">
        <f t="shared" si="0"/>
        <v>0</v>
      </c>
      <c r="L20" s="1298">
        <v>0</v>
      </c>
      <c r="M20" s="1298">
        <v>0</v>
      </c>
      <c r="N20" s="1298">
        <v>0</v>
      </c>
      <c r="O20" s="1298">
        <v>0</v>
      </c>
      <c r="P20" s="1298">
        <f t="shared" si="1"/>
        <v>0</v>
      </c>
      <c r="Q20" s="1298">
        <f t="shared" si="2"/>
        <v>0</v>
      </c>
      <c r="R20" s="1289" t="s">
        <v>1051</v>
      </c>
      <c r="S20" s="1304" t="s">
        <v>300</v>
      </c>
      <c r="T20" s="722" t="str">
        <f t="shared" si="3"/>
        <v>OK</v>
      </c>
      <c r="U20" s="739"/>
      <c r="V20" s="739"/>
      <c r="W20" s="739"/>
      <c r="X20" s="739"/>
      <c r="Y20" s="722">
        <f t="shared" si="8"/>
        <v>0</v>
      </c>
      <c r="Z20" s="740" t="str">
        <f t="shared" si="9"/>
        <v>OK</v>
      </c>
    </row>
    <row r="21" spans="1:26">
      <c r="A21" s="1301">
        <v>17</v>
      </c>
      <c r="B21" s="1305" t="s">
        <v>2718</v>
      </c>
      <c r="C21" s="1306" t="s">
        <v>1169</v>
      </c>
      <c r="D21" s="1307">
        <v>0</v>
      </c>
      <c r="E21" s="1307">
        <v>1</v>
      </c>
      <c r="F21" s="1307">
        <v>1</v>
      </c>
      <c r="G21" s="1307">
        <v>1</v>
      </c>
      <c r="H21" s="1307">
        <v>1</v>
      </c>
      <c r="I21" s="1302">
        <v>0</v>
      </c>
      <c r="J21" s="1308">
        <v>500</v>
      </c>
      <c r="K21" s="1296">
        <f t="shared" si="0"/>
        <v>0</v>
      </c>
      <c r="L21" s="1309">
        <v>0</v>
      </c>
      <c r="M21" s="1309">
        <v>0</v>
      </c>
      <c r="N21" s="1309">
        <v>0</v>
      </c>
      <c r="O21" s="1309">
        <v>0</v>
      </c>
      <c r="P21" s="1298">
        <f t="shared" si="1"/>
        <v>0</v>
      </c>
      <c r="Q21" s="1298">
        <f t="shared" si="2"/>
        <v>0</v>
      </c>
      <c r="R21" s="1289" t="s">
        <v>1051</v>
      </c>
      <c r="S21" s="1304" t="s">
        <v>300</v>
      </c>
      <c r="T21" s="722" t="str">
        <f t="shared" si="3"/>
        <v>OK</v>
      </c>
      <c r="U21" s="739">
        <f t="shared" si="4"/>
        <v>0</v>
      </c>
      <c r="V21" s="739">
        <f t="shared" si="5"/>
        <v>0</v>
      </c>
      <c r="W21" s="739">
        <f t="shared" si="6"/>
        <v>0</v>
      </c>
      <c r="X21" s="739">
        <f t="shared" si="7"/>
        <v>0</v>
      </c>
      <c r="Y21" s="722">
        <f t="shared" si="8"/>
        <v>0</v>
      </c>
      <c r="Z21" s="740" t="str">
        <f t="shared" si="9"/>
        <v>OK</v>
      </c>
    </row>
    <row r="22" spans="1:26">
      <c r="A22" s="1301">
        <v>18</v>
      </c>
      <c r="B22" s="1310" t="s">
        <v>2719</v>
      </c>
      <c r="C22" s="1301" t="s">
        <v>1503</v>
      </c>
      <c r="D22" s="1302">
        <v>0</v>
      </c>
      <c r="E22" s="1302">
        <v>0</v>
      </c>
      <c r="F22" s="1302">
        <v>2</v>
      </c>
      <c r="G22" s="1302">
        <v>5</v>
      </c>
      <c r="H22" s="1302">
        <v>2</v>
      </c>
      <c r="I22" s="1302">
        <v>3</v>
      </c>
      <c r="J22" s="1303">
        <v>350</v>
      </c>
      <c r="K22" s="1296">
        <f t="shared" si="0"/>
        <v>1050</v>
      </c>
      <c r="L22" s="1298">
        <v>3</v>
      </c>
      <c r="M22" s="1298">
        <v>0</v>
      </c>
      <c r="N22" s="1298">
        <v>0</v>
      </c>
      <c r="O22" s="1298">
        <v>0</v>
      </c>
      <c r="P22" s="1298">
        <f t="shared" si="1"/>
        <v>3</v>
      </c>
      <c r="Q22" s="1298">
        <f t="shared" si="2"/>
        <v>1050</v>
      </c>
      <c r="R22" s="1289" t="s">
        <v>1051</v>
      </c>
      <c r="S22" s="1304" t="s">
        <v>300</v>
      </c>
      <c r="T22" s="722" t="str">
        <f t="shared" si="3"/>
        <v>OK</v>
      </c>
      <c r="U22" s="739">
        <f t="shared" si="4"/>
        <v>1050</v>
      </c>
      <c r="V22" s="739">
        <f t="shared" si="5"/>
        <v>0</v>
      </c>
      <c r="W22" s="739">
        <f t="shared" si="6"/>
        <v>0</v>
      </c>
      <c r="X22" s="739">
        <f t="shared" si="7"/>
        <v>0</v>
      </c>
      <c r="Y22" s="722">
        <f t="shared" si="8"/>
        <v>1050</v>
      </c>
      <c r="Z22" s="740" t="str">
        <f t="shared" si="9"/>
        <v>OK</v>
      </c>
    </row>
    <row r="23" spans="1:26" s="1317" customFormat="1">
      <c r="A23" s="1311">
        <v>19</v>
      </c>
      <c r="B23" s="1312" t="s">
        <v>2720</v>
      </c>
      <c r="C23" s="1311" t="s">
        <v>1620</v>
      </c>
      <c r="D23" s="1313">
        <v>36</v>
      </c>
      <c r="E23" s="1313">
        <v>132</v>
      </c>
      <c r="F23" s="1313">
        <v>96</v>
      </c>
      <c r="G23" s="1313">
        <v>96</v>
      </c>
      <c r="H23" s="1313">
        <v>60</v>
      </c>
      <c r="I23" s="1313">
        <v>36</v>
      </c>
      <c r="J23" s="1314">
        <v>20.83</v>
      </c>
      <c r="K23" s="1296">
        <f t="shared" si="0"/>
        <v>749.87999999999988</v>
      </c>
      <c r="L23" s="1315">
        <v>0</v>
      </c>
      <c r="M23" s="1315">
        <v>36</v>
      </c>
      <c r="N23" s="1315">
        <v>0</v>
      </c>
      <c r="O23" s="1315">
        <v>0</v>
      </c>
      <c r="P23" s="1298">
        <f t="shared" si="1"/>
        <v>36</v>
      </c>
      <c r="Q23" s="1298">
        <f t="shared" si="2"/>
        <v>749.87999999999988</v>
      </c>
      <c r="R23" s="1289" t="s">
        <v>1051</v>
      </c>
      <c r="S23" s="1316" t="s">
        <v>300</v>
      </c>
      <c r="T23" s="1317" t="str">
        <f t="shared" si="3"/>
        <v>OK</v>
      </c>
      <c r="U23" s="739">
        <f t="shared" si="4"/>
        <v>0</v>
      </c>
      <c r="V23" s="739">
        <f t="shared" si="5"/>
        <v>749.87999999999988</v>
      </c>
      <c r="W23" s="739">
        <f t="shared" si="6"/>
        <v>0</v>
      </c>
      <c r="X23" s="739">
        <f t="shared" si="7"/>
        <v>0</v>
      </c>
      <c r="Y23" s="722">
        <f t="shared" si="8"/>
        <v>749.87999999999988</v>
      </c>
      <c r="Z23" s="740" t="str">
        <f t="shared" si="9"/>
        <v>OK</v>
      </c>
    </row>
    <row r="24" spans="1:26">
      <c r="A24" s="1301">
        <v>20</v>
      </c>
      <c r="B24" s="1310" t="s">
        <v>2721</v>
      </c>
      <c r="C24" s="1301" t="s">
        <v>1169</v>
      </c>
      <c r="D24" s="1302">
        <v>4</v>
      </c>
      <c r="E24" s="1302">
        <v>4</v>
      </c>
      <c r="F24" s="1302">
        <v>3</v>
      </c>
      <c r="G24" s="1302">
        <v>3</v>
      </c>
      <c r="H24" s="1302">
        <v>3</v>
      </c>
      <c r="I24" s="1302">
        <v>0</v>
      </c>
      <c r="J24" s="1303">
        <v>450</v>
      </c>
      <c r="K24" s="1296">
        <f t="shared" si="0"/>
        <v>0</v>
      </c>
      <c r="L24" s="1298">
        <v>0</v>
      </c>
      <c r="M24" s="1298">
        <v>0</v>
      </c>
      <c r="N24" s="1298">
        <v>0</v>
      </c>
      <c r="O24" s="1298">
        <v>0</v>
      </c>
      <c r="P24" s="1298">
        <f t="shared" si="1"/>
        <v>0</v>
      </c>
      <c r="Q24" s="1298">
        <f t="shared" si="2"/>
        <v>0</v>
      </c>
      <c r="R24" s="1289" t="s">
        <v>1051</v>
      </c>
      <c r="S24" s="1304" t="s">
        <v>300</v>
      </c>
      <c r="T24" s="722" t="str">
        <f t="shared" si="3"/>
        <v>OK</v>
      </c>
      <c r="U24" s="739">
        <f t="shared" si="4"/>
        <v>0</v>
      </c>
      <c r="V24" s="739">
        <f t="shared" si="5"/>
        <v>0</v>
      </c>
      <c r="W24" s="739">
        <f t="shared" si="6"/>
        <v>0</v>
      </c>
      <c r="X24" s="739">
        <f t="shared" si="7"/>
        <v>0</v>
      </c>
      <c r="Y24" s="722">
        <f t="shared" si="8"/>
        <v>0</v>
      </c>
      <c r="Z24" s="740" t="str">
        <f t="shared" si="9"/>
        <v>OK</v>
      </c>
    </row>
    <row r="25" spans="1:26" s="21" customFormat="1" ht="24" customHeight="1">
      <c r="A25" s="1060"/>
      <c r="B25" s="76" t="s">
        <v>6</v>
      </c>
      <c r="K25" s="1273">
        <f>SUM(K6:K24)</f>
        <v>68163.680000000008</v>
      </c>
      <c r="L25" s="1139"/>
      <c r="M25" s="1139"/>
      <c r="N25" s="1139"/>
      <c r="O25" s="1139"/>
      <c r="P25" s="1139"/>
      <c r="Q25" s="1273">
        <f>SUM(Q6:Q24)</f>
        <v>68163.680000000008</v>
      </c>
      <c r="T25" s="22"/>
      <c r="U25" s="739"/>
      <c r="V25" s="739"/>
      <c r="W25" s="739"/>
      <c r="X25" s="739"/>
      <c r="Y25" s="722"/>
      <c r="Z25" s="740"/>
    </row>
    <row r="26" spans="1:26" ht="24.6">
      <c r="A26" s="1897" t="s">
        <v>2701</v>
      </c>
      <c r="B26" s="1897"/>
      <c r="C26" s="1897"/>
      <c r="D26" s="1897"/>
      <c r="E26" s="1897"/>
      <c r="F26" s="1897"/>
      <c r="G26" s="1897"/>
      <c r="H26" s="1897"/>
      <c r="I26" s="1897"/>
      <c r="J26" s="1897"/>
      <c r="K26" s="1897"/>
      <c r="L26" s="1897"/>
      <c r="M26" s="1897"/>
      <c r="N26" s="1897"/>
      <c r="O26" s="1897"/>
      <c r="P26" s="1897"/>
      <c r="Q26" s="1897"/>
      <c r="R26" s="1897"/>
      <c r="S26" s="1897"/>
      <c r="U26" s="739"/>
      <c r="V26" s="739"/>
      <c r="W26" s="739"/>
      <c r="X26" s="739"/>
      <c r="Z26" s="740"/>
    </row>
    <row r="27" spans="1:26" ht="24.6">
      <c r="A27" s="1897" t="s">
        <v>1518</v>
      </c>
      <c r="B27" s="1897"/>
      <c r="C27" s="1897"/>
      <c r="D27" s="1897"/>
      <c r="E27" s="1897"/>
      <c r="F27" s="1897"/>
      <c r="G27" s="1897"/>
      <c r="H27" s="1897"/>
      <c r="I27" s="1897"/>
      <c r="J27" s="1897"/>
      <c r="K27" s="1897"/>
      <c r="L27" s="1897"/>
      <c r="M27" s="1897"/>
      <c r="N27" s="1897"/>
      <c r="O27" s="1897"/>
      <c r="P27" s="1897"/>
      <c r="Q27" s="1897"/>
      <c r="R27" s="1897"/>
      <c r="S27" s="1897"/>
      <c r="U27" s="739"/>
      <c r="V27" s="739"/>
      <c r="W27" s="739"/>
      <c r="X27" s="739"/>
      <c r="Z27" s="740"/>
    </row>
    <row r="28" spans="1:26" ht="24.6">
      <c r="A28" s="1898" t="s">
        <v>1030</v>
      </c>
      <c r="B28" s="1898"/>
      <c r="C28" s="1898"/>
      <c r="D28" s="1898"/>
      <c r="E28" s="1898"/>
      <c r="F28" s="1898"/>
      <c r="G28" s="1898"/>
      <c r="H28" s="1898"/>
      <c r="I28" s="1898"/>
      <c r="J28" s="1898"/>
      <c r="K28" s="1898"/>
      <c r="L28" s="1898"/>
      <c r="M28" s="1898"/>
      <c r="N28" s="1898"/>
      <c r="O28" s="1898"/>
      <c r="P28" s="1898"/>
      <c r="Q28" s="1898"/>
      <c r="R28" s="1898"/>
      <c r="S28" s="1898"/>
      <c r="U28" s="739"/>
      <c r="V28" s="739"/>
      <c r="W28" s="739"/>
      <c r="X28" s="739"/>
      <c r="Z28" s="740"/>
    </row>
    <row r="29" spans="1:26">
      <c r="A29" s="1899" t="s">
        <v>789</v>
      </c>
      <c r="B29" s="1901" t="s">
        <v>4</v>
      </c>
      <c r="C29" s="1903" t="s">
        <v>1031</v>
      </c>
      <c r="D29" s="1905" t="s">
        <v>1032</v>
      </c>
      <c r="E29" s="1906"/>
      <c r="F29" s="1907"/>
      <c r="G29" s="1908" t="s">
        <v>1033</v>
      </c>
      <c r="H29" s="1910" t="s">
        <v>1034</v>
      </c>
      <c r="I29" s="1910" t="s">
        <v>1035</v>
      </c>
      <c r="J29" s="1918" t="s">
        <v>1036</v>
      </c>
      <c r="K29" s="1918" t="s">
        <v>1037</v>
      </c>
      <c r="L29" s="1910" t="s">
        <v>1038</v>
      </c>
      <c r="M29" s="1910" t="s">
        <v>1039</v>
      </c>
      <c r="N29" s="1910" t="s">
        <v>1040</v>
      </c>
      <c r="O29" s="1910" t="s">
        <v>1041</v>
      </c>
      <c r="P29" s="1912" t="s">
        <v>1042</v>
      </c>
      <c r="Q29" s="1913"/>
      <c r="R29" s="1914" t="s">
        <v>1043</v>
      </c>
      <c r="S29" s="1916" t="s">
        <v>2702</v>
      </c>
      <c r="U29" s="739"/>
      <c r="V29" s="739"/>
      <c r="W29" s="739"/>
      <c r="X29" s="739"/>
      <c r="Z29" s="740"/>
    </row>
    <row r="30" spans="1:26" ht="63" customHeight="1">
      <c r="A30" s="1924"/>
      <c r="B30" s="1925"/>
      <c r="C30" s="1926"/>
      <c r="D30" s="1318" t="s">
        <v>1045</v>
      </c>
      <c r="E30" s="1318" t="s">
        <v>1046</v>
      </c>
      <c r="F30" s="1318" t="s">
        <v>224</v>
      </c>
      <c r="G30" s="1927"/>
      <c r="H30" s="1920"/>
      <c r="I30" s="1920"/>
      <c r="J30" s="1923"/>
      <c r="K30" s="1923"/>
      <c r="L30" s="1920"/>
      <c r="M30" s="1920"/>
      <c r="N30" s="1920"/>
      <c r="O30" s="1920"/>
      <c r="P30" s="1319" t="s">
        <v>1047</v>
      </c>
      <c r="Q30" s="1320" t="s">
        <v>1048</v>
      </c>
      <c r="R30" s="1921"/>
      <c r="S30" s="1922"/>
      <c r="U30" s="739"/>
      <c r="V30" s="739"/>
      <c r="W30" s="739"/>
      <c r="X30" s="739"/>
      <c r="Z30" s="740"/>
    </row>
    <row r="31" spans="1:26" ht="21" customHeight="1">
      <c r="A31" s="1321"/>
      <c r="B31" s="1322" t="s">
        <v>1087</v>
      </c>
      <c r="C31" s="1323"/>
      <c r="D31" s="1280"/>
      <c r="E31" s="1280"/>
      <c r="F31" s="1280"/>
      <c r="G31" s="1324"/>
      <c r="H31" s="1325"/>
      <c r="I31" s="1325"/>
      <c r="J31" s="1326"/>
      <c r="K31" s="848">
        <f>+K25</f>
        <v>68163.680000000008</v>
      </c>
      <c r="L31" s="1327"/>
      <c r="M31" s="1327"/>
      <c r="N31" s="1327"/>
      <c r="O31" s="1327"/>
      <c r="P31" s="1328"/>
      <c r="Q31" s="923">
        <f>+Q25</f>
        <v>68163.680000000008</v>
      </c>
      <c r="R31" s="1322"/>
      <c r="S31" s="1329"/>
      <c r="U31" s="739"/>
      <c r="V31" s="739"/>
      <c r="W31" s="739"/>
      <c r="X31" s="739"/>
      <c r="Z31" s="740"/>
    </row>
    <row r="32" spans="1:26">
      <c r="A32" s="1330">
        <v>21</v>
      </c>
      <c r="B32" s="1331" t="s">
        <v>2722</v>
      </c>
      <c r="C32" s="1330" t="s">
        <v>1302</v>
      </c>
      <c r="D32" s="1332">
        <v>2</v>
      </c>
      <c r="E32" s="1332">
        <v>1</v>
      </c>
      <c r="F32" s="1332">
        <v>1</v>
      </c>
      <c r="G32" s="1332">
        <v>2</v>
      </c>
      <c r="H32" s="1332">
        <v>0</v>
      </c>
      <c r="I32" s="1332">
        <v>2</v>
      </c>
      <c r="J32" s="1333">
        <v>14980</v>
      </c>
      <c r="K32" s="1334">
        <f t="shared" si="0"/>
        <v>29960</v>
      </c>
      <c r="L32" s="1335">
        <v>2</v>
      </c>
      <c r="M32" s="1335">
        <v>0</v>
      </c>
      <c r="N32" s="1335">
        <v>0</v>
      </c>
      <c r="O32" s="1335">
        <v>0</v>
      </c>
      <c r="P32" s="1335">
        <f t="shared" si="1"/>
        <v>2</v>
      </c>
      <c r="Q32" s="1335">
        <f t="shared" si="2"/>
        <v>29960</v>
      </c>
      <c r="R32" s="1336" t="s">
        <v>1051</v>
      </c>
      <c r="S32" s="1304" t="s">
        <v>300</v>
      </c>
      <c r="T32" s="722" t="str">
        <f t="shared" ref="T32:T41" si="10">IF(K37=Q37,"OK")</f>
        <v>OK</v>
      </c>
      <c r="U32" s="739">
        <f t="shared" si="4"/>
        <v>29960</v>
      </c>
      <c r="V32" s="739">
        <f t="shared" si="5"/>
        <v>0</v>
      </c>
      <c r="W32" s="739">
        <f t="shared" si="6"/>
        <v>0</v>
      </c>
      <c r="X32" s="739">
        <f t="shared" si="7"/>
        <v>0</v>
      </c>
      <c r="Y32" s="722">
        <f t="shared" si="8"/>
        <v>29960</v>
      </c>
      <c r="Z32" s="740" t="str">
        <f t="shared" si="9"/>
        <v>OK</v>
      </c>
    </row>
    <row r="33" spans="1:26">
      <c r="A33" s="1330">
        <v>22</v>
      </c>
      <c r="B33" s="1337" t="s">
        <v>2723</v>
      </c>
      <c r="C33" s="1330" t="s">
        <v>1390</v>
      </c>
      <c r="D33" s="1332">
        <v>6</v>
      </c>
      <c r="E33" s="1332">
        <v>18</v>
      </c>
      <c r="F33" s="1332">
        <v>13</v>
      </c>
      <c r="G33" s="1332">
        <v>13</v>
      </c>
      <c r="H33" s="1332">
        <v>7</v>
      </c>
      <c r="I33" s="1332">
        <v>6</v>
      </c>
      <c r="J33" s="1333">
        <v>60</v>
      </c>
      <c r="K33" s="1334">
        <f t="shared" si="0"/>
        <v>360</v>
      </c>
      <c r="L33" s="1335">
        <v>0</v>
      </c>
      <c r="M33" s="1335">
        <v>6</v>
      </c>
      <c r="N33" s="1335">
        <v>0</v>
      </c>
      <c r="O33" s="1335">
        <v>0</v>
      </c>
      <c r="P33" s="1335">
        <f t="shared" si="1"/>
        <v>6</v>
      </c>
      <c r="Q33" s="1335">
        <f t="shared" si="2"/>
        <v>360</v>
      </c>
      <c r="R33" s="1336" t="s">
        <v>1051</v>
      </c>
      <c r="S33" s="1304" t="s">
        <v>300</v>
      </c>
      <c r="T33" s="722" t="str">
        <f t="shared" si="10"/>
        <v>OK</v>
      </c>
      <c r="U33" s="739">
        <f t="shared" si="4"/>
        <v>0</v>
      </c>
      <c r="V33" s="739">
        <f t="shared" si="5"/>
        <v>360</v>
      </c>
      <c r="W33" s="739">
        <f t="shared" si="6"/>
        <v>0</v>
      </c>
      <c r="X33" s="739">
        <f t="shared" si="7"/>
        <v>0</v>
      </c>
      <c r="Y33" s="722">
        <f t="shared" si="8"/>
        <v>360</v>
      </c>
      <c r="Z33" s="740" t="str">
        <f t="shared" si="9"/>
        <v>OK</v>
      </c>
    </row>
    <row r="34" spans="1:26">
      <c r="A34" s="1338">
        <v>23</v>
      </c>
      <c r="B34" s="1339" t="s">
        <v>2724</v>
      </c>
      <c r="C34" s="1338" t="s">
        <v>1155</v>
      </c>
      <c r="D34" s="1340">
        <v>6</v>
      </c>
      <c r="E34" s="1340">
        <v>6</v>
      </c>
      <c r="F34" s="1340">
        <v>6</v>
      </c>
      <c r="G34" s="1340">
        <v>4</v>
      </c>
      <c r="H34" s="1340">
        <v>0</v>
      </c>
      <c r="I34" s="1340">
        <v>4</v>
      </c>
      <c r="J34" s="1341">
        <v>320</v>
      </c>
      <c r="K34" s="1342">
        <f t="shared" si="0"/>
        <v>1280</v>
      </c>
      <c r="L34" s="1343">
        <v>4</v>
      </c>
      <c r="M34" s="1343">
        <v>0</v>
      </c>
      <c r="N34" s="1343">
        <v>0</v>
      </c>
      <c r="O34" s="1343">
        <v>0</v>
      </c>
      <c r="P34" s="1343">
        <f t="shared" si="1"/>
        <v>4</v>
      </c>
      <c r="Q34" s="1343">
        <f t="shared" si="2"/>
        <v>1280</v>
      </c>
      <c r="R34" s="1344" t="s">
        <v>1051</v>
      </c>
      <c r="S34" s="1345" t="s">
        <v>300</v>
      </c>
      <c r="T34" s="722" t="str">
        <f t="shared" si="10"/>
        <v>OK</v>
      </c>
      <c r="U34" s="739">
        <f t="shared" si="4"/>
        <v>1280</v>
      </c>
      <c r="V34" s="739">
        <f t="shared" si="5"/>
        <v>0</v>
      </c>
      <c r="W34" s="739">
        <f t="shared" si="6"/>
        <v>0</v>
      </c>
      <c r="X34" s="739">
        <f t="shared" si="7"/>
        <v>0</v>
      </c>
      <c r="Y34" s="722">
        <f t="shared" si="8"/>
        <v>1280</v>
      </c>
      <c r="Z34" s="740" t="str">
        <f t="shared" si="9"/>
        <v>OK</v>
      </c>
    </row>
    <row r="35" spans="1:26">
      <c r="A35" s="1301">
        <v>24</v>
      </c>
      <c r="B35" s="1346" t="s">
        <v>2725</v>
      </c>
      <c r="C35" s="1301" t="s">
        <v>1290</v>
      </c>
      <c r="D35" s="1302">
        <v>0</v>
      </c>
      <c r="E35" s="1302">
        <v>1</v>
      </c>
      <c r="F35" s="1302">
        <v>0</v>
      </c>
      <c r="G35" s="1302">
        <v>0</v>
      </c>
      <c r="H35" s="1302">
        <v>0</v>
      </c>
      <c r="I35" s="1302">
        <v>0</v>
      </c>
      <c r="J35" s="1303">
        <v>200</v>
      </c>
      <c r="K35" s="1296">
        <f t="shared" si="0"/>
        <v>0</v>
      </c>
      <c r="L35" s="1298">
        <v>0</v>
      </c>
      <c r="M35" s="1298">
        <v>0</v>
      </c>
      <c r="N35" s="1298">
        <v>0</v>
      </c>
      <c r="O35" s="1298">
        <v>0</v>
      </c>
      <c r="P35" s="1298">
        <f t="shared" si="1"/>
        <v>0</v>
      </c>
      <c r="Q35" s="1298">
        <f t="shared" si="2"/>
        <v>0</v>
      </c>
      <c r="R35" s="1289" t="s">
        <v>1051</v>
      </c>
      <c r="S35" s="1304" t="s">
        <v>300</v>
      </c>
      <c r="T35" s="722" t="str">
        <f t="shared" si="10"/>
        <v>OK</v>
      </c>
      <c r="U35" s="739">
        <f t="shared" si="4"/>
        <v>0</v>
      </c>
      <c r="V35" s="739">
        <f t="shared" si="5"/>
        <v>0</v>
      </c>
      <c r="W35" s="739">
        <f t="shared" si="6"/>
        <v>0</v>
      </c>
      <c r="X35" s="739">
        <f t="shared" si="7"/>
        <v>0</v>
      </c>
      <c r="Y35" s="722">
        <f t="shared" si="8"/>
        <v>0</v>
      </c>
      <c r="Z35" s="740" t="str">
        <f t="shared" si="9"/>
        <v>OK</v>
      </c>
    </row>
    <row r="36" spans="1:26">
      <c r="A36" s="1301">
        <v>25</v>
      </c>
      <c r="B36" s="1346" t="s">
        <v>2726</v>
      </c>
      <c r="C36" s="1301" t="s">
        <v>1302</v>
      </c>
      <c r="D36" s="1302">
        <v>0</v>
      </c>
      <c r="E36" s="1302">
        <v>5</v>
      </c>
      <c r="F36" s="1302">
        <v>3</v>
      </c>
      <c r="G36" s="1302">
        <v>4</v>
      </c>
      <c r="H36" s="1302">
        <v>2</v>
      </c>
      <c r="I36" s="1302">
        <v>2</v>
      </c>
      <c r="J36" s="1303">
        <v>800</v>
      </c>
      <c r="K36" s="1296">
        <f t="shared" si="0"/>
        <v>1600</v>
      </c>
      <c r="L36" s="1298">
        <v>2</v>
      </c>
      <c r="M36" s="1298">
        <v>0</v>
      </c>
      <c r="N36" s="1298">
        <v>0</v>
      </c>
      <c r="O36" s="1298">
        <v>0</v>
      </c>
      <c r="P36" s="1298">
        <f t="shared" si="1"/>
        <v>2</v>
      </c>
      <c r="Q36" s="1298">
        <f t="shared" si="2"/>
        <v>1600</v>
      </c>
      <c r="R36" s="1289" t="s">
        <v>1051</v>
      </c>
      <c r="S36" s="1304" t="s">
        <v>300</v>
      </c>
      <c r="T36" s="722" t="str">
        <f t="shared" si="10"/>
        <v>OK</v>
      </c>
      <c r="U36" s="739">
        <f t="shared" si="4"/>
        <v>1600</v>
      </c>
      <c r="V36" s="739">
        <f t="shared" si="5"/>
        <v>0</v>
      </c>
      <c r="W36" s="739">
        <f t="shared" si="6"/>
        <v>0</v>
      </c>
      <c r="X36" s="739">
        <f t="shared" si="7"/>
        <v>0</v>
      </c>
      <c r="Y36" s="722">
        <f t="shared" si="8"/>
        <v>1600</v>
      </c>
      <c r="Z36" s="740" t="str">
        <f t="shared" si="9"/>
        <v>OK</v>
      </c>
    </row>
    <row r="37" spans="1:26">
      <c r="A37" s="1301">
        <v>26</v>
      </c>
      <c r="B37" s="1346" t="s">
        <v>2727</v>
      </c>
      <c r="C37" s="1301" t="s">
        <v>1302</v>
      </c>
      <c r="D37" s="1302">
        <v>2</v>
      </c>
      <c r="E37" s="1302">
        <v>6</v>
      </c>
      <c r="F37" s="1302">
        <v>4</v>
      </c>
      <c r="G37" s="1302">
        <v>6</v>
      </c>
      <c r="H37" s="1302">
        <v>0</v>
      </c>
      <c r="I37" s="1302">
        <v>6</v>
      </c>
      <c r="J37" s="1303">
        <v>3000</v>
      </c>
      <c r="K37" s="1296">
        <f t="shared" si="0"/>
        <v>18000</v>
      </c>
      <c r="L37" s="1298">
        <v>0</v>
      </c>
      <c r="M37" s="1298">
        <v>6</v>
      </c>
      <c r="N37" s="1298">
        <v>0</v>
      </c>
      <c r="O37" s="1298">
        <v>0</v>
      </c>
      <c r="P37" s="1298">
        <f t="shared" si="1"/>
        <v>6</v>
      </c>
      <c r="Q37" s="1298">
        <f t="shared" si="2"/>
        <v>18000</v>
      </c>
      <c r="R37" s="1289" t="s">
        <v>1051</v>
      </c>
      <c r="S37" s="1304" t="s">
        <v>300</v>
      </c>
      <c r="T37" s="722" t="str">
        <f t="shared" si="10"/>
        <v>OK</v>
      </c>
      <c r="U37" s="739">
        <f t="shared" si="4"/>
        <v>0</v>
      </c>
      <c r="V37" s="739">
        <f t="shared" si="5"/>
        <v>18000</v>
      </c>
      <c r="W37" s="739">
        <f t="shared" si="6"/>
        <v>0</v>
      </c>
      <c r="X37" s="739">
        <f t="shared" si="7"/>
        <v>0</v>
      </c>
      <c r="Y37" s="722">
        <f t="shared" si="8"/>
        <v>18000</v>
      </c>
      <c r="Z37" s="740" t="str">
        <f t="shared" si="9"/>
        <v>OK</v>
      </c>
    </row>
    <row r="38" spans="1:26">
      <c r="A38" s="1301">
        <v>27</v>
      </c>
      <c r="B38" s="1346" t="s">
        <v>2728</v>
      </c>
      <c r="C38" s="1301" t="s">
        <v>1302</v>
      </c>
      <c r="D38" s="1302">
        <v>3</v>
      </c>
      <c r="E38" s="1302">
        <v>4</v>
      </c>
      <c r="F38" s="1302">
        <v>6</v>
      </c>
      <c r="G38" s="1302">
        <v>1</v>
      </c>
      <c r="H38" s="1302">
        <v>0</v>
      </c>
      <c r="I38" s="1302">
        <v>1</v>
      </c>
      <c r="J38" s="1303">
        <v>1800</v>
      </c>
      <c r="K38" s="1296">
        <f t="shared" si="0"/>
        <v>1800</v>
      </c>
      <c r="L38" s="1298">
        <v>0</v>
      </c>
      <c r="M38" s="1298">
        <v>1</v>
      </c>
      <c r="N38" s="1298">
        <v>0</v>
      </c>
      <c r="O38" s="1298">
        <v>0</v>
      </c>
      <c r="P38" s="1298">
        <f t="shared" si="1"/>
        <v>1</v>
      </c>
      <c r="Q38" s="1298">
        <f t="shared" si="2"/>
        <v>1800</v>
      </c>
      <c r="R38" s="1289" t="s">
        <v>1051</v>
      </c>
      <c r="S38" s="1304" t="s">
        <v>300</v>
      </c>
      <c r="T38" s="722" t="str">
        <f t="shared" si="10"/>
        <v>OK</v>
      </c>
      <c r="U38" s="739">
        <f t="shared" si="4"/>
        <v>0</v>
      </c>
      <c r="V38" s="739">
        <f t="shared" si="5"/>
        <v>1800</v>
      </c>
      <c r="W38" s="739">
        <f t="shared" si="6"/>
        <v>0</v>
      </c>
      <c r="X38" s="739">
        <f t="shared" si="7"/>
        <v>0</v>
      </c>
      <c r="Y38" s="722">
        <f t="shared" si="8"/>
        <v>1800</v>
      </c>
      <c r="Z38" s="740" t="str">
        <f t="shared" si="9"/>
        <v>OK</v>
      </c>
    </row>
    <row r="39" spans="1:26">
      <c r="A39" s="1301">
        <v>28</v>
      </c>
      <c r="B39" s="1346" t="s">
        <v>2729</v>
      </c>
      <c r="C39" s="1301" t="s">
        <v>1302</v>
      </c>
      <c r="D39" s="1302">
        <v>3</v>
      </c>
      <c r="E39" s="1302">
        <v>4</v>
      </c>
      <c r="F39" s="1302">
        <v>3</v>
      </c>
      <c r="G39" s="1302">
        <v>6</v>
      </c>
      <c r="H39" s="1302">
        <v>0</v>
      </c>
      <c r="I39" s="1302">
        <v>6</v>
      </c>
      <c r="J39" s="1303">
        <v>1500</v>
      </c>
      <c r="K39" s="1296">
        <f t="shared" si="0"/>
        <v>9000</v>
      </c>
      <c r="L39" s="1298">
        <v>0</v>
      </c>
      <c r="M39" s="1298">
        <v>6</v>
      </c>
      <c r="N39" s="1298">
        <v>0</v>
      </c>
      <c r="O39" s="1298">
        <v>0</v>
      </c>
      <c r="P39" s="1298">
        <f t="shared" si="1"/>
        <v>6</v>
      </c>
      <c r="Q39" s="1298">
        <f t="shared" si="2"/>
        <v>9000</v>
      </c>
      <c r="R39" s="1289" t="s">
        <v>1051</v>
      </c>
      <c r="S39" s="1304" t="s">
        <v>300</v>
      </c>
      <c r="T39" s="722" t="str">
        <f t="shared" si="10"/>
        <v>OK</v>
      </c>
      <c r="U39" s="739">
        <f t="shared" si="4"/>
        <v>0</v>
      </c>
      <c r="V39" s="739">
        <f t="shared" si="5"/>
        <v>9000</v>
      </c>
      <c r="W39" s="739">
        <f t="shared" si="6"/>
        <v>0</v>
      </c>
      <c r="X39" s="739">
        <f t="shared" si="7"/>
        <v>0</v>
      </c>
      <c r="Y39" s="722">
        <f t="shared" si="8"/>
        <v>9000</v>
      </c>
      <c r="Z39" s="740" t="str">
        <f t="shared" si="9"/>
        <v>OK</v>
      </c>
    </row>
    <row r="40" spans="1:26">
      <c r="A40" s="1301">
        <v>29</v>
      </c>
      <c r="B40" s="1346" t="s">
        <v>2730</v>
      </c>
      <c r="C40" s="1301" t="s">
        <v>1614</v>
      </c>
      <c r="D40" s="1302">
        <v>2</v>
      </c>
      <c r="E40" s="1302">
        <v>2</v>
      </c>
      <c r="F40" s="1302">
        <v>2</v>
      </c>
      <c r="G40" s="1302">
        <v>4</v>
      </c>
      <c r="H40" s="1302">
        <v>2</v>
      </c>
      <c r="I40" s="1302">
        <v>3</v>
      </c>
      <c r="J40" s="1303">
        <v>300</v>
      </c>
      <c r="K40" s="1296">
        <f t="shared" si="0"/>
        <v>900</v>
      </c>
      <c r="L40" s="1298">
        <v>0</v>
      </c>
      <c r="M40" s="1298">
        <v>2</v>
      </c>
      <c r="N40" s="1298">
        <v>1</v>
      </c>
      <c r="O40" s="1298">
        <v>0</v>
      </c>
      <c r="P40" s="1298">
        <f t="shared" si="1"/>
        <v>3</v>
      </c>
      <c r="Q40" s="1298">
        <f t="shared" si="2"/>
        <v>900</v>
      </c>
      <c r="R40" s="1289" t="s">
        <v>1051</v>
      </c>
      <c r="S40" s="1304" t="s">
        <v>300</v>
      </c>
      <c r="T40" s="722" t="str">
        <f t="shared" si="10"/>
        <v>OK</v>
      </c>
      <c r="U40" s="739">
        <f t="shared" si="4"/>
        <v>0</v>
      </c>
      <c r="V40" s="739">
        <f t="shared" si="5"/>
        <v>600</v>
      </c>
      <c r="W40" s="739">
        <f t="shared" si="6"/>
        <v>300</v>
      </c>
      <c r="X40" s="739">
        <f t="shared" si="7"/>
        <v>0</v>
      </c>
      <c r="Y40" s="722">
        <f t="shared" si="8"/>
        <v>900</v>
      </c>
      <c r="Z40" s="740" t="str">
        <f t="shared" si="9"/>
        <v>OK</v>
      </c>
    </row>
    <row r="41" spans="1:26">
      <c r="A41" s="1301">
        <v>30</v>
      </c>
      <c r="B41" s="1346" t="s">
        <v>2731</v>
      </c>
      <c r="C41" s="1301" t="s">
        <v>1292</v>
      </c>
      <c r="D41" s="1302">
        <v>11</v>
      </c>
      <c r="E41" s="1302">
        <v>18</v>
      </c>
      <c r="F41" s="1302">
        <v>18</v>
      </c>
      <c r="G41" s="1302">
        <v>18</v>
      </c>
      <c r="H41" s="1302">
        <v>8</v>
      </c>
      <c r="I41" s="1302">
        <v>10</v>
      </c>
      <c r="J41" s="1303">
        <v>468</v>
      </c>
      <c r="K41" s="1296">
        <f t="shared" si="0"/>
        <v>4680</v>
      </c>
      <c r="L41" s="1298">
        <v>0</v>
      </c>
      <c r="M41" s="1298">
        <v>0</v>
      </c>
      <c r="N41" s="1298">
        <v>10</v>
      </c>
      <c r="O41" s="1298">
        <v>0</v>
      </c>
      <c r="P41" s="1298">
        <f t="shared" si="1"/>
        <v>10</v>
      </c>
      <c r="Q41" s="1298">
        <f t="shared" si="2"/>
        <v>4680</v>
      </c>
      <c r="R41" s="1289" t="s">
        <v>1051</v>
      </c>
      <c r="S41" s="1304" t="s">
        <v>300</v>
      </c>
      <c r="T41" s="722" t="str">
        <f t="shared" si="10"/>
        <v>OK</v>
      </c>
      <c r="U41" s="739">
        <f t="shared" si="4"/>
        <v>0</v>
      </c>
      <c r="V41" s="739">
        <f t="shared" si="5"/>
        <v>0</v>
      </c>
      <c r="W41" s="739">
        <f t="shared" si="6"/>
        <v>4680</v>
      </c>
      <c r="X41" s="739">
        <f t="shared" si="7"/>
        <v>0</v>
      </c>
      <c r="Y41" s="722">
        <f t="shared" si="8"/>
        <v>4680</v>
      </c>
      <c r="Z41" s="740" t="str">
        <f t="shared" si="9"/>
        <v>OK</v>
      </c>
    </row>
    <row r="42" spans="1:26" s="1317" customFormat="1">
      <c r="A42" s="1301">
        <v>31</v>
      </c>
      <c r="B42" s="1347" t="s">
        <v>2732</v>
      </c>
      <c r="C42" s="1301" t="s">
        <v>1292</v>
      </c>
      <c r="D42" s="1302">
        <v>4</v>
      </c>
      <c r="E42" s="1302">
        <v>6</v>
      </c>
      <c r="F42" s="1302">
        <v>7</v>
      </c>
      <c r="G42" s="1302">
        <v>8</v>
      </c>
      <c r="H42" s="1302">
        <v>0</v>
      </c>
      <c r="I42" s="1302">
        <v>8</v>
      </c>
      <c r="J42" s="1303">
        <v>823.9</v>
      </c>
      <c r="K42" s="1296">
        <f t="shared" si="0"/>
        <v>6591.2</v>
      </c>
      <c r="L42" s="1298">
        <v>8</v>
      </c>
      <c r="M42" s="1298">
        <v>0</v>
      </c>
      <c r="N42" s="1298">
        <v>0</v>
      </c>
      <c r="O42" s="1298">
        <v>0</v>
      </c>
      <c r="P42" s="1298">
        <f t="shared" si="1"/>
        <v>8</v>
      </c>
      <c r="Q42" s="1298">
        <f t="shared" si="2"/>
        <v>6591.2</v>
      </c>
      <c r="R42" s="1289" t="s">
        <v>1051</v>
      </c>
      <c r="S42" s="1304" t="s">
        <v>300</v>
      </c>
      <c r="T42" s="1317" t="str">
        <f>IF(K57=Q57,"OK")</f>
        <v>OK</v>
      </c>
      <c r="U42" s="739">
        <f t="shared" si="4"/>
        <v>6591.2</v>
      </c>
      <c r="V42" s="739">
        <f t="shared" si="5"/>
        <v>0</v>
      </c>
      <c r="W42" s="739">
        <f t="shared" si="6"/>
        <v>0</v>
      </c>
      <c r="X42" s="739">
        <f t="shared" si="7"/>
        <v>0</v>
      </c>
      <c r="Y42" s="722">
        <f t="shared" si="8"/>
        <v>6591.2</v>
      </c>
      <c r="Z42" s="740" t="str">
        <f t="shared" si="9"/>
        <v>OK</v>
      </c>
    </row>
    <row r="43" spans="1:26">
      <c r="A43" s="1301">
        <v>32</v>
      </c>
      <c r="B43" s="1347" t="s">
        <v>2733</v>
      </c>
      <c r="C43" s="1301" t="s">
        <v>1292</v>
      </c>
      <c r="D43" s="1302">
        <v>9</v>
      </c>
      <c r="E43" s="1302">
        <v>25</v>
      </c>
      <c r="F43" s="1302">
        <v>12</v>
      </c>
      <c r="G43" s="1302">
        <v>12</v>
      </c>
      <c r="H43" s="1302">
        <v>4</v>
      </c>
      <c r="I43" s="1302">
        <v>8</v>
      </c>
      <c r="J43" s="1303">
        <v>823.9</v>
      </c>
      <c r="K43" s="1296">
        <f t="shared" si="0"/>
        <v>6591.2</v>
      </c>
      <c r="L43" s="1298">
        <v>8</v>
      </c>
      <c r="M43" s="1298">
        <v>0</v>
      </c>
      <c r="N43" s="1298">
        <v>0</v>
      </c>
      <c r="O43" s="1298">
        <v>0</v>
      </c>
      <c r="P43" s="1298">
        <f t="shared" si="1"/>
        <v>8</v>
      </c>
      <c r="Q43" s="1298">
        <f t="shared" si="2"/>
        <v>6591.2</v>
      </c>
      <c r="R43" s="1289" t="s">
        <v>1051</v>
      </c>
      <c r="S43" s="1304" t="s">
        <v>300</v>
      </c>
      <c r="T43" s="722" t="str">
        <f>IF(K58=Q58,"OK")</f>
        <v>OK</v>
      </c>
      <c r="U43" s="739">
        <f t="shared" si="4"/>
        <v>6591.2</v>
      </c>
      <c r="V43" s="739">
        <f t="shared" si="5"/>
        <v>0</v>
      </c>
      <c r="W43" s="739">
        <f t="shared" si="6"/>
        <v>0</v>
      </c>
      <c r="X43" s="739">
        <f t="shared" si="7"/>
        <v>0</v>
      </c>
      <c r="Y43" s="722">
        <f t="shared" si="8"/>
        <v>6591.2</v>
      </c>
      <c r="Z43" s="740" t="str">
        <f t="shared" si="9"/>
        <v>OK</v>
      </c>
    </row>
    <row r="44" spans="1:26">
      <c r="A44" s="1301">
        <v>33</v>
      </c>
      <c r="B44" s="1347" t="s">
        <v>2734</v>
      </c>
      <c r="C44" s="1301" t="s">
        <v>1292</v>
      </c>
      <c r="D44" s="1302">
        <v>13</v>
      </c>
      <c r="E44" s="1302">
        <v>25</v>
      </c>
      <c r="F44" s="1302">
        <v>12</v>
      </c>
      <c r="G44" s="1302">
        <v>12</v>
      </c>
      <c r="H44" s="1302">
        <v>0</v>
      </c>
      <c r="I44" s="1302">
        <v>12</v>
      </c>
      <c r="J44" s="1303">
        <v>823.9</v>
      </c>
      <c r="K44" s="1296">
        <f t="shared" si="0"/>
        <v>9886.7999999999993</v>
      </c>
      <c r="L44" s="1298">
        <v>12</v>
      </c>
      <c r="M44" s="1298">
        <v>0</v>
      </c>
      <c r="N44" s="1298">
        <v>0</v>
      </c>
      <c r="O44" s="1298">
        <v>0</v>
      </c>
      <c r="P44" s="1298">
        <f t="shared" si="1"/>
        <v>12</v>
      </c>
      <c r="Q44" s="1298">
        <f t="shared" si="2"/>
        <v>9886.7999999999993</v>
      </c>
      <c r="R44" s="1289" t="s">
        <v>1051</v>
      </c>
      <c r="S44" s="1304" t="s">
        <v>300</v>
      </c>
      <c r="T44" s="722" t="str">
        <f>IF(K59=Q59,"OK")</f>
        <v>OK</v>
      </c>
      <c r="U44" s="739">
        <f t="shared" si="4"/>
        <v>9886.7999999999993</v>
      </c>
      <c r="V44" s="739">
        <f t="shared" si="5"/>
        <v>0</v>
      </c>
      <c r="W44" s="739">
        <f t="shared" si="6"/>
        <v>0</v>
      </c>
      <c r="X44" s="739">
        <f t="shared" si="7"/>
        <v>0</v>
      </c>
      <c r="Y44" s="722">
        <f t="shared" si="8"/>
        <v>9886.7999999999993</v>
      </c>
      <c r="Z44" s="740" t="str">
        <f t="shared" si="9"/>
        <v>OK</v>
      </c>
    </row>
    <row r="45" spans="1:26">
      <c r="A45" s="1301">
        <v>34</v>
      </c>
      <c r="B45" s="1347" t="s">
        <v>2735</v>
      </c>
      <c r="C45" s="1301" t="s">
        <v>1292</v>
      </c>
      <c r="D45" s="1302">
        <v>6</v>
      </c>
      <c r="E45" s="1302">
        <v>8</v>
      </c>
      <c r="F45" s="1302">
        <v>7</v>
      </c>
      <c r="G45" s="1302">
        <v>7</v>
      </c>
      <c r="H45" s="1302">
        <v>1</v>
      </c>
      <c r="I45" s="1302">
        <v>7</v>
      </c>
      <c r="J45" s="1303">
        <v>823.9</v>
      </c>
      <c r="K45" s="1296">
        <f t="shared" si="0"/>
        <v>5767.3</v>
      </c>
      <c r="L45" s="1298">
        <v>7</v>
      </c>
      <c r="M45" s="1298">
        <v>0</v>
      </c>
      <c r="N45" s="1298">
        <v>0</v>
      </c>
      <c r="O45" s="1298">
        <v>0</v>
      </c>
      <c r="P45" s="1298">
        <f t="shared" si="1"/>
        <v>7</v>
      </c>
      <c r="Q45" s="1298">
        <f t="shared" si="2"/>
        <v>5767.3</v>
      </c>
      <c r="R45" s="1289" t="s">
        <v>1051</v>
      </c>
      <c r="S45" s="1304" t="s">
        <v>300</v>
      </c>
      <c r="T45" s="722" t="str">
        <f>IF(K60=Q60,"OK")</f>
        <v>OK</v>
      </c>
      <c r="U45" s="739">
        <f t="shared" si="4"/>
        <v>5767.3</v>
      </c>
      <c r="V45" s="739">
        <f t="shared" si="5"/>
        <v>0</v>
      </c>
      <c r="W45" s="739">
        <f t="shared" si="6"/>
        <v>0</v>
      </c>
      <c r="X45" s="739">
        <f t="shared" si="7"/>
        <v>0</v>
      </c>
      <c r="Y45" s="722">
        <f t="shared" si="8"/>
        <v>5767.3</v>
      </c>
      <c r="Z45" s="740" t="str">
        <f t="shared" si="9"/>
        <v>OK</v>
      </c>
    </row>
    <row r="46" spans="1:26">
      <c r="A46" s="1301">
        <v>35</v>
      </c>
      <c r="B46" s="1346" t="s">
        <v>2736</v>
      </c>
      <c r="C46" s="1301" t="s">
        <v>1292</v>
      </c>
      <c r="D46" s="1302">
        <v>20</v>
      </c>
      <c r="E46" s="1302">
        <v>40</v>
      </c>
      <c r="F46" s="1302">
        <v>46</v>
      </c>
      <c r="G46" s="1302">
        <v>22</v>
      </c>
      <c r="H46" s="1302">
        <v>12</v>
      </c>
      <c r="I46" s="1302">
        <v>10</v>
      </c>
      <c r="J46" s="1303">
        <v>797.15</v>
      </c>
      <c r="K46" s="1296">
        <f t="shared" si="0"/>
        <v>7971.5</v>
      </c>
      <c r="L46" s="1298">
        <v>0</v>
      </c>
      <c r="M46" s="1298">
        <v>10</v>
      </c>
      <c r="N46" s="1298">
        <v>0</v>
      </c>
      <c r="O46" s="1298">
        <v>0</v>
      </c>
      <c r="P46" s="1298">
        <f t="shared" si="1"/>
        <v>10</v>
      </c>
      <c r="Q46" s="1298">
        <f t="shared" si="2"/>
        <v>7971.5</v>
      </c>
      <c r="R46" s="1289" t="s">
        <v>1051</v>
      </c>
      <c r="S46" s="1304" t="s">
        <v>300</v>
      </c>
      <c r="T46" s="722" t="str">
        <f>IF(K61=Q61,"OK")</f>
        <v>OK</v>
      </c>
      <c r="U46" s="739">
        <f t="shared" si="4"/>
        <v>0</v>
      </c>
      <c r="V46" s="739">
        <f t="shared" si="5"/>
        <v>7971.5</v>
      </c>
      <c r="W46" s="739">
        <f t="shared" si="6"/>
        <v>0</v>
      </c>
      <c r="X46" s="739">
        <f t="shared" si="7"/>
        <v>0</v>
      </c>
      <c r="Y46" s="722">
        <f t="shared" si="8"/>
        <v>7971.5</v>
      </c>
      <c r="Z46" s="740" t="str">
        <f t="shared" si="9"/>
        <v>OK</v>
      </c>
    </row>
    <row r="47" spans="1:26" s="21" customFormat="1" ht="24" customHeight="1">
      <c r="A47" s="1060"/>
      <c r="B47" s="76" t="s">
        <v>6</v>
      </c>
      <c r="K47" s="1273">
        <f>SUM(K31:K46)</f>
        <v>172551.67999999999</v>
      </c>
      <c r="L47" s="1139"/>
      <c r="M47" s="1139"/>
      <c r="N47" s="1139"/>
      <c r="O47" s="1139"/>
      <c r="P47" s="1139"/>
      <c r="Q47" s="1273">
        <f>SUM(Q28:Q46)</f>
        <v>172551.67999999999</v>
      </c>
      <c r="T47" s="22"/>
      <c r="U47" s="739"/>
      <c r="V47" s="739"/>
      <c r="W47" s="739"/>
      <c r="X47" s="739"/>
      <c r="Y47" s="722"/>
      <c r="Z47" s="740"/>
    </row>
    <row r="48" spans="1:26" s="21" customFormat="1" ht="24" customHeight="1">
      <c r="A48" s="1060"/>
      <c r="B48" s="73"/>
      <c r="K48" s="1254"/>
      <c r="L48" s="1139"/>
      <c r="M48" s="1139"/>
      <c r="N48" s="1139"/>
      <c r="O48" s="1139"/>
      <c r="P48" s="1139"/>
      <c r="Q48" s="1254"/>
      <c r="T48" s="22"/>
      <c r="U48" s="739"/>
      <c r="V48" s="739"/>
      <c r="W48" s="739"/>
      <c r="X48" s="739"/>
      <c r="Y48" s="722"/>
      <c r="Z48" s="740"/>
    </row>
    <row r="49" spans="1:26" s="21" customFormat="1" ht="24" customHeight="1">
      <c r="A49" s="1060"/>
      <c r="B49" s="73"/>
      <c r="K49" s="1254"/>
      <c r="L49" s="1139"/>
      <c r="M49" s="1139"/>
      <c r="N49" s="1139"/>
      <c r="O49" s="1139"/>
      <c r="P49" s="1139"/>
      <c r="Q49" s="1254"/>
      <c r="T49" s="22"/>
      <c r="U49" s="739"/>
      <c r="V49" s="739"/>
      <c r="W49" s="739"/>
      <c r="X49" s="739"/>
      <c r="Y49" s="722"/>
      <c r="Z49" s="740"/>
    </row>
    <row r="50" spans="1:26" s="21" customFormat="1" ht="24" customHeight="1">
      <c r="A50" s="1060"/>
      <c r="B50" s="73"/>
      <c r="K50" s="1254"/>
      <c r="L50" s="1139"/>
      <c r="M50" s="1139"/>
      <c r="N50" s="1139"/>
      <c r="O50" s="1139"/>
      <c r="P50" s="1139"/>
      <c r="Q50" s="1254"/>
      <c r="T50" s="22"/>
      <c r="U50" s="739"/>
      <c r="V50" s="739"/>
      <c r="W50" s="739"/>
      <c r="X50" s="739"/>
      <c r="Y50" s="722"/>
      <c r="Z50" s="740"/>
    </row>
    <row r="51" spans="1:26" ht="24.6">
      <c r="A51" s="1897" t="s">
        <v>2701</v>
      </c>
      <c r="B51" s="1897"/>
      <c r="C51" s="1897"/>
      <c r="D51" s="1897"/>
      <c r="E51" s="1897"/>
      <c r="F51" s="1897"/>
      <c r="G51" s="1897"/>
      <c r="H51" s="1897"/>
      <c r="I51" s="1897"/>
      <c r="J51" s="1897"/>
      <c r="K51" s="1897"/>
      <c r="L51" s="1897"/>
      <c r="M51" s="1897"/>
      <c r="N51" s="1897"/>
      <c r="O51" s="1897"/>
      <c r="P51" s="1897"/>
      <c r="Q51" s="1897"/>
      <c r="R51" s="1897"/>
      <c r="S51" s="1897"/>
      <c r="U51" s="739"/>
      <c r="V51" s="739"/>
      <c r="W51" s="739"/>
      <c r="X51" s="739"/>
      <c r="Z51" s="740"/>
    </row>
    <row r="52" spans="1:26" ht="24.6">
      <c r="A52" s="1897" t="s">
        <v>1518</v>
      </c>
      <c r="B52" s="1897"/>
      <c r="C52" s="1897"/>
      <c r="D52" s="1897"/>
      <c r="E52" s="1897"/>
      <c r="F52" s="1897"/>
      <c r="G52" s="1897"/>
      <c r="H52" s="1897"/>
      <c r="I52" s="1897"/>
      <c r="J52" s="1897"/>
      <c r="K52" s="1897"/>
      <c r="L52" s="1897"/>
      <c r="M52" s="1897"/>
      <c r="N52" s="1897"/>
      <c r="O52" s="1897"/>
      <c r="P52" s="1897"/>
      <c r="Q52" s="1897"/>
      <c r="R52" s="1897"/>
      <c r="S52" s="1897"/>
      <c r="U52" s="739"/>
      <c r="V52" s="739"/>
      <c r="W52" s="739"/>
      <c r="X52" s="739"/>
      <c r="Z52" s="740"/>
    </row>
    <row r="53" spans="1:26" ht="24.6">
      <c r="A53" s="1898" t="s">
        <v>1030</v>
      </c>
      <c r="B53" s="1898"/>
      <c r="C53" s="1898"/>
      <c r="D53" s="1898"/>
      <c r="E53" s="1898"/>
      <c r="F53" s="1898"/>
      <c r="G53" s="1898"/>
      <c r="H53" s="1898"/>
      <c r="I53" s="1898"/>
      <c r="J53" s="1898"/>
      <c r="K53" s="1898"/>
      <c r="L53" s="1898"/>
      <c r="M53" s="1898"/>
      <c r="N53" s="1898"/>
      <c r="O53" s="1898"/>
      <c r="P53" s="1898"/>
      <c r="Q53" s="1898"/>
      <c r="R53" s="1898"/>
      <c r="S53" s="1898"/>
      <c r="U53" s="739"/>
      <c r="V53" s="739"/>
      <c r="W53" s="739"/>
      <c r="X53" s="739"/>
      <c r="Z53" s="740"/>
    </row>
    <row r="54" spans="1:26">
      <c r="A54" s="1899" t="s">
        <v>789</v>
      </c>
      <c r="B54" s="1901" t="s">
        <v>4</v>
      </c>
      <c r="C54" s="1903" t="s">
        <v>1031</v>
      </c>
      <c r="D54" s="1905" t="s">
        <v>1032</v>
      </c>
      <c r="E54" s="1906"/>
      <c r="F54" s="1907"/>
      <c r="G54" s="1908" t="s">
        <v>1033</v>
      </c>
      <c r="H54" s="1910" t="s">
        <v>1034</v>
      </c>
      <c r="I54" s="1910" t="s">
        <v>1035</v>
      </c>
      <c r="J54" s="1918" t="s">
        <v>1036</v>
      </c>
      <c r="K54" s="1918" t="s">
        <v>1037</v>
      </c>
      <c r="L54" s="1910" t="s">
        <v>1038</v>
      </c>
      <c r="M54" s="1910" t="s">
        <v>1039</v>
      </c>
      <c r="N54" s="1910" t="s">
        <v>1040</v>
      </c>
      <c r="O54" s="1910" t="s">
        <v>1041</v>
      </c>
      <c r="P54" s="1912" t="s">
        <v>1042</v>
      </c>
      <c r="Q54" s="1913"/>
      <c r="R54" s="1914" t="s">
        <v>1043</v>
      </c>
      <c r="S54" s="1916" t="s">
        <v>2702</v>
      </c>
      <c r="U54" s="739"/>
      <c r="V54" s="739"/>
      <c r="W54" s="739"/>
      <c r="X54" s="739"/>
      <c r="Z54" s="740"/>
    </row>
    <row r="55" spans="1:26" ht="63" customHeight="1">
      <c r="A55" s="1924"/>
      <c r="B55" s="1925"/>
      <c r="C55" s="1926"/>
      <c r="D55" s="1318" t="s">
        <v>1045</v>
      </c>
      <c r="E55" s="1318" t="s">
        <v>1046</v>
      </c>
      <c r="F55" s="1318" t="s">
        <v>224</v>
      </c>
      <c r="G55" s="1927"/>
      <c r="H55" s="1920"/>
      <c r="I55" s="1920"/>
      <c r="J55" s="1923"/>
      <c r="K55" s="1923"/>
      <c r="L55" s="1920"/>
      <c r="M55" s="1920"/>
      <c r="N55" s="1920"/>
      <c r="O55" s="1920"/>
      <c r="P55" s="1319" t="s">
        <v>1047</v>
      </c>
      <c r="Q55" s="1320" t="s">
        <v>1048</v>
      </c>
      <c r="R55" s="1921"/>
      <c r="S55" s="1922"/>
      <c r="U55" s="739"/>
      <c r="V55" s="739"/>
      <c r="W55" s="739"/>
      <c r="X55" s="739"/>
      <c r="Z55" s="740"/>
    </row>
    <row r="56" spans="1:26" ht="21" customHeight="1">
      <c r="A56" s="1321"/>
      <c r="B56" s="1322" t="s">
        <v>1087</v>
      </c>
      <c r="C56" s="1323"/>
      <c r="D56" s="1280"/>
      <c r="E56" s="1280"/>
      <c r="F56" s="1280"/>
      <c r="G56" s="1324"/>
      <c r="H56" s="1325"/>
      <c r="I56" s="1325"/>
      <c r="J56" s="1326"/>
      <c r="K56" s="848">
        <f>+K47</f>
        <v>172551.67999999999</v>
      </c>
      <c r="L56" s="1327"/>
      <c r="M56" s="1327"/>
      <c r="N56" s="1327"/>
      <c r="O56" s="1327"/>
      <c r="P56" s="1328"/>
      <c r="Q56" s="923">
        <f>+Q47</f>
        <v>172551.67999999999</v>
      </c>
      <c r="R56" s="1322"/>
      <c r="S56" s="1329"/>
      <c r="U56" s="739"/>
      <c r="V56" s="739"/>
      <c r="W56" s="739"/>
      <c r="X56" s="739"/>
      <c r="Z56" s="740"/>
    </row>
    <row r="57" spans="1:26">
      <c r="A57" s="1311">
        <v>36</v>
      </c>
      <c r="B57" s="1348" t="s">
        <v>2737</v>
      </c>
      <c r="C57" s="1311" t="s">
        <v>1292</v>
      </c>
      <c r="D57" s="1313">
        <v>87</v>
      </c>
      <c r="E57" s="1313">
        <v>103</v>
      </c>
      <c r="F57" s="1313">
        <v>115</v>
      </c>
      <c r="G57" s="1313">
        <v>70</v>
      </c>
      <c r="H57" s="1313">
        <v>50</v>
      </c>
      <c r="I57" s="1313">
        <v>20</v>
      </c>
      <c r="J57" s="1314">
        <v>75</v>
      </c>
      <c r="K57" s="1296">
        <f t="shared" si="0"/>
        <v>1500</v>
      </c>
      <c r="L57" s="1315">
        <v>0</v>
      </c>
      <c r="M57" s="1315">
        <v>0</v>
      </c>
      <c r="N57" s="1315">
        <v>20</v>
      </c>
      <c r="O57" s="1315">
        <v>0</v>
      </c>
      <c r="P57" s="1298">
        <f t="shared" si="1"/>
        <v>20</v>
      </c>
      <c r="Q57" s="1298">
        <f t="shared" si="2"/>
        <v>1500</v>
      </c>
      <c r="R57" s="1289" t="s">
        <v>1051</v>
      </c>
      <c r="S57" s="1316" t="s">
        <v>300</v>
      </c>
      <c r="T57" s="722" t="str">
        <f t="shared" ref="T57:T66" si="11">IF(K62=Q62,"OK")</f>
        <v>OK</v>
      </c>
      <c r="U57" s="739">
        <f t="shared" si="4"/>
        <v>0</v>
      </c>
      <c r="V57" s="739">
        <f t="shared" si="5"/>
        <v>0</v>
      </c>
      <c r="W57" s="739">
        <f t="shared" si="6"/>
        <v>1500</v>
      </c>
      <c r="X57" s="739">
        <f t="shared" si="7"/>
        <v>0</v>
      </c>
      <c r="Y57" s="722">
        <f t="shared" si="8"/>
        <v>1500</v>
      </c>
      <c r="Z57" s="740" t="str">
        <f t="shared" si="9"/>
        <v>OK</v>
      </c>
    </row>
    <row r="58" spans="1:26">
      <c r="A58" s="1301">
        <v>37</v>
      </c>
      <c r="B58" s="1346" t="s">
        <v>2738</v>
      </c>
      <c r="C58" s="1301" t="s">
        <v>1155</v>
      </c>
      <c r="D58" s="1302">
        <v>12</v>
      </c>
      <c r="E58" s="1302">
        <v>25</v>
      </c>
      <c r="F58" s="1302">
        <v>18</v>
      </c>
      <c r="G58" s="1302">
        <v>18</v>
      </c>
      <c r="H58" s="1302">
        <v>3</v>
      </c>
      <c r="I58" s="1302">
        <v>15</v>
      </c>
      <c r="J58" s="1303">
        <v>1498</v>
      </c>
      <c r="K58" s="1296">
        <f t="shared" si="0"/>
        <v>22470</v>
      </c>
      <c r="L58" s="1298">
        <v>0</v>
      </c>
      <c r="M58" s="1298">
        <v>15</v>
      </c>
      <c r="N58" s="1298">
        <v>0</v>
      </c>
      <c r="O58" s="1298">
        <v>0</v>
      </c>
      <c r="P58" s="1298">
        <f t="shared" si="1"/>
        <v>15</v>
      </c>
      <c r="Q58" s="1298">
        <f t="shared" si="2"/>
        <v>22470</v>
      </c>
      <c r="R58" s="1289" t="s">
        <v>1051</v>
      </c>
      <c r="S58" s="1304" t="s">
        <v>300</v>
      </c>
      <c r="T58" s="722" t="str">
        <f t="shared" si="11"/>
        <v>OK</v>
      </c>
      <c r="U58" s="739">
        <f t="shared" si="4"/>
        <v>0</v>
      </c>
      <c r="V58" s="739">
        <f t="shared" si="5"/>
        <v>22470</v>
      </c>
      <c r="W58" s="739">
        <f t="shared" si="6"/>
        <v>0</v>
      </c>
      <c r="X58" s="739">
        <f t="shared" si="7"/>
        <v>0</v>
      </c>
      <c r="Y58" s="722">
        <f t="shared" si="8"/>
        <v>22470</v>
      </c>
      <c r="Z58" s="740" t="str">
        <f t="shared" si="9"/>
        <v>OK</v>
      </c>
    </row>
    <row r="59" spans="1:26">
      <c r="A59" s="1301">
        <v>38</v>
      </c>
      <c r="B59" s="1346" t="s">
        <v>2739</v>
      </c>
      <c r="C59" s="1301" t="s">
        <v>1292</v>
      </c>
      <c r="D59" s="1302">
        <v>49</v>
      </c>
      <c r="E59" s="1302">
        <v>100</v>
      </c>
      <c r="F59" s="1302">
        <v>60</v>
      </c>
      <c r="G59" s="1302">
        <v>60</v>
      </c>
      <c r="H59" s="1302">
        <v>0</v>
      </c>
      <c r="I59" s="1302">
        <v>60</v>
      </c>
      <c r="J59" s="1303">
        <v>650</v>
      </c>
      <c r="K59" s="1296">
        <f t="shared" si="0"/>
        <v>39000</v>
      </c>
      <c r="L59" s="1298">
        <v>60</v>
      </c>
      <c r="M59" s="1298">
        <v>0</v>
      </c>
      <c r="N59" s="1298">
        <v>0</v>
      </c>
      <c r="O59" s="1298">
        <v>0</v>
      </c>
      <c r="P59" s="1298">
        <f t="shared" si="1"/>
        <v>60</v>
      </c>
      <c r="Q59" s="1298">
        <f t="shared" si="2"/>
        <v>39000</v>
      </c>
      <c r="R59" s="1289" t="s">
        <v>1051</v>
      </c>
      <c r="S59" s="1304" t="s">
        <v>300</v>
      </c>
      <c r="T59" s="722" t="str">
        <f t="shared" si="11"/>
        <v>OK</v>
      </c>
      <c r="U59" s="739">
        <f t="shared" si="4"/>
        <v>39000</v>
      </c>
      <c r="V59" s="739">
        <f t="shared" si="5"/>
        <v>0</v>
      </c>
      <c r="W59" s="739">
        <f t="shared" si="6"/>
        <v>0</v>
      </c>
      <c r="X59" s="739">
        <f t="shared" si="7"/>
        <v>0</v>
      </c>
      <c r="Y59" s="722">
        <f t="shared" si="8"/>
        <v>39000</v>
      </c>
      <c r="Z59" s="740" t="str">
        <f t="shared" si="9"/>
        <v>OK</v>
      </c>
    </row>
    <row r="60" spans="1:26">
      <c r="A60" s="1301">
        <v>39</v>
      </c>
      <c r="B60" s="1346" t="s">
        <v>2740</v>
      </c>
      <c r="C60" s="1301" t="s">
        <v>1155</v>
      </c>
      <c r="D60" s="1302">
        <v>1</v>
      </c>
      <c r="E60" s="1302">
        <v>3</v>
      </c>
      <c r="F60" s="1302">
        <v>1</v>
      </c>
      <c r="G60" s="1302">
        <v>4</v>
      </c>
      <c r="H60" s="1302">
        <v>0</v>
      </c>
      <c r="I60" s="1302">
        <v>4</v>
      </c>
      <c r="J60" s="1303">
        <v>1450</v>
      </c>
      <c r="K60" s="1296">
        <f t="shared" si="0"/>
        <v>5800</v>
      </c>
      <c r="L60" s="1298">
        <v>4</v>
      </c>
      <c r="M60" s="1298">
        <v>0</v>
      </c>
      <c r="N60" s="1298">
        <v>0</v>
      </c>
      <c r="O60" s="1298">
        <v>0</v>
      </c>
      <c r="P60" s="1298">
        <f t="shared" si="1"/>
        <v>4</v>
      </c>
      <c r="Q60" s="1298">
        <f t="shared" si="2"/>
        <v>5800</v>
      </c>
      <c r="R60" s="1289" t="s">
        <v>1051</v>
      </c>
      <c r="S60" s="1304" t="s">
        <v>300</v>
      </c>
      <c r="T60" s="722" t="str">
        <f t="shared" si="11"/>
        <v>OK</v>
      </c>
      <c r="U60" s="739">
        <f t="shared" si="4"/>
        <v>5800</v>
      </c>
      <c r="V60" s="739">
        <f t="shared" si="5"/>
        <v>0</v>
      </c>
      <c r="W60" s="739">
        <f t="shared" si="6"/>
        <v>0</v>
      </c>
      <c r="X60" s="739">
        <f t="shared" si="7"/>
        <v>0</v>
      </c>
      <c r="Y60" s="722">
        <f t="shared" si="8"/>
        <v>5800</v>
      </c>
      <c r="Z60" s="740" t="str">
        <f t="shared" si="9"/>
        <v>OK</v>
      </c>
    </row>
    <row r="61" spans="1:26">
      <c r="A61" s="1301">
        <v>40</v>
      </c>
      <c r="B61" s="1346" t="s">
        <v>2741</v>
      </c>
      <c r="C61" s="1301" t="s">
        <v>2742</v>
      </c>
      <c r="D61" s="1302">
        <v>500</v>
      </c>
      <c r="E61" s="1302">
        <v>1600</v>
      </c>
      <c r="F61" s="1302">
        <v>1600</v>
      </c>
      <c r="G61" s="1302">
        <v>1250</v>
      </c>
      <c r="H61" s="1302">
        <v>250</v>
      </c>
      <c r="I61" s="1302">
        <v>1000</v>
      </c>
      <c r="J61" s="1303">
        <v>20</v>
      </c>
      <c r="K61" s="1296">
        <f t="shared" si="0"/>
        <v>20000</v>
      </c>
      <c r="L61" s="1298">
        <v>1000</v>
      </c>
      <c r="M61" s="1298">
        <v>0</v>
      </c>
      <c r="N61" s="1298">
        <v>0</v>
      </c>
      <c r="O61" s="1298">
        <v>0</v>
      </c>
      <c r="P61" s="1298">
        <f t="shared" si="1"/>
        <v>1000</v>
      </c>
      <c r="Q61" s="1298">
        <f t="shared" si="2"/>
        <v>20000</v>
      </c>
      <c r="R61" s="1289" t="s">
        <v>1051</v>
      </c>
      <c r="S61" s="1304" t="s">
        <v>300</v>
      </c>
      <c r="T61" s="722" t="str">
        <f t="shared" si="11"/>
        <v>OK</v>
      </c>
      <c r="U61" s="739">
        <f t="shared" si="4"/>
        <v>20000</v>
      </c>
      <c r="V61" s="739">
        <f t="shared" si="5"/>
        <v>0</v>
      </c>
      <c r="W61" s="739">
        <f t="shared" si="6"/>
        <v>0</v>
      </c>
      <c r="X61" s="739">
        <f t="shared" si="7"/>
        <v>0</v>
      </c>
      <c r="Y61" s="722">
        <f t="shared" si="8"/>
        <v>20000</v>
      </c>
      <c r="Z61" s="740" t="str">
        <f t="shared" si="9"/>
        <v>OK</v>
      </c>
    </row>
    <row r="62" spans="1:26">
      <c r="A62" s="1301">
        <v>41</v>
      </c>
      <c r="B62" s="1346" t="s">
        <v>2743</v>
      </c>
      <c r="C62" s="1302" t="s">
        <v>1290</v>
      </c>
      <c r="D62" s="1302">
        <v>8</v>
      </c>
      <c r="E62" s="1302">
        <v>8</v>
      </c>
      <c r="F62" s="1302">
        <v>10</v>
      </c>
      <c r="G62" s="1302">
        <v>5</v>
      </c>
      <c r="H62" s="1302">
        <v>0</v>
      </c>
      <c r="I62" s="1302">
        <v>5</v>
      </c>
      <c r="J62" s="1303">
        <v>400</v>
      </c>
      <c r="K62" s="1296">
        <f t="shared" si="0"/>
        <v>2000</v>
      </c>
      <c r="L62" s="1298">
        <v>5</v>
      </c>
      <c r="M62" s="1298">
        <v>0</v>
      </c>
      <c r="N62" s="1298">
        <v>0</v>
      </c>
      <c r="O62" s="1298">
        <v>0</v>
      </c>
      <c r="P62" s="1298">
        <f t="shared" si="1"/>
        <v>5</v>
      </c>
      <c r="Q62" s="1298">
        <f t="shared" si="2"/>
        <v>2000</v>
      </c>
      <c r="R62" s="1289" t="s">
        <v>1051</v>
      </c>
      <c r="S62" s="1304" t="s">
        <v>300</v>
      </c>
      <c r="T62" s="722" t="str">
        <f t="shared" si="11"/>
        <v>OK</v>
      </c>
      <c r="U62" s="739">
        <f t="shared" si="4"/>
        <v>2000</v>
      </c>
      <c r="V62" s="739">
        <f t="shared" si="5"/>
        <v>0</v>
      </c>
      <c r="W62" s="739">
        <f t="shared" si="6"/>
        <v>0</v>
      </c>
      <c r="X62" s="739">
        <f t="shared" si="7"/>
        <v>0</v>
      </c>
      <c r="Y62" s="722">
        <f t="shared" si="8"/>
        <v>2000</v>
      </c>
      <c r="Z62" s="740" t="str">
        <f t="shared" si="9"/>
        <v>OK</v>
      </c>
    </row>
    <row r="63" spans="1:26">
      <c r="A63" s="1301">
        <v>42</v>
      </c>
      <c r="B63" s="1349" t="s">
        <v>2744</v>
      </c>
      <c r="C63" s="1307" t="s">
        <v>1169</v>
      </c>
      <c r="D63" s="1307">
        <v>0</v>
      </c>
      <c r="E63" s="1307">
        <v>2</v>
      </c>
      <c r="F63" s="1307">
        <v>2</v>
      </c>
      <c r="G63" s="1307">
        <v>4</v>
      </c>
      <c r="H63" s="1307">
        <v>2</v>
      </c>
      <c r="I63" s="1307">
        <v>2</v>
      </c>
      <c r="J63" s="1308">
        <v>350</v>
      </c>
      <c r="K63" s="1296">
        <f t="shared" si="0"/>
        <v>700</v>
      </c>
      <c r="L63" s="1309">
        <v>2</v>
      </c>
      <c r="M63" s="1309">
        <v>0</v>
      </c>
      <c r="N63" s="1309">
        <v>0</v>
      </c>
      <c r="O63" s="1309">
        <v>0</v>
      </c>
      <c r="P63" s="1298">
        <f t="shared" si="1"/>
        <v>2</v>
      </c>
      <c r="Q63" s="1298">
        <f t="shared" si="2"/>
        <v>700</v>
      </c>
      <c r="R63" s="1289" t="s">
        <v>1051</v>
      </c>
      <c r="S63" s="1304" t="s">
        <v>300</v>
      </c>
      <c r="T63" s="722" t="str">
        <f t="shared" si="11"/>
        <v>OK</v>
      </c>
      <c r="U63" s="739">
        <f t="shared" si="4"/>
        <v>700</v>
      </c>
      <c r="V63" s="739">
        <f t="shared" si="5"/>
        <v>0</v>
      </c>
      <c r="W63" s="739">
        <f t="shared" si="6"/>
        <v>0</v>
      </c>
      <c r="X63" s="739">
        <f t="shared" si="7"/>
        <v>0</v>
      </c>
      <c r="Y63" s="722">
        <f t="shared" si="8"/>
        <v>700</v>
      </c>
      <c r="Z63" s="740" t="str">
        <f t="shared" si="9"/>
        <v>OK</v>
      </c>
    </row>
    <row r="64" spans="1:26" s="1317" customFormat="1">
      <c r="A64" s="1301">
        <v>43</v>
      </c>
      <c r="B64" s="1349" t="s">
        <v>2745</v>
      </c>
      <c r="C64" s="1307" t="s">
        <v>1290</v>
      </c>
      <c r="D64" s="1307">
        <v>0</v>
      </c>
      <c r="E64" s="1307">
        <v>6</v>
      </c>
      <c r="F64" s="1307">
        <v>0</v>
      </c>
      <c r="G64" s="1307">
        <v>0</v>
      </c>
      <c r="H64" s="1307">
        <v>0</v>
      </c>
      <c r="I64" s="1307">
        <v>6</v>
      </c>
      <c r="J64" s="1308">
        <v>200</v>
      </c>
      <c r="K64" s="1296">
        <f t="shared" si="0"/>
        <v>1200</v>
      </c>
      <c r="L64" s="1309">
        <v>6</v>
      </c>
      <c r="M64" s="1309">
        <v>0</v>
      </c>
      <c r="N64" s="1309">
        <v>0</v>
      </c>
      <c r="O64" s="1309">
        <v>0</v>
      </c>
      <c r="P64" s="1298">
        <f t="shared" si="1"/>
        <v>6</v>
      </c>
      <c r="Q64" s="1298">
        <f t="shared" si="2"/>
        <v>1200</v>
      </c>
      <c r="R64" s="1289" t="s">
        <v>1051</v>
      </c>
      <c r="S64" s="1304" t="s">
        <v>300</v>
      </c>
      <c r="T64" s="1317" t="str">
        <f t="shared" si="11"/>
        <v>OK</v>
      </c>
      <c r="U64" s="739">
        <f t="shared" si="4"/>
        <v>1200</v>
      </c>
      <c r="V64" s="739">
        <f t="shared" si="5"/>
        <v>0</v>
      </c>
      <c r="W64" s="739">
        <f t="shared" si="6"/>
        <v>0</v>
      </c>
      <c r="X64" s="739">
        <f t="shared" si="7"/>
        <v>0</v>
      </c>
      <c r="Y64" s="722">
        <f t="shared" si="8"/>
        <v>1200</v>
      </c>
      <c r="Z64" s="740" t="str">
        <f t="shared" si="9"/>
        <v>OK</v>
      </c>
    </row>
    <row r="65" spans="1:26">
      <c r="A65" s="1301">
        <v>44</v>
      </c>
      <c r="B65" s="1346" t="s">
        <v>2746</v>
      </c>
      <c r="C65" s="1302" t="s">
        <v>1155</v>
      </c>
      <c r="D65" s="1302">
        <v>8</v>
      </c>
      <c r="E65" s="1302">
        <v>8</v>
      </c>
      <c r="F65" s="1302">
        <v>7</v>
      </c>
      <c r="G65" s="1302">
        <v>7</v>
      </c>
      <c r="H65" s="1302">
        <v>2</v>
      </c>
      <c r="I65" s="1302">
        <v>5</v>
      </c>
      <c r="J65" s="1303">
        <v>280</v>
      </c>
      <c r="K65" s="1296">
        <f t="shared" si="0"/>
        <v>1400</v>
      </c>
      <c r="L65" s="1298">
        <v>0</v>
      </c>
      <c r="M65" s="1298">
        <v>5</v>
      </c>
      <c r="N65" s="1298"/>
      <c r="O65" s="1298">
        <v>0</v>
      </c>
      <c r="P65" s="1298">
        <f t="shared" si="1"/>
        <v>5</v>
      </c>
      <c r="Q65" s="1298">
        <f t="shared" si="2"/>
        <v>1400</v>
      </c>
      <c r="R65" s="1289" t="s">
        <v>1051</v>
      </c>
      <c r="S65" s="1304" t="s">
        <v>300</v>
      </c>
      <c r="T65" s="722" t="str">
        <f t="shared" si="11"/>
        <v>OK</v>
      </c>
      <c r="U65" s="739">
        <f t="shared" si="4"/>
        <v>0</v>
      </c>
      <c r="V65" s="739">
        <f t="shared" si="5"/>
        <v>1400</v>
      </c>
      <c r="W65" s="739">
        <f t="shared" si="6"/>
        <v>0</v>
      </c>
      <c r="X65" s="739">
        <f t="shared" si="7"/>
        <v>0</v>
      </c>
      <c r="Y65" s="722">
        <f t="shared" si="8"/>
        <v>1400</v>
      </c>
      <c r="Z65" s="740" t="str">
        <f t="shared" si="9"/>
        <v>OK</v>
      </c>
    </row>
    <row r="66" spans="1:26">
      <c r="A66" s="1301">
        <v>45</v>
      </c>
      <c r="B66" s="1346" t="s">
        <v>2747</v>
      </c>
      <c r="C66" s="1302" t="s">
        <v>1155</v>
      </c>
      <c r="D66" s="1302">
        <v>2</v>
      </c>
      <c r="E66" s="1302">
        <v>3</v>
      </c>
      <c r="F66" s="1302">
        <v>2</v>
      </c>
      <c r="G66" s="1302">
        <v>3</v>
      </c>
      <c r="H66" s="1302">
        <v>1</v>
      </c>
      <c r="I66" s="1302">
        <v>2</v>
      </c>
      <c r="J66" s="1303">
        <v>550</v>
      </c>
      <c r="K66" s="1296">
        <f t="shared" si="0"/>
        <v>1100</v>
      </c>
      <c r="L66" s="1298">
        <v>0</v>
      </c>
      <c r="M66" s="1298">
        <v>2</v>
      </c>
      <c r="N66" s="1298">
        <v>0</v>
      </c>
      <c r="O66" s="1298">
        <v>0</v>
      </c>
      <c r="P66" s="1298">
        <f t="shared" si="1"/>
        <v>2</v>
      </c>
      <c r="Q66" s="1298">
        <f t="shared" si="2"/>
        <v>1100</v>
      </c>
      <c r="R66" s="1289" t="s">
        <v>1051</v>
      </c>
      <c r="S66" s="1304" t="s">
        <v>300</v>
      </c>
      <c r="T66" s="722" t="str">
        <f t="shared" si="11"/>
        <v>OK</v>
      </c>
      <c r="U66" s="739">
        <f t="shared" si="4"/>
        <v>0</v>
      </c>
      <c r="V66" s="739">
        <f t="shared" si="5"/>
        <v>1100</v>
      </c>
      <c r="W66" s="739">
        <f t="shared" si="6"/>
        <v>0</v>
      </c>
      <c r="X66" s="739">
        <f t="shared" si="7"/>
        <v>0</v>
      </c>
      <c r="Y66" s="722">
        <f t="shared" si="8"/>
        <v>1100</v>
      </c>
      <c r="Z66" s="740" t="str">
        <f t="shared" si="9"/>
        <v>OK</v>
      </c>
    </row>
    <row r="67" spans="1:26" s="1317" customFormat="1">
      <c r="A67" s="1301">
        <v>46</v>
      </c>
      <c r="B67" s="1346" t="s">
        <v>2748</v>
      </c>
      <c r="C67" s="1302" t="s">
        <v>1155</v>
      </c>
      <c r="D67" s="1302">
        <v>2</v>
      </c>
      <c r="E67" s="1302">
        <v>3</v>
      </c>
      <c r="F67" s="1302">
        <v>3</v>
      </c>
      <c r="G67" s="1302">
        <v>3</v>
      </c>
      <c r="H67" s="1302">
        <v>3</v>
      </c>
      <c r="I67" s="1302">
        <v>0</v>
      </c>
      <c r="J67" s="1303">
        <v>200</v>
      </c>
      <c r="K67" s="1296">
        <f t="shared" si="0"/>
        <v>0</v>
      </c>
      <c r="L67" s="1298">
        <v>0</v>
      </c>
      <c r="M67" s="1298">
        <v>0</v>
      </c>
      <c r="N67" s="1298">
        <v>0</v>
      </c>
      <c r="O67" s="1298">
        <v>0</v>
      </c>
      <c r="P67" s="1298">
        <f t="shared" si="1"/>
        <v>0</v>
      </c>
      <c r="Q67" s="1298">
        <f t="shared" si="2"/>
        <v>0</v>
      </c>
      <c r="R67" s="1289" t="s">
        <v>1051</v>
      </c>
      <c r="S67" s="1304" t="s">
        <v>300</v>
      </c>
      <c r="T67" s="1317" t="str">
        <f>IF(K82=Q82,"OK")</f>
        <v>OK</v>
      </c>
      <c r="U67" s="739"/>
      <c r="V67" s="739"/>
      <c r="W67" s="739"/>
      <c r="X67" s="739"/>
      <c r="Y67" s="722">
        <f t="shared" si="8"/>
        <v>0</v>
      </c>
      <c r="Z67" s="740" t="str">
        <f t="shared" si="9"/>
        <v>OK</v>
      </c>
    </row>
    <row r="68" spans="1:26" s="1317" customFormat="1">
      <c r="A68" s="1301">
        <v>47</v>
      </c>
      <c r="B68" s="1346" t="s">
        <v>2749</v>
      </c>
      <c r="C68" s="1302" t="s">
        <v>1155</v>
      </c>
      <c r="D68" s="1302">
        <v>3</v>
      </c>
      <c r="E68" s="1302">
        <v>4</v>
      </c>
      <c r="F68" s="1302">
        <v>3</v>
      </c>
      <c r="G68" s="1302">
        <v>3</v>
      </c>
      <c r="H68" s="1302">
        <v>3</v>
      </c>
      <c r="I68" s="1302">
        <v>0</v>
      </c>
      <c r="J68" s="1303">
        <v>250</v>
      </c>
      <c r="K68" s="1296">
        <f t="shared" si="0"/>
        <v>0</v>
      </c>
      <c r="L68" s="1298">
        <v>0</v>
      </c>
      <c r="M68" s="1298">
        <v>0</v>
      </c>
      <c r="N68" s="1298">
        <v>0</v>
      </c>
      <c r="O68" s="1298">
        <v>0</v>
      </c>
      <c r="P68" s="1298">
        <f t="shared" si="1"/>
        <v>0</v>
      </c>
      <c r="Q68" s="1298">
        <f t="shared" si="2"/>
        <v>0</v>
      </c>
      <c r="R68" s="1289" t="s">
        <v>1051</v>
      </c>
      <c r="S68" s="1304" t="s">
        <v>300</v>
      </c>
      <c r="T68" s="1317" t="str">
        <f>IF(K83=Q83,"OK")</f>
        <v>OK</v>
      </c>
      <c r="U68" s="739">
        <f t="shared" si="4"/>
        <v>0</v>
      </c>
      <c r="V68" s="739">
        <f t="shared" si="5"/>
        <v>0</v>
      </c>
      <c r="W68" s="739">
        <f t="shared" si="6"/>
        <v>0</v>
      </c>
      <c r="X68" s="739">
        <f t="shared" si="7"/>
        <v>0</v>
      </c>
      <c r="Y68" s="722">
        <f t="shared" si="8"/>
        <v>0</v>
      </c>
      <c r="Z68" s="740" t="str">
        <f t="shared" si="9"/>
        <v>OK</v>
      </c>
    </row>
    <row r="69" spans="1:26">
      <c r="A69" s="1311">
        <v>48</v>
      </c>
      <c r="B69" s="1348" t="s">
        <v>2750</v>
      </c>
      <c r="C69" s="1313" t="s">
        <v>1155</v>
      </c>
      <c r="D69" s="1313">
        <v>1</v>
      </c>
      <c r="E69" s="1313">
        <v>3</v>
      </c>
      <c r="F69" s="1313">
        <v>2</v>
      </c>
      <c r="G69" s="1313">
        <v>3</v>
      </c>
      <c r="H69" s="1313">
        <v>1</v>
      </c>
      <c r="I69" s="1313">
        <v>2</v>
      </c>
      <c r="J69" s="1314">
        <v>200</v>
      </c>
      <c r="K69" s="1296">
        <f t="shared" si="0"/>
        <v>400</v>
      </c>
      <c r="L69" s="1315">
        <v>0</v>
      </c>
      <c r="M69" s="1315">
        <v>2</v>
      </c>
      <c r="N69" s="1315">
        <v>0</v>
      </c>
      <c r="O69" s="1315">
        <v>0</v>
      </c>
      <c r="P69" s="1298">
        <f t="shared" si="1"/>
        <v>2</v>
      </c>
      <c r="Q69" s="1298">
        <f t="shared" si="2"/>
        <v>400</v>
      </c>
      <c r="R69" s="1289" t="s">
        <v>1051</v>
      </c>
      <c r="S69" s="1316" t="s">
        <v>300</v>
      </c>
      <c r="T69" s="722" t="str">
        <f>IF(K84=Q84,"OK")</f>
        <v>OK</v>
      </c>
      <c r="U69" s="739">
        <f t="shared" si="4"/>
        <v>0</v>
      </c>
      <c r="V69" s="739">
        <f t="shared" si="5"/>
        <v>400</v>
      </c>
      <c r="W69" s="739">
        <f t="shared" si="6"/>
        <v>0</v>
      </c>
      <c r="X69" s="739">
        <f t="shared" si="7"/>
        <v>0</v>
      </c>
      <c r="Y69" s="722">
        <f t="shared" si="8"/>
        <v>400</v>
      </c>
      <c r="Z69" s="740" t="str">
        <f t="shared" si="9"/>
        <v>OK</v>
      </c>
    </row>
    <row r="70" spans="1:26">
      <c r="A70" s="1301">
        <v>49</v>
      </c>
      <c r="B70" s="1349" t="s">
        <v>2751</v>
      </c>
      <c r="C70" s="1307" t="s">
        <v>1292</v>
      </c>
      <c r="D70" s="1307">
        <v>0</v>
      </c>
      <c r="E70" s="1307">
        <v>2</v>
      </c>
      <c r="F70" s="1307">
        <v>2</v>
      </c>
      <c r="G70" s="1307">
        <v>2</v>
      </c>
      <c r="H70" s="1307">
        <v>0</v>
      </c>
      <c r="I70" s="1307">
        <v>2</v>
      </c>
      <c r="J70" s="1308">
        <v>1400</v>
      </c>
      <c r="K70" s="1296">
        <f t="shared" si="0"/>
        <v>2800</v>
      </c>
      <c r="L70" s="1309">
        <v>2</v>
      </c>
      <c r="M70" s="1309"/>
      <c r="N70" s="1309">
        <v>0</v>
      </c>
      <c r="O70" s="1309">
        <v>0</v>
      </c>
      <c r="P70" s="1298">
        <f t="shared" si="1"/>
        <v>2</v>
      </c>
      <c r="Q70" s="1298">
        <f t="shared" si="2"/>
        <v>2800</v>
      </c>
      <c r="R70" s="1289" t="s">
        <v>1051</v>
      </c>
      <c r="S70" s="1304" t="s">
        <v>300</v>
      </c>
      <c r="T70" s="722" t="str">
        <f>IF(K85=Q85,"OK")</f>
        <v>OK</v>
      </c>
      <c r="U70" s="739">
        <f t="shared" si="4"/>
        <v>2800</v>
      </c>
      <c r="V70" s="739">
        <f t="shared" si="5"/>
        <v>0</v>
      </c>
      <c r="W70" s="739">
        <f t="shared" si="6"/>
        <v>0</v>
      </c>
      <c r="X70" s="739">
        <f t="shared" si="7"/>
        <v>0</v>
      </c>
      <c r="Y70" s="722">
        <f t="shared" si="8"/>
        <v>2800</v>
      </c>
      <c r="Z70" s="740" t="str">
        <f t="shared" si="9"/>
        <v>OK</v>
      </c>
    </row>
    <row r="71" spans="1:26">
      <c r="A71" s="1301">
        <v>50</v>
      </c>
      <c r="B71" s="1346" t="s">
        <v>2752</v>
      </c>
      <c r="C71" s="1302" t="s">
        <v>1396</v>
      </c>
      <c r="D71" s="1302">
        <v>0</v>
      </c>
      <c r="E71" s="1302">
        <v>72</v>
      </c>
      <c r="F71" s="1302">
        <v>72</v>
      </c>
      <c r="G71" s="1302">
        <v>72</v>
      </c>
      <c r="H71" s="1302">
        <v>48</v>
      </c>
      <c r="I71" s="1302">
        <v>24</v>
      </c>
      <c r="J71" s="1303">
        <v>75</v>
      </c>
      <c r="K71" s="1296">
        <f t="shared" si="0"/>
        <v>1800</v>
      </c>
      <c r="L71" s="1298">
        <v>0</v>
      </c>
      <c r="M71" s="1298">
        <v>24</v>
      </c>
      <c r="N71" s="1298">
        <v>0</v>
      </c>
      <c r="O71" s="1298">
        <v>0</v>
      </c>
      <c r="P71" s="1298">
        <f t="shared" si="1"/>
        <v>24</v>
      </c>
      <c r="Q71" s="1298">
        <f t="shared" si="2"/>
        <v>1800</v>
      </c>
      <c r="R71" s="1289" t="s">
        <v>1051</v>
      </c>
      <c r="S71" s="1304" t="s">
        <v>300</v>
      </c>
      <c r="T71" s="722" t="str">
        <f>IF(K86=Q86,"OK")</f>
        <v>OK</v>
      </c>
      <c r="U71" s="739">
        <f t="shared" ref="U71:U134" si="12">+L71*J71</f>
        <v>0</v>
      </c>
      <c r="V71" s="739">
        <f t="shared" ref="V71:V134" si="13">+M71*J71</f>
        <v>1800</v>
      </c>
      <c r="W71" s="739">
        <f t="shared" ref="W71:W134" si="14">+N71*J71</f>
        <v>0</v>
      </c>
      <c r="X71" s="739">
        <f t="shared" ref="X71:X134" si="15">+O71*J71</f>
        <v>0</v>
      </c>
      <c r="Y71" s="722">
        <f t="shared" ref="Y71:Y134" si="16">SUM(U71:X71)</f>
        <v>1800</v>
      </c>
      <c r="Z71" s="740" t="str">
        <f t="shared" ref="Z71:Z134" si="17">IF(Q71=Y71,"OK")</f>
        <v>OK</v>
      </c>
    </row>
    <row r="72" spans="1:26" s="21" customFormat="1" ht="24" customHeight="1">
      <c r="A72" s="1060"/>
      <c r="B72" s="76" t="s">
        <v>6</v>
      </c>
      <c r="K72" s="1273">
        <f>SUM(K56:K71)</f>
        <v>272721.68</v>
      </c>
      <c r="L72" s="1139"/>
      <c r="M72" s="1139"/>
      <c r="N72" s="1139"/>
      <c r="O72" s="1139"/>
      <c r="P72" s="1139"/>
      <c r="Q72" s="1273">
        <f>SUM(Q53:Q71)</f>
        <v>272721.68</v>
      </c>
      <c r="T72" s="22"/>
      <c r="U72" s="739"/>
      <c r="V72" s="739"/>
      <c r="W72" s="739"/>
      <c r="X72" s="739"/>
      <c r="Y72" s="722"/>
      <c r="Z72" s="740"/>
    </row>
    <row r="73" spans="1:26" s="21" customFormat="1" ht="24" customHeight="1">
      <c r="A73" s="1060"/>
      <c r="B73" s="73"/>
      <c r="K73" s="1254"/>
      <c r="L73" s="1139"/>
      <c r="M73" s="1139"/>
      <c r="N73" s="1139"/>
      <c r="O73" s="1139"/>
      <c r="P73" s="1139"/>
      <c r="Q73" s="1254"/>
      <c r="T73" s="22"/>
      <c r="U73" s="739"/>
      <c r="V73" s="739"/>
      <c r="W73" s="739"/>
      <c r="X73" s="739"/>
      <c r="Y73" s="722"/>
      <c r="Z73" s="740"/>
    </row>
    <row r="74" spans="1:26" s="21" customFormat="1" ht="24" customHeight="1">
      <c r="A74" s="1060"/>
      <c r="B74" s="73"/>
      <c r="K74" s="1254"/>
      <c r="L74" s="1139"/>
      <c r="M74" s="1139"/>
      <c r="N74" s="1139"/>
      <c r="O74" s="1139"/>
      <c r="P74" s="1139"/>
      <c r="Q74" s="1254"/>
      <c r="T74" s="22"/>
      <c r="U74" s="739"/>
      <c r="V74" s="739"/>
      <c r="W74" s="739"/>
      <c r="X74" s="739"/>
      <c r="Y74" s="722"/>
      <c r="Z74" s="740"/>
    </row>
    <row r="75" spans="1:26" s="21" customFormat="1" ht="24" customHeight="1">
      <c r="A75" s="1060"/>
      <c r="B75" s="73"/>
      <c r="K75" s="1254"/>
      <c r="L75" s="1139"/>
      <c r="M75" s="1139"/>
      <c r="N75" s="1139"/>
      <c r="O75" s="1139"/>
      <c r="P75" s="1139"/>
      <c r="Q75" s="1254"/>
      <c r="T75" s="22"/>
      <c r="U75" s="739"/>
      <c r="V75" s="739"/>
      <c r="W75" s="739"/>
      <c r="X75" s="739"/>
      <c r="Y75" s="722"/>
      <c r="Z75" s="740"/>
    </row>
    <row r="76" spans="1:26" ht="24.6">
      <c r="A76" s="1897" t="s">
        <v>2701</v>
      </c>
      <c r="B76" s="1897"/>
      <c r="C76" s="1897"/>
      <c r="D76" s="1897"/>
      <c r="E76" s="1897"/>
      <c r="F76" s="1897"/>
      <c r="G76" s="1897"/>
      <c r="H76" s="1897"/>
      <c r="I76" s="1897"/>
      <c r="J76" s="1897"/>
      <c r="K76" s="1897"/>
      <c r="L76" s="1897"/>
      <c r="M76" s="1897"/>
      <c r="N76" s="1897"/>
      <c r="O76" s="1897"/>
      <c r="P76" s="1897"/>
      <c r="Q76" s="1897"/>
      <c r="R76" s="1897"/>
      <c r="S76" s="1897"/>
      <c r="U76" s="739"/>
      <c r="V76" s="739"/>
      <c r="W76" s="739"/>
      <c r="X76" s="739"/>
      <c r="Z76" s="740"/>
    </row>
    <row r="77" spans="1:26" ht="24.6">
      <c r="A77" s="1897" t="s">
        <v>1518</v>
      </c>
      <c r="B77" s="1897"/>
      <c r="C77" s="1897"/>
      <c r="D77" s="1897"/>
      <c r="E77" s="1897"/>
      <c r="F77" s="1897"/>
      <c r="G77" s="1897"/>
      <c r="H77" s="1897"/>
      <c r="I77" s="1897"/>
      <c r="J77" s="1897"/>
      <c r="K77" s="1897"/>
      <c r="L77" s="1897"/>
      <c r="M77" s="1897"/>
      <c r="N77" s="1897"/>
      <c r="O77" s="1897"/>
      <c r="P77" s="1897"/>
      <c r="Q77" s="1897"/>
      <c r="R77" s="1897"/>
      <c r="S77" s="1897"/>
      <c r="U77" s="739"/>
      <c r="V77" s="739"/>
      <c r="W77" s="739"/>
      <c r="X77" s="739"/>
      <c r="Z77" s="740"/>
    </row>
    <row r="78" spans="1:26" ht="24.6">
      <c r="A78" s="1898" t="s">
        <v>1030</v>
      </c>
      <c r="B78" s="1898"/>
      <c r="C78" s="1898"/>
      <c r="D78" s="1898"/>
      <c r="E78" s="1898"/>
      <c r="F78" s="1898"/>
      <c r="G78" s="1898"/>
      <c r="H78" s="1898"/>
      <c r="I78" s="1898"/>
      <c r="J78" s="1898"/>
      <c r="K78" s="1898"/>
      <c r="L78" s="1898"/>
      <c r="M78" s="1898"/>
      <c r="N78" s="1898"/>
      <c r="O78" s="1898"/>
      <c r="P78" s="1898"/>
      <c r="Q78" s="1898"/>
      <c r="R78" s="1898"/>
      <c r="S78" s="1898"/>
      <c r="U78" s="739"/>
      <c r="V78" s="739"/>
      <c r="W78" s="739"/>
      <c r="X78" s="739"/>
      <c r="Z78" s="740"/>
    </row>
    <row r="79" spans="1:26">
      <c r="A79" s="1899" t="s">
        <v>789</v>
      </c>
      <c r="B79" s="1901" t="s">
        <v>4</v>
      </c>
      <c r="C79" s="1903" t="s">
        <v>1031</v>
      </c>
      <c r="D79" s="1905" t="s">
        <v>1032</v>
      </c>
      <c r="E79" s="1906"/>
      <c r="F79" s="1907"/>
      <c r="G79" s="1908" t="s">
        <v>1033</v>
      </c>
      <c r="H79" s="1910" t="s">
        <v>1034</v>
      </c>
      <c r="I79" s="1910" t="s">
        <v>1035</v>
      </c>
      <c r="J79" s="1918" t="s">
        <v>1036</v>
      </c>
      <c r="K79" s="1918" t="s">
        <v>1037</v>
      </c>
      <c r="L79" s="1910" t="s">
        <v>1038</v>
      </c>
      <c r="M79" s="1910" t="s">
        <v>1039</v>
      </c>
      <c r="N79" s="1910" t="s">
        <v>1040</v>
      </c>
      <c r="O79" s="1910" t="s">
        <v>1041</v>
      </c>
      <c r="P79" s="1912" t="s">
        <v>1042</v>
      </c>
      <c r="Q79" s="1913"/>
      <c r="R79" s="1914" t="s">
        <v>1043</v>
      </c>
      <c r="S79" s="1916" t="s">
        <v>2702</v>
      </c>
      <c r="U79" s="739"/>
      <c r="V79" s="739"/>
      <c r="W79" s="739"/>
      <c r="X79" s="739"/>
      <c r="Z79" s="740"/>
    </row>
    <row r="80" spans="1:26" ht="63" customHeight="1">
      <c r="A80" s="1924"/>
      <c r="B80" s="1925"/>
      <c r="C80" s="1926"/>
      <c r="D80" s="1318" t="s">
        <v>1045</v>
      </c>
      <c r="E80" s="1318" t="s">
        <v>1046</v>
      </c>
      <c r="F80" s="1318" t="s">
        <v>224</v>
      </c>
      <c r="G80" s="1927"/>
      <c r="H80" s="1920"/>
      <c r="I80" s="1920"/>
      <c r="J80" s="1923"/>
      <c r="K80" s="1923"/>
      <c r="L80" s="1920"/>
      <c r="M80" s="1920"/>
      <c r="N80" s="1920"/>
      <c r="O80" s="1920"/>
      <c r="P80" s="1319" t="s">
        <v>1047</v>
      </c>
      <c r="Q80" s="1320" t="s">
        <v>1048</v>
      </c>
      <c r="R80" s="1921"/>
      <c r="S80" s="1922"/>
      <c r="U80" s="739"/>
      <c r="V80" s="739"/>
      <c r="W80" s="739"/>
      <c r="X80" s="739"/>
      <c r="Z80" s="740"/>
    </row>
    <row r="81" spans="1:26" ht="21" customHeight="1">
      <c r="A81" s="1321"/>
      <c r="B81" s="1322" t="s">
        <v>1087</v>
      </c>
      <c r="C81" s="1323"/>
      <c r="D81" s="1280"/>
      <c r="E81" s="1280"/>
      <c r="F81" s="1280"/>
      <c r="G81" s="1324"/>
      <c r="H81" s="1325"/>
      <c r="I81" s="1325"/>
      <c r="J81" s="1326"/>
      <c r="K81" s="848">
        <f>+K72</f>
        <v>272721.68</v>
      </c>
      <c r="L81" s="1327"/>
      <c r="M81" s="1327"/>
      <c r="N81" s="1327"/>
      <c r="O81" s="1327"/>
      <c r="P81" s="1328"/>
      <c r="Q81" s="923">
        <f>+Q72</f>
        <v>272721.68</v>
      </c>
      <c r="R81" s="1322"/>
      <c r="S81" s="1329"/>
      <c r="U81" s="739"/>
      <c r="V81" s="739"/>
      <c r="W81" s="739"/>
      <c r="X81" s="739"/>
      <c r="Z81" s="740"/>
    </row>
    <row r="82" spans="1:26">
      <c r="A82" s="1311">
        <v>51</v>
      </c>
      <c r="B82" s="1348" t="s">
        <v>2753</v>
      </c>
      <c r="C82" s="1313" t="s">
        <v>1396</v>
      </c>
      <c r="D82" s="1313">
        <v>63</v>
      </c>
      <c r="E82" s="1313">
        <v>417</v>
      </c>
      <c r="F82" s="1313">
        <v>348</v>
      </c>
      <c r="G82" s="1313">
        <v>348</v>
      </c>
      <c r="H82" s="1313">
        <v>276</v>
      </c>
      <c r="I82" s="1313">
        <v>72</v>
      </c>
      <c r="J82" s="1314">
        <v>25</v>
      </c>
      <c r="K82" s="1296">
        <f t="shared" si="0"/>
        <v>1800</v>
      </c>
      <c r="L82" s="1315">
        <v>0</v>
      </c>
      <c r="M82" s="1315">
        <v>72</v>
      </c>
      <c r="N82" s="1315">
        <v>0</v>
      </c>
      <c r="O82" s="1315">
        <v>0</v>
      </c>
      <c r="P82" s="1298">
        <f t="shared" si="1"/>
        <v>72</v>
      </c>
      <c r="Q82" s="1298">
        <f t="shared" si="2"/>
        <v>1800</v>
      </c>
      <c r="R82" s="1289" t="s">
        <v>1051</v>
      </c>
      <c r="S82" s="1316" t="s">
        <v>300</v>
      </c>
      <c r="T82" s="722" t="str">
        <f t="shared" ref="T82:T111" si="18">IF(K87=Q87,"OK")</f>
        <v>OK</v>
      </c>
      <c r="U82" s="739">
        <f t="shared" si="12"/>
        <v>0</v>
      </c>
      <c r="V82" s="739">
        <f t="shared" si="13"/>
        <v>1800</v>
      </c>
      <c r="W82" s="739">
        <f t="shared" si="14"/>
        <v>0</v>
      </c>
      <c r="X82" s="739">
        <f t="shared" si="15"/>
        <v>0</v>
      </c>
      <c r="Y82" s="722">
        <f t="shared" si="16"/>
        <v>1800</v>
      </c>
      <c r="Z82" s="740" t="str">
        <f t="shared" si="17"/>
        <v>OK</v>
      </c>
    </row>
    <row r="83" spans="1:26">
      <c r="A83" s="1311">
        <v>52</v>
      </c>
      <c r="B83" s="1348" t="s">
        <v>2754</v>
      </c>
      <c r="C83" s="1313" t="s">
        <v>1302</v>
      </c>
      <c r="D83" s="1313">
        <v>8</v>
      </c>
      <c r="E83" s="1313">
        <v>4</v>
      </c>
      <c r="F83" s="1313">
        <v>5</v>
      </c>
      <c r="G83" s="1313">
        <v>0</v>
      </c>
      <c r="H83" s="1313">
        <v>0</v>
      </c>
      <c r="I83" s="1313">
        <v>0</v>
      </c>
      <c r="J83" s="1314">
        <v>2900</v>
      </c>
      <c r="K83" s="1296">
        <f t="shared" si="0"/>
        <v>0</v>
      </c>
      <c r="L83" s="1315">
        <v>0</v>
      </c>
      <c r="M83" s="1315">
        <v>0</v>
      </c>
      <c r="N83" s="1315">
        <v>0</v>
      </c>
      <c r="O83" s="1315">
        <v>0</v>
      </c>
      <c r="P83" s="1298">
        <f t="shared" si="1"/>
        <v>0</v>
      </c>
      <c r="Q83" s="1298">
        <f t="shared" si="2"/>
        <v>0</v>
      </c>
      <c r="R83" s="1289" t="s">
        <v>1051</v>
      </c>
      <c r="S83" s="1316" t="s">
        <v>300</v>
      </c>
      <c r="T83" s="722" t="str">
        <f t="shared" si="18"/>
        <v>OK</v>
      </c>
      <c r="U83" s="739">
        <f t="shared" si="12"/>
        <v>0</v>
      </c>
      <c r="V83" s="739">
        <f t="shared" si="13"/>
        <v>0</v>
      </c>
      <c r="W83" s="739">
        <f t="shared" si="14"/>
        <v>0</v>
      </c>
      <c r="X83" s="739">
        <f t="shared" si="15"/>
        <v>0</v>
      </c>
      <c r="Y83" s="722">
        <f t="shared" si="16"/>
        <v>0</v>
      </c>
      <c r="Z83" s="740" t="str">
        <f t="shared" si="17"/>
        <v>OK</v>
      </c>
    </row>
    <row r="84" spans="1:26">
      <c r="A84" s="1301">
        <v>53</v>
      </c>
      <c r="B84" s="1346" t="s">
        <v>2755</v>
      </c>
      <c r="C84" s="1302" t="s">
        <v>1396</v>
      </c>
      <c r="D84" s="1302">
        <v>24</v>
      </c>
      <c r="E84" s="1302">
        <v>24</v>
      </c>
      <c r="F84" s="1302">
        <v>24</v>
      </c>
      <c r="G84" s="1302">
        <v>60</v>
      </c>
      <c r="H84" s="1302">
        <v>24</v>
      </c>
      <c r="I84" s="1302">
        <v>36</v>
      </c>
      <c r="J84" s="1303">
        <v>380</v>
      </c>
      <c r="K84" s="1296">
        <f t="shared" si="0"/>
        <v>13680</v>
      </c>
      <c r="L84" s="1298">
        <v>36</v>
      </c>
      <c r="M84" s="1298">
        <v>0</v>
      </c>
      <c r="N84" s="1298">
        <v>0</v>
      </c>
      <c r="O84" s="1298">
        <v>0</v>
      </c>
      <c r="P84" s="1298">
        <f t="shared" si="1"/>
        <v>36</v>
      </c>
      <c r="Q84" s="1298">
        <f t="shared" si="2"/>
        <v>13680</v>
      </c>
      <c r="R84" s="1289" t="s">
        <v>1051</v>
      </c>
      <c r="S84" s="1304" t="s">
        <v>300</v>
      </c>
      <c r="T84" s="722" t="str">
        <f t="shared" si="18"/>
        <v>OK</v>
      </c>
      <c r="U84" s="739">
        <f t="shared" si="12"/>
        <v>13680</v>
      </c>
      <c r="V84" s="739">
        <f t="shared" si="13"/>
        <v>0</v>
      </c>
      <c r="W84" s="739">
        <f t="shared" si="14"/>
        <v>0</v>
      </c>
      <c r="X84" s="739">
        <f t="shared" si="15"/>
        <v>0</v>
      </c>
      <c r="Y84" s="722">
        <f t="shared" si="16"/>
        <v>13680</v>
      </c>
      <c r="Z84" s="740" t="str">
        <f t="shared" si="17"/>
        <v>OK</v>
      </c>
    </row>
    <row r="85" spans="1:26" s="1317" customFormat="1">
      <c r="A85" s="1301">
        <v>54</v>
      </c>
      <c r="B85" s="1346" t="s">
        <v>2756</v>
      </c>
      <c r="C85" s="1302" t="s">
        <v>2757</v>
      </c>
      <c r="D85" s="1302">
        <v>72</v>
      </c>
      <c r="E85" s="1302">
        <v>108</v>
      </c>
      <c r="F85" s="1302">
        <v>32</v>
      </c>
      <c r="G85" s="1302">
        <v>32</v>
      </c>
      <c r="H85" s="1302">
        <v>8</v>
      </c>
      <c r="I85" s="1302">
        <v>24</v>
      </c>
      <c r="J85" s="1303">
        <v>50</v>
      </c>
      <c r="K85" s="1296">
        <f t="shared" si="0"/>
        <v>1200</v>
      </c>
      <c r="L85" s="1298">
        <v>24</v>
      </c>
      <c r="M85" s="1298">
        <v>0</v>
      </c>
      <c r="N85" s="1298">
        <v>0</v>
      </c>
      <c r="O85" s="1298">
        <v>0</v>
      </c>
      <c r="P85" s="1298">
        <f t="shared" si="1"/>
        <v>24</v>
      </c>
      <c r="Q85" s="1298">
        <f t="shared" si="2"/>
        <v>1200</v>
      </c>
      <c r="R85" s="1289" t="s">
        <v>1051</v>
      </c>
      <c r="S85" s="1304" t="s">
        <v>300</v>
      </c>
      <c r="T85" s="1317" t="str">
        <f t="shared" si="18"/>
        <v>OK</v>
      </c>
      <c r="U85" s="739">
        <f t="shared" si="12"/>
        <v>1200</v>
      </c>
      <c r="V85" s="739">
        <f t="shared" si="13"/>
        <v>0</v>
      </c>
      <c r="W85" s="739">
        <f t="shared" si="14"/>
        <v>0</v>
      </c>
      <c r="X85" s="739">
        <f t="shared" si="15"/>
        <v>0</v>
      </c>
      <c r="Y85" s="722">
        <f t="shared" si="16"/>
        <v>1200</v>
      </c>
      <c r="Z85" s="740" t="str">
        <f t="shared" si="17"/>
        <v>OK</v>
      </c>
    </row>
    <row r="86" spans="1:26" s="1317" customFormat="1">
      <c r="A86" s="1301">
        <v>55</v>
      </c>
      <c r="B86" s="1346" t="s">
        <v>2758</v>
      </c>
      <c r="C86" s="1302" t="s">
        <v>1292</v>
      </c>
      <c r="D86" s="1302">
        <v>1</v>
      </c>
      <c r="E86" s="1302">
        <v>1</v>
      </c>
      <c r="F86" s="1302">
        <v>1</v>
      </c>
      <c r="G86" s="1302">
        <v>1</v>
      </c>
      <c r="H86" s="1302">
        <v>0</v>
      </c>
      <c r="I86" s="1302">
        <v>1</v>
      </c>
      <c r="J86" s="1303">
        <v>1500</v>
      </c>
      <c r="K86" s="1296">
        <f t="shared" si="0"/>
        <v>1500</v>
      </c>
      <c r="L86" s="1298">
        <v>1</v>
      </c>
      <c r="M86" s="1298">
        <v>0</v>
      </c>
      <c r="N86" s="1298">
        <v>0</v>
      </c>
      <c r="O86" s="1298">
        <v>0</v>
      </c>
      <c r="P86" s="1298">
        <f t="shared" si="1"/>
        <v>1</v>
      </c>
      <c r="Q86" s="1298">
        <f t="shared" si="2"/>
        <v>1500</v>
      </c>
      <c r="R86" s="1289" t="s">
        <v>1051</v>
      </c>
      <c r="S86" s="1304" t="s">
        <v>300</v>
      </c>
      <c r="T86" s="1317" t="str">
        <f t="shared" si="18"/>
        <v>OK</v>
      </c>
      <c r="U86" s="739">
        <f t="shared" si="12"/>
        <v>1500</v>
      </c>
      <c r="V86" s="739">
        <f t="shared" si="13"/>
        <v>0</v>
      </c>
      <c r="W86" s="739">
        <f t="shared" si="14"/>
        <v>0</v>
      </c>
      <c r="X86" s="739">
        <f t="shared" si="15"/>
        <v>0</v>
      </c>
      <c r="Y86" s="722">
        <f t="shared" si="16"/>
        <v>1500</v>
      </c>
      <c r="Z86" s="740" t="str">
        <f t="shared" si="17"/>
        <v>OK</v>
      </c>
    </row>
    <row r="87" spans="1:26" s="1350" customFormat="1">
      <c r="A87" s="1301">
        <v>56</v>
      </c>
      <c r="B87" s="1346" t="s">
        <v>2759</v>
      </c>
      <c r="C87" s="1302" t="s">
        <v>1503</v>
      </c>
      <c r="D87" s="1302">
        <v>2</v>
      </c>
      <c r="E87" s="1302">
        <v>2</v>
      </c>
      <c r="F87" s="1302">
        <v>0</v>
      </c>
      <c r="G87" s="1302">
        <v>0</v>
      </c>
      <c r="H87" s="1302">
        <v>0</v>
      </c>
      <c r="I87" s="1302">
        <v>0</v>
      </c>
      <c r="J87" s="1303">
        <v>2000</v>
      </c>
      <c r="K87" s="1296">
        <f t="shared" si="0"/>
        <v>0</v>
      </c>
      <c r="L87" s="1298">
        <v>0</v>
      </c>
      <c r="M87" s="1298">
        <v>0</v>
      </c>
      <c r="N87" s="1298">
        <v>0</v>
      </c>
      <c r="O87" s="1298">
        <v>0</v>
      </c>
      <c r="P87" s="1298">
        <f t="shared" si="1"/>
        <v>0</v>
      </c>
      <c r="Q87" s="1298">
        <f t="shared" si="2"/>
        <v>0</v>
      </c>
      <c r="R87" s="1289" t="s">
        <v>1051</v>
      </c>
      <c r="S87" s="1304" t="s">
        <v>300</v>
      </c>
      <c r="T87" s="1350" t="str">
        <f t="shared" si="18"/>
        <v>OK</v>
      </c>
      <c r="U87" s="739">
        <f t="shared" si="12"/>
        <v>0</v>
      </c>
      <c r="V87" s="739">
        <f t="shared" si="13"/>
        <v>0</v>
      </c>
      <c r="W87" s="739">
        <f t="shared" si="14"/>
        <v>0</v>
      </c>
      <c r="X87" s="739">
        <f t="shared" si="15"/>
        <v>0</v>
      </c>
      <c r="Y87" s="722">
        <f t="shared" si="16"/>
        <v>0</v>
      </c>
      <c r="Z87" s="740" t="str">
        <f t="shared" si="17"/>
        <v>OK</v>
      </c>
    </row>
    <row r="88" spans="1:26" s="1350" customFormat="1">
      <c r="A88" s="1301">
        <v>57</v>
      </c>
      <c r="B88" s="1346" t="s">
        <v>2760</v>
      </c>
      <c r="C88" s="1302" t="s">
        <v>1292</v>
      </c>
      <c r="D88" s="1302">
        <v>1</v>
      </c>
      <c r="E88" s="1302">
        <v>1</v>
      </c>
      <c r="F88" s="1302">
        <v>0</v>
      </c>
      <c r="G88" s="1302">
        <v>1</v>
      </c>
      <c r="H88" s="1302">
        <v>0</v>
      </c>
      <c r="I88" s="1302">
        <v>1</v>
      </c>
      <c r="J88" s="1303">
        <v>800</v>
      </c>
      <c r="K88" s="1296">
        <f t="shared" si="0"/>
        <v>800</v>
      </c>
      <c r="L88" s="1298">
        <v>1</v>
      </c>
      <c r="M88" s="1298">
        <v>0</v>
      </c>
      <c r="N88" s="1298">
        <v>0</v>
      </c>
      <c r="O88" s="1298">
        <v>0</v>
      </c>
      <c r="P88" s="1298">
        <f t="shared" si="1"/>
        <v>1</v>
      </c>
      <c r="Q88" s="1298">
        <f t="shared" si="2"/>
        <v>800</v>
      </c>
      <c r="R88" s="1289" t="s">
        <v>1051</v>
      </c>
      <c r="S88" s="1304" t="s">
        <v>300</v>
      </c>
      <c r="T88" s="1350" t="str">
        <f t="shared" si="18"/>
        <v>OK</v>
      </c>
      <c r="U88" s="739">
        <f t="shared" si="12"/>
        <v>800</v>
      </c>
      <c r="V88" s="739">
        <f t="shared" si="13"/>
        <v>0</v>
      </c>
      <c r="W88" s="739">
        <f t="shared" si="14"/>
        <v>0</v>
      </c>
      <c r="X88" s="739">
        <f t="shared" si="15"/>
        <v>0</v>
      </c>
      <c r="Y88" s="722">
        <f t="shared" si="16"/>
        <v>800</v>
      </c>
      <c r="Z88" s="740" t="str">
        <f t="shared" si="17"/>
        <v>OK</v>
      </c>
    </row>
    <row r="89" spans="1:26" s="1350" customFormat="1">
      <c r="A89" s="1301">
        <v>58</v>
      </c>
      <c r="B89" s="1346" t="s">
        <v>2761</v>
      </c>
      <c r="C89" s="1302" t="s">
        <v>1169</v>
      </c>
      <c r="D89" s="1302">
        <v>9</v>
      </c>
      <c r="E89" s="1302">
        <v>23</v>
      </c>
      <c r="F89" s="1302">
        <v>10</v>
      </c>
      <c r="G89" s="1302">
        <v>16</v>
      </c>
      <c r="H89" s="1302">
        <v>6</v>
      </c>
      <c r="I89" s="1302">
        <v>10</v>
      </c>
      <c r="J89" s="1303">
        <v>50</v>
      </c>
      <c r="K89" s="1296">
        <f t="shared" si="0"/>
        <v>500</v>
      </c>
      <c r="L89" s="1298">
        <v>10</v>
      </c>
      <c r="M89" s="1298">
        <v>0</v>
      </c>
      <c r="N89" s="1298">
        <v>0</v>
      </c>
      <c r="O89" s="1298">
        <v>0</v>
      </c>
      <c r="P89" s="1298">
        <f t="shared" si="1"/>
        <v>10</v>
      </c>
      <c r="Q89" s="1298">
        <f t="shared" si="2"/>
        <v>500</v>
      </c>
      <c r="R89" s="1289" t="s">
        <v>1051</v>
      </c>
      <c r="S89" s="1304" t="s">
        <v>300</v>
      </c>
      <c r="T89" s="1350" t="str">
        <f t="shared" si="18"/>
        <v>OK</v>
      </c>
      <c r="U89" s="739">
        <f t="shared" si="12"/>
        <v>500</v>
      </c>
      <c r="V89" s="739">
        <f t="shared" si="13"/>
        <v>0</v>
      </c>
      <c r="W89" s="739">
        <f t="shared" si="14"/>
        <v>0</v>
      </c>
      <c r="X89" s="739">
        <f t="shared" si="15"/>
        <v>0</v>
      </c>
      <c r="Y89" s="722">
        <f t="shared" si="16"/>
        <v>500</v>
      </c>
      <c r="Z89" s="740" t="str">
        <f t="shared" si="17"/>
        <v>OK</v>
      </c>
    </row>
    <row r="90" spans="1:26" s="1350" customFormat="1">
      <c r="A90" s="1311">
        <v>59</v>
      </c>
      <c r="B90" s="1348" t="s">
        <v>2762</v>
      </c>
      <c r="C90" s="1313" t="s">
        <v>1390</v>
      </c>
      <c r="D90" s="1313">
        <v>30</v>
      </c>
      <c r="E90" s="1313">
        <v>40</v>
      </c>
      <c r="F90" s="1313">
        <v>30</v>
      </c>
      <c r="G90" s="1313">
        <v>40</v>
      </c>
      <c r="H90" s="1313">
        <v>0</v>
      </c>
      <c r="I90" s="1313">
        <v>40</v>
      </c>
      <c r="J90" s="1314">
        <v>165</v>
      </c>
      <c r="K90" s="1296">
        <f t="shared" si="0"/>
        <v>6600</v>
      </c>
      <c r="L90" s="1315">
        <v>20</v>
      </c>
      <c r="M90" s="1315">
        <v>0</v>
      </c>
      <c r="N90" s="1315">
        <v>20</v>
      </c>
      <c r="O90" s="1315">
        <v>0</v>
      </c>
      <c r="P90" s="1298">
        <f t="shared" si="1"/>
        <v>40</v>
      </c>
      <c r="Q90" s="1298">
        <f t="shared" si="2"/>
        <v>6600</v>
      </c>
      <c r="R90" s="1289" t="s">
        <v>1051</v>
      </c>
      <c r="S90" s="1316" t="s">
        <v>300</v>
      </c>
      <c r="T90" s="1350" t="str">
        <f t="shared" si="18"/>
        <v>OK</v>
      </c>
      <c r="U90" s="739">
        <f t="shared" si="12"/>
        <v>3300</v>
      </c>
      <c r="V90" s="739">
        <f t="shared" si="13"/>
        <v>0</v>
      </c>
      <c r="W90" s="739">
        <f t="shared" si="14"/>
        <v>3300</v>
      </c>
      <c r="X90" s="739">
        <f t="shared" si="15"/>
        <v>0</v>
      </c>
      <c r="Y90" s="722">
        <f t="shared" si="16"/>
        <v>6600</v>
      </c>
      <c r="Z90" s="740" t="str">
        <f t="shared" si="17"/>
        <v>OK</v>
      </c>
    </row>
    <row r="91" spans="1:26" s="1351" customFormat="1">
      <c r="A91" s="1311">
        <v>60</v>
      </c>
      <c r="B91" s="1348" t="s">
        <v>2763</v>
      </c>
      <c r="C91" s="1313" t="s">
        <v>2764</v>
      </c>
      <c r="D91" s="1313">
        <v>6</v>
      </c>
      <c r="E91" s="1313">
        <v>10</v>
      </c>
      <c r="F91" s="1313">
        <v>21</v>
      </c>
      <c r="G91" s="1313">
        <v>18</v>
      </c>
      <c r="H91" s="1313">
        <v>3</v>
      </c>
      <c r="I91" s="1313">
        <v>15</v>
      </c>
      <c r="J91" s="1314">
        <v>120</v>
      </c>
      <c r="K91" s="1296">
        <f t="shared" si="0"/>
        <v>1800</v>
      </c>
      <c r="L91" s="1315">
        <v>10</v>
      </c>
      <c r="M91" s="1315">
        <v>0</v>
      </c>
      <c r="N91" s="1315">
        <v>5</v>
      </c>
      <c r="O91" s="1315">
        <v>0</v>
      </c>
      <c r="P91" s="1298">
        <f t="shared" si="1"/>
        <v>15</v>
      </c>
      <c r="Q91" s="1298">
        <f t="shared" si="2"/>
        <v>1800</v>
      </c>
      <c r="R91" s="1289" t="s">
        <v>1051</v>
      </c>
      <c r="S91" s="1316" t="s">
        <v>300</v>
      </c>
      <c r="T91" s="1351" t="str">
        <f t="shared" si="18"/>
        <v>OK</v>
      </c>
      <c r="U91" s="739">
        <f t="shared" si="12"/>
        <v>1200</v>
      </c>
      <c r="V91" s="739">
        <f t="shared" si="13"/>
        <v>0</v>
      </c>
      <c r="W91" s="739">
        <f t="shared" si="14"/>
        <v>600</v>
      </c>
      <c r="X91" s="739">
        <f t="shared" si="15"/>
        <v>0</v>
      </c>
      <c r="Y91" s="722">
        <f t="shared" si="16"/>
        <v>1800</v>
      </c>
      <c r="Z91" s="740" t="str">
        <f t="shared" si="17"/>
        <v>OK</v>
      </c>
    </row>
    <row r="92" spans="1:26" s="1351" customFormat="1">
      <c r="A92" s="1311">
        <v>61</v>
      </c>
      <c r="B92" s="1352" t="s">
        <v>2765</v>
      </c>
      <c r="C92" s="1311" t="s">
        <v>1394</v>
      </c>
      <c r="D92" s="1313">
        <v>15</v>
      </c>
      <c r="E92" s="1313">
        <v>75</v>
      </c>
      <c r="F92" s="1313">
        <v>45</v>
      </c>
      <c r="G92" s="1313">
        <v>90</v>
      </c>
      <c r="H92" s="1313">
        <v>45</v>
      </c>
      <c r="I92" s="1313">
        <v>45</v>
      </c>
      <c r="J92" s="1314">
        <v>66.67</v>
      </c>
      <c r="K92" s="1296">
        <f t="shared" si="0"/>
        <v>3000.15</v>
      </c>
      <c r="L92" s="1315">
        <v>0</v>
      </c>
      <c r="M92" s="1315">
        <v>0</v>
      </c>
      <c r="N92" s="1315">
        <v>45</v>
      </c>
      <c r="O92" s="1315">
        <v>0</v>
      </c>
      <c r="P92" s="1298">
        <f t="shared" si="1"/>
        <v>45</v>
      </c>
      <c r="Q92" s="1298">
        <f t="shared" si="2"/>
        <v>3000.15</v>
      </c>
      <c r="R92" s="1289" t="s">
        <v>1051</v>
      </c>
      <c r="S92" s="1316" t="s">
        <v>300</v>
      </c>
      <c r="T92" s="1351" t="str">
        <f>IF(K107=Q107,"OK")</f>
        <v>OK</v>
      </c>
      <c r="U92" s="739">
        <f t="shared" si="12"/>
        <v>0</v>
      </c>
      <c r="V92" s="739">
        <f t="shared" si="13"/>
        <v>0</v>
      </c>
      <c r="W92" s="739">
        <f t="shared" si="14"/>
        <v>3000.15</v>
      </c>
      <c r="X92" s="739">
        <f t="shared" si="15"/>
        <v>0</v>
      </c>
      <c r="Y92" s="722">
        <f t="shared" si="16"/>
        <v>3000.15</v>
      </c>
      <c r="Z92" s="740" t="str">
        <f t="shared" si="17"/>
        <v>OK</v>
      </c>
    </row>
    <row r="93" spans="1:26" s="1351" customFormat="1">
      <c r="A93" s="1311">
        <v>62</v>
      </c>
      <c r="B93" s="1348" t="s">
        <v>2766</v>
      </c>
      <c r="C93" s="1311" t="s">
        <v>1169</v>
      </c>
      <c r="D93" s="1313">
        <v>1</v>
      </c>
      <c r="E93" s="1313">
        <v>3</v>
      </c>
      <c r="F93" s="1313">
        <v>3</v>
      </c>
      <c r="G93" s="1313">
        <v>2</v>
      </c>
      <c r="H93" s="1313">
        <v>0</v>
      </c>
      <c r="I93" s="1313">
        <v>2</v>
      </c>
      <c r="J93" s="1314">
        <v>1100</v>
      </c>
      <c r="K93" s="1296">
        <f t="shared" si="0"/>
        <v>2200</v>
      </c>
      <c r="L93" s="1315">
        <v>2</v>
      </c>
      <c r="M93" s="1315">
        <v>0</v>
      </c>
      <c r="N93" s="1315">
        <v>0</v>
      </c>
      <c r="O93" s="1315">
        <v>0</v>
      </c>
      <c r="P93" s="1298">
        <f t="shared" si="1"/>
        <v>2</v>
      </c>
      <c r="Q93" s="1298">
        <f t="shared" si="2"/>
        <v>2200</v>
      </c>
      <c r="R93" s="1289" t="s">
        <v>1051</v>
      </c>
      <c r="S93" s="1316" t="s">
        <v>300</v>
      </c>
      <c r="T93" s="1351" t="str">
        <f>IF(K108=Q108,"OK")</f>
        <v>OK</v>
      </c>
      <c r="U93" s="739">
        <f t="shared" si="12"/>
        <v>2200</v>
      </c>
      <c r="V93" s="739">
        <f t="shared" si="13"/>
        <v>0</v>
      </c>
      <c r="W93" s="739">
        <f t="shared" si="14"/>
        <v>0</v>
      </c>
      <c r="X93" s="739">
        <f t="shared" si="15"/>
        <v>0</v>
      </c>
      <c r="Y93" s="722">
        <f t="shared" si="16"/>
        <v>2200</v>
      </c>
      <c r="Z93" s="740" t="str">
        <f t="shared" si="17"/>
        <v>OK</v>
      </c>
    </row>
    <row r="94" spans="1:26" s="1351" customFormat="1">
      <c r="A94" s="1311">
        <v>63</v>
      </c>
      <c r="B94" s="1348" t="s">
        <v>2767</v>
      </c>
      <c r="C94" s="1311" t="s">
        <v>1169</v>
      </c>
      <c r="D94" s="1313">
        <v>9</v>
      </c>
      <c r="E94" s="1313">
        <v>9</v>
      </c>
      <c r="F94" s="1313">
        <v>9</v>
      </c>
      <c r="G94" s="1313">
        <v>4</v>
      </c>
      <c r="H94" s="1313">
        <v>2</v>
      </c>
      <c r="I94" s="1313">
        <v>2</v>
      </c>
      <c r="J94" s="1314">
        <v>3050</v>
      </c>
      <c r="K94" s="1296">
        <f t="shared" si="0"/>
        <v>6100</v>
      </c>
      <c r="L94" s="1315"/>
      <c r="M94" s="1315">
        <v>0</v>
      </c>
      <c r="N94" s="1315">
        <v>2</v>
      </c>
      <c r="O94" s="1315">
        <v>0</v>
      </c>
      <c r="P94" s="1298">
        <f t="shared" si="1"/>
        <v>2</v>
      </c>
      <c r="Q94" s="1298">
        <f t="shared" si="2"/>
        <v>6100</v>
      </c>
      <c r="R94" s="1289" t="s">
        <v>1051</v>
      </c>
      <c r="S94" s="1316" t="s">
        <v>300</v>
      </c>
      <c r="T94" s="1351" t="str">
        <f>IF(K109=Q109,"OK")</f>
        <v>OK</v>
      </c>
      <c r="U94" s="739">
        <f t="shared" si="12"/>
        <v>0</v>
      </c>
      <c r="V94" s="739">
        <f t="shared" si="13"/>
        <v>0</v>
      </c>
      <c r="W94" s="739">
        <f t="shared" si="14"/>
        <v>6100</v>
      </c>
      <c r="X94" s="739">
        <f t="shared" si="15"/>
        <v>0</v>
      </c>
      <c r="Y94" s="722">
        <f t="shared" si="16"/>
        <v>6100</v>
      </c>
      <c r="Z94" s="740" t="str">
        <f t="shared" si="17"/>
        <v>OK</v>
      </c>
    </row>
    <row r="95" spans="1:26" s="1351" customFormat="1">
      <c r="A95" s="1311">
        <v>64</v>
      </c>
      <c r="B95" s="1348" t="s">
        <v>2768</v>
      </c>
      <c r="C95" s="1311" t="s">
        <v>1390</v>
      </c>
      <c r="D95" s="1313">
        <v>4</v>
      </c>
      <c r="E95" s="1313">
        <v>6</v>
      </c>
      <c r="F95" s="1313">
        <v>15</v>
      </c>
      <c r="G95" s="1313">
        <v>10</v>
      </c>
      <c r="H95" s="1313">
        <v>2</v>
      </c>
      <c r="I95" s="1313">
        <v>8</v>
      </c>
      <c r="J95" s="1314">
        <v>280</v>
      </c>
      <c r="K95" s="1296">
        <f t="shared" si="0"/>
        <v>2240</v>
      </c>
      <c r="L95" s="1315">
        <v>8</v>
      </c>
      <c r="M95" s="1315">
        <v>0</v>
      </c>
      <c r="N95" s="1315">
        <v>0</v>
      </c>
      <c r="O95" s="1315"/>
      <c r="P95" s="1298">
        <f t="shared" si="1"/>
        <v>8</v>
      </c>
      <c r="Q95" s="1298">
        <f t="shared" si="2"/>
        <v>2240</v>
      </c>
      <c r="R95" s="1289" t="s">
        <v>1051</v>
      </c>
      <c r="S95" s="1316" t="s">
        <v>300</v>
      </c>
      <c r="T95" s="1351" t="str">
        <f>IF(K110=Q110,"OK")</f>
        <v>OK</v>
      </c>
      <c r="U95" s="739">
        <f t="shared" si="12"/>
        <v>2240</v>
      </c>
      <c r="V95" s="739">
        <f t="shared" si="13"/>
        <v>0</v>
      </c>
      <c r="W95" s="739">
        <f t="shared" si="14"/>
        <v>0</v>
      </c>
      <c r="X95" s="739">
        <f t="shared" si="15"/>
        <v>0</v>
      </c>
      <c r="Y95" s="722">
        <f t="shared" si="16"/>
        <v>2240</v>
      </c>
      <c r="Z95" s="740" t="str">
        <f t="shared" si="17"/>
        <v>OK</v>
      </c>
    </row>
    <row r="96" spans="1:26" s="1351" customFormat="1">
      <c r="A96" s="1301">
        <v>65</v>
      </c>
      <c r="B96" s="1349" t="s">
        <v>2769</v>
      </c>
      <c r="C96" s="1306" t="s">
        <v>1302</v>
      </c>
      <c r="D96" s="1307">
        <v>0</v>
      </c>
      <c r="E96" s="1307">
        <v>3</v>
      </c>
      <c r="F96" s="1307">
        <v>2</v>
      </c>
      <c r="G96" s="1307">
        <v>2</v>
      </c>
      <c r="H96" s="1307">
        <v>1</v>
      </c>
      <c r="I96" s="1307">
        <v>1</v>
      </c>
      <c r="J96" s="1308">
        <v>5880</v>
      </c>
      <c r="K96" s="1296">
        <f t="shared" si="0"/>
        <v>5880</v>
      </c>
      <c r="L96" s="1309">
        <v>0</v>
      </c>
      <c r="M96" s="1309">
        <v>0</v>
      </c>
      <c r="N96" s="1309">
        <v>1</v>
      </c>
      <c r="O96" s="1309">
        <v>0</v>
      </c>
      <c r="P96" s="1298">
        <f t="shared" si="1"/>
        <v>1</v>
      </c>
      <c r="Q96" s="1298">
        <f t="shared" si="2"/>
        <v>5880</v>
      </c>
      <c r="R96" s="1289" t="s">
        <v>1051</v>
      </c>
      <c r="S96" s="1304" t="s">
        <v>300</v>
      </c>
      <c r="T96" s="1351" t="str">
        <f>IF(K111=Q111,"OK")</f>
        <v>OK</v>
      </c>
      <c r="U96" s="739">
        <f t="shared" si="12"/>
        <v>0</v>
      </c>
      <c r="V96" s="739">
        <f t="shared" si="13"/>
        <v>0</v>
      </c>
      <c r="W96" s="739">
        <f t="shared" si="14"/>
        <v>5880</v>
      </c>
      <c r="X96" s="739">
        <f t="shared" si="15"/>
        <v>0</v>
      </c>
      <c r="Y96" s="722">
        <f t="shared" si="16"/>
        <v>5880</v>
      </c>
      <c r="Z96" s="740" t="str">
        <f t="shared" si="17"/>
        <v>OK</v>
      </c>
    </row>
    <row r="97" spans="1:26" s="21" customFormat="1" ht="24" customHeight="1">
      <c r="A97" s="1060"/>
      <c r="B97" s="76" t="s">
        <v>6</v>
      </c>
      <c r="K97" s="1273">
        <f>SUM(K81:K96)</f>
        <v>320021.83</v>
      </c>
      <c r="L97" s="1139"/>
      <c r="M97" s="1139"/>
      <c r="N97" s="1139"/>
      <c r="O97" s="1139"/>
      <c r="P97" s="1139"/>
      <c r="Q97" s="1273">
        <f>SUM(Q78:Q96)</f>
        <v>320021.83</v>
      </c>
      <c r="T97" s="22"/>
      <c r="U97" s="739"/>
      <c r="V97" s="739"/>
      <c r="W97" s="739"/>
      <c r="X97" s="739"/>
      <c r="Y97" s="722"/>
      <c r="Z97" s="740"/>
    </row>
    <row r="98" spans="1:26" s="21" customFormat="1" ht="24" customHeight="1">
      <c r="A98" s="1060"/>
      <c r="B98" s="73"/>
      <c r="K98" s="1254"/>
      <c r="L98" s="1139"/>
      <c r="M98" s="1139"/>
      <c r="N98" s="1139"/>
      <c r="O98" s="1139"/>
      <c r="P98" s="1139"/>
      <c r="Q98" s="1254"/>
      <c r="T98" s="22"/>
      <c r="U98" s="739"/>
      <c r="V98" s="739"/>
      <c r="W98" s="739"/>
      <c r="X98" s="739"/>
      <c r="Y98" s="722"/>
      <c r="Z98" s="740"/>
    </row>
    <row r="99" spans="1:26" s="21" customFormat="1" ht="24" customHeight="1">
      <c r="A99" s="1060"/>
      <c r="B99" s="73"/>
      <c r="K99" s="1254"/>
      <c r="L99" s="1139"/>
      <c r="M99" s="1139"/>
      <c r="N99" s="1139"/>
      <c r="O99" s="1139"/>
      <c r="P99" s="1139"/>
      <c r="Q99" s="1254"/>
      <c r="T99" s="22"/>
      <c r="U99" s="739"/>
      <c r="V99" s="739"/>
      <c r="W99" s="739"/>
      <c r="X99" s="739"/>
      <c r="Y99" s="722"/>
      <c r="Z99" s="740"/>
    </row>
    <row r="100" spans="1:26" s="21" customFormat="1" ht="24" customHeight="1">
      <c r="A100" s="1060"/>
      <c r="B100" s="73"/>
      <c r="K100" s="1254"/>
      <c r="L100" s="1139"/>
      <c r="M100" s="1139"/>
      <c r="N100" s="1139"/>
      <c r="O100" s="1139"/>
      <c r="P100" s="1139"/>
      <c r="Q100" s="1254"/>
      <c r="T100" s="22"/>
      <c r="U100" s="739"/>
      <c r="V100" s="739"/>
      <c r="W100" s="739"/>
      <c r="X100" s="739"/>
      <c r="Y100" s="722"/>
      <c r="Z100" s="740"/>
    </row>
    <row r="101" spans="1:26" ht="24.6">
      <c r="A101" s="1897" t="s">
        <v>2701</v>
      </c>
      <c r="B101" s="1897"/>
      <c r="C101" s="1897"/>
      <c r="D101" s="1897"/>
      <c r="E101" s="1897"/>
      <c r="F101" s="1897"/>
      <c r="G101" s="1897"/>
      <c r="H101" s="1897"/>
      <c r="I101" s="1897"/>
      <c r="J101" s="1897"/>
      <c r="K101" s="1897"/>
      <c r="L101" s="1897"/>
      <c r="M101" s="1897"/>
      <c r="N101" s="1897"/>
      <c r="O101" s="1897"/>
      <c r="P101" s="1897"/>
      <c r="Q101" s="1897"/>
      <c r="R101" s="1897"/>
      <c r="S101" s="1897"/>
      <c r="U101" s="739"/>
      <c r="V101" s="739"/>
      <c r="W101" s="739"/>
      <c r="X101" s="739"/>
      <c r="Z101" s="740"/>
    </row>
    <row r="102" spans="1:26" ht="24.6">
      <c r="A102" s="1897" t="s">
        <v>1518</v>
      </c>
      <c r="B102" s="1897"/>
      <c r="C102" s="1897"/>
      <c r="D102" s="1897"/>
      <c r="E102" s="1897"/>
      <c r="F102" s="1897"/>
      <c r="G102" s="1897"/>
      <c r="H102" s="1897"/>
      <c r="I102" s="1897"/>
      <c r="J102" s="1897"/>
      <c r="K102" s="1897"/>
      <c r="L102" s="1897"/>
      <c r="M102" s="1897"/>
      <c r="N102" s="1897"/>
      <c r="O102" s="1897"/>
      <c r="P102" s="1897"/>
      <c r="Q102" s="1897"/>
      <c r="R102" s="1897"/>
      <c r="S102" s="1897"/>
      <c r="U102" s="739"/>
      <c r="V102" s="739"/>
      <c r="W102" s="739"/>
      <c r="X102" s="739"/>
      <c r="Z102" s="740"/>
    </row>
    <row r="103" spans="1:26" ht="24.6">
      <c r="A103" s="1898" t="s">
        <v>1030</v>
      </c>
      <c r="B103" s="1898"/>
      <c r="C103" s="1898"/>
      <c r="D103" s="1898"/>
      <c r="E103" s="1898"/>
      <c r="F103" s="1898"/>
      <c r="G103" s="1898"/>
      <c r="H103" s="1898"/>
      <c r="I103" s="1898"/>
      <c r="J103" s="1898"/>
      <c r="K103" s="1898"/>
      <c r="L103" s="1898"/>
      <c r="M103" s="1898"/>
      <c r="N103" s="1898"/>
      <c r="O103" s="1898"/>
      <c r="P103" s="1898"/>
      <c r="Q103" s="1898"/>
      <c r="R103" s="1898"/>
      <c r="S103" s="1898"/>
      <c r="U103" s="739"/>
      <c r="V103" s="739"/>
      <c r="W103" s="739"/>
      <c r="X103" s="739"/>
      <c r="Z103" s="740"/>
    </row>
    <row r="104" spans="1:26">
      <c r="A104" s="1899" t="s">
        <v>789</v>
      </c>
      <c r="B104" s="1901" t="s">
        <v>4</v>
      </c>
      <c r="C104" s="1903" t="s">
        <v>1031</v>
      </c>
      <c r="D104" s="1905" t="s">
        <v>1032</v>
      </c>
      <c r="E104" s="1906"/>
      <c r="F104" s="1907"/>
      <c r="G104" s="1908" t="s">
        <v>1033</v>
      </c>
      <c r="H104" s="1910" t="s">
        <v>1034</v>
      </c>
      <c r="I104" s="1910" t="s">
        <v>1035</v>
      </c>
      <c r="J104" s="1918" t="s">
        <v>1036</v>
      </c>
      <c r="K104" s="1918" t="s">
        <v>1037</v>
      </c>
      <c r="L104" s="1910" t="s">
        <v>1038</v>
      </c>
      <c r="M104" s="1910" t="s">
        <v>1039</v>
      </c>
      <c r="N104" s="1910" t="s">
        <v>1040</v>
      </c>
      <c r="O104" s="1910" t="s">
        <v>1041</v>
      </c>
      <c r="P104" s="1912" t="s">
        <v>1042</v>
      </c>
      <c r="Q104" s="1913"/>
      <c r="R104" s="1914" t="s">
        <v>1043</v>
      </c>
      <c r="S104" s="1916" t="s">
        <v>2702</v>
      </c>
      <c r="U104" s="739"/>
      <c r="V104" s="739"/>
      <c r="W104" s="739"/>
      <c r="X104" s="739"/>
      <c r="Z104" s="740"/>
    </row>
    <row r="105" spans="1:26" ht="63" customHeight="1">
      <c r="A105" s="1924"/>
      <c r="B105" s="1925"/>
      <c r="C105" s="1926"/>
      <c r="D105" s="1318" t="s">
        <v>1045</v>
      </c>
      <c r="E105" s="1318" t="s">
        <v>1046</v>
      </c>
      <c r="F105" s="1318" t="s">
        <v>224</v>
      </c>
      <c r="G105" s="1927"/>
      <c r="H105" s="1920"/>
      <c r="I105" s="1920"/>
      <c r="J105" s="1923"/>
      <c r="K105" s="1923"/>
      <c r="L105" s="1920"/>
      <c r="M105" s="1920"/>
      <c r="N105" s="1920"/>
      <c r="O105" s="1920"/>
      <c r="P105" s="1319" t="s">
        <v>1047</v>
      </c>
      <c r="Q105" s="1320" t="s">
        <v>1048</v>
      </c>
      <c r="R105" s="1921"/>
      <c r="S105" s="1922"/>
      <c r="U105" s="739"/>
      <c r="V105" s="739"/>
      <c r="W105" s="739"/>
      <c r="X105" s="739"/>
      <c r="Z105" s="740"/>
    </row>
    <row r="106" spans="1:26" ht="21" customHeight="1">
      <c r="A106" s="1321"/>
      <c r="B106" s="1322" t="s">
        <v>1087</v>
      </c>
      <c r="C106" s="1323"/>
      <c r="D106" s="1280"/>
      <c r="E106" s="1280"/>
      <c r="F106" s="1280"/>
      <c r="G106" s="1324"/>
      <c r="H106" s="1325"/>
      <c r="I106" s="1325"/>
      <c r="J106" s="1326"/>
      <c r="K106" s="848">
        <f>+K97</f>
        <v>320021.83</v>
      </c>
      <c r="L106" s="1327"/>
      <c r="M106" s="1327"/>
      <c r="N106" s="1327"/>
      <c r="O106" s="1327"/>
      <c r="P106" s="1328"/>
      <c r="Q106" s="923">
        <f>+Q97</f>
        <v>320021.83</v>
      </c>
      <c r="R106" s="1322"/>
      <c r="S106" s="1329"/>
      <c r="U106" s="739"/>
      <c r="V106" s="739"/>
      <c r="W106" s="739"/>
      <c r="X106" s="739"/>
      <c r="Z106" s="740"/>
    </row>
    <row r="107" spans="1:26" s="1351" customFormat="1">
      <c r="A107" s="1301">
        <v>66</v>
      </c>
      <c r="B107" s="1346" t="s">
        <v>2770</v>
      </c>
      <c r="C107" s="1301" t="s">
        <v>1302</v>
      </c>
      <c r="D107" s="1302">
        <v>3</v>
      </c>
      <c r="E107" s="1302">
        <v>4</v>
      </c>
      <c r="F107" s="1302">
        <v>3</v>
      </c>
      <c r="G107" s="1302">
        <v>3</v>
      </c>
      <c r="H107" s="1302">
        <v>0</v>
      </c>
      <c r="I107" s="1302">
        <v>3</v>
      </c>
      <c r="J107" s="1303">
        <v>8000</v>
      </c>
      <c r="K107" s="1296">
        <f t="shared" ref="K107:K208" si="19">+J107*I107</f>
        <v>24000</v>
      </c>
      <c r="L107" s="1298">
        <v>3</v>
      </c>
      <c r="M107" s="1298">
        <v>0</v>
      </c>
      <c r="N107" s="1298">
        <v>0</v>
      </c>
      <c r="O107" s="1298">
        <v>0</v>
      </c>
      <c r="P107" s="1298">
        <f t="shared" ref="P107:P208" si="20">SUM(L107:O107)</f>
        <v>3</v>
      </c>
      <c r="Q107" s="1298">
        <f t="shared" ref="Q107:Q208" si="21">+P107*J107</f>
        <v>24000</v>
      </c>
      <c r="R107" s="1289" t="s">
        <v>1051</v>
      </c>
      <c r="S107" s="1304" t="s">
        <v>300</v>
      </c>
      <c r="T107" s="1351" t="str">
        <f t="shared" si="18"/>
        <v>OK</v>
      </c>
      <c r="U107" s="739">
        <f t="shared" si="12"/>
        <v>24000</v>
      </c>
      <c r="V107" s="739">
        <f t="shared" si="13"/>
        <v>0</v>
      </c>
      <c r="W107" s="739">
        <f t="shared" si="14"/>
        <v>0</v>
      </c>
      <c r="X107" s="739">
        <f t="shared" si="15"/>
        <v>0</v>
      </c>
      <c r="Y107" s="722">
        <f t="shared" si="16"/>
        <v>24000</v>
      </c>
      <c r="Z107" s="740" t="str">
        <f t="shared" si="17"/>
        <v>OK</v>
      </c>
    </row>
    <row r="108" spans="1:26" s="1350" customFormat="1">
      <c r="A108" s="1301">
        <v>67</v>
      </c>
      <c r="B108" s="1346" t="s">
        <v>2771</v>
      </c>
      <c r="C108" s="1301" t="s">
        <v>1302</v>
      </c>
      <c r="D108" s="1302">
        <v>2</v>
      </c>
      <c r="E108" s="1302">
        <v>1</v>
      </c>
      <c r="F108" s="1302">
        <v>1</v>
      </c>
      <c r="G108" s="1302">
        <v>2</v>
      </c>
      <c r="H108" s="1302">
        <v>1</v>
      </c>
      <c r="I108" s="1302">
        <v>1</v>
      </c>
      <c r="J108" s="1303">
        <v>850</v>
      </c>
      <c r="K108" s="1296">
        <f t="shared" si="19"/>
        <v>850</v>
      </c>
      <c r="L108" s="1298">
        <v>0</v>
      </c>
      <c r="M108" s="1298">
        <v>1</v>
      </c>
      <c r="N108" s="1298">
        <v>0</v>
      </c>
      <c r="O108" s="1298">
        <v>0</v>
      </c>
      <c r="P108" s="1298">
        <f t="shared" si="20"/>
        <v>1</v>
      </c>
      <c r="Q108" s="1298">
        <f t="shared" si="21"/>
        <v>850</v>
      </c>
      <c r="R108" s="1289" t="s">
        <v>1051</v>
      </c>
      <c r="S108" s="1304" t="s">
        <v>300</v>
      </c>
      <c r="T108" s="1350" t="str">
        <f t="shared" si="18"/>
        <v>OK</v>
      </c>
      <c r="U108" s="739">
        <f t="shared" si="12"/>
        <v>0</v>
      </c>
      <c r="V108" s="739">
        <f t="shared" si="13"/>
        <v>850</v>
      </c>
      <c r="W108" s="739">
        <f t="shared" si="14"/>
        <v>0</v>
      </c>
      <c r="X108" s="739">
        <f t="shared" si="15"/>
        <v>0</v>
      </c>
      <c r="Y108" s="722">
        <f t="shared" si="16"/>
        <v>850</v>
      </c>
      <c r="Z108" s="740" t="str">
        <f t="shared" si="17"/>
        <v>OK</v>
      </c>
    </row>
    <row r="109" spans="1:26" s="1350" customFormat="1">
      <c r="A109" s="1301">
        <v>68</v>
      </c>
      <c r="B109" s="1346" t="s">
        <v>2772</v>
      </c>
      <c r="C109" s="1301" t="s">
        <v>1292</v>
      </c>
      <c r="D109" s="1302">
        <v>4</v>
      </c>
      <c r="E109" s="1302">
        <v>6</v>
      </c>
      <c r="F109" s="1302">
        <v>7</v>
      </c>
      <c r="G109" s="1302">
        <v>10</v>
      </c>
      <c r="H109" s="1302">
        <v>0</v>
      </c>
      <c r="I109" s="1302">
        <v>10</v>
      </c>
      <c r="J109" s="1303">
        <v>1300</v>
      </c>
      <c r="K109" s="1296">
        <f t="shared" si="19"/>
        <v>13000</v>
      </c>
      <c r="L109" s="1298">
        <v>10</v>
      </c>
      <c r="M109" s="1298">
        <v>0</v>
      </c>
      <c r="N109" s="1298">
        <v>0</v>
      </c>
      <c r="O109" s="1298">
        <v>0</v>
      </c>
      <c r="P109" s="1298">
        <f t="shared" si="20"/>
        <v>10</v>
      </c>
      <c r="Q109" s="1298">
        <f t="shared" si="21"/>
        <v>13000</v>
      </c>
      <c r="R109" s="1289" t="s">
        <v>1051</v>
      </c>
      <c r="S109" s="1304" t="s">
        <v>300</v>
      </c>
      <c r="T109" s="1350" t="str">
        <f t="shared" si="18"/>
        <v>OK</v>
      </c>
      <c r="U109" s="739">
        <f t="shared" si="12"/>
        <v>13000</v>
      </c>
      <c r="V109" s="739">
        <f t="shared" si="13"/>
        <v>0</v>
      </c>
      <c r="W109" s="739">
        <f t="shared" si="14"/>
        <v>0</v>
      </c>
      <c r="X109" s="739">
        <f t="shared" si="15"/>
        <v>0</v>
      </c>
      <c r="Y109" s="722">
        <f t="shared" si="16"/>
        <v>13000</v>
      </c>
      <c r="Z109" s="740" t="str">
        <f t="shared" si="17"/>
        <v>OK</v>
      </c>
    </row>
    <row r="110" spans="1:26" s="1350" customFormat="1">
      <c r="A110" s="1301">
        <v>69</v>
      </c>
      <c r="B110" s="1346" t="s">
        <v>2773</v>
      </c>
      <c r="C110" s="1301" t="s">
        <v>1290</v>
      </c>
      <c r="D110" s="1302">
        <v>2</v>
      </c>
      <c r="E110" s="1302">
        <v>3</v>
      </c>
      <c r="F110" s="1302">
        <v>3</v>
      </c>
      <c r="G110" s="1302">
        <v>4</v>
      </c>
      <c r="H110" s="1302">
        <v>1</v>
      </c>
      <c r="I110" s="1302">
        <v>3</v>
      </c>
      <c r="J110" s="1303">
        <v>120</v>
      </c>
      <c r="K110" s="1296">
        <f t="shared" si="19"/>
        <v>360</v>
      </c>
      <c r="L110" s="1298">
        <v>3</v>
      </c>
      <c r="M110" s="1298">
        <v>0</v>
      </c>
      <c r="N110" s="1298">
        <v>0</v>
      </c>
      <c r="O110" s="1298">
        <v>0</v>
      </c>
      <c r="P110" s="1298">
        <f t="shared" si="20"/>
        <v>3</v>
      </c>
      <c r="Q110" s="1298">
        <f t="shared" si="21"/>
        <v>360</v>
      </c>
      <c r="R110" s="1289" t="s">
        <v>1051</v>
      </c>
      <c r="S110" s="1304" t="s">
        <v>300</v>
      </c>
      <c r="T110" s="1350" t="str">
        <f t="shared" si="18"/>
        <v>OK</v>
      </c>
      <c r="U110" s="739">
        <f t="shared" si="12"/>
        <v>360</v>
      </c>
      <c r="V110" s="739">
        <f t="shared" si="13"/>
        <v>0</v>
      </c>
      <c r="W110" s="739">
        <f t="shared" si="14"/>
        <v>0</v>
      </c>
      <c r="X110" s="739">
        <f t="shared" si="15"/>
        <v>0</v>
      </c>
      <c r="Y110" s="722">
        <f t="shared" si="16"/>
        <v>360</v>
      </c>
      <c r="Z110" s="740" t="str">
        <f t="shared" si="17"/>
        <v>OK</v>
      </c>
    </row>
    <row r="111" spans="1:26" s="1350" customFormat="1">
      <c r="A111" s="1301">
        <v>70</v>
      </c>
      <c r="B111" s="1346" t="s">
        <v>2774</v>
      </c>
      <c r="C111" s="1301" t="s">
        <v>1290</v>
      </c>
      <c r="D111" s="1302">
        <v>0</v>
      </c>
      <c r="E111" s="1302">
        <v>4</v>
      </c>
      <c r="F111" s="1302">
        <v>4</v>
      </c>
      <c r="G111" s="1302">
        <v>3</v>
      </c>
      <c r="H111" s="1302">
        <v>3</v>
      </c>
      <c r="I111" s="1302">
        <v>0</v>
      </c>
      <c r="J111" s="1303">
        <v>180</v>
      </c>
      <c r="K111" s="1296">
        <f t="shared" si="19"/>
        <v>0</v>
      </c>
      <c r="L111" s="1298">
        <v>0</v>
      </c>
      <c r="M111" s="1298">
        <v>0</v>
      </c>
      <c r="N111" s="1298">
        <v>0</v>
      </c>
      <c r="O111" s="1298">
        <v>0</v>
      </c>
      <c r="P111" s="1298">
        <f t="shared" si="20"/>
        <v>0</v>
      </c>
      <c r="Q111" s="1298">
        <f t="shared" si="21"/>
        <v>0</v>
      </c>
      <c r="R111" s="1289" t="s">
        <v>1051</v>
      </c>
      <c r="S111" s="1304" t="s">
        <v>300</v>
      </c>
      <c r="T111" s="1350" t="str">
        <f t="shared" si="18"/>
        <v>OK</v>
      </c>
      <c r="U111" s="739">
        <f t="shared" si="12"/>
        <v>0</v>
      </c>
      <c r="V111" s="739">
        <f t="shared" si="13"/>
        <v>0</v>
      </c>
      <c r="W111" s="739">
        <f t="shared" si="14"/>
        <v>0</v>
      </c>
      <c r="X111" s="739">
        <f t="shared" si="15"/>
        <v>0</v>
      </c>
      <c r="Y111" s="722">
        <f t="shared" si="16"/>
        <v>0</v>
      </c>
      <c r="Z111" s="740" t="str">
        <f t="shared" si="17"/>
        <v>OK</v>
      </c>
    </row>
    <row r="112" spans="1:26" s="1317" customFormat="1">
      <c r="A112" s="1301">
        <v>71</v>
      </c>
      <c r="B112" s="1349" t="s">
        <v>2775</v>
      </c>
      <c r="C112" s="1306" t="s">
        <v>1169</v>
      </c>
      <c r="D112" s="1307">
        <v>2</v>
      </c>
      <c r="E112" s="1307">
        <v>2</v>
      </c>
      <c r="F112" s="1307">
        <v>5</v>
      </c>
      <c r="G112" s="1307">
        <v>4</v>
      </c>
      <c r="H112" s="1307">
        <v>3</v>
      </c>
      <c r="I112" s="1307">
        <v>1</v>
      </c>
      <c r="J112" s="1308">
        <v>2000</v>
      </c>
      <c r="K112" s="1296">
        <f t="shared" si="19"/>
        <v>2000</v>
      </c>
      <c r="L112" s="1298">
        <v>1</v>
      </c>
      <c r="M112" s="1298">
        <v>0</v>
      </c>
      <c r="N112" s="1298">
        <v>0</v>
      </c>
      <c r="O112" s="1298">
        <v>0</v>
      </c>
      <c r="P112" s="1298">
        <f t="shared" si="20"/>
        <v>1</v>
      </c>
      <c r="Q112" s="1298">
        <f t="shared" si="21"/>
        <v>2000</v>
      </c>
      <c r="R112" s="1289" t="s">
        <v>1051</v>
      </c>
      <c r="S112" s="1304" t="s">
        <v>300</v>
      </c>
      <c r="T112" s="1317" t="str">
        <f>IF(K117=Q117,"OK")</f>
        <v>OK</v>
      </c>
      <c r="U112" s="739">
        <f t="shared" si="12"/>
        <v>2000</v>
      </c>
      <c r="V112" s="739">
        <f t="shared" si="13"/>
        <v>0</v>
      </c>
      <c r="W112" s="739">
        <f t="shared" si="14"/>
        <v>0</v>
      </c>
      <c r="X112" s="739">
        <f t="shared" si="15"/>
        <v>0</v>
      </c>
      <c r="Y112" s="722">
        <f t="shared" si="16"/>
        <v>2000</v>
      </c>
      <c r="Z112" s="740" t="str">
        <f t="shared" si="17"/>
        <v>OK</v>
      </c>
    </row>
    <row r="113" spans="1:26">
      <c r="A113" s="1311">
        <v>72</v>
      </c>
      <c r="B113" s="1348" t="s">
        <v>2776</v>
      </c>
      <c r="C113" s="1311" t="s">
        <v>1503</v>
      </c>
      <c r="D113" s="1313">
        <v>5</v>
      </c>
      <c r="E113" s="1313">
        <v>15</v>
      </c>
      <c r="F113" s="1313">
        <v>10</v>
      </c>
      <c r="G113" s="1313">
        <v>10</v>
      </c>
      <c r="H113" s="1313">
        <v>4</v>
      </c>
      <c r="I113" s="1313">
        <v>6</v>
      </c>
      <c r="J113" s="1314">
        <v>720</v>
      </c>
      <c r="K113" s="1296">
        <f t="shared" si="19"/>
        <v>4320</v>
      </c>
      <c r="L113" s="1315">
        <v>6</v>
      </c>
      <c r="M113" s="1315">
        <v>0</v>
      </c>
      <c r="N113" s="1315">
        <v>0</v>
      </c>
      <c r="O113" s="1315">
        <v>0</v>
      </c>
      <c r="P113" s="1298">
        <f t="shared" si="20"/>
        <v>6</v>
      </c>
      <c r="Q113" s="1298">
        <f t="shared" si="21"/>
        <v>4320</v>
      </c>
      <c r="R113" s="1289" t="s">
        <v>1051</v>
      </c>
      <c r="S113" s="1316" t="s">
        <v>300</v>
      </c>
      <c r="T113" s="722" t="str">
        <f>IF(K118=Q118,"OK")</f>
        <v>OK</v>
      </c>
      <c r="U113" s="739">
        <f t="shared" si="12"/>
        <v>4320</v>
      </c>
      <c r="V113" s="739">
        <f t="shared" si="13"/>
        <v>0</v>
      </c>
      <c r="W113" s="739">
        <f t="shared" si="14"/>
        <v>0</v>
      </c>
      <c r="X113" s="739">
        <f t="shared" si="15"/>
        <v>0</v>
      </c>
      <c r="Y113" s="722">
        <f t="shared" si="16"/>
        <v>4320</v>
      </c>
      <c r="Z113" s="740" t="str">
        <f t="shared" si="17"/>
        <v>OK</v>
      </c>
    </row>
    <row r="114" spans="1:26">
      <c r="A114" s="1311">
        <v>73</v>
      </c>
      <c r="B114" s="1353" t="s">
        <v>2777</v>
      </c>
      <c r="C114" s="1311" t="s">
        <v>1396</v>
      </c>
      <c r="D114" s="1313">
        <v>27</v>
      </c>
      <c r="E114" s="1313">
        <v>50</v>
      </c>
      <c r="F114" s="1313">
        <v>50</v>
      </c>
      <c r="G114" s="1313">
        <v>80</v>
      </c>
      <c r="H114" s="1313">
        <v>50</v>
      </c>
      <c r="I114" s="1313">
        <v>30</v>
      </c>
      <c r="J114" s="1314">
        <v>42</v>
      </c>
      <c r="K114" s="1296">
        <f t="shared" si="19"/>
        <v>1260</v>
      </c>
      <c r="L114" s="1315">
        <v>0</v>
      </c>
      <c r="M114" s="1315">
        <v>30</v>
      </c>
      <c r="N114" s="1315">
        <v>0</v>
      </c>
      <c r="O114" s="1315">
        <v>0</v>
      </c>
      <c r="P114" s="1298">
        <f t="shared" si="20"/>
        <v>30</v>
      </c>
      <c r="Q114" s="1298">
        <f t="shared" si="21"/>
        <v>1260</v>
      </c>
      <c r="R114" s="1289" t="s">
        <v>1051</v>
      </c>
      <c r="S114" s="1316" t="s">
        <v>300</v>
      </c>
      <c r="T114" s="722" t="str">
        <f>IF(K119=Q119,"OK")</f>
        <v>OK</v>
      </c>
      <c r="U114" s="739">
        <f t="shared" si="12"/>
        <v>0</v>
      </c>
      <c r="V114" s="739">
        <f t="shared" si="13"/>
        <v>1260</v>
      </c>
      <c r="W114" s="739">
        <f t="shared" si="14"/>
        <v>0</v>
      </c>
      <c r="X114" s="739">
        <f t="shared" si="15"/>
        <v>0</v>
      </c>
      <c r="Y114" s="722">
        <f t="shared" si="16"/>
        <v>1260</v>
      </c>
      <c r="Z114" s="740" t="str">
        <f t="shared" si="17"/>
        <v>OK</v>
      </c>
    </row>
    <row r="115" spans="1:26">
      <c r="A115" s="1311">
        <v>74</v>
      </c>
      <c r="B115" s="1353" t="s">
        <v>2778</v>
      </c>
      <c r="C115" s="1311" t="s">
        <v>1396</v>
      </c>
      <c r="D115" s="1313">
        <v>50</v>
      </c>
      <c r="E115" s="1313">
        <v>150</v>
      </c>
      <c r="F115" s="1313">
        <v>150</v>
      </c>
      <c r="G115" s="1313">
        <v>160</v>
      </c>
      <c r="H115" s="1313">
        <v>120</v>
      </c>
      <c r="I115" s="1313">
        <v>40</v>
      </c>
      <c r="J115" s="1314">
        <v>42</v>
      </c>
      <c r="K115" s="1296">
        <f t="shared" si="19"/>
        <v>1680</v>
      </c>
      <c r="L115" s="1315">
        <v>0</v>
      </c>
      <c r="M115" s="1315">
        <v>40</v>
      </c>
      <c r="N115" s="1315">
        <v>0</v>
      </c>
      <c r="O115" s="1315">
        <v>0</v>
      </c>
      <c r="P115" s="1298">
        <f t="shared" si="20"/>
        <v>40</v>
      </c>
      <c r="Q115" s="1298">
        <f t="shared" si="21"/>
        <v>1680</v>
      </c>
      <c r="R115" s="1289" t="s">
        <v>1051</v>
      </c>
      <c r="S115" s="1316" t="s">
        <v>300</v>
      </c>
      <c r="T115" s="722" t="str">
        <f>IF(K120=Q120,"OK")</f>
        <v>OK</v>
      </c>
      <c r="U115" s="739">
        <f t="shared" si="12"/>
        <v>0</v>
      </c>
      <c r="V115" s="739">
        <f t="shared" si="13"/>
        <v>1680</v>
      </c>
      <c r="W115" s="739">
        <f t="shared" si="14"/>
        <v>0</v>
      </c>
      <c r="X115" s="739">
        <f t="shared" si="15"/>
        <v>0</v>
      </c>
      <c r="Y115" s="722">
        <f t="shared" si="16"/>
        <v>1680</v>
      </c>
      <c r="Z115" s="740" t="str">
        <f t="shared" si="17"/>
        <v>OK</v>
      </c>
    </row>
    <row r="116" spans="1:26">
      <c r="A116" s="1311">
        <v>75</v>
      </c>
      <c r="B116" s="1353" t="s">
        <v>2779</v>
      </c>
      <c r="C116" s="1311" t="s">
        <v>1396</v>
      </c>
      <c r="D116" s="1313">
        <v>11</v>
      </c>
      <c r="E116" s="1313">
        <v>59</v>
      </c>
      <c r="F116" s="1313">
        <v>59</v>
      </c>
      <c r="G116" s="1313">
        <v>60</v>
      </c>
      <c r="H116" s="1313">
        <v>20</v>
      </c>
      <c r="I116" s="1313">
        <v>40</v>
      </c>
      <c r="J116" s="1314">
        <v>95</v>
      </c>
      <c r="K116" s="1296">
        <f t="shared" si="19"/>
        <v>3800</v>
      </c>
      <c r="L116" s="1315">
        <v>0</v>
      </c>
      <c r="M116" s="1315">
        <v>40</v>
      </c>
      <c r="N116" s="1315">
        <v>0</v>
      </c>
      <c r="O116" s="1315">
        <v>0</v>
      </c>
      <c r="P116" s="1298">
        <f t="shared" si="20"/>
        <v>40</v>
      </c>
      <c r="Q116" s="1298">
        <f t="shared" si="21"/>
        <v>3800</v>
      </c>
      <c r="R116" s="1289" t="s">
        <v>1051</v>
      </c>
      <c r="S116" s="1316" t="s">
        <v>300</v>
      </c>
      <c r="T116" s="722" t="str">
        <f>IF(K121=Q121,"OK")</f>
        <v>OK</v>
      </c>
      <c r="U116" s="739">
        <f t="shared" si="12"/>
        <v>0</v>
      </c>
      <c r="V116" s="739">
        <f t="shared" si="13"/>
        <v>3800</v>
      </c>
      <c r="W116" s="739">
        <f t="shared" si="14"/>
        <v>0</v>
      </c>
      <c r="X116" s="739">
        <f t="shared" si="15"/>
        <v>0</v>
      </c>
      <c r="Y116" s="722">
        <f t="shared" si="16"/>
        <v>3800</v>
      </c>
      <c r="Z116" s="740" t="str">
        <f t="shared" si="17"/>
        <v>OK</v>
      </c>
    </row>
    <row r="117" spans="1:26">
      <c r="A117" s="1311">
        <v>76</v>
      </c>
      <c r="B117" s="1353" t="s">
        <v>2780</v>
      </c>
      <c r="C117" s="1311" t="s">
        <v>1396</v>
      </c>
      <c r="D117" s="1313">
        <v>0</v>
      </c>
      <c r="E117" s="1313">
        <v>0</v>
      </c>
      <c r="F117" s="1313">
        <v>30</v>
      </c>
      <c r="G117" s="1313">
        <v>30</v>
      </c>
      <c r="H117" s="1313">
        <v>0</v>
      </c>
      <c r="I117" s="1313">
        <v>30</v>
      </c>
      <c r="J117" s="1314">
        <v>95</v>
      </c>
      <c r="K117" s="1296">
        <f t="shared" si="19"/>
        <v>2850</v>
      </c>
      <c r="L117" s="1315">
        <v>0</v>
      </c>
      <c r="M117" s="1315">
        <v>30</v>
      </c>
      <c r="N117" s="1315">
        <v>0</v>
      </c>
      <c r="O117" s="1315">
        <v>0</v>
      </c>
      <c r="P117" s="1298">
        <f t="shared" si="20"/>
        <v>30</v>
      </c>
      <c r="Q117" s="1298">
        <f t="shared" si="21"/>
        <v>2850</v>
      </c>
      <c r="R117" s="1289" t="s">
        <v>1051</v>
      </c>
      <c r="S117" s="1316" t="s">
        <v>300</v>
      </c>
      <c r="T117" s="722" t="str">
        <f>IF(K132=Q132,"OK")</f>
        <v>OK</v>
      </c>
      <c r="U117" s="739">
        <f t="shared" si="12"/>
        <v>0</v>
      </c>
      <c r="V117" s="739">
        <f t="shared" si="13"/>
        <v>2850</v>
      </c>
      <c r="W117" s="739">
        <f t="shared" si="14"/>
        <v>0</v>
      </c>
      <c r="X117" s="739">
        <f t="shared" si="15"/>
        <v>0</v>
      </c>
      <c r="Y117" s="722">
        <f t="shared" si="16"/>
        <v>2850</v>
      </c>
      <c r="Z117" s="740" t="str">
        <f t="shared" si="17"/>
        <v>OK</v>
      </c>
    </row>
    <row r="118" spans="1:26">
      <c r="A118" s="1301">
        <v>77</v>
      </c>
      <c r="B118" s="1346" t="s">
        <v>2781</v>
      </c>
      <c r="C118" s="1301" t="s">
        <v>1396</v>
      </c>
      <c r="D118" s="1302">
        <v>36</v>
      </c>
      <c r="E118" s="1302">
        <v>40</v>
      </c>
      <c r="F118" s="1302">
        <v>34</v>
      </c>
      <c r="G118" s="1302">
        <v>36</v>
      </c>
      <c r="H118" s="1302">
        <v>18</v>
      </c>
      <c r="I118" s="1302">
        <v>18</v>
      </c>
      <c r="J118" s="1303">
        <v>120</v>
      </c>
      <c r="K118" s="1296">
        <f t="shared" si="19"/>
        <v>2160</v>
      </c>
      <c r="L118" s="1298">
        <v>18</v>
      </c>
      <c r="M118" s="1298">
        <v>0</v>
      </c>
      <c r="N118" s="1298">
        <v>0</v>
      </c>
      <c r="O118" s="1298">
        <v>0</v>
      </c>
      <c r="P118" s="1298">
        <f t="shared" si="20"/>
        <v>18</v>
      </c>
      <c r="Q118" s="1298">
        <f t="shared" si="21"/>
        <v>2160</v>
      </c>
      <c r="R118" s="1289" t="s">
        <v>1051</v>
      </c>
      <c r="S118" s="1304" t="s">
        <v>300</v>
      </c>
      <c r="T118" s="722" t="str">
        <f>IF(K133=Q133,"OK")</f>
        <v>OK</v>
      </c>
      <c r="U118" s="739">
        <f t="shared" si="12"/>
        <v>2160</v>
      </c>
      <c r="V118" s="739">
        <f t="shared" si="13"/>
        <v>0</v>
      </c>
      <c r="W118" s="739">
        <f t="shared" si="14"/>
        <v>0</v>
      </c>
      <c r="X118" s="739">
        <f t="shared" si="15"/>
        <v>0</v>
      </c>
      <c r="Y118" s="722">
        <f t="shared" si="16"/>
        <v>2160</v>
      </c>
      <c r="Z118" s="740" t="str">
        <f t="shared" si="17"/>
        <v>OK</v>
      </c>
    </row>
    <row r="119" spans="1:26">
      <c r="A119" s="1301">
        <v>78</v>
      </c>
      <c r="B119" s="1346" t="s">
        <v>2782</v>
      </c>
      <c r="C119" s="1301" t="s">
        <v>1292</v>
      </c>
      <c r="D119" s="1302">
        <v>4700</v>
      </c>
      <c r="E119" s="1302">
        <v>8000</v>
      </c>
      <c r="F119" s="1302">
        <v>8200</v>
      </c>
      <c r="G119" s="1302">
        <v>8800</v>
      </c>
      <c r="H119" s="1302">
        <v>4800</v>
      </c>
      <c r="I119" s="1302">
        <v>4000</v>
      </c>
      <c r="J119" s="1303">
        <v>0.62</v>
      </c>
      <c r="K119" s="1296">
        <f t="shared" si="19"/>
        <v>2480</v>
      </c>
      <c r="L119" s="1298">
        <v>4000</v>
      </c>
      <c r="M119" s="1298">
        <v>0</v>
      </c>
      <c r="N119" s="1298">
        <v>0</v>
      </c>
      <c r="O119" s="1298">
        <v>0</v>
      </c>
      <c r="P119" s="1298">
        <f t="shared" si="20"/>
        <v>4000</v>
      </c>
      <c r="Q119" s="1298">
        <f t="shared" si="21"/>
        <v>2480</v>
      </c>
      <c r="R119" s="1289" t="s">
        <v>1051</v>
      </c>
      <c r="S119" s="1304" t="s">
        <v>300</v>
      </c>
      <c r="T119" s="722" t="str">
        <f>IF(K134=Q134,"OK")</f>
        <v>OK</v>
      </c>
      <c r="U119" s="739">
        <f t="shared" si="12"/>
        <v>2480</v>
      </c>
      <c r="V119" s="739">
        <f t="shared" si="13"/>
        <v>0</v>
      </c>
      <c r="W119" s="739">
        <f t="shared" si="14"/>
        <v>0</v>
      </c>
      <c r="X119" s="739">
        <f t="shared" si="15"/>
        <v>0</v>
      </c>
      <c r="Y119" s="722">
        <f t="shared" si="16"/>
        <v>2480</v>
      </c>
      <c r="Z119" s="740" t="str">
        <f t="shared" si="17"/>
        <v>OK</v>
      </c>
    </row>
    <row r="120" spans="1:26">
      <c r="A120" s="1301">
        <v>79</v>
      </c>
      <c r="B120" s="1346" t="s">
        <v>2783</v>
      </c>
      <c r="C120" s="1301" t="s">
        <v>2784</v>
      </c>
      <c r="D120" s="1302">
        <v>2</v>
      </c>
      <c r="E120" s="1302">
        <v>1</v>
      </c>
      <c r="F120" s="1302">
        <v>2</v>
      </c>
      <c r="G120" s="1302">
        <v>3</v>
      </c>
      <c r="H120" s="1302">
        <v>3</v>
      </c>
      <c r="I120" s="1302">
        <v>0</v>
      </c>
      <c r="J120" s="1303">
        <v>500</v>
      </c>
      <c r="K120" s="1296">
        <f t="shared" si="19"/>
        <v>0</v>
      </c>
      <c r="L120" s="1298">
        <v>0</v>
      </c>
      <c r="M120" s="1298">
        <v>0</v>
      </c>
      <c r="N120" s="1298">
        <v>0</v>
      </c>
      <c r="O120" s="1298">
        <v>0</v>
      </c>
      <c r="P120" s="1298">
        <f t="shared" si="20"/>
        <v>0</v>
      </c>
      <c r="Q120" s="1298">
        <f t="shared" si="21"/>
        <v>0</v>
      </c>
      <c r="R120" s="1289" t="s">
        <v>1051</v>
      </c>
      <c r="S120" s="1304" t="s">
        <v>300</v>
      </c>
      <c r="T120" s="722" t="str">
        <f>IF(K135=Q135,"OK")</f>
        <v>OK</v>
      </c>
      <c r="U120" s="739">
        <f t="shared" si="12"/>
        <v>0</v>
      </c>
      <c r="V120" s="739">
        <f t="shared" si="13"/>
        <v>0</v>
      </c>
      <c r="W120" s="739">
        <f t="shared" si="14"/>
        <v>0</v>
      </c>
      <c r="X120" s="739">
        <f t="shared" si="15"/>
        <v>0</v>
      </c>
      <c r="Y120" s="722">
        <f t="shared" si="16"/>
        <v>0</v>
      </c>
      <c r="Z120" s="740" t="str">
        <f t="shared" si="17"/>
        <v>OK</v>
      </c>
    </row>
    <row r="121" spans="1:26">
      <c r="A121" s="1301">
        <v>80</v>
      </c>
      <c r="B121" s="1354" t="s">
        <v>2785</v>
      </c>
      <c r="C121" s="1301" t="s">
        <v>1155</v>
      </c>
      <c r="D121" s="1302">
        <v>2</v>
      </c>
      <c r="E121" s="1302">
        <v>2</v>
      </c>
      <c r="F121" s="1302">
        <v>2</v>
      </c>
      <c r="G121" s="1302">
        <v>2</v>
      </c>
      <c r="H121" s="1302">
        <v>1</v>
      </c>
      <c r="I121" s="1302">
        <v>1</v>
      </c>
      <c r="J121" s="1303">
        <v>500</v>
      </c>
      <c r="K121" s="1296">
        <f t="shared" si="19"/>
        <v>500</v>
      </c>
      <c r="L121" s="1298">
        <v>0</v>
      </c>
      <c r="M121" s="1298">
        <v>1</v>
      </c>
      <c r="N121" s="1298">
        <v>0</v>
      </c>
      <c r="O121" s="1298">
        <v>0</v>
      </c>
      <c r="P121" s="1298">
        <f t="shared" si="20"/>
        <v>1</v>
      </c>
      <c r="Q121" s="1298">
        <f t="shared" si="21"/>
        <v>500</v>
      </c>
      <c r="R121" s="1289" t="s">
        <v>1051</v>
      </c>
      <c r="S121" s="1304" t="s">
        <v>300</v>
      </c>
      <c r="T121" s="722" t="str">
        <f>IF(K136=Q136,"OK")</f>
        <v>OK</v>
      </c>
      <c r="U121" s="739">
        <f t="shared" si="12"/>
        <v>0</v>
      </c>
      <c r="V121" s="739">
        <f t="shared" si="13"/>
        <v>500</v>
      </c>
      <c r="W121" s="739">
        <f t="shared" si="14"/>
        <v>0</v>
      </c>
      <c r="X121" s="739">
        <f t="shared" si="15"/>
        <v>0</v>
      </c>
      <c r="Y121" s="722">
        <f t="shared" si="16"/>
        <v>500</v>
      </c>
      <c r="Z121" s="740" t="str">
        <f t="shared" si="17"/>
        <v>OK</v>
      </c>
    </row>
    <row r="122" spans="1:26" s="21" customFormat="1" ht="24" customHeight="1">
      <c r="A122" s="1060"/>
      <c r="B122" s="76" t="s">
        <v>6</v>
      </c>
      <c r="K122" s="1273">
        <f>SUM(K103:K121)</f>
        <v>379281.83</v>
      </c>
      <c r="L122" s="1139"/>
      <c r="M122" s="1139"/>
      <c r="N122" s="1139"/>
      <c r="O122" s="1139"/>
      <c r="P122" s="1139"/>
      <c r="Q122" s="1273">
        <f>SUM(Q103:Q121)</f>
        <v>379281.83</v>
      </c>
      <c r="T122" s="22"/>
      <c r="U122" s="739"/>
      <c r="V122" s="739"/>
      <c r="W122" s="739"/>
      <c r="X122" s="739"/>
      <c r="Y122" s="722"/>
      <c r="Z122" s="740"/>
    </row>
    <row r="123" spans="1:26" s="21" customFormat="1" ht="24" customHeight="1">
      <c r="A123" s="1060"/>
      <c r="B123" s="73"/>
      <c r="K123" s="1254"/>
      <c r="L123" s="1139"/>
      <c r="M123" s="1139"/>
      <c r="N123" s="1139"/>
      <c r="O123" s="1139"/>
      <c r="P123" s="1139"/>
      <c r="Q123" s="1254"/>
      <c r="T123" s="22"/>
      <c r="U123" s="739"/>
      <c r="V123" s="739"/>
      <c r="W123" s="739"/>
      <c r="X123" s="739"/>
      <c r="Y123" s="722"/>
      <c r="Z123" s="740"/>
    </row>
    <row r="124" spans="1:26" s="21" customFormat="1" ht="24" customHeight="1">
      <c r="A124" s="1060"/>
      <c r="B124" s="73"/>
      <c r="K124" s="1254"/>
      <c r="L124" s="1139"/>
      <c r="M124" s="1139"/>
      <c r="N124" s="1139"/>
      <c r="O124" s="1139"/>
      <c r="P124" s="1139"/>
      <c r="Q124" s="1254"/>
      <c r="T124" s="22"/>
      <c r="U124" s="739"/>
      <c r="V124" s="739"/>
      <c r="W124" s="739"/>
      <c r="X124" s="739"/>
      <c r="Y124" s="722"/>
      <c r="Z124" s="740"/>
    </row>
    <row r="125" spans="1:26" s="21" customFormat="1" ht="24" customHeight="1">
      <c r="A125" s="1060"/>
      <c r="B125" s="73"/>
      <c r="K125" s="1254"/>
      <c r="L125" s="1139"/>
      <c r="M125" s="1139"/>
      <c r="N125" s="1139"/>
      <c r="O125" s="1139"/>
      <c r="P125" s="1139"/>
      <c r="Q125" s="1254"/>
      <c r="T125" s="22"/>
      <c r="U125" s="739"/>
      <c r="V125" s="739"/>
      <c r="W125" s="739"/>
      <c r="X125" s="739"/>
      <c r="Y125" s="722"/>
      <c r="Z125" s="740"/>
    </row>
    <row r="126" spans="1:26" ht="24.6">
      <c r="A126" s="1897" t="s">
        <v>2701</v>
      </c>
      <c r="B126" s="1897"/>
      <c r="C126" s="1897"/>
      <c r="D126" s="1897"/>
      <c r="E126" s="1897"/>
      <c r="F126" s="1897"/>
      <c r="G126" s="1897"/>
      <c r="H126" s="1897"/>
      <c r="I126" s="1897"/>
      <c r="J126" s="1897"/>
      <c r="K126" s="1897"/>
      <c r="L126" s="1897"/>
      <c r="M126" s="1897"/>
      <c r="N126" s="1897"/>
      <c r="O126" s="1897"/>
      <c r="P126" s="1897"/>
      <c r="Q126" s="1897"/>
      <c r="R126" s="1897"/>
      <c r="S126" s="1897"/>
      <c r="U126" s="739"/>
      <c r="V126" s="739"/>
      <c r="W126" s="739"/>
      <c r="X126" s="739"/>
      <c r="Z126" s="740"/>
    </row>
    <row r="127" spans="1:26" ht="24.6">
      <c r="A127" s="1897" t="s">
        <v>1518</v>
      </c>
      <c r="B127" s="1897"/>
      <c r="C127" s="1897"/>
      <c r="D127" s="1897"/>
      <c r="E127" s="1897"/>
      <c r="F127" s="1897"/>
      <c r="G127" s="1897"/>
      <c r="H127" s="1897"/>
      <c r="I127" s="1897"/>
      <c r="J127" s="1897"/>
      <c r="K127" s="1897"/>
      <c r="L127" s="1897"/>
      <c r="M127" s="1897"/>
      <c r="N127" s="1897"/>
      <c r="O127" s="1897"/>
      <c r="P127" s="1897"/>
      <c r="Q127" s="1897"/>
      <c r="R127" s="1897"/>
      <c r="S127" s="1897"/>
      <c r="U127" s="739"/>
      <c r="V127" s="739"/>
      <c r="W127" s="739"/>
      <c r="X127" s="739"/>
      <c r="Z127" s="740"/>
    </row>
    <row r="128" spans="1:26" ht="24.6">
      <c r="A128" s="1898" t="s">
        <v>1030</v>
      </c>
      <c r="B128" s="1898"/>
      <c r="C128" s="1898"/>
      <c r="D128" s="1898"/>
      <c r="E128" s="1898"/>
      <c r="F128" s="1898"/>
      <c r="G128" s="1898"/>
      <c r="H128" s="1898"/>
      <c r="I128" s="1898"/>
      <c r="J128" s="1898"/>
      <c r="K128" s="1898"/>
      <c r="L128" s="1898"/>
      <c r="M128" s="1898"/>
      <c r="N128" s="1898"/>
      <c r="O128" s="1898"/>
      <c r="P128" s="1898"/>
      <c r="Q128" s="1898"/>
      <c r="R128" s="1898"/>
      <c r="S128" s="1898"/>
      <c r="U128" s="739"/>
      <c r="V128" s="739"/>
      <c r="W128" s="739"/>
      <c r="X128" s="739"/>
      <c r="Z128" s="740"/>
    </row>
    <row r="129" spans="1:26">
      <c r="A129" s="1899" t="s">
        <v>789</v>
      </c>
      <c r="B129" s="1901" t="s">
        <v>4</v>
      </c>
      <c r="C129" s="1903" t="s">
        <v>1031</v>
      </c>
      <c r="D129" s="1905" t="s">
        <v>1032</v>
      </c>
      <c r="E129" s="1906"/>
      <c r="F129" s="1907"/>
      <c r="G129" s="1908" t="s">
        <v>1033</v>
      </c>
      <c r="H129" s="1910" t="s">
        <v>1034</v>
      </c>
      <c r="I129" s="1910" t="s">
        <v>1035</v>
      </c>
      <c r="J129" s="1918" t="s">
        <v>1036</v>
      </c>
      <c r="K129" s="1918" t="s">
        <v>1037</v>
      </c>
      <c r="L129" s="1910" t="s">
        <v>1038</v>
      </c>
      <c r="M129" s="1910" t="s">
        <v>1039</v>
      </c>
      <c r="N129" s="1910" t="s">
        <v>1040</v>
      </c>
      <c r="O129" s="1910" t="s">
        <v>1041</v>
      </c>
      <c r="P129" s="1912" t="s">
        <v>1042</v>
      </c>
      <c r="Q129" s="1913"/>
      <c r="R129" s="1914" t="s">
        <v>1043</v>
      </c>
      <c r="S129" s="1916" t="s">
        <v>2702</v>
      </c>
      <c r="U129" s="739"/>
      <c r="V129" s="739"/>
      <c r="W129" s="739"/>
      <c r="X129" s="739"/>
      <c r="Z129" s="740"/>
    </row>
    <row r="130" spans="1:26" ht="63" customHeight="1">
      <c r="A130" s="1924"/>
      <c r="B130" s="1925"/>
      <c r="C130" s="1926"/>
      <c r="D130" s="1318" t="s">
        <v>1045</v>
      </c>
      <c r="E130" s="1318" t="s">
        <v>1046</v>
      </c>
      <c r="F130" s="1318" t="s">
        <v>224</v>
      </c>
      <c r="G130" s="1927"/>
      <c r="H130" s="1920"/>
      <c r="I130" s="1920"/>
      <c r="J130" s="1923"/>
      <c r="K130" s="1923"/>
      <c r="L130" s="1920"/>
      <c r="M130" s="1920"/>
      <c r="N130" s="1920"/>
      <c r="O130" s="1920"/>
      <c r="P130" s="1319" t="s">
        <v>1047</v>
      </c>
      <c r="Q130" s="1320" t="s">
        <v>1048</v>
      </c>
      <c r="R130" s="1921"/>
      <c r="S130" s="1922"/>
      <c r="U130" s="739"/>
      <c r="V130" s="739"/>
      <c r="W130" s="739"/>
      <c r="X130" s="739"/>
      <c r="Z130" s="740"/>
    </row>
    <row r="131" spans="1:26" ht="21" customHeight="1">
      <c r="A131" s="1321"/>
      <c r="B131" s="1322" t="s">
        <v>1087</v>
      </c>
      <c r="C131" s="1323"/>
      <c r="D131" s="1280"/>
      <c r="E131" s="1280"/>
      <c r="F131" s="1280"/>
      <c r="G131" s="1324"/>
      <c r="H131" s="1325"/>
      <c r="I131" s="1325"/>
      <c r="J131" s="1326"/>
      <c r="K131" s="848">
        <f>+K122</f>
        <v>379281.83</v>
      </c>
      <c r="L131" s="1327"/>
      <c r="M131" s="1327"/>
      <c r="N131" s="1327"/>
      <c r="O131" s="1327"/>
      <c r="P131" s="1328"/>
      <c r="Q131" s="923">
        <f>+Q122</f>
        <v>379281.83</v>
      </c>
      <c r="R131" s="1322"/>
      <c r="S131" s="1329"/>
      <c r="U131" s="739"/>
      <c r="V131" s="739"/>
      <c r="W131" s="739"/>
      <c r="X131" s="739"/>
      <c r="Z131" s="740"/>
    </row>
    <row r="132" spans="1:26">
      <c r="A132" s="1301">
        <v>81</v>
      </c>
      <c r="B132" s="1346" t="s">
        <v>2786</v>
      </c>
      <c r="C132" s="1301" t="s">
        <v>1503</v>
      </c>
      <c r="D132" s="1302">
        <v>72</v>
      </c>
      <c r="E132" s="1302">
        <v>108</v>
      </c>
      <c r="F132" s="1302">
        <v>156</v>
      </c>
      <c r="G132" s="1302">
        <v>156</v>
      </c>
      <c r="H132" s="1302">
        <v>36</v>
      </c>
      <c r="I132" s="1302">
        <v>120</v>
      </c>
      <c r="J132" s="1303">
        <v>20.83</v>
      </c>
      <c r="K132" s="1296">
        <f t="shared" si="19"/>
        <v>2499.6</v>
      </c>
      <c r="L132" s="1298">
        <v>60</v>
      </c>
      <c r="M132" s="1298">
        <v>0</v>
      </c>
      <c r="N132" s="1298">
        <v>60</v>
      </c>
      <c r="O132" s="1298">
        <v>0</v>
      </c>
      <c r="P132" s="1298">
        <f t="shared" si="20"/>
        <v>120</v>
      </c>
      <c r="Q132" s="1298">
        <f t="shared" si="21"/>
        <v>2499.6</v>
      </c>
      <c r="R132" s="1289" t="s">
        <v>1051</v>
      </c>
      <c r="S132" s="1304" t="s">
        <v>300</v>
      </c>
      <c r="T132" s="722" t="str">
        <f t="shared" ref="T132:T209" si="22">IF(K137=Q137,"OK")</f>
        <v>OK</v>
      </c>
      <c r="U132" s="739">
        <f t="shared" si="12"/>
        <v>1249.8</v>
      </c>
      <c r="V132" s="739">
        <f t="shared" si="13"/>
        <v>0</v>
      </c>
      <c r="W132" s="739">
        <f t="shared" si="14"/>
        <v>1249.8</v>
      </c>
      <c r="X132" s="739">
        <f t="shared" si="15"/>
        <v>0</v>
      </c>
      <c r="Y132" s="722">
        <f t="shared" si="16"/>
        <v>2499.6</v>
      </c>
      <c r="Z132" s="740" t="str">
        <f t="shared" si="17"/>
        <v>OK</v>
      </c>
    </row>
    <row r="133" spans="1:26">
      <c r="A133" s="1301">
        <v>82</v>
      </c>
      <c r="B133" s="1346" t="s">
        <v>2787</v>
      </c>
      <c r="C133" s="1301" t="s">
        <v>1503</v>
      </c>
      <c r="D133" s="1302">
        <v>12</v>
      </c>
      <c r="E133" s="1302">
        <v>24</v>
      </c>
      <c r="F133" s="1302">
        <v>24</v>
      </c>
      <c r="G133" s="1302">
        <v>36</v>
      </c>
      <c r="H133" s="1302">
        <v>24</v>
      </c>
      <c r="I133" s="1302">
        <v>12</v>
      </c>
      <c r="J133" s="1303">
        <v>58.33</v>
      </c>
      <c r="K133" s="1296">
        <f t="shared" si="19"/>
        <v>699.96</v>
      </c>
      <c r="L133" s="1298">
        <v>0</v>
      </c>
      <c r="M133" s="1298">
        <v>0</v>
      </c>
      <c r="N133" s="1298">
        <v>12</v>
      </c>
      <c r="O133" s="1298">
        <v>0</v>
      </c>
      <c r="P133" s="1298">
        <f t="shared" si="20"/>
        <v>12</v>
      </c>
      <c r="Q133" s="1298">
        <f t="shared" si="21"/>
        <v>699.96</v>
      </c>
      <c r="R133" s="1289" t="s">
        <v>1051</v>
      </c>
      <c r="S133" s="1304" t="s">
        <v>300</v>
      </c>
      <c r="T133" s="722" t="str">
        <f t="shared" si="22"/>
        <v>OK</v>
      </c>
      <c r="U133" s="739">
        <f t="shared" si="12"/>
        <v>0</v>
      </c>
      <c r="V133" s="739">
        <f t="shared" si="13"/>
        <v>0</v>
      </c>
      <c r="W133" s="739">
        <f t="shared" si="14"/>
        <v>699.96</v>
      </c>
      <c r="X133" s="739">
        <f t="shared" si="15"/>
        <v>0</v>
      </c>
      <c r="Y133" s="722">
        <f t="shared" si="16"/>
        <v>699.96</v>
      </c>
      <c r="Z133" s="740" t="str">
        <f t="shared" si="17"/>
        <v>OK</v>
      </c>
    </row>
    <row r="134" spans="1:26">
      <c r="A134" s="1301">
        <v>83</v>
      </c>
      <c r="B134" s="1346" t="s">
        <v>2788</v>
      </c>
      <c r="C134" s="1301" t="s">
        <v>1302</v>
      </c>
      <c r="D134" s="1302">
        <v>3</v>
      </c>
      <c r="E134" s="1302">
        <v>5</v>
      </c>
      <c r="F134" s="1302">
        <v>5</v>
      </c>
      <c r="G134" s="1302">
        <v>5</v>
      </c>
      <c r="H134" s="1302">
        <v>1</v>
      </c>
      <c r="I134" s="1302">
        <v>4</v>
      </c>
      <c r="J134" s="1303">
        <v>830</v>
      </c>
      <c r="K134" s="1296">
        <f t="shared" si="19"/>
        <v>3320</v>
      </c>
      <c r="L134" s="1298">
        <v>4</v>
      </c>
      <c r="M134" s="1298">
        <v>0</v>
      </c>
      <c r="N134" s="1298">
        <v>0</v>
      </c>
      <c r="O134" s="1298">
        <v>0</v>
      </c>
      <c r="P134" s="1298">
        <f t="shared" si="20"/>
        <v>4</v>
      </c>
      <c r="Q134" s="1298">
        <f t="shared" si="21"/>
        <v>3320</v>
      </c>
      <c r="R134" s="1289" t="s">
        <v>1051</v>
      </c>
      <c r="S134" s="1304" t="s">
        <v>300</v>
      </c>
      <c r="T134" s="722" t="str">
        <f t="shared" si="22"/>
        <v>OK</v>
      </c>
      <c r="U134" s="739">
        <f t="shared" si="12"/>
        <v>3320</v>
      </c>
      <c r="V134" s="739">
        <f t="shared" si="13"/>
        <v>0</v>
      </c>
      <c r="W134" s="739">
        <f t="shared" si="14"/>
        <v>0</v>
      </c>
      <c r="X134" s="739">
        <f t="shared" si="15"/>
        <v>0</v>
      </c>
      <c r="Y134" s="722">
        <f t="shared" si="16"/>
        <v>3320</v>
      </c>
      <c r="Z134" s="740" t="str">
        <f t="shared" si="17"/>
        <v>OK</v>
      </c>
    </row>
    <row r="135" spans="1:26">
      <c r="A135" s="1301">
        <v>84</v>
      </c>
      <c r="B135" s="1346" t="s">
        <v>2789</v>
      </c>
      <c r="C135" s="1301" t="s">
        <v>1620</v>
      </c>
      <c r="D135" s="1302">
        <v>8</v>
      </c>
      <c r="E135" s="1302">
        <v>12</v>
      </c>
      <c r="F135" s="1302">
        <v>9</v>
      </c>
      <c r="G135" s="1302">
        <v>10</v>
      </c>
      <c r="H135" s="1302">
        <v>1</v>
      </c>
      <c r="I135" s="1302">
        <v>9</v>
      </c>
      <c r="J135" s="1303">
        <v>150</v>
      </c>
      <c r="K135" s="1296">
        <f t="shared" si="19"/>
        <v>1350</v>
      </c>
      <c r="L135" s="1298">
        <v>9</v>
      </c>
      <c r="M135" s="1298">
        <v>0</v>
      </c>
      <c r="N135" s="1298">
        <v>0</v>
      </c>
      <c r="O135" s="1298">
        <v>0</v>
      </c>
      <c r="P135" s="1298">
        <f t="shared" si="20"/>
        <v>9</v>
      </c>
      <c r="Q135" s="1298">
        <f t="shared" si="21"/>
        <v>1350</v>
      </c>
      <c r="R135" s="1289" t="s">
        <v>1051</v>
      </c>
      <c r="S135" s="1304" t="s">
        <v>300</v>
      </c>
      <c r="T135" s="722" t="str">
        <f t="shared" si="22"/>
        <v>OK</v>
      </c>
      <c r="U135" s="739">
        <f t="shared" ref="U135:U171" si="23">+L135*J135</f>
        <v>1350</v>
      </c>
      <c r="V135" s="739">
        <f t="shared" ref="V135:V171" si="24">+M135*J135</f>
        <v>0</v>
      </c>
      <c r="W135" s="739">
        <f t="shared" ref="W135:W171" si="25">+N135*J135</f>
        <v>0</v>
      </c>
      <c r="X135" s="739">
        <f t="shared" ref="X135:X171" si="26">+O135*J135</f>
        <v>0</v>
      </c>
      <c r="Y135" s="722">
        <f t="shared" ref="Y135:Y195" si="27">SUM(U135:X135)</f>
        <v>1350</v>
      </c>
      <c r="Z135" s="740" t="str">
        <f t="shared" ref="Z135:Z195" si="28">IF(Q135=Y135,"OK")</f>
        <v>OK</v>
      </c>
    </row>
    <row r="136" spans="1:26">
      <c r="A136" s="1301">
        <v>85</v>
      </c>
      <c r="B136" s="1346" t="s">
        <v>2790</v>
      </c>
      <c r="C136" s="1301" t="s">
        <v>1290</v>
      </c>
      <c r="D136" s="1302">
        <v>400</v>
      </c>
      <c r="E136" s="1302">
        <v>2000</v>
      </c>
      <c r="F136" s="1302">
        <v>2200</v>
      </c>
      <c r="G136" s="1302">
        <v>2000</v>
      </c>
      <c r="H136" s="1302">
        <v>900</v>
      </c>
      <c r="I136" s="1302">
        <v>1100</v>
      </c>
      <c r="J136" s="1303">
        <v>0.7</v>
      </c>
      <c r="K136" s="1296">
        <f t="shared" si="19"/>
        <v>770</v>
      </c>
      <c r="L136" s="1298">
        <v>1100</v>
      </c>
      <c r="M136" s="1298">
        <v>0</v>
      </c>
      <c r="N136" s="1298"/>
      <c r="O136" s="1298">
        <v>0</v>
      </c>
      <c r="P136" s="1298">
        <f t="shared" si="20"/>
        <v>1100</v>
      </c>
      <c r="Q136" s="1298">
        <f t="shared" si="21"/>
        <v>770</v>
      </c>
      <c r="R136" s="1289" t="s">
        <v>1051</v>
      </c>
      <c r="S136" s="1304" t="s">
        <v>300</v>
      </c>
      <c r="T136" s="722" t="str">
        <f t="shared" si="22"/>
        <v>OK</v>
      </c>
      <c r="U136" s="739">
        <f t="shared" si="23"/>
        <v>770</v>
      </c>
      <c r="V136" s="739">
        <f t="shared" si="24"/>
        <v>0</v>
      </c>
      <c r="W136" s="739">
        <f t="shared" si="25"/>
        <v>0</v>
      </c>
      <c r="X136" s="739">
        <f t="shared" si="26"/>
        <v>0</v>
      </c>
      <c r="Y136" s="722">
        <f t="shared" si="27"/>
        <v>770</v>
      </c>
      <c r="Z136" s="740" t="str">
        <f t="shared" si="28"/>
        <v>OK</v>
      </c>
    </row>
    <row r="137" spans="1:26">
      <c r="A137" s="1301">
        <v>86</v>
      </c>
      <c r="B137" s="1349" t="s">
        <v>2791</v>
      </c>
      <c r="C137" s="1306" t="s">
        <v>1558</v>
      </c>
      <c r="D137" s="1307">
        <v>18</v>
      </c>
      <c r="E137" s="1307">
        <v>30</v>
      </c>
      <c r="F137" s="1307">
        <v>24</v>
      </c>
      <c r="G137" s="1307">
        <v>30</v>
      </c>
      <c r="H137" s="1307">
        <v>20</v>
      </c>
      <c r="I137" s="1307">
        <v>10</v>
      </c>
      <c r="J137" s="1308">
        <v>700</v>
      </c>
      <c r="K137" s="1296">
        <f t="shared" si="19"/>
        <v>7000</v>
      </c>
      <c r="L137" s="1309">
        <v>10</v>
      </c>
      <c r="M137" s="1309">
        <v>0</v>
      </c>
      <c r="N137" s="1309">
        <v>0</v>
      </c>
      <c r="O137" s="1309">
        <v>0</v>
      </c>
      <c r="P137" s="1298">
        <f t="shared" si="20"/>
        <v>10</v>
      </c>
      <c r="Q137" s="1298">
        <f t="shared" si="21"/>
        <v>7000</v>
      </c>
      <c r="R137" s="1289" t="s">
        <v>1051</v>
      </c>
      <c r="S137" s="1304" t="s">
        <v>300</v>
      </c>
      <c r="T137" s="722" t="str">
        <f t="shared" si="22"/>
        <v>OK</v>
      </c>
      <c r="U137" s="739">
        <f t="shared" si="23"/>
        <v>7000</v>
      </c>
      <c r="V137" s="739">
        <f t="shared" si="24"/>
        <v>0</v>
      </c>
      <c r="W137" s="739">
        <f t="shared" si="25"/>
        <v>0</v>
      </c>
      <c r="X137" s="739">
        <f t="shared" si="26"/>
        <v>0</v>
      </c>
      <c r="Y137" s="722">
        <f t="shared" si="27"/>
        <v>7000</v>
      </c>
      <c r="Z137" s="740" t="str">
        <f t="shared" si="28"/>
        <v>OK</v>
      </c>
    </row>
    <row r="138" spans="1:26">
      <c r="A138" s="1301">
        <v>87</v>
      </c>
      <c r="B138" s="1349" t="s">
        <v>2792</v>
      </c>
      <c r="C138" s="1306" t="s">
        <v>2793</v>
      </c>
      <c r="D138" s="1307">
        <v>5</v>
      </c>
      <c r="E138" s="1307">
        <v>7</v>
      </c>
      <c r="F138" s="1307">
        <v>9</v>
      </c>
      <c r="G138" s="1307">
        <v>10</v>
      </c>
      <c r="H138" s="1307">
        <v>3</v>
      </c>
      <c r="I138" s="1307">
        <v>7</v>
      </c>
      <c r="J138" s="1308">
        <v>6800</v>
      </c>
      <c r="K138" s="1296">
        <f t="shared" si="19"/>
        <v>47600</v>
      </c>
      <c r="L138" s="1309">
        <v>7</v>
      </c>
      <c r="M138" s="1309">
        <v>0</v>
      </c>
      <c r="N138" s="1309">
        <v>0</v>
      </c>
      <c r="O138" s="1309">
        <v>0</v>
      </c>
      <c r="P138" s="1298">
        <f t="shared" si="20"/>
        <v>7</v>
      </c>
      <c r="Q138" s="1298">
        <f t="shared" si="21"/>
        <v>47600</v>
      </c>
      <c r="R138" s="1289" t="s">
        <v>1051</v>
      </c>
      <c r="S138" s="1304" t="s">
        <v>300</v>
      </c>
      <c r="T138" s="722" t="str">
        <f t="shared" si="22"/>
        <v>OK</v>
      </c>
      <c r="U138" s="739">
        <f t="shared" si="23"/>
        <v>47600</v>
      </c>
      <c r="V138" s="739">
        <f t="shared" si="24"/>
        <v>0</v>
      </c>
      <c r="W138" s="739">
        <f t="shared" si="25"/>
        <v>0</v>
      </c>
      <c r="X138" s="739">
        <f t="shared" si="26"/>
        <v>0</v>
      </c>
      <c r="Y138" s="722">
        <f t="shared" si="27"/>
        <v>47600</v>
      </c>
      <c r="Z138" s="740" t="str">
        <f t="shared" si="28"/>
        <v>OK</v>
      </c>
    </row>
    <row r="139" spans="1:26">
      <c r="A139" s="1301">
        <v>88</v>
      </c>
      <c r="B139" s="1349" t="s">
        <v>2794</v>
      </c>
      <c r="C139" s="1306" t="s">
        <v>2795</v>
      </c>
      <c r="D139" s="1307">
        <v>7</v>
      </c>
      <c r="E139" s="1307">
        <v>16</v>
      </c>
      <c r="F139" s="1307">
        <v>20</v>
      </c>
      <c r="G139" s="1307">
        <v>15</v>
      </c>
      <c r="H139" s="1307">
        <v>6</v>
      </c>
      <c r="I139" s="1307">
        <v>21</v>
      </c>
      <c r="J139" s="1308">
        <v>1850</v>
      </c>
      <c r="K139" s="1296">
        <f>+J139*I139</f>
        <v>38850</v>
      </c>
      <c r="L139" s="1309">
        <v>10</v>
      </c>
      <c r="M139" s="1309">
        <v>0</v>
      </c>
      <c r="N139" s="1309">
        <v>11</v>
      </c>
      <c r="O139" s="1309">
        <v>0</v>
      </c>
      <c r="P139" s="1298">
        <f t="shared" si="20"/>
        <v>21</v>
      </c>
      <c r="Q139" s="1298">
        <f t="shared" si="21"/>
        <v>38850</v>
      </c>
      <c r="R139" s="1289" t="s">
        <v>1051</v>
      </c>
      <c r="S139" s="1304" t="s">
        <v>300</v>
      </c>
      <c r="T139" s="722" t="str">
        <f t="shared" si="22"/>
        <v>OK</v>
      </c>
      <c r="U139" s="739">
        <f t="shared" si="23"/>
        <v>18500</v>
      </c>
      <c r="V139" s="739">
        <f t="shared" si="24"/>
        <v>0</v>
      </c>
      <c r="W139" s="739">
        <f t="shared" si="25"/>
        <v>20350</v>
      </c>
      <c r="X139" s="739">
        <f t="shared" si="26"/>
        <v>0</v>
      </c>
      <c r="Y139" s="722">
        <f t="shared" si="27"/>
        <v>38850</v>
      </c>
      <c r="Z139" s="740" t="str">
        <f t="shared" si="28"/>
        <v>OK</v>
      </c>
    </row>
    <row r="140" spans="1:26">
      <c r="A140" s="1301">
        <v>89</v>
      </c>
      <c r="B140" s="1349" t="s">
        <v>2796</v>
      </c>
      <c r="C140" s="1306" t="s">
        <v>1620</v>
      </c>
      <c r="D140" s="1307">
        <v>750</v>
      </c>
      <c r="E140" s="1307">
        <v>750</v>
      </c>
      <c r="F140" s="1307">
        <v>750</v>
      </c>
      <c r="G140" s="1307">
        <v>600</v>
      </c>
      <c r="H140" s="1307">
        <v>600</v>
      </c>
      <c r="I140" s="1307">
        <v>0</v>
      </c>
      <c r="J140" s="1308">
        <v>7.5</v>
      </c>
      <c r="K140" s="1296">
        <f t="shared" si="19"/>
        <v>0</v>
      </c>
      <c r="L140" s="1309">
        <v>0</v>
      </c>
      <c r="M140" s="1309">
        <v>0</v>
      </c>
      <c r="N140" s="1309">
        <v>0</v>
      </c>
      <c r="O140" s="1309">
        <v>0</v>
      </c>
      <c r="P140" s="1298">
        <f t="shared" si="20"/>
        <v>0</v>
      </c>
      <c r="Q140" s="1298">
        <f t="shared" si="21"/>
        <v>0</v>
      </c>
      <c r="R140" s="1289" t="s">
        <v>1051</v>
      </c>
      <c r="S140" s="1304" t="s">
        <v>300</v>
      </c>
      <c r="T140" s="722" t="str">
        <f t="shared" si="22"/>
        <v>OK</v>
      </c>
      <c r="U140" s="739">
        <f t="shared" si="23"/>
        <v>0</v>
      </c>
      <c r="V140" s="739">
        <f t="shared" si="24"/>
        <v>0</v>
      </c>
      <c r="W140" s="739">
        <f t="shared" si="25"/>
        <v>0</v>
      </c>
      <c r="X140" s="739">
        <f t="shared" si="26"/>
        <v>0</v>
      </c>
      <c r="Y140" s="722">
        <f t="shared" si="27"/>
        <v>0</v>
      </c>
      <c r="Z140" s="740" t="str">
        <f t="shared" si="28"/>
        <v>OK</v>
      </c>
    </row>
    <row r="141" spans="1:26">
      <c r="A141" s="1301">
        <v>90</v>
      </c>
      <c r="B141" s="1349" t="s">
        <v>2797</v>
      </c>
      <c r="C141" s="1306" t="s">
        <v>1620</v>
      </c>
      <c r="D141" s="1307">
        <v>150</v>
      </c>
      <c r="E141" s="1307">
        <v>150</v>
      </c>
      <c r="F141" s="1307">
        <v>150</v>
      </c>
      <c r="G141" s="1307">
        <v>150</v>
      </c>
      <c r="H141" s="1307">
        <v>150</v>
      </c>
      <c r="I141" s="1307">
        <v>0</v>
      </c>
      <c r="J141" s="1308">
        <v>16</v>
      </c>
      <c r="K141" s="1296">
        <f t="shared" si="19"/>
        <v>0</v>
      </c>
      <c r="L141" s="1309">
        <v>0</v>
      </c>
      <c r="M141" s="1309">
        <v>0</v>
      </c>
      <c r="N141" s="1309">
        <v>0</v>
      </c>
      <c r="O141" s="1309">
        <v>0</v>
      </c>
      <c r="P141" s="1298">
        <f t="shared" si="20"/>
        <v>0</v>
      </c>
      <c r="Q141" s="1298">
        <f t="shared" si="21"/>
        <v>0</v>
      </c>
      <c r="R141" s="1289" t="s">
        <v>1051</v>
      </c>
      <c r="S141" s="1304" t="s">
        <v>300</v>
      </c>
      <c r="T141" s="722" t="str">
        <f t="shared" si="22"/>
        <v>OK</v>
      </c>
      <c r="U141" s="739">
        <f t="shared" si="23"/>
        <v>0</v>
      </c>
      <c r="V141" s="739">
        <f t="shared" si="24"/>
        <v>0</v>
      </c>
      <c r="W141" s="739">
        <f t="shared" si="25"/>
        <v>0</v>
      </c>
      <c r="X141" s="739">
        <f t="shared" si="26"/>
        <v>0</v>
      </c>
      <c r="Y141" s="722">
        <f t="shared" si="27"/>
        <v>0</v>
      </c>
      <c r="Z141" s="740" t="str">
        <f t="shared" si="28"/>
        <v>OK</v>
      </c>
    </row>
    <row r="142" spans="1:26">
      <c r="A142" s="1301">
        <v>91</v>
      </c>
      <c r="B142" s="1349" t="s">
        <v>2798</v>
      </c>
      <c r="C142" s="1306" t="s">
        <v>1620</v>
      </c>
      <c r="D142" s="1307">
        <v>25</v>
      </c>
      <c r="E142" s="1307">
        <v>0</v>
      </c>
      <c r="F142" s="1307">
        <v>0</v>
      </c>
      <c r="G142" s="1307">
        <v>1</v>
      </c>
      <c r="H142" s="1307">
        <v>0</v>
      </c>
      <c r="I142" s="1307">
        <v>1</v>
      </c>
      <c r="J142" s="1308">
        <v>159.19999999999999</v>
      </c>
      <c r="K142" s="1296">
        <f t="shared" si="19"/>
        <v>159.19999999999999</v>
      </c>
      <c r="L142" s="1309">
        <v>1</v>
      </c>
      <c r="M142" s="1309">
        <v>0</v>
      </c>
      <c r="N142" s="1309">
        <v>0</v>
      </c>
      <c r="O142" s="1309">
        <v>0</v>
      </c>
      <c r="P142" s="1298">
        <f t="shared" si="20"/>
        <v>1</v>
      </c>
      <c r="Q142" s="1298">
        <f t="shared" si="21"/>
        <v>159.19999999999999</v>
      </c>
      <c r="R142" s="1289" t="s">
        <v>1051</v>
      </c>
      <c r="S142" s="1304" t="s">
        <v>300</v>
      </c>
      <c r="T142" s="722" t="str">
        <f>IF(K157=Q157,"OK")</f>
        <v>OK</v>
      </c>
      <c r="U142" s="739">
        <f t="shared" si="23"/>
        <v>159.19999999999999</v>
      </c>
      <c r="V142" s="739">
        <f t="shared" si="24"/>
        <v>0</v>
      </c>
      <c r="W142" s="739">
        <f t="shared" si="25"/>
        <v>0</v>
      </c>
      <c r="X142" s="739">
        <f t="shared" si="26"/>
        <v>0</v>
      </c>
      <c r="Y142" s="722">
        <f t="shared" si="27"/>
        <v>159.19999999999999</v>
      </c>
      <c r="Z142" s="740" t="str">
        <f t="shared" si="28"/>
        <v>OK</v>
      </c>
    </row>
    <row r="143" spans="1:26">
      <c r="A143" s="1301">
        <v>92</v>
      </c>
      <c r="B143" s="1349" t="s">
        <v>2799</v>
      </c>
      <c r="C143" s="1306" t="s">
        <v>1290</v>
      </c>
      <c r="D143" s="1307">
        <v>0</v>
      </c>
      <c r="E143" s="1307">
        <v>4</v>
      </c>
      <c r="F143" s="1307">
        <v>0</v>
      </c>
      <c r="G143" s="1307">
        <v>0</v>
      </c>
      <c r="H143" s="1307">
        <v>0</v>
      </c>
      <c r="I143" s="1307">
        <v>0</v>
      </c>
      <c r="J143" s="1308">
        <v>2600</v>
      </c>
      <c r="K143" s="1296">
        <f t="shared" si="19"/>
        <v>0</v>
      </c>
      <c r="L143" s="1309">
        <v>0</v>
      </c>
      <c r="M143" s="1309">
        <v>0</v>
      </c>
      <c r="N143" s="1309">
        <v>0</v>
      </c>
      <c r="O143" s="1309">
        <v>0</v>
      </c>
      <c r="P143" s="1298">
        <f t="shared" si="20"/>
        <v>0</v>
      </c>
      <c r="Q143" s="1298">
        <f t="shared" si="21"/>
        <v>0</v>
      </c>
      <c r="R143" s="1289" t="s">
        <v>1051</v>
      </c>
      <c r="S143" s="1304" t="s">
        <v>300</v>
      </c>
      <c r="T143" s="722" t="str">
        <f>IF(K158=Q158,"OK")</f>
        <v>OK</v>
      </c>
      <c r="U143" s="739">
        <f t="shared" si="23"/>
        <v>0</v>
      </c>
      <c r="V143" s="739">
        <f t="shared" si="24"/>
        <v>0</v>
      </c>
      <c r="W143" s="739">
        <f t="shared" si="25"/>
        <v>0</v>
      </c>
      <c r="X143" s="739">
        <f t="shared" si="26"/>
        <v>0</v>
      </c>
      <c r="Y143" s="722">
        <f t="shared" si="27"/>
        <v>0</v>
      </c>
      <c r="Z143" s="740" t="str">
        <f t="shared" si="28"/>
        <v>OK</v>
      </c>
    </row>
    <row r="144" spans="1:26">
      <c r="A144" s="1301">
        <v>93</v>
      </c>
      <c r="B144" s="1349" t="s">
        <v>2800</v>
      </c>
      <c r="C144" s="1306" t="s">
        <v>1290</v>
      </c>
      <c r="D144" s="1307">
        <v>0</v>
      </c>
      <c r="E144" s="1307">
        <v>3</v>
      </c>
      <c r="F144" s="1307">
        <v>0</v>
      </c>
      <c r="G144" s="1307">
        <v>0</v>
      </c>
      <c r="H144" s="1307">
        <v>0</v>
      </c>
      <c r="I144" s="1307">
        <v>0</v>
      </c>
      <c r="J144" s="1308">
        <v>2600</v>
      </c>
      <c r="K144" s="1296">
        <f t="shared" si="19"/>
        <v>0</v>
      </c>
      <c r="L144" s="1309">
        <v>0</v>
      </c>
      <c r="M144" s="1309">
        <v>0</v>
      </c>
      <c r="N144" s="1309">
        <v>0</v>
      </c>
      <c r="O144" s="1309">
        <v>0</v>
      </c>
      <c r="P144" s="1298">
        <f t="shared" si="20"/>
        <v>0</v>
      </c>
      <c r="Q144" s="1298">
        <f t="shared" si="21"/>
        <v>0</v>
      </c>
      <c r="R144" s="1289" t="s">
        <v>1051</v>
      </c>
      <c r="S144" s="1304" t="s">
        <v>300</v>
      </c>
      <c r="T144" s="722" t="str">
        <f>IF(K159=Q159,"OK")</f>
        <v>OK</v>
      </c>
      <c r="U144" s="739">
        <f t="shared" si="23"/>
        <v>0</v>
      </c>
      <c r="V144" s="739">
        <f t="shared" si="24"/>
        <v>0</v>
      </c>
      <c r="W144" s="739">
        <f t="shared" si="25"/>
        <v>0</v>
      </c>
      <c r="X144" s="739">
        <f t="shared" si="26"/>
        <v>0</v>
      </c>
      <c r="Y144" s="722">
        <f t="shared" si="27"/>
        <v>0</v>
      </c>
      <c r="Z144" s="740" t="str">
        <f t="shared" si="28"/>
        <v>OK</v>
      </c>
    </row>
    <row r="145" spans="1:26">
      <c r="A145" s="1301">
        <v>94</v>
      </c>
      <c r="B145" s="1349" t="s">
        <v>2801</v>
      </c>
      <c r="C145" s="1306" t="s">
        <v>1290</v>
      </c>
      <c r="D145" s="1307">
        <v>0</v>
      </c>
      <c r="E145" s="1307">
        <v>0</v>
      </c>
      <c r="F145" s="1307">
        <v>0</v>
      </c>
      <c r="G145" s="1307">
        <v>0</v>
      </c>
      <c r="H145" s="1307">
        <v>0</v>
      </c>
      <c r="I145" s="1307">
        <v>0</v>
      </c>
      <c r="J145" s="1308">
        <v>2600</v>
      </c>
      <c r="K145" s="1296">
        <f t="shared" si="19"/>
        <v>0</v>
      </c>
      <c r="L145" s="1309">
        <v>0</v>
      </c>
      <c r="M145" s="1309">
        <v>0</v>
      </c>
      <c r="N145" s="1309">
        <v>0</v>
      </c>
      <c r="O145" s="1309">
        <v>0</v>
      </c>
      <c r="P145" s="1298">
        <f t="shared" si="20"/>
        <v>0</v>
      </c>
      <c r="Q145" s="1298">
        <f t="shared" si="21"/>
        <v>0</v>
      </c>
      <c r="R145" s="1289" t="s">
        <v>1051</v>
      </c>
      <c r="S145" s="1304" t="s">
        <v>300</v>
      </c>
      <c r="T145" s="722" t="str">
        <f>IF(K160=Q160,"OK")</f>
        <v>OK</v>
      </c>
      <c r="U145" s="739">
        <f t="shared" si="23"/>
        <v>0</v>
      </c>
      <c r="V145" s="739">
        <f t="shared" si="24"/>
        <v>0</v>
      </c>
      <c r="W145" s="739">
        <f t="shared" si="25"/>
        <v>0</v>
      </c>
      <c r="X145" s="739">
        <f t="shared" si="26"/>
        <v>0</v>
      </c>
      <c r="Y145" s="722">
        <f t="shared" si="27"/>
        <v>0</v>
      </c>
      <c r="Z145" s="740" t="str">
        <f t="shared" si="28"/>
        <v>OK</v>
      </c>
    </row>
    <row r="146" spans="1:26">
      <c r="A146" s="1301">
        <v>95</v>
      </c>
      <c r="B146" s="1349" t="s">
        <v>2802</v>
      </c>
      <c r="C146" s="1306" t="s">
        <v>1290</v>
      </c>
      <c r="D146" s="1307">
        <v>0</v>
      </c>
      <c r="E146" s="1307">
        <v>0</v>
      </c>
      <c r="F146" s="1307">
        <v>0</v>
      </c>
      <c r="G146" s="1307">
        <v>0</v>
      </c>
      <c r="H146" s="1307">
        <v>0</v>
      </c>
      <c r="I146" s="1307">
        <v>0</v>
      </c>
      <c r="J146" s="1308">
        <v>2600</v>
      </c>
      <c r="K146" s="1296">
        <f t="shared" si="19"/>
        <v>0</v>
      </c>
      <c r="L146" s="1309">
        <v>0</v>
      </c>
      <c r="M146" s="1309">
        <v>0</v>
      </c>
      <c r="N146" s="1309">
        <v>0</v>
      </c>
      <c r="O146" s="1309">
        <v>0</v>
      </c>
      <c r="P146" s="1298">
        <f t="shared" si="20"/>
        <v>0</v>
      </c>
      <c r="Q146" s="1298">
        <f t="shared" si="21"/>
        <v>0</v>
      </c>
      <c r="R146" s="1289" t="s">
        <v>1051</v>
      </c>
      <c r="S146" s="1304" t="s">
        <v>300</v>
      </c>
      <c r="T146" s="722" t="str">
        <f>IF(K161=Q161,"OK")</f>
        <v>OK</v>
      </c>
      <c r="U146" s="739">
        <f t="shared" si="23"/>
        <v>0</v>
      </c>
      <c r="V146" s="739">
        <f t="shared" si="24"/>
        <v>0</v>
      </c>
      <c r="W146" s="739">
        <f t="shared" si="25"/>
        <v>0</v>
      </c>
      <c r="X146" s="739">
        <f t="shared" si="26"/>
        <v>0</v>
      </c>
      <c r="Y146" s="722">
        <f t="shared" si="27"/>
        <v>0</v>
      </c>
      <c r="Z146" s="740" t="str">
        <f t="shared" si="28"/>
        <v>OK</v>
      </c>
    </row>
    <row r="147" spans="1:26" s="21" customFormat="1" ht="24" customHeight="1">
      <c r="A147" s="1060"/>
      <c r="B147" s="76" t="s">
        <v>6</v>
      </c>
      <c r="K147" s="1273">
        <f>SUM(K131:K146)</f>
        <v>481530.59</v>
      </c>
      <c r="L147" s="1139"/>
      <c r="M147" s="1139"/>
      <c r="N147" s="1139"/>
      <c r="O147" s="1139"/>
      <c r="P147" s="1139"/>
      <c r="Q147" s="1273">
        <f>SUM(Q128:Q146)</f>
        <v>481530.59</v>
      </c>
      <c r="T147" s="22"/>
      <c r="U147" s="739"/>
      <c r="V147" s="739"/>
      <c r="W147" s="739"/>
      <c r="X147" s="739"/>
      <c r="Y147" s="722"/>
      <c r="Z147" s="740"/>
    </row>
    <row r="148" spans="1:26" s="21" customFormat="1" ht="24" customHeight="1">
      <c r="A148" s="1060"/>
      <c r="B148" s="73"/>
      <c r="K148" s="1254"/>
      <c r="L148" s="1139"/>
      <c r="M148" s="1139"/>
      <c r="N148" s="1139"/>
      <c r="O148" s="1139"/>
      <c r="P148" s="1139"/>
      <c r="Q148" s="1254"/>
      <c r="T148" s="22"/>
      <c r="U148" s="739"/>
      <c r="V148" s="739"/>
      <c r="W148" s="739"/>
      <c r="X148" s="739"/>
      <c r="Y148" s="722"/>
      <c r="Z148" s="740"/>
    </row>
    <row r="149" spans="1:26" s="21" customFormat="1" ht="24" customHeight="1">
      <c r="A149" s="1060"/>
      <c r="B149" s="73"/>
      <c r="K149" s="1254"/>
      <c r="L149" s="1139"/>
      <c r="M149" s="1139"/>
      <c r="N149" s="1139"/>
      <c r="O149" s="1139"/>
      <c r="P149" s="1139"/>
      <c r="Q149" s="1254"/>
      <c r="T149" s="22"/>
      <c r="U149" s="739"/>
      <c r="V149" s="739"/>
      <c r="W149" s="739"/>
      <c r="X149" s="739"/>
      <c r="Y149" s="722"/>
      <c r="Z149" s="740"/>
    </row>
    <row r="150" spans="1:26" s="21" customFormat="1" ht="24" customHeight="1">
      <c r="A150" s="1060"/>
      <c r="B150" s="73"/>
      <c r="K150" s="1254"/>
      <c r="L150" s="1139"/>
      <c r="M150" s="1139"/>
      <c r="N150" s="1139"/>
      <c r="O150" s="1139"/>
      <c r="P150" s="1139"/>
      <c r="Q150" s="1254"/>
      <c r="T150" s="22"/>
      <c r="U150" s="739"/>
      <c r="V150" s="739"/>
      <c r="W150" s="739"/>
      <c r="X150" s="739"/>
      <c r="Y150" s="722"/>
      <c r="Z150" s="740"/>
    </row>
    <row r="151" spans="1:26" ht="24.6">
      <c r="A151" s="1897" t="s">
        <v>2701</v>
      </c>
      <c r="B151" s="1897"/>
      <c r="C151" s="1897"/>
      <c r="D151" s="1897"/>
      <c r="E151" s="1897"/>
      <c r="F151" s="1897"/>
      <c r="G151" s="1897"/>
      <c r="H151" s="1897"/>
      <c r="I151" s="1897"/>
      <c r="J151" s="1897"/>
      <c r="K151" s="1897"/>
      <c r="L151" s="1897"/>
      <c r="M151" s="1897"/>
      <c r="N151" s="1897"/>
      <c r="O151" s="1897"/>
      <c r="P151" s="1897"/>
      <c r="Q151" s="1897"/>
      <c r="R151" s="1897"/>
      <c r="S151" s="1897"/>
      <c r="U151" s="800"/>
      <c r="V151" s="800"/>
      <c r="W151" s="800"/>
      <c r="X151" s="800"/>
      <c r="Z151" s="740"/>
    </row>
    <row r="152" spans="1:26" ht="24.6">
      <c r="A152" s="1897" t="s">
        <v>1518</v>
      </c>
      <c r="B152" s="1897"/>
      <c r="C152" s="1897"/>
      <c r="D152" s="1897"/>
      <c r="E152" s="1897"/>
      <c r="F152" s="1897"/>
      <c r="G152" s="1897"/>
      <c r="H152" s="1897"/>
      <c r="I152" s="1897"/>
      <c r="J152" s="1897"/>
      <c r="K152" s="1897"/>
      <c r="L152" s="1897"/>
      <c r="M152" s="1897"/>
      <c r="N152" s="1897"/>
      <c r="O152" s="1897"/>
      <c r="P152" s="1897"/>
      <c r="Q152" s="1897"/>
      <c r="R152" s="1897"/>
      <c r="S152" s="1897"/>
      <c r="U152" s="739"/>
      <c r="V152" s="739"/>
      <c r="W152" s="739"/>
      <c r="X152" s="739"/>
      <c r="Z152" s="740"/>
    </row>
    <row r="153" spans="1:26" ht="24.6">
      <c r="A153" s="1898" t="s">
        <v>1030</v>
      </c>
      <c r="B153" s="1898"/>
      <c r="C153" s="1898"/>
      <c r="D153" s="1898"/>
      <c r="E153" s="1898"/>
      <c r="F153" s="1898"/>
      <c r="G153" s="1898"/>
      <c r="H153" s="1898"/>
      <c r="I153" s="1898"/>
      <c r="J153" s="1898"/>
      <c r="K153" s="1898"/>
      <c r="L153" s="1898"/>
      <c r="M153" s="1898"/>
      <c r="N153" s="1898"/>
      <c r="O153" s="1898"/>
      <c r="P153" s="1898"/>
      <c r="Q153" s="1898"/>
      <c r="R153" s="1898"/>
      <c r="S153" s="1898"/>
      <c r="U153" s="739"/>
      <c r="V153" s="739"/>
      <c r="W153" s="739"/>
      <c r="X153" s="739"/>
      <c r="Z153" s="740"/>
    </row>
    <row r="154" spans="1:26">
      <c r="A154" s="1899" t="s">
        <v>789</v>
      </c>
      <c r="B154" s="1901" t="s">
        <v>4</v>
      </c>
      <c r="C154" s="1903" t="s">
        <v>1031</v>
      </c>
      <c r="D154" s="1905" t="s">
        <v>1032</v>
      </c>
      <c r="E154" s="1906"/>
      <c r="F154" s="1907"/>
      <c r="G154" s="1908" t="s">
        <v>1033</v>
      </c>
      <c r="H154" s="1910" t="s">
        <v>1034</v>
      </c>
      <c r="I154" s="1910" t="s">
        <v>1035</v>
      </c>
      <c r="J154" s="1918" t="s">
        <v>1036</v>
      </c>
      <c r="K154" s="1918" t="s">
        <v>1037</v>
      </c>
      <c r="L154" s="1910" t="s">
        <v>1038</v>
      </c>
      <c r="M154" s="1910" t="s">
        <v>1039</v>
      </c>
      <c r="N154" s="1910" t="s">
        <v>1040</v>
      </c>
      <c r="O154" s="1910" t="s">
        <v>1041</v>
      </c>
      <c r="P154" s="1912" t="s">
        <v>1042</v>
      </c>
      <c r="Q154" s="1913"/>
      <c r="R154" s="1914" t="s">
        <v>1043</v>
      </c>
      <c r="S154" s="1916" t="s">
        <v>2702</v>
      </c>
      <c r="U154" s="739"/>
      <c r="V154" s="739"/>
      <c r="W154" s="739"/>
      <c r="X154" s="739"/>
      <c r="Z154" s="740"/>
    </row>
    <row r="155" spans="1:26" ht="63" customHeight="1">
      <c r="A155" s="1924"/>
      <c r="B155" s="1925"/>
      <c r="C155" s="1926"/>
      <c r="D155" s="1318" t="s">
        <v>1045</v>
      </c>
      <c r="E155" s="1318" t="s">
        <v>1046</v>
      </c>
      <c r="F155" s="1318" t="s">
        <v>224</v>
      </c>
      <c r="G155" s="1927"/>
      <c r="H155" s="1920"/>
      <c r="I155" s="1920"/>
      <c r="J155" s="1923"/>
      <c r="K155" s="1923"/>
      <c r="L155" s="1920"/>
      <c r="M155" s="1920"/>
      <c r="N155" s="1920"/>
      <c r="O155" s="1920"/>
      <c r="P155" s="1319" t="s">
        <v>1047</v>
      </c>
      <c r="Q155" s="1320" t="s">
        <v>1048</v>
      </c>
      <c r="R155" s="1921"/>
      <c r="S155" s="1922"/>
      <c r="U155" s="739"/>
      <c r="V155" s="739"/>
      <c r="W155" s="739"/>
      <c r="X155" s="739"/>
      <c r="Z155" s="740"/>
    </row>
    <row r="156" spans="1:26" ht="21" customHeight="1">
      <c r="A156" s="1321"/>
      <c r="B156" s="1322" t="s">
        <v>1087</v>
      </c>
      <c r="C156" s="1323"/>
      <c r="D156" s="1280"/>
      <c r="E156" s="1280"/>
      <c r="F156" s="1280"/>
      <c r="G156" s="1324"/>
      <c r="H156" s="1325"/>
      <c r="I156" s="1325"/>
      <c r="J156" s="1326"/>
      <c r="K156" s="848">
        <f>+K147</f>
        <v>481530.59</v>
      </c>
      <c r="L156" s="1327"/>
      <c r="M156" s="1327"/>
      <c r="N156" s="1327"/>
      <c r="O156" s="1327"/>
      <c r="P156" s="1328"/>
      <c r="Q156" s="923">
        <f>+Q147</f>
        <v>481530.59</v>
      </c>
      <c r="R156" s="1322"/>
      <c r="S156" s="1329"/>
      <c r="U156" s="739"/>
      <c r="V156" s="739"/>
      <c r="W156" s="739"/>
      <c r="X156" s="739"/>
      <c r="Z156" s="740"/>
    </row>
    <row r="157" spans="1:26">
      <c r="A157" s="1301">
        <v>96</v>
      </c>
      <c r="B157" s="1349" t="s">
        <v>2803</v>
      </c>
      <c r="C157" s="1306" t="s">
        <v>1290</v>
      </c>
      <c r="D157" s="1307">
        <v>0</v>
      </c>
      <c r="E157" s="1307">
        <v>0</v>
      </c>
      <c r="F157" s="1307">
        <v>0</v>
      </c>
      <c r="G157" s="1307">
        <v>0</v>
      </c>
      <c r="H157" s="1307">
        <v>0</v>
      </c>
      <c r="I157" s="1307">
        <v>0</v>
      </c>
      <c r="J157" s="1308">
        <v>2600</v>
      </c>
      <c r="K157" s="1296">
        <f t="shared" si="19"/>
        <v>0</v>
      </c>
      <c r="L157" s="1309">
        <v>0</v>
      </c>
      <c r="M157" s="1309">
        <v>0</v>
      </c>
      <c r="N157" s="1309">
        <v>0</v>
      </c>
      <c r="O157" s="1309">
        <v>0</v>
      </c>
      <c r="P157" s="1298">
        <f t="shared" si="20"/>
        <v>0</v>
      </c>
      <c r="Q157" s="1298">
        <f t="shared" si="21"/>
        <v>0</v>
      </c>
      <c r="R157" s="1289" t="s">
        <v>1051</v>
      </c>
      <c r="S157" s="1304" t="s">
        <v>300</v>
      </c>
      <c r="T157" s="722" t="str">
        <f>IF(K162=Q162,"OK")</f>
        <v>OK</v>
      </c>
      <c r="U157" s="739">
        <f t="shared" si="23"/>
        <v>0</v>
      </c>
      <c r="V157" s="739">
        <f t="shared" si="24"/>
        <v>0</v>
      </c>
      <c r="W157" s="739">
        <f t="shared" si="25"/>
        <v>0</v>
      </c>
      <c r="X157" s="739">
        <f t="shared" si="26"/>
        <v>0</v>
      </c>
      <c r="Y157" s="722">
        <f t="shared" si="27"/>
        <v>0</v>
      </c>
      <c r="Z157" s="740" t="str">
        <f t="shared" si="28"/>
        <v>OK</v>
      </c>
    </row>
    <row r="158" spans="1:26">
      <c r="A158" s="1301">
        <v>97</v>
      </c>
      <c r="B158" s="1349" t="s">
        <v>2804</v>
      </c>
      <c r="C158" s="1306" t="s">
        <v>1290</v>
      </c>
      <c r="D158" s="1307">
        <v>0</v>
      </c>
      <c r="E158" s="1307">
        <v>0</v>
      </c>
      <c r="F158" s="1307">
        <v>0</v>
      </c>
      <c r="G158" s="1307">
        <v>0</v>
      </c>
      <c r="H158" s="1307">
        <v>0</v>
      </c>
      <c r="I158" s="1307">
        <v>0</v>
      </c>
      <c r="J158" s="1308">
        <v>2600</v>
      </c>
      <c r="K158" s="1296">
        <f t="shared" si="19"/>
        <v>0</v>
      </c>
      <c r="L158" s="1309">
        <v>0</v>
      </c>
      <c r="M158" s="1309">
        <v>0</v>
      </c>
      <c r="N158" s="1309">
        <v>0</v>
      </c>
      <c r="O158" s="1309">
        <v>0</v>
      </c>
      <c r="P158" s="1298">
        <f t="shared" si="20"/>
        <v>0</v>
      </c>
      <c r="Q158" s="1298">
        <f t="shared" si="21"/>
        <v>0</v>
      </c>
      <c r="R158" s="1289" t="s">
        <v>1051</v>
      </c>
      <c r="S158" s="1304" t="s">
        <v>300</v>
      </c>
      <c r="T158" s="722" t="str">
        <f>IF(K163=Q163,"OK")</f>
        <v>OK</v>
      </c>
      <c r="U158" s="739"/>
      <c r="V158" s="739"/>
      <c r="W158" s="739"/>
      <c r="X158" s="739"/>
      <c r="Y158" s="722">
        <f t="shared" si="27"/>
        <v>0</v>
      </c>
      <c r="Z158" s="740" t="str">
        <f t="shared" si="28"/>
        <v>OK</v>
      </c>
    </row>
    <row r="159" spans="1:26">
      <c r="A159" s="1301">
        <v>98</v>
      </c>
      <c r="B159" s="1349" t="s">
        <v>2805</v>
      </c>
      <c r="C159" s="1306" t="s">
        <v>1290</v>
      </c>
      <c r="D159" s="1307">
        <v>0</v>
      </c>
      <c r="E159" s="1307">
        <v>0</v>
      </c>
      <c r="F159" s="1307">
        <v>0</v>
      </c>
      <c r="G159" s="1307">
        <v>0</v>
      </c>
      <c r="H159" s="1307">
        <v>0</v>
      </c>
      <c r="I159" s="1307">
        <v>0</v>
      </c>
      <c r="J159" s="1308">
        <v>2800</v>
      </c>
      <c r="K159" s="1296">
        <f t="shared" si="19"/>
        <v>0</v>
      </c>
      <c r="L159" s="1309">
        <v>0</v>
      </c>
      <c r="M159" s="1309">
        <v>0</v>
      </c>
      <c r="N159" s="1309">
        <v>0</v>
      </c>
      <c r="O159" s="1309">
        <v>0</v>
      </c>
      <c r="P159" s="1298">
        <f t="shared" si="20"/>
        <v>0</v>
      </c>
      <c r="Q159" s="1298">
        <f t="shared" si="21"/>
        <v>0</v>
      </c>
      <c r="R159" s="1289" t="s">
        <v>1051</v>
      </c>
      <c r="S159" s="1304" t="s">
        <v>300</v>
      </c>
      <c r="T159" s="722" t="str">
        <f>IF(K164=Q164,"OK")</f>
        <v>OK</v>
      </c>
      <c r="U159" s="739">
        <f t="shared" si="23"/>
        <v>0</v>
      </c>
      <c r="V159" s="739">
        <f t="shared" si="24"/>
        <v>0</v>
      </c>
      <c r="W159" s="739">
        <f t="shared" si="25"/>
        <v>0</v>
      </c>
      <c r="X159" s="739">
        <f t="shared" si="26"/>
        <v>0</v>
      </c>
      <c r="Y159" s="722">
        <f t="shared" si="27"/>
        <v>0</v>
      </c>
      <c r="Z159" s="740" t="str">
        <f t="shared" si="28"/>
        <v>OK</v>
      </c>
    </row>
    <row r="160" spans="1:26">
      <c r="A160" s="1301">
        <v>99</v>
      </c>
      <c r="B160" s="1349" t="s">
        <v>2806</v>
      </c>
      <c r="C160" s="1306" t="s">
        <v>1290</v>
      </c>
      <c r="D160" s="1307">
        <v>0</v>
      </c>
      <c r="E160" s="1307">
        <v>0</v>
      </c>
      <c r="F160" s="1307">
        <v>0</v>
      </c>
      <c r="G160" s="1307">
        <v>0</v>
      </c>
      <c r="H160" s="1307">
        <v>0</v>
      </c>
      <c r="I160" s="1307">
        <v>0</v>
      </c>
      <c r="J160" s="1308">
        <v>2600</v>
      </c>
      <c r="K160" s="1296">
        <f t="shared" si="19"/>
        <v>0</v>
      </c>
      <c r="L160" s="1309">
        <v>0</v>
      </c>
      <c r="M160" s="1309">
        <v>0</v>
      </c>
      <c r="N160" s="1309">
        <v>0</v>
      </c>
      <c r="O160" s="1309">
        <v>0</v>
      </c>
      <c r="P160" s="1298">
        <f t="shared" si="20"/>
        <v>0</v>
      </c>
      <c r="Q160" s="1298">
        <f t="shared" si="21"/>
        <v>0</v>
      </c>
      <c r="R160" s="1289" t="s">
        <v>1051</v>
      </c>
      <c r="S160" s="1304" t="s">
        <v>300</v>
      </c>
      <c r="T160" s="722" t="str">
        <f>IF(K165=Q165,"OK")</f>
        <v>OK</v>
      </c>
      <c r="U160" s="739">
        <f t="shared" si="23"/>
        <v>0</v>
      </c>
      <c r="V160" s="739">
        <f t="shared" si="24"/>
        <v>0</v>
      </c>
      <c r="W160" s="739">
        <f t="shared" si="25"/>
        <v>0</v>
      </c>
      <c r="X160" s="739">
        <f t="shared" si="26"/>
        <v>0</v>
      </c>
      <c r="Y160" s="722">
        <f t="shared" si="27"/>
        <v>0</v>
      </c>
      <c r="Z160" s="740" t="str">
        <f t="shared" si="28"/>
        <v>OK</v>
      </c>
    </row>
    <row r="161" spans="1:26">
      <c r="A161" s="1301">
        <v>100</v>
      </c>
      <c r="B161" s="1349" t="s">
        <v>2807</v>
      </c>
      <c r="C161" s="1306" t="s">
        <v>1290</v>
      </c>
      <c r="D161" s="1307">
        <v>0</v>
      </c>
      <c r="E161" s="1307">
        <v>0</v>
      </c>
      <c r="F161" s="1307">
        <v>0</v>
      </c>
      <c r="G161" s="1307">
        <v>0</v>
      </c>
      <c r="H161" s="1307">
        <v>0</v>
      </c>
      <c r="I161" s="1307">
        <v>0</v>
      </c>
      <c r="J161" s="1308">
        <v>2600</v>
      </c>
      <c r="K161" s="1296">
        <f t="shared" si="19"/>
        <v>0</v>
      </c>
      <c r="L161" s="1309">
        <v>0</v>
      </c>
      <c r="M161" s="1309">
        <v>0</v>
      </c>
      <c r="N161" s="1309">
        <v>0</v>
      </c>
      <c r="O161" s="1309">
        <v>0</v>
      </c>
      <c r="P161" s="1298">
        <f t="shared" si="20"/>
        <v>0</v>
      </c>
      <c r="Q161" s="1298">
        <f t="shared" si="21"/>
        <v>0</v>
      </c>
      <c r="R161" s="1289" t="s">
        <v>1051</v>
      </c>
      <c r="S161" s="1304" t="s">
        <v>300</v>
      </c>
      <c r="T161" s="722" t="str">
        <f>IF(K166=Q166,"OK")</f>
        <v>OK</v>
      </c>
      <c r="U161" s="739">
        <f t="shared" si="23"/>
        <v>0</v>
      </c>
      <c r="V161" s="739">
        <f t="shared" si="24"/>
        <v>0</v>
      </c>
      <c r="W161" s="739">
        <f t="shared" si="25"/>
        <v>0</v>
      </c>
      <c r="X161" s="739">
        <f t="shared" si="26"/>
        <v>0</v>
      </c>
      <c r="Y161" s="722">
        <f t="shared" si="27"/>
        <v>0</v>
      </c>
      <c r="Z161" s="740" t="str">
        <f t="shared" si="28"/>
        <v>OK</v>
      </c>
    </row>
    <row r="162" spans="1:26" ht="21" customHeight="1">
      <c r="A162" s="1301">
        <v>101</v>
      </c>
      <c r="B162" s="1349" t="s">
        <v>2808</v>
      </c>
      <c r="C162" s="1306" t="s">
        <v>1290</v>
      </c>
      <c r="D162" s="1307">
        <v>0</v>
      </c>
      <c r="E162" s="1307">
        <v>0</v>
      </c>
      <c r="F162" s="1307">
        <v>0</v>
      </c>
      <c r="G162" s="1307">
        <v>0</v>
      </c>
      <c r="H162" s="1307">
        <v>0</v>
      </c>
      <c r="I162" s="1307">
        <v>0</v>
      </c>
      <c r="J162" s="1308">
        <v>550</v>
      </c>
      <c r="K162" s="1296">
        <f t="shared" si="19"/>
        <v>0</v>
      </c>
      <c r="L162" s="1309">
        <v>0</v>
      </c>
      <c r="M162" s="1309">
        <v>0</v>
      </c>
      <c r="N162" s="1309">
        <v>0</v>
      </c>
      <c r="O162" s="1309">
        <v>0</v>
      </c>
      <c r="P162" s="1298">
        <f t="shared" si="20"/>
        <v>0</v>
      </c>
      <c r="Q162" s="1298">
        <f t="shared" si="21"/>
        <v>0</v>
      </c>
      <c r="R162" s="1289" t="s">
        <v>1051</v>
      </c>
      <c r="S162" s="1304" t="s">
        <v>300</v>
      </c>
      <c r="T162" s="722" t="str">
        <f t="shared" si="22"/>
        <v>OK</v>
      </c>
      <c r="U162" s="739">
        <f t="shared" si="23"/>
        <v>0</v>
      </c>
      <c r="V162" s="739">
        <f t="shared" si="24"/>
        <v>0</v>
      </c>
      <c r="W162" s="739">
        <f t="shared" si="25"/>
        <v>0</v>
      </c>
      <c r="X162" s="739">
        <f t="shared" si="26"/>
        <v>0</v>
      </c>
      <c r="Y162" s="722">
        <f t="shared" si="27"/>
        <v>0</v>
      </c>
      <c r="Z162" s="740" t="str">
        <f t="shared" si="28"/>
        <v>OK</v>
      </c>
    </row>
    <row r="163" spans="1:26" ht="21" customHeight="1">
      <c r="A163" s="1301">
        <v>102</v>
      </c>
      <c r="B163" s="1349" t="s">
        <v>2809</v>
      </c>
      <c r="C163" s="1306" t="s">
        <v>1290</v>
      </c>
      <c r="D163" s="1307">
        <v>0</v>
      </c>
      <c r="E163" s="1307">
        <v>5</v>
      </c>
      <c r="F163" s="1307">
        <v>0</v>
      </c>
      <c r="G163" s="1307">
        <v>10</v>
      </c>
      <c r="H163" s="1307">
        <v>0</v>
      </c>
      <c r="I163" s="1307">
        <v>10</v>
      </c>
      <c r="J163" s="1308">
        <v>350</v>
      </c>
      <c r="K163" s="1296">
        <f t="shared" si="19"/>
        <v>3500</v>
      </c>
      <c r="L163" s="1309">
        <v>10</v>
      </c>
      <c r="M163" s="1309">
        <v>0</v>
      </c>
      <c r="N163" s="1309">
        <v>0</v>
      </c>
      <c r="O163" s="1309">
        <v>0</v>
      </c>
      <c r="P163" s="1298">
        <f t="shared" si="20"/>
        <v>10</v>
      </c>
      <c r="Q163" s="1298">
        <f t="shared" si="21"/>
        <v>3500</v>
      </c>
      <c r="R163" s="1289" t="s">
        <v>1051</v>
      </c>
      <c r="S163" s="1304" t="s">
        <v>300</v>
      </c>
      <c r="T163" s="722" t="str">
        <f t="shared" si="22"/>
        <v>OK</v>
      </c>
      <c r="U163" s="739">
        <f t="shared" si="23"/>
        <v>3500</v>
      </c>
      <c r="V163" s="739">
        <f t="shared" si="24"/>
        <v>0</v>
      </c>
      <c r="W163" s="739">
        <f t="shared" si="25"/>
        <v>0</v>
      </c>
      <c r="X163" s="739">
        <f t="shared" si="26"/>
        <v>0</v>
      </c>
      <c r="Y163" s="722">
        <f t="shared" si="27"/>
        <v>3500</v>
      </c>
      <c r="Z163" s="740" t="str">
        <f t="shared" si="28"/>
        <v>OK</v>
      </c>
    </row>
    <row r="164" spans="1:26" ht="21" customHeight="1">
      <c r="A164" s="1301">
        <v>103</v>
      </c>
      <c r="B164" s="1349" t="s">
        <v>2810</v>
      </c>
      <c r="C164" s="1306" t="s">
        <v>1290</v>
      </c>
      <c r="D164" s="1307">
        <v>0</v>
      </c>
      <c r="E164" s="1307">
        <v>10</v>
      </c>
      <c r="F164" s="1307">
        <v>0</v>
      </c>
      <c r="G164" s="1307">
        <v>0</v>
      </c>
      <c r="H164" s="1307">
        <v>0</v>
      </c>
      <c r="I164" s="1307">
        <v>10</v>
      </c>
      <c r="J164" s="1308">
        <v>550</v>
      </c>
      <c r="K164" s="1296">
        <f t="shared" si="19"/>
        <v>5500</v>
      </c>
      <c r="L164" s="1309">
        <v>10</v>
      </c>
      <c r="M164" s="1309">
        <v>0</v>
      </c>
      <c r="N164" s="1309">
        <v>0</v>
      </c>
      <c r="O164" s="1309">
        <v>0</v>
      </c>
      <c r="P164" s="1298">
        <f t="shared" si="20"/>
        <v>10</v>
      </c>
      <c r="Q164" s="1298">
        <f t="shared" si="21"/>
        <v>5500</v>
      </c>
      <c r="R164" s="1289" t="s">
        <v>1051</v>
      </c>
      <c r="S164" s="1304" t="s">
        <v>300</v>
      </c>
      <c r="T164" s="722" t="str">
        <f t="shared" si="22"/>
        <v>OK</v>
      </c>
      <c r="U164" s="739">
        <f t="shared" si="23"/>
        <v>5500</v>
      </c>
      <c r="V164" s="739">
        <f t="shared" si="24"/>
        <v>0</v>
      </c>
      <c r="W164" s="739">
        <f t="shared" si="25"/>
        <v>0</v>
      </c>
      <c r="X164" s="739">
        <f t="shared" si="26"/>
        <v>0</v>
      </c>
      <c r="Y164" s="722">
        <f t="shared" si="27"/>
        <v>5500</v>
      </c>
      <c r="Z164" s="740" t="str">
        <f t="shared" si="28"/>
        <v>OK</v>
      </c>
    </row>
    <row r="165" spans="1:26" ht="21" customHeight="1">
      <c r="A165" s="1301">
        <v>104</v>
      </c>
      <c r="B165" s="1349" t="s">
        <v>2811</v>
      </c>
      <c r="C165" s="1306" t="s">
        <v>1290</v>
      </c>
      <c r="D165" s="1307">
        <v>0</v>
      </c>
      <c r="E165" s="1307">
        <v>0</v>
      </c>
      <c r="F165" s="1307">
        <v>0</v>
      </c>
      <c r="G165" s="1307">
        <v>0</v>
      </c>
      <c r="H165" s="1307">
        <v>0</v>
      </c>
      <c r="I165" s="1307">
        <v>0</v>
      </c>
      <c r="J165" s="1308">
        <v>1700</v>
      </c>
      <c r="K165" s="1296">
        <f t="shared" si="19"/>
        <v>0</v>
      </c>
      <c r="L165" s="1309">
        <v>0</v>
      </c>
      <c r="M165" s="1309">
        <v>0</v>
      </c>
      <c r="N165" s="1309">
        <v>0</v>
      </c>
      <c r="O165" s="1309">
        <v>0</v>
      </c>
      <c r="P165" s="1298">
        <f t="shared" si="20"/>
        <v>0</v>
      </c>
      <c r="Q165" s="1298">
        <f t="shared" si="21"/>
        <v>0</v>
      </c>
      <c r="R165" s="1289" t="s">
        <v>1051</v>
      </c>
      <c r="S165" s="1304" t="s">
        <v>300</v>
      </c>
      <c r="T165" s="722" t="str">
        <f t="shared" si="22"/>
        <v>OK</v>
      </c>
      <c r="U165" s="739">
        <f t="shared" si="23"/>
        <v>0</v>
      </c>
      <c r="V165" s="739">
        <f t="shared" si="24"/>
        <v>0</v>
      </c>
      <c r="W165" s="739">
        <f t="shared" si="25"/>
        <v>0</v>
      </c>
      <c r="X165" s="739">
        <f t="shared" si="26"/>
        <v>0</v>
      </c>
      <c r="Y165" s="722">
        <f t="shared" si="27"/>
        <v>0</v>
      </c>
      <c r="Z165" s="740" t="str">
        <f t="shared" si="28"/>
        <v>OK</v>
      </c>
    </row>
    <row r="166" spans="1:26" ht="21" customHeight="1">
      <c r="A166" s="1301">
        <v>105</v>
      </c>
      <c r="B166" s="1349" t="s">
        <v>2812</v>
      </c>
      <c r="C166" s="1306" t="s">
        <v>1290</v>
      </c>
      <c r="D166" s="1307">
        <v>0</v>
      </c>
      <c r="E166" s="1307">
        <v>0</v>
      </c>
      <c r="F166" s="1307">
        <v>0</v>
      </c>
      <c r="G166" s="1307">
        <v>0</v>
      </c>
      <c r="H166" s="1307">
        <v>0</v>
      </c>
      <c r="I166" s="1307">
        <v>0</v>
      </c>
      <c r="J166" s="1308">
        <v>1700</v>
      </c>
      <c r="K166" s="1296">
        <f t="shared" si="19"/>
        <v>0</v>
      </c>
      <c r="L166" s="1309">
        <v>0</v>
      </c>
      <c r="M166" s="1309">
        <v>0</v>
      </c>
      <c r="N166" s="1309">
        <v>0</v>
      </c>
      <c r="O166" s="1309">
        <v>0</v>
      </c>
      <c r="P166" s="1298">
        <f t="shared" si="20"/>
        <v>0</v>
      </c>
      <c r="Q166" s="1298">
        <f t="shared" si="21"/>
        <v>0</v>
      </c>
      <c r="R166" s="1289" t="s">
        <v>1051</v>
      </c>
      <c r="S166" s="1304" t="s">
        <v>300</v>
      </c>
      <c r="T166" s="722" t="str">
        <f t="shared" si="22"/>
        <v>OK</v>
      </c>
      <c r="U166" s="739">
        <f t="shared" si="23"/>
        <v>0</v>
      </c>
      <c r="V166" s="739">
        <f t="shared" si="24"/>
        <v>0</v>
      </c>
      <c r="W166" s="739">
        <f t="shared" si="25"/>
        <v>0</v>
      </c>
      <c r="X166" s="739">
        <f t="shared" si="26"/>
        <v>0</v>
      </c>
      <c r="Y166" s="722">
        <f t="shared" si="27"/>
        <v>0</v>
      </c>
      <c r="Z166" s="740" t="str">
        <f t="shared" si="28"/>
        <v>OK</v>
      </c>
    </row>
    <row r="167" spans="1:26" ht="21" customHeight="1">
      <c r="A167" s="1301">
        <v>106</v>
      </c>
      <c r="B167" s="1349" t="s">
        <v>2813</v>
      </c>
      <c r="C167" s="1306" t="s">
        <v>1290</v>
      </c>
      <c r="D167" s="1307">
        <v>0</v>
      </c>
      <c r="E167" s="1307">
        <v>0</v>
      </c>
      <c r="F167" s="1307">
        <v>0</v>
      </c>
      <c r="G167" s="1307">
        <v>0</v>
      </c>
      <c r="H167" s="1307">
        <v>0</v>
      </c>
      <c r="I167" s="1307">
        <v>0</v>
      </c>
      <c r="J167" s="1308">
        <v>1700</v>
      </c>
      <c r="K167" s="1296">
        <f t="shared" si="19"/>
        <v>0</v>
      </c>
      <c r="L167" s="1309">
        <v>0</v>
      </c>
      <c r="M167" s="1309">
        <v>0</v>
      </c>
      <c r="N167" s="1309">
        <v>0</v>
      </c>
      <c r="O167" s="1309">
        <v>0</v>
      </c>
      <c r="P167" s="1298">
        <f t="shared" si="20"/>
        <v>0</v>
      </c>
      <c r="Q167" s="1298">
        <f t="shared" si="21"/>
        <v>0</v>
      </c>
      <c r="R167" s="1289" t="s">
        <v>1051</v>
      </c>
      <c r="S167" s="1304" t="s">
        <v>300</v>
      </c>
      <c r="T167" s="722" t="str">
        <f>IF(K181=Q181,"OK")</f>
        <v>OK</v>
      </c>
      <c r="U167" s="739">
        <f t="shared" si="23"/>
        <v>0</v>
      </c>
      <c r="V167" s="739">
        <f t="shared" si="24"/>
        <v>0</v>
      </c>
      <c r="W167" s="739">
        <f t="shared" si="25"/>
        <v>0</v>
      </c>
      <c r="X167" s="739">
        <f t="shared" si="26"/>
        <v>0</v>
      </c>
      <c r="Y167" s="722">
        <f t="shared" si="27"/>
        <v>0</v>
      </c>
      <c r="Z167" s="740" t="str">
        <f t="shared" si="28"/>
        <v>OK</v>
      </c>
    </row>
    <row r="168" spans="1:26" ht="21" customHeight="1">
      <c r="A168" s="1301">
        <v>107</v>
      </c>
      <c r="B168" s="1349" t="s">
        <v>2814</v>
      </c>
      <c r="C168" s="1306" t="s">
        <v>1290</v>
      </c>
      <c r="D168" s="1307">
        <v>0</v>
      </c>
      <c r="E168" s="1307">
        <v>6</v>
      </c>
      <c r="F168" s="1307">
        <v>0</v>
      </c>
      <c r="G168" s="1307">
        <v>10</v>
      </c>
      <c r="H168" s="1307">
        <v>0</v>
      </c>
      <c r="I168" s="1307">
        <v>10</v>
      </c>
      <c r="J168" s="1308">
        <v>2080</v>
      </c>
      <c r="K168" s="1296">
        <f t="shared" si="19"/>
        <v>20800</v>
      </c>
      <c r="L168" s="1309">
        <v>10</v>
      </c>
      <c r="M168" s="1309">
        <v>0</v>
      </c>
      <c r="N168" s="1309">
        <v>0</v>
      </c>
      <c r="O168" s="1309">
        <v>0</v>
      </c>
      <c r="P168" s="1298">
        <f t="shared" si="20"/>
        <v>10</v>
      </c>
      <c r="Q168" s="1298">
        <f t="shared" si="21"/>
        <v>20800</v>
      </c>
      <c r="R168" s="1289" t="s">
        <v>1051</v>
      </c>
      <c r="S168" s="1304" t="s">
        <v>300</v>
      </c>
      <c r="T168" s="722" t="str">
        <f>IF(K182=Q182,"OK")</f>
        <v>OK</v>
      </c>
      <c r="U168" s="739">
        <f t="shared" si="23"/>
        <v>20800</v>
      </c>
      <c r="V168" s="739">
        <f t="shared" si="24"/>
        <v>0</v>
      </c>
      <c r="W168" s="739">
        <f t="shared" si="25"/>
        <v>0</v>
      </c>
      <c r="X168" s="739">
        <f t="shared" si="26"/>
        <v>0</v>
      </c>
      <c r="Y168" s="722">
        <f t="shared" si="27"/>
        <v>20800</v>
      </c>
      <c r="Z168" s="740" t="str">
        <f t="shared" si="28"/>
        <v>OK</v>
      </c>
    </row>
    <row r="169" spans="1:26" ht="21" customHeight="1">
      <c r="A169" s="1301">
        <v>108</v>
      </c>
      <c r="B169" s="1349" t="s">
        <v>2815</v>
      </c>
      <c r="C169" s="1306" t="s">
        <v>1290</v>
      </c>
      <c r="D169" s="1307">
        <v>2</v>
      </c>
      <c r="E169" s="1307">
        <v>0</v>
      </c>
      <c r="F169" s="1307">
        <v>0</v>
      </c>
      <c r="G169" s="1307">
        <v>0</v>
      </c>
      <c r="H169" s="1307">
        <v>0</v>
      </c>
      <c r="I169" s="1307">
        <v>0</v>
      </c>
      <c r="J169" s="1308">
        <v>1700</v>
      </c>
      <c r="K169" s="1296">
        <f t="shared" si="19"/>
        <v>0</v>
      </c>
      <c r="L169" s="1309">
        <v>0</v>
      </c>
      <c r="M169" s="1309">
        <v>0</v>
      </c>
      <c r="N169" s="1309">
        <v>0</v>
      </c>
      <c r="O169" s="1309">
        <v>0</v>
      </c>
      <c r="P169" s="1298">
        <f t="shared" si="20"/>
        <v>0</v>
      </c>
      <c r="Q169" s="1298">
        <f t="shared" si="21"/>
        <v>0</v>
      </c>
      <c r="R169" s="1289" t="s">
        <v>1051</v>
      </c>
      <c r="S169" s="1304" t="s">
        <v>300</v>
      </c>
      <c r="T169" s="722" t="str">
        <f>IF(K183=Q183,"OK")</f>
        <v>OK</v>
      </c>
      <c r="U169" s="739">
        <f t="shared" si="23"/>
        <v>0</v>
      </c>
      <c r="V169" s="739">
        <f t="shared" si="24"/>
        <v>0</v>
      </c>
      <c r="W169" s="739">
        <f t="shared" si="25"/>
        <v>0</v>
      </c>
      <c r="X169" s="739">
        <f t="shared" si="26"/>
        <v>0</v>
      </c>
      <c r="Y169" s="722">
        <f t="shared" si="27"/>
        <v>0</v>
      </c>
      <c r="Z169" s="740" t="str">
        <f t="shared" si="28"/>
        <v>OK</v>
      </c>
    </row>
    <row r="170" spans="1:26" ht="21" customHeight="1">
      <c r="A170" s="1301">
        <v>109</v>
      </c>
      <c r="B170" s="1349" t="s">
        <v>2816</v>
      </c>
      <c r="C170" s="1306" t="s">
        <v>1290</v>
      </c>
      <c r="D170" s="1307">
        <v>0</v>
      </c>
      <c r="E170" s="1307">
        <v>0</v>
      </c>
      <c r="F170" s="1307">
        <v>0</v>
      </c>
      <c r="G170" s="1307">
        <v>0</v>
      </c>
      <c r="H170" s="1307">
        <v>0</v>
      </c>
      <c r="I170" s="1307">
        <v>0</v>
      </c>
      <c r="J170" s="1308">
        <v>1700</v>
      </c>
      <c r="K170" s="1296">
        <f t="shared" si="19"/>
        <v>0</v>
      </c>
      <c r="L170" s="1309">
        <v>0</v>
      </c>
      <c r="M170" s="1309">
        <v>0</v>
      </c>
      <c r="N170" s="1309">
        <v>0</v>
      </c>
      <c r="O170" s="1309">
        <v>0</v>
      </c>
      <c r="P170" s="1298">
        <f t="shared" si="20"/>
        <v>0</v>
      </c>
      <c r="Q170" s="1298">
        <f t="shared" si="21"/>
        <v>0</v>
      </c>
      <c r="R170" s="1289" t="s">
        <v>1051</v>
      </c>
      <c r="S170" s="1304" t="s">
        <v>300</v>
      </c>
      <c r="T170" s="722" t="str">
        <f>IF(K184=Q184,"OK")</f>
        <v>OK</v>
      </c>
      <c r="U170" s="739">
        <f t="shared" si="23"/>
        <v>0</v>
      </c>
      <c r="V170" s="739">
        <f t="shared" si="24"/>
        <v>0</v>
      </c>
      <c r="W170" s="739">
        <f t="shared" si="25"/>
        <v>0</v>
      </c>
      <c r="X170" s="739">
        <f t="shared" si="26"/>
        <v>0</v>
      </c>
      <c r="Y170" s="722">
        <f t="shared" si="27"/>
        <v>0</v>
      </c>
      <c r="Z170" s="740" t="str">
        <f t="shared" si="28"/>
        <v>OK</v>
      </c>
    </row>
    <row r="171" spans="1:26" ht="21" customHeight="1">
      <c r="A171" s="1301">
        <v>110</v>
      </c>
      <c r="B171" s="1346" t="s">
        <v>2817</v>
      </c>
      <c r="C171" s="1301" t="s">
        <v>1290</v>
      </c>
      <c r="D171" s="1302">
        <v>0</v>
      </c>
      <c r="E171" s="1307">
        <v>0</v>
      </c>
      <c r="F171" s="1307">
        <v>0</v>
      </c>
      <c r="G171" s="1307">
        <v>0</v>
      </c>
      <c r="H171" s="1307">
        <v>0</v>
      </c>
      <c r="I171" s="1307">
        <v>0</v>
      </c>
      <c r="J171" s="1303">
        <v>550</v>
      </c>
      <c r="K171" s="1296">
        <f t="shared" si="19"/>
        <v>0</v>
      </c>
      <c r="L171" s="1309">
        <v>0</v>
      </c>
      <c r="M171" s="1309">
        <v>0</v>
      </c>
      <c r="N171" s="1309">
        <v>0</v>
      </c>
      <c r="O171" s="1309">
        <v>0</v>
      </c>
      <c r="P171" s="1298">
        <f t="shared" si="20"/>
        <v>0</v>
      </c>
      <c r="Q171" s="1298">
        <f t="shared" si="21"/>
        <v>0</v>
      </c>
      <c r="R171" s="1289" t="s">
        <v>1051</v>
      </c>
      <c r="S171" s="1304" t="s">
        <v>300</v>
      </c>
      <c r="T171" s="722" t="str">
        <f>IF(K185=Q185,"OK")</f>
        <v>OK</v>
      </c>
      <c r="U171" s="739">
        <f t="shared" si="23"/>
        <v>0</v>
      </c>
      <c r="V171" s="739">
        <f t="shared" si="24"/>
        <v>0</v>
      </c>
      <c r="W171" s="739">
        <f t="shared" si="25"/>
        <v>0</v>
      </c>
      <c r="X171" s="739">
        <f t="shared" si="26"/>
        <v>0</v>
      </c>
      <c r="Y171" s="722">
        <f t="shared" si="27"/>
        <v>0</v>
      </c>
      <c r="Z171" s="740" t="str">
        <f t="shared" si="28"/>
        <v>OK</v>
      </c>
    </row>
    <row r="172" spans="1:26" s="21" customFormat="1" ht="24" customHeight="1">
      <c r="A172" s="1060"/>
      <c r="B172" s="76" t="s">
        <v>6</v>
      </c>
      <c r="K172" s="1273">
        <f>SUM(K153:K171)</f>
        <v>511330.59</v>
      </c>
      <c r="L172" s="1139"/>
      <c r="M172" s="1139"/>
      <c r="N172" s="1139"/>
      <c r="O172" s="1139"/>
      <c r="P172" s="1139"/>
      <c r="Q172" s="1273">
        <f>SUM(Q153:Q171)</f>
        <v>511330.59</v>
      </c>
      <c r="T172" s="22"/>
      <c r="U172" s="739"/>
      <c r="V172" s="739"/>
      <c r="W172" s="739"/>
      <c r="X172" s="739"/>
      <c r="Y172" s="722"/>
      <c r="Z172" s="740"/>
    </row>
    <row r="173" spans="1:26" s="21" customFormat="1" ht="24" customHeight="1">
      <c r="A173" s="1060"/>
      <c r="B173" s="73"/>
      <c r="K173" s="1254"/>
      <c r="L173" s="1139"/>
      <c r="M173" s="1139"/>
      <c r="N173" s="1139"/>
      <c r="O173" s="1139"/>
      <c r="P173" s="1139"/>
      <c r="Q173" s="1254"/>
      <c r="T173" s="22"/>
      <c r="U173" s="739"/>
      <c r="V173" s="739"/>
      <c r="W173" s="739"/>
      <c r="X173" s="739"/>
      <c r="Y173" s="722"/>
      <c r="Z173" s="740"/>
    </row>
    <row r="174" spans="1:26" s="21" customFormat="1" ht="24" customHeight="1">
      <c r="A174" s="1060"/>
      <c r="B174" s="73"/>
      <c r="K174" s="1254"/>
      <c r="L174" s="1139"/>
      <c r="M174" s="1139"/>
      <c r="N174" s="1139"/>
      <c r="O174" s="1139"/>
      <c r="P174" s="1139"/>
      <c r="Q174" s="1254"/>
      <c r="T174" s="22"/>
      <c r="U174" s="739"/>
      <c r="V174" s="739"/>
      <c r="W174" s="739"/>
      <c r="X174" s="739"/>
      <c r="Y174" s="722"/>
      <c r="Z174" s="740"/>
    </row>
    <row r="175" spans="1:26" ht="24.6">
      <c r="A175" s="1897" t="s">
        <v>2701</v>
      </c>
      <c r="B175" s="1897"/>
      <c r="C175" s="1897"/>
      <c r="D175" s="1897"/>
      <c r="E175" s="1897"/>
      <c r="F175" s="1897"/>
      <c r="G175" s="1897"/>
      <c r="H175" s="1897"/>
      <c r="I175" s="1897"/>
      <c r="J175" s="1897"/>
      <c r="K175" s="1897"/>
      <c r="L175" s="1897"/>
      <c r="M175" s="1897"/>
      <c r="N175" s="1897"/>
      <c r="O175" s="1897"/>
      <c r="P175" s="1897"/>
      <c r="Q175" s="1897"/>
      <c r="R175" s="1897"/>
      <c r="S175" s="1897"/>
      <c r="U175" s="739"/>
      <c r="V175" s="739"/>
      <c r="W175" s="739"/>
      <c r="X175" s="739"/>
      <c r="Z175" s="740"/>
    </row>
    <row r="176" spans="1:26" ht="24.6">
      <c r="A176" s="1897" t="s">
        <v>1518</v>
      </c>
      <c r="B176" s="1897"/>
      <c r="C176" s="1897"/>
      <c r="D176" s="1897"/>
      <c r="E176" s="1897"/>
      <c r="F176" s="1897"/>
      <c r="G176" s="1897"/>
      <c r="H176" s="1897"/>
      <c r="I176" s="1897"/>
      <c r="J176" s="1897"/>
      <c r="K176" s="1897"/>
      <c r="L176" s="1897"/>
      <c r="M176" s="1897"/>
      <c r="N176" s="1897"/>
      <c r="O176" s="1897"/>
      <c r="P176" s="1897"/>
      <c r="Q176" s="1897"/>
      <c r="R176" s="1897"/>
      <c r="S176" s="1897"/>
      <c r="U176" s="739"/>
      <c r="V176" s="739"/>
      <c r="W176" s="739"/>
      <c r="X176" s="739"/>
      <c r="Z176" s="740"/>
    </row>
    <row r="177" spans="1:26" ht="24.6">
      <c r="A177" s="1898" t="s">
        <v>1030</v>
      </c>
      <c r="B177" s="1898"/>
      <c r="C177" s="1898"/>
      <c r="D177" s="1898"/>
      <c r="E177" s="1898"/>
      <c r="F177" s="1898"/>
      <c r="G177" s="1898"/>
      <c r="H177" s="1898"/>
      <c r="I177" s="1898"/>
      <c r="J177" s="1898"/>
      <c r="K177" s="1898"/>
      <c r="L177" s="1898"/>
      <c r="M177" s="1898"/>
      <c r="N177" s="1898"/>
      <c r="O177" s="1898"/>
      <c r="P177" s="1898"/>
      <c r="Q177" s="1898"/>
      <c r="R177" s="1898"/>
      <c r="S177" s="1898"/>
      <c r="U177" s="739"/>
      <c r="V177" s="739"/>
      <c r="W177" s="739"/>
      <c r="X177" s="739"/>
      <c r="Z177" s="740"/>
    </row>
    <row r="178" spans="1:26">
      <c r="A178" s="1899" t="s">
        <v>789</v>
      </c>
      <c r="B178" s="1901" t="s">
        <v>4</v>
      </c>
      <c r="C178" s="1903" t="s">
        <v>1031</v>
      </c>
      <c r="D178" s="1905" t="s">
        <v>1032</v>
      </c>
      <c r="E178" s="1906"/>
      <c r="F178" s="1907"/>
      <c r="G178" s="1908" t="s">
        <v>1033</v>
      </c>
      <c r="H178" s="1910" t="s">
        <v>1034</v>
      </c>
      <c r="I178" s="1910" t="s">
        <v>1035</v>
      </c>
      <c r="J178" s="1918" t="s">
        <v>1036</v>
      </c>
      <c r="K178" s="1918" t="s">
        <v>1037</v>
      </c>
      <c r="L178" s="1910" t="s">
        <v>1038</v>
      </c>
      <c r="M178" s="1910" t="s">
        <v>1039</v>
      </c>
      <c r="N178" s="1910" t="s">
        <v>1040</v>
      </c>
      <c r="O178" s="1910" t="s">
        <v>1041</v>
      </c>
      <c r="P178" s="1912" t="s">
        <v>1042</v>
      </c>
      <c r="Q178" s="1913"/>
      <c r="R178" s="1914" t="s">
        <v>1043</v>
      </c>
      <c r="S178" s="1916" t="s">
        <v>2702</v>
      </c>
      <c r="U178" s="739"/>
      <c r="V178" s="739"/>
      <c r="W178" s="739"/>
      <c r="X178" s="739"/>
      <c r="Z178" s="740"/>
    </row>
    <row r="179" spans="1:26" ht="63" customHeight="1">
      <c r="A179" s="1924"/>
      <c r="B179" s="1925"/>
      <c r="C179" s="1926"/>
      <c r="D179" s="1318" t="s">
        <v>1045</v>
      </c>
      <c r="E179" s="1318" t="s">
        <v>1046</v>
      </c>
      <c r="F179" s="1318" t="s">
        <v>224</v>
      </c>
      <c r="G179" s="1927"/>
      <c r="H179" s="1920"/>
      <c r="I179" s="1920"/>
      <c r="J179" s="1923"/>
      <c r="K179" s="1923"/>
      <c r="L179" s="1920"/>
      <c r="M179" s="1920"/>
      <c r="N179" s="1920"/>
      <c r="O179" s="1920"/>
      <c r="P179" s="1319" t="s">
        <v>1047</v>
      </c>
      <c r="Q179" s="1320" t="s">
        <v>1048</v>
      </c>
      <c r="R179" s="1921"/>
      <c r="S179" s="1922"/>
      <c r="U179" s="739"/>
      <c r="V179" s="739"/>
      <c r="W179" s="739"/>
      <c r="X179" s="739"/>
      <c r="Z179" s="740"/>
    </row>
    <row r="180" spans="1:26" ht="21" customHeight="1">
      <c r="A180" s="1321"/>
      <c r="B180" s="1322" t="s">
        <v>1087</v>
      </c>
      <c r="C180" s="1323"/>
      <c r="D180" s="1280"/>
      <c r="E180" s="1280"/>
      <c r="F180" s="1280"/>
      <c r="G180" s="1324"/>
      <c r="H180" s="1325"/>
      <c r="I180" s="1325"/>
      <c r="J180" s="1326"/>
      <c r="K180" s="848">
        <f>+K172</f>
        <v>511330.59</v>
      </c>
      <c r="L180" s="1327"/>
      <c r="M180" s="1327"/>
      <c r="N180" s="1327"/>
      <c r="O180" s="1327"/>
      <c r="P180" s="1328"/>
      <c r="Q180" s="923">
        <f>+Q172</f>
        <v>511330.59</v>
      </c>
      <c r="R180" s="1322"/>
      <c r="S180" s="1329"/>
      <c r="U180" s="739"/>
      <c r="V180" s="739"/>
      <c r="W180" s="739"/>
      <c r="X180" s="739"/>
      <c r="Z180" s="740"/>
    </row>
    <row r="181" spans="1:26" ht="21" customHeight="1">
      <c r="A181" s="1301">
        <v>111</v>
      </c>
      <c r="B181" s="1349" t="s">
        <v>2818</v>
      </c>
      <c r="C181" s="1306" t="s">
        <v>1290</v>
      </c>
      <c r="D181" s="1307">
        <v>5</v>
      </c>
      <c r="E181" s="1307">
        <v>10</v>
      </c>
      <c r="F181" s="1307">
        <v>10</v>
      </c>
      <c r="G181" s="1307">
        <v>10</v>
      </c>
      <c r="H181" s="1307">
        <v>0</v>
      </c>
      <c r="I181" s="1307">
        <v>10</v>
      </c>
      <c r="J181" s="1308">
        <v>1000</v>
      </c>
      <c r="K181" s="1296">
        <f t="shared" si="19"/>
        <v>10000</v>
      </c>
      <c r="L181" s="1309">
        <v>10</v>
      </c>
      <c r="M181" s="1309">
        <v>0</v>
      </c>
      <c r="N181" s="1309">
        <v>0</v>
      </c>
      <c r="O181" s="1309">
        <v>0</v>
      </c>
      <c r="P181" s="1298">
        <f t="shared" si="20"/>
        <v>10</v>
      </c>
      <c r="Q181" s="1298">
        <f t="shared" si="21"/>
        <v>10000</v>
      </c>
      <c r="R181" s="1289" t="s">
        <v>1051</v>
      </c>
      <c r="S181" s="1304" t="s">
        <v>300</v>
      </c>
      <c r="T181" s="722" t="str">
        <f t="shared" si="22"/>
        <v>OK</v>
      </c>
      <c r="U181" s="739">
        <f t="shared" ref="U181:U244" si="29">+L181*J181</f>
        <v>10000</v>
      </c>
      <c r="V181" s="739">
        <f t="shared" ref="V181:V244" si="30">+M181*J181</f>
        <v>0</v>
      </c>
      <c r="W181" s="739">
        <f t="shared" ref="W181:W244" si="31">+N181*J181</f>
        <v>0</v>
      </c>
      <c r="X181" s="739">
        <f t="shared" ref="X181:X244" si="32">+O181*J181</f>
        <v>0</v>
      </c>
      <c r="Y181" s="722">
        <f t="shared" si="27"/>
        <v>10000</v>
      </c>
      <c r="Z181" s="740" t="str">
        <f t="shared" si="28"/>
        <v>OK</v>
      </c>
    </row>
    <row r="182" spans="1:26" ht="21" customHeight="1">
      <c r="A182" s="1301">
        <v>112</v>
      </c>
      <c r="B182" s="1349" t="s">
        <v>2819</v>
      </c>
      <c r="C182" s="1306" t="s">
        <v>1290</v>
      </c>
      <c r="D182" s="1307">
        <v>4</v>
      </c>
      <c r="E182" s="1307">
        <v>0</v>
      </c>
      <c r="F182" s="1307">
        <v>0</v>
      </c>
      <c r="G182" s="1307">
        <v>0</v>
      </c>
      <c r="H182" s="1307">
        <v>0</v>
      </c>
      <c r="I182" s="1307">
        <v>0</v>
      </c>
      <c r="J182" s="1308">
        <v>500</v>
      </c>
      <c r="K182" s="1296">
        <f t="shared" si="19"/>
        <v>0</v>
      </c>
      <c r="L182" s="1309">
        <v>0</v>
      </c>
      <c r="M182" s="1309">
        <v>0</v>
      </c>
      <c r="N182" s="1309">
        <v>0</v>
      </c>
      <c r="O182" s="1309">
        <v>0</v>
      </c>
      <c r="P182" s="1298">
        <f t="shared" si="20"/>
        <v>0</v>
      </c>
      <c r="Q182" s="1298">
        <f t="shared" si="21"/>
        <v>0</v>
      </c>
      <c r="R182" s="1289" t="s">
        <v>1051</v>
      </c>
      <c r="S182" s="1304" t="s">
        <v>300</v>
      </c>
      <c r="T182" s="722" t="str">
        <f t="shared" si="22"/>
        <v>OK</v>
      </c>
      <c r="U182" s="739">
        <f t="shared" si="29"/>
        <v>0</v>
      </c>
      <c r="V182" s="739">
        <f t="shared" si="30"/>
        <v>0</v>
      </c>
      <c r="W182" s="739">
        <f t="shared" si="31"/>
        <v>0</v>
      </c>
      <c r="X182" s="739">
        <f t="shared" si="32"/>
        <v>0</v>
      </c>
      <c r="Y182" s="722">
        <f t="shared" si="27"/>
        <v>0</v>
      </c>
      <c r="Z182" s="740" t="str">
        <f t="shared" si="28"/>
        <v>OK</v>
      </c>
    </row>
    <row r="183" spans="1:26" ht="21" customHeight="1">
      <c r="A183" s="1301">
        <v>113</v>
      </c>
      <c r="B183" s="1349" t="s">
        <v>2820</v>
      </c>
      <c r="C183" s="1306" t="s">
        <v>1290</v>
      </c>
      <c r="D183" s="1307">
        <v>5</v>
      </c>
      <c r="E183" s="1307">
        <v>5</v>
      </c>
      <c r="F183" s="1307">
        <v>0</v>
      </c>
      <c r="G183" s="1307">
        <v>0</v>
      </c>
      <c r="H183" s="1307">
        <v>0</v>
      </c>
      <c r="I183" s="1307">
        <v>0</v>
      </c>
      <c r="J183" s="1308">
        <v>400</v>
      </c>
      <c r="K183" s="1296">
        <f t="shared" si="19"/>
        <v>0</v>
      </c>
      <c r="L183" s="1309">
        <v>0</v>
      </c>
      <c r="M183" s="1309">
        <v>0</v>
      </c>
      <c r="N183" s="1309">
        <v>0</v>
      </c>
      <c r="O183" s="1309">
        <v>0</v>
      </c>
      <c r="P183" s="1298">
        <f t="shared" si="20"/>
        <v>0</v>
      </c>
      <c r="Q183" s="1298">
        <f t="shared" si="21"/>
        <v>0</v>
      </c>
      <c r="R183" s="1289" t="s">
        <v>1051</v>
      </c>
      <c r="S183" s="1304" t="s">
        <v>300</v>
      </c>
      <c r="T183" s="722" t="str">
        <f t="shared" si="22"/>
        <v>OK</v>
      </c>
      <c r="U183" s="739">
        <f t="shared" si="29"/>
        <v>0</v>
      </c>
      <c r="V183" s="739">
        <f t="shared" si="30"/>
        <v>0</v>
      </c>
      <c r="W183" s="739">
        <f t="shared" si="31"/>
        <v>0</v>
      </c>
      <c r="X183" s="739">
        <f t="shared" si="32"/>
        <v>0</v>
      </c>
      <c r="Y183" s="722">
        <f t="shared" si="27"/>
        <v>0</v>
      </c>
      <c r="Z183" s="740" t="str">
        <f t="shared" si="28"/>
        <v>OK</v>
      </c>
    </row>
    <row r="184" spans="1:26" ht="21" customHeight="1">
      <c r="A184" s="1301">
        <v>114</v>
      </c>
      <c r="B184" s="1349" t="s">
        <v>2821</v>
      </c>
      <c r="C184" s="1306" t="s">
        <v>1290</v>
      </c>
      <c r="D184" s="1307">
        <v>4</v>
      </c>
      <c r="E184" s="1307">
        <v>0</v>
      </c>
      <c r="F184" s="1307">
        <v>0</v>
      </c>
      <c r="G184" s="1307">
        <v>0</v>
      </c>
      <c r="H184" s="1307">
        <v>0</v>
      </c>
      <c r="I184" s="1307">
        <v>0</v>
      </c>
      <c r="J184" s="1308">
        <v>1700</v>
      </c>
      <c r="K184" s="1296">
        <f t="shared" si="19"/>
        <v>0</v>
      </c>
      <c r="L184" s="1309">
        <v>0</v>
      </c>
      <c r="M184" s="1309">
        <v>0</v>
      </c>
      <c r="N184" s="1309">
        <v>0</v>
      </c>
      <c r="O184" s="1309">
        <v>0</v>
      </c>
      <c r="P184" s="1298">
        <f t="shared" si="20"/>
        <v>0</v>
      </c>
      <c r="Q184" s="1298">
        <f t="shared" si="21"/>
        <v>0</v>
      </c>
      <c r="R184" s="1289" t="s">
        <v>1051</v>
      </c>
      <c r="S184" s="1304" t="s">
        <v>300</v>
      </c>
      <c r="T184" s="722" t="str">
        <f t="shared" si="22"/>
        <v>OK</v>
      </c>
      <c r="U184" s="739">
        <f t="shared" si="29"/>
        <v>0</v>
      </c>
      <c r="V184" s="739">
        <f t="shared" si="30"/>
        <v>0</v>
      </c>
      <c r="W184" s="739">
        <f t="shared" si="31"/>
        <v>0</v>
      </c>
      <c r="X184" s="739">
        <f t="shared" si="32"/>
        <v>0</v>
      </c>
      <c r="Y184" s="722">
        <f t="shared" si="27"/>
        <v>0</v>
      </c>
      <c r="Z184" s="740" t="str">
        <f t="shared" si="28"/>
        <v>OK</v>
      </c>
    </row>
    <row r="185" spans="1:26" ht="21" customHeight="1">
      <c r="A185" s="1301">
        <v>115</v>
      </c>
      <c r="B185" s="1349" t="s">
        <v>2822</v>
      </c>
      <c r="C185" s="1306" t="s">
        <v>1290</v>
      </c>
      <c r="D185" s="1307">
        <v>3</v>
      </c>
      <c r="E185" s="1307">
        <v>0</v>
      </c>
      <c r="F185" s="1307">
        <v>0</v>
      </c>
      <c r="G185" s="1307">
        <v>0</v>
      </c>
      <c r="H185" s="1307">
        <v>0</v>
      </c>
      <c r="I185" s="1307">
        <v>0</v>
      </c>
      <c r="J185" s="1308">
        <v>1700</v>
      </c>
      <c r="K185" s="1296">
        <f t="shared" si="19"/>
        <v>0</v>
      </c>
      <c r="L185" s="1309">
        <v>0</v>
      </c>
      <c r="M185" s="1309">
        <v>0</v>
      </c>
      <c r="N185" s="1309">
        <v>0</v>
      </c>
      <c r="O185" s="1309">
        <v>0</v>
      </c>
      <c r="P185" s="1298">
        <f t="shared" si="20"/>
        <v>0</v>
      </c>
      <c r="Q185" s="1298">
        <f t="shared" si="21"/>
        <v>0</v>
      </c>
      <c r="R185" s="1289" t="s">
        <v>1051</v>
      </c>
      <c r="S185" s="1304" t="s">
        <v>300</v>
      </c>
      <c r="T185" s="722" t="str">
        <f t="shared" si="22"/>
        <v>OK</v>
      </c>
      <c r="U185" s="739">
        <f t="shared" si="29"/>
        <v>0</v>
      </c>
      <c r="V185" s="739">
        <f t="shared" si="30"/>
        <v>0</v>
      </c>
      <c r="W185" s="739">
        <f t="shared" si="31"/>
        <v>0</v>
      </c>
      <c r="X185" s="739">
        <f t="shared" si="32"/>
        <v>0</v>
      </c>
      <c r="Y185" s="722">
        <f t="shared" si="27"/>
        <v>0</v>
      </c>
      <c r="Z185" s="740" t="str">
        <f t="shared" si="28"/>
        <v>OK</v>
      </c>
    </row>
    <row r="186" spans="1:26">
      <c r="A186" s="1301">
        <v>116</v>
      </c>
      <c r="B186" s="1349" t="s">
        <v>2823</v>
      </c>
      <c r="C186" s="1306" t="s">
        <v>1290</v>
      </c>
      <c r="D186" s="1307">
        <v>0</v>
      </c>
      <c r="E186" s="1307">
        <v>0</v>
      </c>
      <c r="F186" s="1307">
        <v>0</v>
      </c>
      <c r="G186" s="1307">
        <v>5</v>
      </c>
      <c r="H186" s="1307">
        <v>0</v>
      </c>
      <c r="I186" s="1307">
        <v>5</v>
      </c>
      <c r="J186" s="1308">
        <v>650</v>
      </c>
      <c r="K186" s="1296">
        <f t="shared" si="19"/>
        <v>3250</v>
      </c>
      <c r="L186" s="1309">
        <v>5</v>
      </c>
      <c r="M186" s="1309">
        <v>0</v>
      </c>
      <c r="N186" s="1309">
        <v>0</v>
      </c>
      <c r="O186" s="1309">
        <v>0</v>
      </c>
      <c r="P186" s="1298">
        <f t="shared" si="20"/>
        <v>5</v>
      </c>
      <c r="Q186" s="1298">
        <f t="shared" si="21"/>
        <v>3250</v>
      </c>
      <c r="R186" s="1289" t="s">
        <v>1051</v>
      </c>
      <c r="S186" s="1304" t="s">
        <v>300</v>
      </c>
      <c r="T186" s="722" t="str">
        <f t="shared" si="22"/>
        <v>OK</v>
      </c>
      <c r="U186" s="739">
        <f t="shared" si="29"/>
        <v>3250</v>
      </c>
      <c r="V186" s="739">
        <f t="shared" si="30"/>
        <v>0</v>
      </c>
      <c r="W186" s="739">
        <f t="shared" si="31"/>
        <v>0</v>
      </c>
      <c r="X186" s="739">
        <f t="shared" si="32"/>
        <v>0</v>
      </c>
      <c r="Y186" s="722">
        <f t="shared" si="27"/>
        <v>3250</v>
      </c>
      <c r="Z186" s="740" t="str">
        <f t="shared" si="28"/>
        <v>OK</v>
      </c>
    </row>
    <row r="187" spans="1:26">
      <c r="A187" s="1301">
        <v>117</v>
      </c>
      <c r="B187" s="1349" t="s">
        <v>2824</v>
      </c>
      <c r="C187" s="1306" t="s">
        <v>1290</v>
      </c>
      <c r="D187" s="1307">
        <v>0</v>
      </c>
      <c r="E187" s="1307">
        <v>2</v>
      </c>
      <c r="F187" s="1307">
        <v>0</v>
      </c>
      <c r="G187" s="1307">
        <v>10</v>
      </c>
      <c r="H187" s="1307">
        <v>0</v>
      </c>
      <c r="I187" s="1307">
        <v>10</v>
      </c>
      <c r="J187" s="1308">
        <v>750</v>
      </c>
      <c r="K187" s="1296">
        <f t="shared" si="19"/>
        <v>7500</v>
      </c>
      <c r="L187" s="1309">
        <v>10</v>
      </c>
      <c r="M187" s="1309">
        <v>0</v>
      </c>
      <c r="N187" s="1309">
        <v>0</v>
      </c>
      <c r="O187" s="1309">
        <v>0</v>
      </c>
      <c r="P187" s="1298">
        <f t="shared" si="20"/>
        <v>10</v>
      </c>
      <c r="Q187" s="1298">
        <f t="shared" si="21"/>
        <v>7500</v>
      </c>
      <c r="R187" s="1289" t="s">
        <v>1051</v>
      </c>
      <c r="S187" s="1304" t="s">
        <v>300</v>
      </c>
      <c r="T187" s="722" t="str">
        <f t="shared" si="22"/>
        <v>OK</v>
      </c>
      <c r="U187" s="739">
        <f t="shared" si="29"/>
        <v>7500</v>
      </c>
      <c r="V187" s="739">
        <f t="shared" si="30"/>
        <v>0</v>
      </c>
      <c r="W187" s="739">
        <f t="shared" si="31"/>
        <v>0</v>
      </c>
      <c r="X187" s="739">
        <f t="shared" si="32"/>
        <v>0</v>
      </c>
      <c r="Y187" s="722">
        <f t="shared" si="27"/>
        <v>7500</v>
      </c>
      <c r="Z187" s="740" t="str">
        <f t="shared" si="28"/>
        <v>OK</v>
      </c>
    </row>
    <row r="188" spans="1:26">
      <c r="A188" s="1301">
        <v>118</v>
      </c>
      <c r="B188" s="1349" t="s">
        <v>2825</v>
      </c>
      <c r="C188" s="1306" t="s">
        <v>1290</v>
      </c>
      <c r="D188" s="1307">
        <v>0</v>
      </c>
      <c r="E188" s="1307">
        <v>8</v>
      </c>
      <c r="F188" s="1307">
        <v>0</v>
      </c>
      <c r="G188" s="1307">
        <v>0</v>
      </c>
      <c r="H188" s="1307">
        <v>0</v>
      </c>
      <c r="I188" s="1307">
        <v>0</v>
      </c>
      <c r="J188" s="1308">
        <v>250</v>
      </c>
      <c r="K188" s="1296">
        <f t="shared" si="19"/>
        <v>0</v>
      </c>
      <c r="L188" s="1309">
        <v>0</v>
      </c>
      <c r="M188" s="1309">
        <v>0</v>
      </c>
      <c r="N188" s="1309">
        <v>0</v>
      </c>
      <c r="O188" s="1309">
        <v>0</v>
      </c>
      <c r="P188" s="1298">
        <f t="shared" si="20"/>
        <v>0</v>
      </c>
      <c r="Q188" s="1298">
        <f t="shared" si="21"/>
        <v>0</v>
      </c>
      <c r="R188" s="1289" t="s">
        <v>1051</v>
      </c>
      <c r="S188" s="1304" t="s">
        <v>300</v>
      </c>
      <c r="T188" s="722" t="str">
        <f t="shared" si="22"/>
        <v>OK</v>
      </c>
      <c r="U188" s="739">
        <f t="shared" si="29"/>
        <v>0</v>
      </c>
      <c r="V188" s="739">
        <f t="shared" si="30"/>
        <v>0</v>
      </c>
      <c r="W188" s="739">
        <f t="shared" si="31"/>
        <v>0</v>
      </c>
      <c r="X188" s="739">
        <f t="shared" si="32"/>
        <v>0</v>
      </c>
      <c r="Y188" s="722">
        <f t="shared" si="27"/>
        <v>0</v>
      </c>
      <c r="Z188" s="740" t="str">
        <f t="shared" si="28"/>
        <v>OK</v>
      </c>
    </row>
    <row r="189" spans="1:26">
      <c r="A189" s="1301">
        <v>119</v>
      </c>
      <c r="B189" s="1349" t="s">
        <v>2826</v>
      </c>
      <c r="C189" s="1306" t="s">
        <v>1290</v>
      </c>
      <c r="D189" s="1307">
        <v>0</v>
      </c>
      <c r="E189" s="1307">
        <v>6</v>
      </c>
      <c r="F189" s="1307">
        <v>0</v>
      </c>
      <c r="G189" s="1307">
        <v>0</v>
      </c>
      <c r="H189" s="1307">
        <v>0</v>
      </c>
      <c r="I189" s="1307">
        <v>0</v>
      </c>
      <c r="J189" s="1308">
        <v>250</v>
      </c>
      <c r="K189" s="1296">
        <f t="shared" si="19"/>
        <v>0</v>
      </c>
      <c r="L189" s="1309">
        <v>0</v>
      </c>
      <c r="M189" s="1309">
        <v>0</v>
      </c>
      <c r="N189" s="1309">
        <v>0</v>
      </c>
      <c r="O189" s="1309">
        <v>0</v>
      </c>
      <c r="P189" s="1298">
        <f t="shared" si="20"/>
        <v>0</v>
      </c>
      <c r="Q189" s="1298">
        <f t="shared" si="21"/>
        <v>0</v>
      </c>
      <c r="R189" s="1289" t="s">
        <v>1051</v>
      </c>
      <c r="S189" s="1304" t="s">
        <v>300</v>
      </c>
      <c r="T189" s="722" t="str">
        <f t="shared" si="22"/>
        <v>OK</v>
      </c>
      <c r="U189" s="739">
        <f t="shared" si="29"/>
        <v>0</v>
      </c>
      <c r="V189" s="739">
        <f t="shared" si="30"/>
        <v>0</v>
      </c>
      <c r="W189" s="739">
        <f t="shared" si="31"/>
        <v>0</v>
      </c>
      <c r="X189" s="739">
        <f t="shared" si="32"/>
        <v>0</v>
      </c>
      <c r="Y189" s="722">
        <f t="shared" si="27"/>
        <v>0</v>
      </c>
      <c r="Z189" s="740" t="str">
        <f t="shared" si="28"/>
        <v>OK</v>
      </c>
    </row>
    <row r="190" spans="1:26">
      <c r="A190" s="1301">
        <v>120</v>
      </c>
      <c r="B190" s="1349" t="s">
        <v>2827</v>
      </c>
      <c r="C190" s="1306" t="s">
        <v>1290</v>
      </c>
      <c r="D190" s="1307">
        <v>0</v>
      </c>
      <c r="E190" s="1307">
        <v>8</v>
      </c>
      <c r="F190" s="1307">
        <v>0</v>
      </c>
      <c r="G190" s="1307">
        <v>0</v>
      </c>
      <c r="H190" s="1307">
        <v>0</v>
      </c>
      <c r="I190" s="1307">
        <v>0</v>
      </c>
      <c r="J190" s="1308">
        <v>180</v>
      </c>
      <c r="K190" s="1296">
        <f t="shared" si="19"/>
        <v>0</v>
      </c>
      <c r="L190" s="1309">
        <v>0</v>
      </c>
      <c r="M190" s="1309">
        <v>0</v>
      </c>
      <c r="N190" s="1309">
        <v>0</v>
      </c>
      <c r="O190" s="1309">
        <v>0</v>
      </c>
      <c r="P190" s="1298">
        <f t="shared" si="20"/>
        <v>0</v>
      </c>
      <c r="Q190" s="1298">
        <f t="shared" si="21"/>
        <v>0</v>
      </c>
      <c r="R190" s="1289" t="s">
        <v>1051</v>
      </c>
      <c r="S190" s="1304" t="s">
        <v>300</v>
      </c>
      <c r="T190" s="722" t="str">
        <f t="shared" si="22"/>
        <v>OK</v>
      </c>
      <c r="U190" s="739">
        <f t="shared" si="29"/>
        <v>0</v>
      </c>
      <c r="V190" s="739">
        <f t="shared" si="30"/>
        <v>0</v>
      </c>
      <c r="W190" s="739">
        <f t="shared" si="31"/>
        <v>0</v>
      </c>
      <c r="X190" s="739">
        <f t="shared" si="32"/>
        <v>0</v>
      </c>
      <c r="Y190" s="722">
        <f t="shared" si="27"/>
        <v>0</v>
      </c>
      <c r="Z190" s="740" t="str">
        <f t="shared" si="28"/>
        <v>OK</v>
      </c>
    </row>
    <row r="191" spans="1:26">
      <c r="A191" s="1301">
        <v>121</v>
      </c>
      <c r="B191" s="1349" t="s">
        <v>2828</v>
      </c>
      <c r="C191" s="1306" t="s">
        <v>1290</v>
      </c>
      <c r="D191" s="1307">
        <v>5</v>
      </c>
      <c r="E191" s="1307">
        <v>6</v>
      </c>
      <c r="F191" s="1307">
        <v>0</v>
      </c>
      <c r="G191" s="1307">
        <v>10</v>
      </c>
      <c r="H191" s="1307">
        <v>0</v>
      </c>
      <c r="I191" s="1307">
        <v>10</v>
      </c>
      <c r="J191" s="1308">
        <v>800</v>
      </c>
      <c r="K191" s="1296">
        <f t="shared" si="19"/>
        <v>8000</v>
      </c>
      <c r="L191" s="1309">
        <v>10</v>
      </c>
      <c r="M191" s="1309">
        <v>0</v>
      </c>
      <c r="N191" s="1309">
        <v>0</v>
      </c>
      <c r="O191" s="1309">
        <v>0</v>
      </c>
      <c r="P191" s="1298">
        <f t="shared" si="20"/>
        <v>10</v>
      </c>
      <c r="Q191" s="1298">
        <f t="shared" si="21"/>
        <v>8000</v>
      </c>
      <c r="R191" s="1289" t="s">
        <v>1051</v>
      </c>
      <c r="S191" s="1304" t="s">
        <v>300</v>
      </c>
      <c r="T191" s="722" t="str">
        <f>IF(K205=Q205,"OK")</f>
        <v>OK</v>
      </c>
      <c r="U191" s="739">
        <f t="shared" si="29"/>
        <v>8000</v>
      </c>
      <c r="V191" s="739">
        <f t="shared" si="30"/>
        <v>0</v>
      </c>
      <c r="W191" s="739">
        <f t="shared" si="31"/>
        <v>0</v>
      </c>
      <c r="X191" s="739">
        <f t="shared" si="32"/>
        <v>0</v>
      </c>
      <c r="Y191" s="722">
        <f t="shared" si="27"/>
        <v>8000</v>
      </c>
      <c r="Z191" s="740" t="str">
        <f t="shared" si="28"/>
        <v>OK</v>
      </c>
    </row>
    <row r="192" spans="1:26">
      <c r="A192" s="1301">
        <v>122</v>
      </c>
      <c r="B192" s="1349" t="s">
        <v>2829</v>
      </c>
      <c r="C192" s="1306" t="s">
        <v>1290</v>
      </c>
      <c r="D192" s="1307">
        <v>3</v>
      </c>
      <c r="E192" s="1307">
        <v>8</v>
      </c>
      <c r="F192" s="1307">
        <v>0</v>
      </c>
      <c r="G192" s="1307">
        <v>0</v>
      </c>
      <c r="H192" s="1307">
        <v>0</v>
      </c>
      <c r="I192" s="1307">
        <v>0</v>
      </c>
      <c r="J192" s="1308">
        <v>900</v>
      </c>
      <c r="K192" s="1296">
        <f t="shared" si="19"/>
        <v>0</v>
      </c>
      <c r="L192" s="1309">
        <v>0</v>
      </c>
      <c r="M192" s="1309">
        <v>0</v>
      </c>
      <c r="N192" s="1309">
        <v>0</v>
      </c>
      <c r="O192" s="1309">
        <v>0</v>
      </c>
      <c r="P192" s="1298">
        <f t="shared" si="20"/>
        <v>0</v>
      </c>
      <c r="Q192" s="1298">
        <f t="shared" si="21"/>
        <v>0</v>
      </c>
      <c r="R192" s="1289" t="s">
        <v>1051</v>
      </c>
      <c r="S192" s="1304" t="s">
        <v>300</v>
      </c>
      <c r="T192" s="722" t="str">
        <f>IF(K206=Q206,"OK")</f>
        <v>OK</v>
      </c>
      <c r="U192" s="739">
        <f t="shared" si="29"/>
        <v>0</v>
      </c>
      <c r="V192" s="739">
        <f t="shared" si="30"/>
        <v>0</v>
      </c>
      <c r="W192" s="739">
        <f t="shared" si="31"/>
        <v>0</v>
      </c>
      <c r="X192" s="739">
        <f t="shared" si="32"/>
        <v>0</v>
      </c>
      <c r="Y192" s="722">
        <f t="shared" si="27"/>
        <v>0</v>
      </c>
      <c r="Z192" s="740" t="str">
        <f t="shared" si="28"/>
        <v>OK</v>
      </c>
    </row>
    <row r="193" spans="1:26">
      <c r="A193" s="1301">
        <v>123</v>
      </c>
      <c r="B193" s="1349" t="s">
        <v>2830</v>
      </c>
      <c r="C193" s="1306" t="s">
        <v>1290</v>
      </c>
      <c r="D193" s="1307">
        <v>0</v>
      </c>
      <c r="E193" s="1307">
        <v>10</v>
      </c>
      <c r="F193" s="1307">
        <v>0</v>
      </c>
      <c r="G193" s="1307">
        <v>0</v>
      </c>
      <c r="H193" s="1307">
        <v>0</v>
      </c>
      <c r="I193" s="1307">
        <v>0</v>
      </c>
      <c r="J193" s="1308">
        <v>250</v>
      </c>
      <c r="K193" s="1296">
        <f t="shared" si="19"/>
        <v>0</v>
      </c>
      <c r="L193" s="1309">
        <v>0</v>
      </c>
      <c r="M193" s="1309">
        <v>0</v>
      </c>
      <c r="N193" s="1309">
        <v>0</v>
      </c>
      <c r="O193" s="1309">
        <v>0</v>
      </c>
      <c r="P193" s="1298">
        <f t="shared" si="20"/>
        <v>0</v>
      </c>
      <c r="Q193" s="1298">
        <f t="shared" si="21"/>
        <v>0</v>
      </c>
      <c r="R193" s="1289" t="s">
        <v>1051</v>
      </c>
      <c r="S193" s="1304" t="s">
        <v>300</v>
      </c>
      <c r="T193" s="722" t="str">
        <f>IF(K207=Q207,"OK")</f>
        <v>OK</v>
      </c>
      <c r="U193" s="739">
        <f t="shared" si="29"/>
        <v>0</v>
      </c>
      <c r="V193" s="739">
        <f t="shared" si="30"/>
        <v>0</v>
      </c>
      <c r="W193" s="739">
        <f t="shared" si="31"/>
        <v>0</v>
      </c>
      <c r="X193" s="739">
        <f t="shared" si="32"/>
        <v>0</v>
      </c>
      <c r="Y193" s="722">
        <f t="shared" si="27"/>
        <v>0</v>
      </c>
      <c r="Z193" s="740" t="str">
        <f t="shared" si="28"/>
        <v>OK</v>
      </c>
    </row>
    <row r="194" spans="1:26">
      <c r="A194" s="1301">
        <v>124</v>
      </c>
      <c r="B194" s="1349" t="s">
        <v>2831</v>
      </c>
      <c r="C194" s="1306" t="s">
        <v>1290</v>
      </c>
      <c r="D194" s="1307">
        <v>0</v>
      </c>
      <c r="E194" s="1307">
        <v>9</v>
      </c>
      <c r="F194" s="1307">
        <v>0</v>
      </c>
      <c r="G194" s="1307">
        <v>0</v>
      </c>
      <c r="H194" s="1307">
        <v>0</v>
      </c>
      <c r="I194" s="1307">
        <v>0</v>
      </c>
      <c r="J194" s="1308">
        <v>180</v>
      </c>
      <c r="K194" s="1296">
        <f t="shared" si="19"/>
        <v>0</v>
      </c>
      <c r="L194" s="1309">
        <v>0</v>
      </c>
      <c r="M194" s="1309">
        <v>0</v>
      </c>
      <c r="N194" s="1309">
        <v>0</v>
      </c>
      <c r="O194" s="1309">
        <v>0</v>
      </c>
      <c r="P194" s="1298">
        <f t="shared" si="20"/>
        <v>0</v>
      </c>
      <c r="Q194" s="1298">
        <f t="shared" si="21"/>
        <v>0</v>
      </c>
      <c r="R194" s="1289" t="s">
        <v>1051</v>
      </c>
      <c r="S194" s="1304" t="s">
        <v>300</v>
      </c>
      <c r="T194" s="722" t="str">
        <f>IF(K208=Q208,"OK")</f>
        <v>OK</v>
      </c>
      <c r="U194" s="739">
        <f t="shared" si="29"/>
        <v>0</v>
      </c>
      <c r="V194" s="739">
        <f t="shared" si="30"/>
        <v>0</v>
      </c>
      <c r="W194" s="739">
        <f t="shared" si="31"/>
        <v>0</v>
      </c>
      <c r="X194" s="739">
        <f t="shared" si="32"/>
        <v>0</v>
      </c>
      <c r="Y194" s="722">
        <f t="shared" si="27"/>
        <v>0</v>
      </c>
      <c r="Z194" s="740" t="str">
        <f t="shared" si="28"/>
        <v>OK</v>
      </c>
    </row>
    <row r="195" spans="1:26">
      <c r="A195" s="1301">
        <v>125</v>
      </c>
      <c r="B195" s="1349" t="s">
        <v>2832</v>
      </c>
      <c r="C195" s="1306" t="s">
        <v>1290</v>
      </c>
      <c r="D195" s="1307">
        <v>0</v>
      </c>
      <c r="E195" s="1307">
        <v>10</v>
      </c>
      <c r="F195" s="1307">
        <v>0</v>
      </c>
      <c r="G195" s="1307">
        <v>0</v>
      </c>
      <c r="H195" s="1307">
        <v>0</v>
      </c>
      <c r="I195" s="1307">
        <v>0</v>
      </c>
      <c r="J195" s="1308">
        <v>250</v>
      </c>
      <c r="K195" s="1296">
        <f t="shared" si="19"/>
        <v>0</v>
      </c>
      <c r="L195" s="1309">
        <v>0</v>
      </c>
      <c r="M195" s="1309">
        <v>0</v>
      </c>
      <c r="N195" s="1309">
        <v>0</v>
      </c>
      <c r="O195" s="1309">
        <v>0</v>
      </c>
      <c r="P195" s="1298">
        <f t="shared" si="20"/>
        <v>0</v>
      </c>
      <c r="Q195" s="1298">
        <f t="shared" si="21"/>
        <v>0</v>
      </c>
      <c r="R195" s="1289" t="s">
        <v>1051</v>
      </c>
      <c r="S195" s="1304" t="s">
        <v>300</v>
      </c>
      <c r="T195" s="722" t="str">
        <f>IF(K209=Q209,"OK")</f>
        <v>OK</v>
      </c>
      <c r="U195" s="739">
        <f t="shared" si="29"/>
        <v>0</v>
      </c>
      <c r="V195" s="739">
        <f t="shared" si="30"/>
        <v>0</v>
      </c>
      <c r="W195" s="739">
        <f t="shared" si="31"/>
        <v>0</v>
      </c>
      <c r="X195" s="739">
        <f t="shared" si="32"/>
        <v>0</v>
      </c>
      <c r="Y195" s="722">
        <f t="shared" si="27"/>
        <v>0</v>
      </c>
      <c r="Z195" s="740" t="str">
        <f t="shared" si="28"/>
        <v>OK</v>
      </c>
    </row>
    <row r="196" spans="1:26" s="21" customFormat="1" ht="24" customHeight="1">
      <c r="A196" s="1060"/>
      <c r="B196" s="76" t="s">
        <v>6</v>
      </c>
      <c r="K196" s="1273">
        <f>SUM(K180:K195)</f>
        <v>540080.59000000008</v>
      </c>
      <c r="L196" s="1139"/>
      <c r="M196" s="1139"/>
      <c r="N196" s="1139"/>
      <c r="O196" s="1139"/>
      <c r="P196" s="1139"/>
      <c r="Q196" s="1273">
        <f>SUM(Q177:Q195)</f>
        <v>540080.59000000008</v>
      </c>
      <c r="T196" s="22"/>
      <c r="U196" s="739"/>
      <c r="V196" s="739"/>
      <c r="W196" s="739"/>
      <c r="X196" s="739"/>
      <c r="Y196" s="722"/>
      <c r="Z196" s="740"/>
    </row>
    <row r="197" spans="1:26" s="21" customFormat="1" ht="24" customHeight="1">
      <c r="A197" s="1060"/>
      <c r="B197" s="73"/>
      <c r="K197" s="1254"/>
      <c r="L197" s="1139"/>
      <c r="M197" s="1139"/>
      <c r="N197" s="1139"/>
      <c r="O197" s="1139"/>
      <c r="P197" s="1139"/>
      <c r="Q197" s="1254"/>
      <c r="T197" s="22"/>
      <c r="U197" s="739"/>
      <c r="V197" s="739"/>
      <c r="W197" s="739"/>
      <c r="X197" s="739"/>
      <c r="Y197" s="722"/>
      <c r="Z197" s="740"/>
    </row>
    <row r="198" spans="1:26" s="21" customFormat="1" ht="24" customHeight="1">
      <c r="A198" s="1060"/>
      <c r="B198" s="73"/>
      <c r="K198" s="1254"/>
      <c r="L198" s="1139"/>
      <c r="M198" s="1139"/>
      <c r="N198" s="1139"/>
      <c r="O198" s="1139"/>
      <c r="P198" s="1139"/>
      <c r="Q198" s="1254"/>
      <c r="T198" s="22"/>
      <c r="U198" s="739"/>
      <c r="V198" s="739"/>
      <c r="W198" s="739"/>
      <c r="X198" s="739"/>
      <c r="Y198" s="722"/>
      <c r="Z198" s="740"/>
    </row>
    <row r="199" spans="1:26" ht="24.6">
      <c r="A199" s="1897" t="s">
        <v>2701</v>
      </c>
      <c r="B199" s="1897"/>
      <c r="C199" s="1897"/>
      <c r="D199" s="1897"/>
      <c r="E199" s="1897"/>
      <c r="F199" s="1897"/>
      <c r="G199" s="1897"/>
      <c r="H199" s="1897"/>
      <c r="I199" s="1897"/>
      <c r="J199" s="1897"/>
      <c r="K199" s="1897"/>
      <c r="L199" s="1897"/>
      <c r="M199" s="1897"/>
      <c r="N199" s="1897"/>
      <c r="O199" s="1897"/>
      <c r="P199" s="1897"/>
      <c r="Q199" s="1897"/>
      <c r="R199" s="1897"/>
      <c r="S199" s="1897"/>
      <c r="U199" s="739"/>
      <c r="V199" s="739"/>
      <c r="W199" s="739"/>
      <c r="X199" s="739"/>
      <c r="Z199" s="740"/>
    </row>
    <row r="200" spans="1:26" ht="24.6">
      <c r="A200" s="1897" t="s">
        <v>1518</v>
      </c>
      <c r="B200" s="1897"/>
      <c r="C200" s="1897"/>
      <c r="D200" s="1897"/>
      <c r="E200" s="1897"/>
      <c r="F200" s="1897"/>
      <c r="G200" s="1897"/>
      <c r="H200" s="1897"/>
      <c r="I200" s="1897"/>
      <c r="J200" s="1897"/>
      <c r="K200" s="1897"/>
      <c r="L200" s="1897"/>
      <c r="M200" s="1897"/>
      <c r="N200" s="1897"/>
      <c r="O200" s="1897"/>
      <c r="P200" s="1897"/>
      <c r="Q200" s="1897"/>
      <c r="R200" s="1897"/>
      <c r="S200" s="1897"/>
      <c r="U200" s="739"/>
      <c r="V200" s="739"/>
      <c r="W200" s="739"/>
      <c r="X200" s="739"/>
      <c r="Z200" s="740"/>
    </row>
    <row r="201" spans="1:26" ht="24.6">
      <c r="A201" s="1898" t="s">
        <v>1030</v>
      </c>
      <c r="B201" s="1898"/>
      <c r="C201" s="1898"/>
      <c r="D201" s="1898"/>
      <c r="E201" s="1898"/>
      <c r="F201" s="1898"/>
      <c r="G201" s="1898"/>
      <c r="H201" s="1898"/>
      <c r="I201" s="1898"/>
      <c r="J201" s="1898"/>
      <c r="K201" s="1898"/>
      <c r="L201" s="1898"/>
      <c r="M201" s="1898"/>
      <c r="N201" s="1898"/>
      <c r="O201" s="1898"/>
      <c r="P201" s="1898"/>
      <c r="Q201" s="1898"/>
      <c r="R201" s="1898"/>
      <c r="S201" s="1898"/>
      <c r="U201" s="739"/>
      <c r="V201" s="739"/>
      <c r="W201" s="739"/>
      <c r="X201" s="739"/>
      <c r="Z201" s="740"/>
    </row>
    <row r="202" spans="1:26">
      <c r="A202" s="1899" t="s">
        <v>789</v>
      </c>
      <c r="B202" s="1901" t="s">
        <v>4</v>
      </c>
      <c r="C202" s="1903" t="s">
        <v>1031</v>
      </c>
      <c r="D202" s="1905" t="s">
        <v>1032</v>
      </c>
      <c r="E202" s="1906"/>
      <c r="F202" s="1907"/>
      <c r="G202" s="1908" t="s">
        <v>1033</v>
      </c>
      <c r="H202" s="1910" t="s">
        <v>1034</v>
      </c>
      <c r="I202" s="1910" t="s">
        <v>1035</v>
      </c>
      <c r="J202" s="1918" t="s">
        <v>1036</v>
      </c>
      <c r="K202" s="1918" t="s">
        <v>1037</v>
      </c>
      <c r="L202" s="1910" t="s">
        <v>1038</v>
      </c>
      <c r="M202" s="1910" t="s">
        <v>1039</v>
      </c>
      <c r="N202" s="1910" t="s">
        <v>1040</v>
      </c>
      <c r="O202" s="1910" t="s">
        <v>1041</v>
      </c>
      <c r="P202" s="1912" t="s">
        <v>1042</v>
      </c>
      <c r="Q202" s="1913"/>
      <c r="R202" s="1914" t="s">
        <v>1043</v>
      </c>
      <c r="S202" s="1916" t="s">
        <v>2702</v>
      </c>
      <c r="U202" s="739"/>
      <c r="V202" s="739"/>
      <c r="W202" s="739"/>
      <c r="X202" s="739"/>
      <c r="Z202" s="740"/>
    </row>
    <row r="203" spans="1:26" ht="63" customHeight="1">
      <c r="A203" s="1924"/>
      <c r="B203" s="1925"/>
      <c r="C203" s="1926"/>
      <c r="D203" s="1318" t="s">
        <v>1045</v>
      </c>
      <c r="E203" s="1318" t="s">
        <v>1046</v>
      </c>
      <c r="F203" s="1318" t="s">
        <v>224</v>
      </c>
      <c r="G203" s="1927"/>
      <c r="H203" s="1920"/>
      <c r="I203" s="1920"/>
      <c r="J203" s="1923"/>
      <c r="K203" s="1923"/>
      <c r="L203" s="1920"/>
      <c r="M203" s="1920"/>
      <c r="N203" s="1920"/>
      <c r="O203" s="1920"/>
      <c r="P203" s="1319" t="s">
        <v>1047</v>
      </c>
      <c r="Q203" s="1320" t="s">
        <v>1048</v>
      </c>
      <c r="R203" s="1921"/>
      <c r="S203" s="1922"/>
      <c r="U203" s="739"/>
      <c r="V203" s="739"/>
      <c r="W203" s="739"/>
      <c r="X203" s="739"/>
      <c r="Z203" s="740"/>
    </row>
    <row r="204" spans="1:26" ht="21" customHeight="1">
      <c r="A204" s="1321"/>
      <c r="B204" s="1322" t="s">
        <v>1087</v>
      </c>
      <c r="C204" s="1323"/>
      <c r="D204" s="1280"/>
      <c r="E204" s="1280"/>
      <c r="F204" s="1280"/>
      <c r="G204" s="1324"/>
      <c r="H204" s="1325"/>
      <c r="I204" s="1325"/>
      <c r="J204" s="1326"/>
      <c r="K204" s="848">
        <f>+K196</f>
        <v>540080.59000000008</v>
      </c>
      <c r="L204" s="1327"/>
      <c r="M204" s="1327"/>
      <c r="N204" s="1327"/>
      <c r="O204" s="1327"/>
      <c r="P204" s="1328"/>
      <c r="Q204" s="923">
        <f>+Q196</f>
        <v>540080.59000000008</v>
      </c>
      <c r="R204" s="1322"/>
      <c r="S204" s="1329"/>
      <c r="U204" s="739"/>
      <c r="V204" s="739"/>
      <c r="W204" s="739"/>
      <c r="X204" s="739"/>
      <c r="Z204" s="740"/>
    </row>
    <row r="205" spans="1:26">
      <c r="A205" s="1301">
        <v>126</v>
      </c>
      <c r="B205" s="1349" t="s">
        <v>2833</v>
      </c>
      <c r="C205" s="1306" t="s">
        <v>1290</v>
      </c>
      <c r="D205" s="1307">
        <v>0</v>
      </c>
      <c r="E205" s="1307">
        <v>5</v>
      </c>
      <c r="F205" s="1307">
        <v>0</v>
      </c>
      <c r="G205" s="1307">
        <v>10</v>
      </c>
      <c r="H205" s="1307">
        <v>0</v>
      </c>
      <c r="I205" s="1307">
        <v>10</v>
      </c>
      <c r="J205" s="1308">
        <v>250</v>
      </c>
      <c r="K205" s="1296">
        <f t="shared" si="19"/>
        <v>2500</v>
      </c>
      <c r="L205" s="1309">
        <v>0</v>
      </c>
      <c r="M205" s="1309">
        <v>0</v>
      </c>
      <c r="N205" s="1309">
        <v>10</v>
      </c>
      <c r="O205" s="1309">
        <v>0</v>
      </c>
      <c r="P205" s="1298">
        <f t="shared" si="20"/>
        <v>10</v>
      </c>
      <c r="Q205" s="1298">
        <f t="shared" si="21"/>
        <v>2500</v>
      </c>
      <c r="R205" s="1289" t="s">
        <v>1051</v>
      </c>
      <c r="S205" s="1304" t="s">
        <v>300</v>
      </c>
      <c r="T205" s="722" t="str">
        <f t="shared" si="22"/>
        <v>OK</v>
      </c>
      <c r="U205" s="739">
        <f t="shared" si="29"/>
        <v>0</v>
      </c>
      <c r="V205" s="739">
        <f t="shared" si="30"/>
        <v>0</v>
      </c>
      <c r="W205" s="739">
        <f t="shared" si="31"/>
        <v>2500</v>
      </c>
      <c r="X205" s="739">
        <f t="shared" si="32"/>
        <v>0</v>
      </c>
      <c r="Y205" s="722">
        <f t="shared" ref="Y205:Y262" si="33">SUM(U205:X205)</f>
        <v>2500</v>
      </c>
      <c r="Z205" s="740" t="str">
        <f t="shared" ref="Z205:Z267" si="34">IF(Q205=Y205,"OK")</f>
        <v>OK</v>
      </c>
    </row>
    <row r="206" spans="1:26">
      <c r="A206" s="1301">
        <v>127</v>
      </c>
      <c r="B206" s="1355" t="s">
        <v>2834</v>
      </c>
      <c r="C206" s="1356" t="s">
        <v>1290</v>
      </c>
      <c r="D206" s="1357">
        <v>3</v>
      </c>
      <c r="E206" s="1307">
        <v>2</v>
      </c>
      <c r="F206" s="1307">
        <v>0</v>
      </c>
      <c r="G206" s="1307">
        <v>5</v>
      </c>
      <c r="H206" s="1357">
        <v>0</v>
      </c>
      <c r="I206" s="1357">
        <v>5</v>
      </c>
      <c r="J206" s="1358">
        <v>250</v>
      </c>
      <c r="K206" s="1296">
        <f t="shared" si="19"/>
        <v>1250</v>
      </c>
      <c r="L206" s="1309">
        <v>0</v>
      </c>
      <c r="M206" s="1309">
        <v>0</v>
      </c>
      <c r="N206" s="1309">
        <v>5</v>
      </c>
      <c r="O206" s="1309">
        <v>0</v>
      </c>
      <c r="P206" s="1298">
        <f t="shared" si="20"/>
        <v>5</v>
      </c>
      <c r="Q206" s="1298">
        <f t="shared" si="21"/>
        <v>1250</v>
      </c>
      <c r="R206" s="1289" t="s">
        <v>1051</v>
      </c>
      <c r="S206" s="1304" t="s">
        <v>300</v>
      </c>
      <c r="T206" s="722" t="str">
        <f t="shared" si="22"/>
        <v>OK</v>
      </c>
      <c r="U206" s="739">
        <f t="shared" si="29"/>
        <v>0</v>
      </c>
      <c r="V206" s="739">
        <f t="shared" si="30"/>
        <v>0</v>
      </c>
      <c r="W206" s="739">
        <f t="shared" si="31"/>
        <v>1250</v>
      </c>
      <c r="X206" s="739">
        <f t="shared" si="32"/>
        <v>0</v>
      </c>
      <c r="Y206" s="722">
        <f t="shared" si="33"/>
        <v>1250</v>
      </c>
      <c r="Z206" s="740" t="str">
        <f t="shared" si="34"/>
        <v>OK</v>
      </c>
    </row>
    <row r="207" spans="1:26">
      <c r="A207" s="1301">
        <v>128</v>
      </c>
      <c r="B207" s="1349" t="s">
        <v>2835</v>
      </c>
      <c r="C207" s="1306" t="s">
        <v>1290</v>
      </c>
      <c r="D207" s="1307">
        <v>0</v>
      </c>
      <c r="E207" s="1307">
        <v>0</v>
      </c>
      <c r="F207" s="1307">
        <v>0</v>
      </c>
      <c r="G207" s="1307">
        <v>0</v>
      </c>
      <c r="H207" s="1307">
        <v>0</v>
      </c>
      <c r="I207" s="1307">
        <v>0</v>
      </c>
      <c r="J207" s="1308">
        <v>400</v>
      </c>
      <c r="K207" s="1296">
        <f t="shared" si="19"/>
        <v>0</v>
      </c>
      <c r="L207" s="1309">
        <v>0</v>
      </c>
      <c r="M207" s="1309">
        <v>0</v>
      </c>
      <c r="N207" s="1309">
        <v>0</v>
      </c>
      <c r="O207" s="1309">
        <v>0</v>
      </c>
      <c r="P207" s="1298">
        <f t="shared" si="20"/>
        <v>0</v>
      </c>
      <c r="Q207" s="1298">
        <f t="shared" si="21"/>
        <v>0</v>
      </c>
      <c r="R207" s="1289" t="s">
        <v>1051</v>
      </c>
      <c r="S207" s="1304" t="s">
        <v>300</v>
      </c>
      <c r="T207" s="722" t="str">
        <f t="shared" si="22"/>
        <v>OK</v>
      </c>
      <c r="U207" s="739">
        <f t="shared" si="29"/>
        <v>0</v>
      </c>
      <c r="V207" s="739">
        <f t="shared" si="30"/>
        <v>0</v>
      </c>
      <c r="W207" s="739">
        <f t="shared" si="31"/>
        <v>0</v>
      </c>
      <c r="X207" s="739">
        <f t="shared" si="32"/>
        <v>0</v>
      </c>
      <c r="Y207" s="722">
        <f t="shared" si="33"/>
        <v>0</v>
      </c>
      <c r="Z207" s="740" t="str">
        <f t="shared" si="34"/>
        <v>OK</v>
      </c>
    </row>
    <row r="208" spans="1:26">
      <c r="A208" s="1301">
        <v>129</v>
      </c>
      <c r="B208" s="1349" t="s">
        <v>2836</v>
      </c>
      <c r="C208" s="1306" t="s">
        <v>1290</v>
      </c>
      <c r="D208" s="1307">
        <v>0</v>
      </c>
      <c r="E208" s="1307">
        <v>0</v>
      </c>
      <c r="F208" s="1307">
        <v>0</v>
      </c>
      <c r="G208" s="1307">
        <v>0</v>
      </c>
      <c r="H208" s="1307">
        <v>0</v>
      </c>
      <c r="I208" s="1307">
        <v>0</v>
      </c>
      <c r="J208" s="1308">
        <v>400</v>
      </c>
      <c r="K208" s="1296">
        <f t="shared" si="19"/>
        <v>0</v>
      </c>
      <c r="L208" s="1309">
        <v>0</v>
      </c>
      <c r="M208" s="1309">
        <v>0</v>
      </c>
      <c r="N208" s="1309">
        <v>0</v>
      </c>
      <c r="O208" s="1309">
        <v>0</v>
      </c>
      <c r="P208" s="1298">
        <f t="shared" si="20"/>
        <v>0</v>
      </c>
      <c r="Q208" s="1298">
        <f t="shared" si="21"/>
        <v>0</v>
      </c>
      <c r="R208" s="1289" t="s">
        <v>1051</v>
      </c>
      <c r="S208" s="1304" t="s">
        <v>300</v>
      </c>
      <c r="T208" s="722" t="str">
        <f t="shared" si="22"/>
        <v>OK</v>
      </c>
      <c r="U208" s="739">
        <f t="shared" si="29"/>
        <v>0</v>
      </c>
      <c r="V208" s="739">
        <f t="shared" si="30"/>
        <v>0</v>
      </c>
      <c r="W208" s="739">
        <f t="shared" si="31"/>
        <v>0</v>
      </c>
      <c r="X208" s="739">
        <f t="shared" si="32"/>
        <v>0</v>
      </c>
      <c r="Y208" s="722">
        <f t="shared" si="33"/>
        <v>0</v>
      </c>
      <c r="Z208" s="740" t="str">
        <f t="shared" si="34"/>
        <v>OK</v>
      </c>
    </row>
    <row r="209" spans="1:26">
      <c r="A209" s="1301">
        <v>130</v>
      </c>
      <c r="B209" s="1349" t="s">
        <v>2837</v>
      </c>
      <c r="C209" s="1306" t="s">
        <v>1290</v>
      </c>
      <c r="D209" s="1307">
        <v>0</v>
      </c>
      <c r="E209" s="1307">
        <v>0</v>
      </c>
      <c r="F209" s="1307">
        <v>0</v>
      </c>
      <c r="G209" s="1307">
        <v>10</v>
      </c>
      <c r="H209" s="1307">
        <v>0</v>
      </c>
      <c r="I209" s="1307">
        <v>10</v>
      </c>
      <c r="J209" s="1308">
        <v>500</v>
      </c>
      <c r="K209" s="1296">
        <f t="shared" ref="K209:K282" si="35">+J209*I209</f>
        <v>5000</v>
      </c>
      <c r="L209" s="1309">
        <v>10</v>
      </c>
      <c r="M209" s="1309">
        <v>0</v>
      </c>
      <c r="N209" s="1309">
        <v>0</v>
      </c>
      <c r="O209" s="1309">
        <v>0</v>
      </c>
      <c r="P209" s="1298">
        <f t="shared" ref="P209:P282" si="36">SUM(L209:O209)</f>
        <v>10</v>
      </c>
      <c r="Q209" s="1298">
        <f t="shared" ref="Q209:Q282" si="37">+P209*J209</f>
        <v>5000</v>
      </c>
      <c r="R209" s="1289" t="s">
        <v>1051</v>
      </c>
      <c r="S209" s="1304" t="s">
        <v>300</v>
      </c>
      <c r="T209" s="722" t="str">
        <f t="shared" si="22"/>
        <v>OK</v>
      </c>
      <c r="U209" s="739">
        <f t="shared" si="29"/>
        <v>5000</v>
      </c>
      <c r="V209" s="739">
        <f t="shared" si="30"/>
        <v>0</v>
      </c>
      <c r="W209" s="739">
        <f t="shared" si="31"/>
        <v>0</v>
      </c>
      <c r="X209" s="739">
        <f t="shared" si="32"/>
        <v>0</v>
      </c>
      <c r="Y209" s="722">
        <f t="shared" si="33"/>
        <v>5000</v>
      </c>
      <c r="Z209" s="740" t="str">
        <f t="shared" si="34"/>
        <v>OK</v>
      </c>
    </row>
    <row r="210" spans="1:26">
      <c r="A210" s="1301">
        <v>131</v>
      </c>
      <c r="B210" s="1349" t="s">
        <v>2838</v>
      </c>
      <c r="C210" s="1306" t="s">
        <v>1290</v>
      </c>
      <c r="D210" s="1307">
        <v>0</v>
      </c>
      <c r="E210" s="1307">
        <v>2</v>
      </c>
      <c r="F210" s="1307">
        <v>0</v>
      </c>
      <c r="G210" s="1307">
        <v>10</v>
      </c>
      <c r="H210" s="1307">
        <v>0</v>
      </c>
      <c r="I210" s="1307">
        <v>10</v>
      </c>
      <c r="J210" s="1308">
        <v>500</v>
      </c>
      <c r="K210" s="1296">
        <f t="shared" si="35"/>
        <v>5000</v>
      </c>
      <c r="L210" s="1309">
        <v>10</v>
      </c>
      <c r="M210" s="1309">
        <v>0</v>
      </c>
      <c r="N210" s="1309">
        <v>0</v>
      </c>
      <c r="O210" s="1309">
        <v>0</v>
      </c>
      <c r="P210" s="1298">
        <f t="shared" si="36"/>
        <v>10</v>
      </c>
      <c r="Q210" s="1298">
        <f t="shared" si="37"/>
        <v>5000</v>
      </c>
      <c r="R210" s="1289" t="s">
        <v>1051</v>
      </c>
      <c r="S210" s="1304" t="s">
        <v>300</v>
      </c>
      <c r="T210" s="722" t="str">
        <f>IF(K215=Q215,"OK")</f>
        <v>OK</v>
      </c>
      <c r="U210" s="739">
        <f t="shared" si="29"/>
        <v>5000</v>
      </c>
      <c r="V210" s="739">
        <f t="shared" si="30"/>
        <v>0</v>
      </c>
      <c r="W210" s="739">
        <f t="shared" si="31"/>
        <v>0</v>
      </c>
      <c r="X210" s="739">
        <f t="shared" si="32"/>
        <v>0</v>
      </c>
      <c r="Y210" s="722">
        <f t="shared" si="33"/>
        <v>5000</v>
      </c>
      <c r="Z210" s="740" t="str">
        <f t="shared" si="34"/>
        <v>OK</v>
      </c>
    </row>
    <row r="211" spans="1:26">
      <c r="A211" s="1301">
        <v>132</v>
      </c>
      <c r="B211" s="1349" t="s">
        <v>2839</v>
      </c>
      <c r="C211" s="1306" t="s">
        <v>1290</v>
      </c>
      <c r="D211" s="1307">
        <v>0</v>
      </c>
      <c r="E211" s="1307">
        <v>2</v>
      </c>
      <c r="F211" s="1307">
        <v>0</v>
      </c>
      <c r="G211" s="1307">
        <v>3</v>
      </c>
      <c r="H211" s="1307">
        <v>0</v>
      </c>
      <c r="I211" s="1307">
        <v>3</v>
      </c>
      <c r="J211" s="1308">
        <v>1050</v>
      </c>
      <c r="K211" s="1296">
        <f t="shared" si="35"/>
        <v>3150</v>
      </c>
      <c r="L211" s="1309">
        <v>3</v>
      </c>
      <c r="M211" s="1309">
        <v>0</v>
      </c>
      <c r="N211" s="1309">
        <v>0</v>
      </c>
      <c r="O211" s="1309">
        <v>0</v>
      </c>
      <c r="P211" s="1298">
        <f t="shared" si="36"/>
        <v>3</v>
      </c>
      <c r="Q211" s="1298">
        <f t="shared" si="37"/>
        <v>3150</v>
      </c>
      <c r="R211" s="1289" t="s">
        <v>1051</v>
      </c>
      <c r="S211" s="1304" t="s">
        <v>300</v>
      </c>
      <c r="T211" s="722" t="str">
        <f>IF(K216=Q216,"OK")</f>
        <v>OK</v>
      </c>
      <c r="U211" s="739">
        <f t="shared" si="29"/>
        <v>3150</v>
      </c>
      <c r="V211" s="739">
        <f t="shared" si="30"/>
        <v>0</v>
      </c>
      <c r="W211" s="739">
        <f t="shared" si="31"/>
        <v>0</v>
      </c>
      <c r="X211" s="739">
        <f t="shared" si="32"/>
        <v>0</v>
      </c>
      <c r="Y211" s="722">
        <f t="shared" si="33"/>
        <v>3150</v>
      </c>
      <c r="Z211" s="740" t="str">
        <f t="shared" si="34"/>
        <v>OK</v>
      </c>
    </row>
    <row r="212" spans="1:26">
      <c r="A212" s="1301">
        <v>133</v>
      </c>
      <c r="B212" s="1349" t="s">
        <v>2840</v>
      </c>
      <c r="C212" s="1306" t="s">
        <v>1290</v>
      </c>
      <c r="D212" s="1307">
        <v>0</v>
      </c>
      <c r="E212" s="1307">
        <v>0</v>
      </c>
      <c r="F212" s="1307">
        <v>0</v>
      </c>
      <c r="G212" s="1307">
        <v>3</v>
      </c>
      <c r="H212" s="1307">
        <v>0</v>
      </c>
      <c r="I212" s="1307">
        <v>3</v>
      </c>
      <c r="J212" s="1308">
        <v>2000</v>
      </c>
      <c r="K212" s="1296">
        <f t="shared" si="35"/>
        <v>6000</v>
      </c>
      <c r="L212" s="1309">
        <v>3</v>
      </c>
      <c r="M212" s="1309">
        <v>0</v>
      </c>
      <c r="N212" s="1309">
        <v>0</v>
      </c>
      <c r="O212" s="1309">
        <v>0</v>
      </c>
      <c r="P212" s="1298">
        <f t="shared" si="36"/>
        <v>3</v>
      </c>
      <c r="Q212" s="1298">
        <f t="shared" si="37"/>
        <v>6000</v>
      </c>
      <c r="R212" s="1289" t="s">
        <v>1051</v>
      </c>
      <c r="S212" s="1304" t="s">
        <v>300</v>
      </c>
      <c r="T212" s="722" t="str">
        <f>IF(K217=Q217,"OK")</f>
        <v>OK</v>
      </c>
      <c r="U212" s="739">
        <f t="shared" si="29"/>
        <v>6000</v>
      </c>
      <c r="V212" s="739">
        <f t="shared" si="30"/>
        <v>0</v>
      </c>
      <c r="W212" s="739">
        <f t="shared" si="31"/>
        <v>0</v>
      </c>
      <c r="X212" s="739">
        <f t="shared" si="32"/>
        <v>0</v>
      </c>
      <c r="Y212" s="722">
        <f t="shared" si="33"/>
        <v>6000</v>
      </c>
      <c r="Z212" s="740" t="str">
        <f t="shared" si="34"/>
        <v>OK</v>
      </c>
    </row>
    <row r="213" spans="1:26">
      <c r="A213" s="1301">
        <v>134</v>
      </c>
      <c r="B213" s="1349" t="s">
        <v>2841</v>
      </c>
      <c r="C213" s="1306" t="s">
        <v>1290</v>
      </c>
      <c r="D213" s="1307">
        <v>4</v>
      </c>
      <c r="E213" s="1307">
        <v>3</v>
      </c>
      <c r="F213" s="1307">
        <v>6</v>
      </c>
      <c r="G213" s="1307">
        <v>6</v>
      </c>
      <c r="H213" s="1307">
        <v>0</v>
      </c>
      <c r="I213" s="1307">
        <v>6</v>
      </c>
      <c r="J213" s="1308">
        <v>180</v>
      </c>
      <c r="K213" s="1296">
        <f t="shared" si="35"/>
        <v>1080</v>
      </c>
      <c r="L213" s="1309">
        <v>6</v>
      </c>
      <c r="M213" s="1309">
        <v>0</v>
      </c>
      <c r="N213" s="1309">
        <v>0</v>
      </c>
      <c r="O213" s="1309">
        <v>0</v>
      </c>
      <c r="P213" s="1298">
        <f t="shared" si="36"/>
        <v>6</v>
      </c>
      <c r="Q213" s="1298">
        <f t="shared" si="37"/>
        <v>1080</v>
      </c>
      <c r="R213" s="1289" t="s">
        <v>1051</v>
      </c>
      <c r="S213" s="1304" t="s">
        <v>300</v>
      </c>
      <c r="T213" s="722" t="str">
        <f>IF(K218=Q218,"OK")</f>
        <v>OK</v>
      </c>
      <c r="U213" s="739">
        <f t="shared" si="29"/>
        <v>1080</v>
      </c>
      <c r="V213" s="739">
        <f t="shared" si="30"/>
        <v>0</v>
      </c>
      <c r="W213" s="739">
        <f t="shared" si="31"/>
        <v>0</v>
      </c>
      <c r="X213" s="739">
        <f t="shared" si="32"/>
        <v>0</v>
      </c>
      <c r="Y213" s="722">
        <f t="shared" si="33"/>
        <v>1080</v>
      </c>
      <c r="Z213" s="740" t="str">
        <f t="shared" si="34"/>
        <v>OK</v>
      </c>
    </row>
    <row r="214" spans="1:26">
      <c r="A214" s="1301">
        <v>135</v>
      </c>
      <c r="B214" s="1349" t="s">
        <v>2842</v>
      </c>
      <c r="C214" s="1306" t="s">
        <v>1290</v>
      </c>
      <c r="D214" s="1307">
        <v>0</v>
      </c>
      <c r="E214" s="1307">
        <v>0</v>
      </c>
      <c r="F214" s="1307">
        <v>5</v>
      </c>
      <c r="G214" s="1307">
        <v>5</v>
      </c>
      <c r="H214" s="1307">
        <v>0</v>
      </c>
      <c r="I214" s="1307">
        <v>5</v>
      </c>
      <c r="J214" s="1308">
        <v>180</v>
      </c>
      <c r="K214" s="1296">
        <f t="shared" si="35"/>
        <v>900</v>
      </c>
      <c r="L214" s="1309">
        <v>5</v>
      </c>
      <c r="M214" s="1309">
        <v>0</v>
      </c>
      <c r="N214" s="1309">
        <v>0</v>
      </c>
      <c r="O214" s="1309">
        <v>0</v>
      </c>
      <c r="P214" s="1298">
        <f t="shared" si="36"/>
        <v>5</v>
      </c>
      <c r="Q214" s="1298">
        <f t="shared" si="37"/>
        <v>900</v>
      </c>
      <c r="R214" s="1289" t="s">
        <v>1051</v>
      </c>
      <c r="S214" s="1304" t="s">
        <v>300</v>
      </c>
      <c r="T214" s="722" t="str">
        <f>IF(K219=Q219,"OK")</f>
        <v>OK</v>
      </c>
      <c r="U214" s="739">
        <f t="shared" si="29"/>
        <v>900</v>
      </c>
      <c r="V214" s="739">
        <f t="shared" si="30"/>
        <v>0</v>
      </c>
      <c r="W214" s="739">
        <f t="shared" si="31"/>
        <v>0</v>
      </c>
      <c r="X214" s="739">
        <f t="shared" si="32"/>
        <v>0</v>
      </c>
      <c r="Y214" s="722">
        <f t="shared" si="33"/>
        <v>900</v>
      </c>
      <c r="Z214" s="740" t="str">
        <f t="shared" si="34"/>
        <v>OK</v>
      </c>
    </row>
    <row r="215" spans="1:26">
      <c r="A215" s="1301">
        <v>136</v>
      </c>
      <c r="B215" s="1349" t="s">
        <v>2843</v>
      </c>
      <c r="C215" s="1306" t="s">
        <v>1290</v>
      </c>
      <c r="D215" s="1307">
        <v>0</v>
      </c>
      <c r="E215" s="1307">
        <v>0</v>
      </c>
      <c r="F215" s="1307">
        <v>0</v>
      </c>
      <c r="G215" s="1307">
        <v>5</v>
      </c>
      <c r="H215" s="1307">
        <v>0</v>
      </c>
      <c r="I215" s="1307">
        <v>5</v>
      </c>
      <c r="J215" s="1308">
        <v>2000</v>
      </c>
      <c r="K215" s="1296">
        <f t="shared" si="35"/>
        <v>10000</v>
      </c>
      <c r="L215" s="1309">
        <v>5</v>
      </c>
      <c r="M215" s="1309">
        <v>0</v>
      </c>
      <c r="N215" s="1309">
        <v>0</v>
      </c>
      <c r="O215" s="1309">
        <v>0</v>
      </c>
      <c r="P215" s="1298">
        <f t="shared" si="36"/>
        <v>5</v>
      </c>
      <c r="Q215" s="1298">
        <f t="shared" si="37"/>
        <v>10000</v>
      </c>
      <c r="R215" s="1289" t="s">
        <v>1051</v>
      </c>
      <c r="S215" s="1304" t="s">
        <v>300</v>
      </c>
      <c r="T215" s="722" t="str">
        <f>IF(K230=Q230,"OK")</f>
        <v>OK</v>
      </c>
      <c r="U215" s="739">
        <f t="shared" si="29"/>
        <v>10000</v>
      </c>
      <c r="V215" s="739">
        <f t="shared" si="30"/>
        <v>0</v>
      </c>
      <c r="W215" s="739">
        <f t="shared" si="31"/>
        <v>0</v>
      </c>
      <c r="X215" s="739">
        <f t="shared" si="32"/>
        <v>0</v>
      </c>
      <c r="Y215" s="722">
        <f t="shared" si="33"/>
        <v>10000</v>
      </c>
      <c r="Z215" s="740" t="str">
        <f t="shared" si="34"/>
        <v>OK</v>
      </c>
    </row>
    <row r="216" spans="1:26">
      <c r="A216" s="1301">
        <v>137</v>
      </c>
      <c r="B216" s="1349" t="s">
        <v>2844</v>
      </c>
      <c r="C216" s="1306" t="s">
        <v>1290</v>
      </c>
      <c r="D216" s="1307">
        <v>6</v>
      </c>
      <c r="E216" s="1307">
        <v>0</v>
      </c>
      <c r="F216" s="1307">
        <v>10</v>
      </c>
      <c r="G216" s="1307">
        <v>5</v>
      </c>
      <c r="H216" s="1307">
        <v>0</v>
      </c>
      <c r="I216" s="1307">
        <v>5</v>
      </c>
      <c r="J216" s="1308">
        <v>175</v>
      </c>
      <c r="K216" s="1296">
        <f t="shared" si="35"/>
        <v>875</v>
      </c>
      <c r="L216" s="1309">
        <v>5</v>
      </c>
      <c r="M216" s="1309">
        <v>0</v>
      </c>
      <c r="N216" s="1309">
        <v>0</v>
      </c>
      <c r="O216" s="1309">
        <v>0</v>
      </c>
      <c r="P216" s="1298">
        <f t="shared" si="36"/>
        <v>5</v>
      </c>
      <c r="Q216" s="1298">
        <f t="shared" si="37"/>
        <v>875</v>
      </c>
      <c r="R216" s="1289" t="s">
        <v>1051</v>
      </c>
      <c r="S216" s="1304" t="s">
        <v>300</v>
      </c>
      <c r="T216" s="722" t="str">
        <f>IF(K231=Q231,"OK")</f>
        <v>OK</v>
      </c>
      <c r="U216" s="739">
        <f t="shared" si="29"/>
        <v>875</v>
      </c>
      <c r="V216" s="739">
        <f t="shared" si="30"/>
        <v>0</v>
      </c>
      <c r="W216" s="739">
        <f t="shared" si="31"/>
        <v>0</v>
      </c>
      <c r="X216" s="739">
        <f t="shared" si="32"/>
        <v>0</v>
      </c>
      <c r="Y216" s="722">
        <f t="shared" si="33"/>
        <v>875</v>
      </c>
      <c r="Z216" s="740" t="str">
        <f t="shared" si="34"/>
        <v>OK</v>
      </c>
    </row>
    <row r="217" spans="1:26">
      <c r="A217" s="1301">
        <v>138</v>
      </c>
      <c r="B217" s="1349" t="s">
        <v>2845</v>
      </c>
      <c r="C217" s="1306" t="s">
        <v>1290</v>
      </c>
      <c r="D217" s="1307">
        <v>0</v>
      </c>
      <c r="E217" s="1307">
        <v>30</v>
      </c>
      <c r="F217" s="1307">
        <v>30</v>
      </c>
      <c r="G217" s="1307">
        <v>20</v>
      </c>
      <c r="H217" s="1307">
        <v>0</v>
      </c>
      <c r="I217" s="1307">
        <v>20</v>
      </c>
      <c r="J217" s="1308">
        <v>200</v>
      </c>
      <c r="K217" s="1296">
        <f t="shared" si="35"/>
        <v>4000</v>
      </c>
      <c r="L217" s="1309">
        <v>10</v>
      </c>
      <c r="M217" s="1309">
        <v>0</v>
      </c>
      <c r="N217" s="1309">
        <v>10</v>
      </c>
      <c r="O217" s="1309">
        <v>0</v>
      </c>
      <c r="P217" s="1298">
        <f t="shared" si="36"/>
        <v>20</v>
      </c>
      <c r="Q217" s="1298">
        <f t="shared" si="37"/>
        <v>4000</v>
      </c>
      <c r="R217" s="1289" t="s">
        <v>1051</v>
      </c>
      <c r="S217" s="1304" t="s">
        <v>300</v>
      </c>
      <c r="T217" s="722" t="str">
        <f>IF(K232=Q232,"OK")</f>
        <v>OK</v>
      </c>
      <c r="U217" s="739">
        <f t="shared" si="29"/>
        <v>2000</v>
      </c>
      <c r="V217" s="739">
        <f t="shared" si="30"/>
        <v>0</v>
      </c>
      <c r="W217" s="739">
        <f t="shared" si="31"/>
        <v>2000</v>
      </c>
      <c r="X217" s="739">
        <f t="shared" si="32"/>
        <v>0</v>
      </c>
      <c r="Y217" s="722">
        <f t="shared" si="33"/>
        <v>4000</v>
      </c>
      <c r="Z217" s="740" t="str">
        <f t="shared" si="34"/>
        <v>OK</v>
      </c>
    </row>
    <row r="218" spans="1:26">
      <c r="A218" s="1301">
        <v>139</v>
      </c>
      <c r="B218" s="1349" t="s">
        <v>2846</v>
      </c>
      <c r="C218" s="1306" t="s">
        <v>1290</v>
      </c>
      <c r="D218" s="1307">
        <v>0</v>
      </c>
      <c r="E218" s="1307">
        <v>10</v>
      </c>
      <c r="F218" s="1307">
        <v>0</v>
      </c>
      <c r="G218" s="1307">
        <v>20</v>
      </c>
      <c r="H218" s="1307">
        <v>0</v>
      </c>
      <c r="I218" s="1307">
        <v>20</v>
      </c>
      <c r="J218" s="1308">
        <v>520</v>
      </c>
      <c r="K218" s="1296">
        <f t="shared" si="35"/>
        <v>10400</v>
      </c>
      <c r="L218" s="1309">
        <v>20</v>
      </c>
      <c r="M218" s="1309">
        <v>0</v>
      </c>
      <c r="N218" s="1309">
        <v>0</v>
      </c>
      <c r="O218" s="1309">
        <v>0</v>
      </c>
      <c r="P218" s="1298">
        <f t="shared" si="36"/>
        <v>20</v>
      </c>
      <c r="Q218" s="1298">
        <f t="shared" si="37"/>
        <v>10400</v>
      </c>
      <c r="R218" s="1289" t="s">
        <v>1051</v>
      </c>
      <c r="S218" s="1304" t="s">
        <v>300</v>
      </c>
      <c r="T218" s="722" t="str">
        <f>IF(K233=Q233,"OK")</f>
        <v>OK</v>
      </c>
      <c r="U218" s="739">
        <f t="shared" si="29"/>
        <v>10400</v>
      </c>
      <c r="V218" s="739">
        <f t="shared" si="30"/>
        <v>0</v>
      </c>
      <c r="W218" s="739">
        <f t="shared" si="31"/>
        <v>0</v>
      </c>
      <c r="X218" s="739">
        <f t="shared" si="32"/>
        <v>0</v>
      </c>
      <c r="Y218" s="722">
        <f t="shared" si="33"/>
        <v>10400</v>
      </c>
      <c r="Z218" s="740" t="str">
        <f t="shared" si="34"/>
        <v>OK</v>
      </c>
    </row>
    <row r="219" spans="1:26">
      <c r="A219" s="1301">
        <v>140</v>
      </c>
      <c r="B219" s="1359" t="s">
        <v>2847</v>
      </c>
      <c r="C219" s="1306" t="s">
        <v>1396</v>
      </c>
      <c r="D219" s="1307">
        <v>0</v>
      </c>
      <c r="E219" s="1307">
        <v>14</v>
      </c>
      <c r="F219" s="1307">
        <v>10</v>
      </c>
      <c r="G219" s="1307">
        <v>7</v>
      </c>
      <c r="H219" s="1307">
        <v>1</v>
      </c>
      <c r="I219" s="1307">
        <v>6</v>
      </c>
      <c r="J219" s="1308">
        <v>9900</v>
      </c>
      <c r="K219" s="1296">
        <f t="shared" si="35"/>
        <v>59400</v>
      </c>
      <c r="L219" s="1309">
        <v>6</v>
      </c>
      <c r="M219" s="1309">
        <v>0</v>
      </c>
      <c r="N219" s="1309">
        <v>0</v>
      </c>
      <c r="O219" s="1309">
        <v>0</v>
      </c>
      <c r="P219" s="1298">
        <f t="shared" si="36"/>
        <v>6</v>
      </c>
      <c r="Q219" s="1298">
        <f t="shared" si="37"/>
        <v>59400</v>
      </c>
      <c r="R219" s="1289" t="s">
        <v>1051</v>
      </c>
      <c r="S219" s="1304" t="s">
        <v>300</v>
      </c>
      <c r="T219" s="722" t="str">
        <f>IF(K234=Q234,"OK")</f>
        <v>OK</v>
      </c>
      <c r="U219" s="739">
        <f t="shared" si="29"/>
        <v>59400</v>
      </c>
      <c r="V219" s="739">
        <f t="shared" si="30"/>
        <v>0</v>
      </c>
      <c r="W219" s="739">
        <f t="shared" si="31"/>
        <v>0</v>
      </c>
      <c r="X219" s="739">
        <f t="shared" si="32"/>
        <v>0</v>
      </c>
      <c r="Y219" s="722">
        <f t="shared" si="33"/>
        <v>59400</v>
      </c>
      <c r="Z219" s="740" t="str">
        <f t="shared" si="34"/>
        <v>OK</v>
      </c>
    </row>
    <row r="220" spans="1:26" s="21" customFormat="1" ht="24" customHeight="1">
      <c r="A220" s="1060"/>
      <c r="B220" s="76" t="s">
        <v>6</v>
      </c>
      <c r="K220" s="1273">
        <f>SUM(K204:K219)</f>
        <v>649635.59000000008</v>
      </c>
      <c r="L220" s="1139"/>
      <c r="M220" s="1139"/>
      <c r="N220" s="1139"/>
      <c r="O220" s="1139"/>
      <c r="P220" s="1139"/>
      <c r="Q220" s="1273">
        <f>SUM(Q201:Q219)</f>
        <v>649635.59000000008</v>
      </c>
      <c r="T220" s="22"/>
      <c r="U220" s="739"/>
      <c r="V220" s="739"/>
      <c r="W220" s="739"/>
      <c r="X220" s="739"/>
      <c r="Y220" s="722"/>
      <c r="Z220" s="740"/>
    </row>
    <row r="221" spans="1:26" s="21" customFormat="1" ht="24" customHeight="1">
      <c r="A221" s="1060"/>
      <c r="B221" s="73"/>
      <c r="K221" s="1254"/>
      <c r="L221" s="1139"/>
      <c r="M221" s="1139"/>
      <c r="N221" s="1139"/>
      <c r="O221" s="1139"/>
      <c r="P221" s="1139"/>
      <c r="Q221" s="1254"/>
      <c r="T221" s="22"/>
      <c r="U221" s="739"/>
      <c r="V221" s="739"/>
      <c r="W221" s="739"/>
      <c r="X221" s="739"/>
      <c r="Y221" s="722"/>
      <c r="Z221" s="740"/>
    </row>
    <row r="222" spans="1:26" s="21" customFormat="1" ht="24" customHeight="1">
      <c r="A222" s="1060"/>
      <c r="B222" s="73"/>
      <c r="K222" s="1254"/>
      <c r="L222" s="1139"/>
      <c r="M222" s="1139"/>
      <c r="N222" s="1139"/>
      <c r="O222" s="1139"/>
      <c r="P222" s="1139"/>
      <c r="Q222" s="1254"/>
      <c r="T222" s="22"/>
      <c r="U222" s="739"/>
      <c r="V222" s="739"/>
      <c r="W222" s="739"/>
      <c r="X222" s="739"/>
      <c r="Y222" s="722"/>
      <c r="Z222" s="740"/>
    </row>
    <row r="223" spans="1:26" s="21" customFormat="1" ht="24" customHeight="1">
      <c r="A223" s="1060"/>
      <c r="B223" s="73"/>
      <c r="K223" s="1254"/>
      <c r="L223" s="1139"/>
      <c r="M223" s="1139"/>
      <c r="N223" s="1139"/>
      <c r="O223" s="1139"/>
      <c r="P223" s="1139"/>
      <c r="Q223" s="1254"/>
      <c r="T223" s="22"/>
      <c r="U223" s="739"/>
      <c r="V223" s="739"/>
      <c r="W223" s="739"/>
      <c r="X223" s="739"/>
      <c r="Y223" s="722"/>
      <c r="Z223" s="740"/>
    </row>
    <row r="224" spans="1:26" ht="24.6">
      <c r="A224" s="1897" t="s">
        <v>2701</v>
      </c>
      <c r="B224" s="1897"/>
      <c r="C224" s="1897"/>
      <c r="D224" s="1897"/>
      <c r="E224" s="1897"/>
      <c r="F224" s="1897"/>
      <c r="G224" s="1897"/>
      <c r="H224" s="1897"/>
      <c r="I224" s="1897"/>
      <c r="J224" s="1897"/>
      <c r="K224" s="1897"/>
      <c r="L224" s="1897"/>
      <c r="M224" s="1897"/>
      <c r="N224" s="1897"/>
      <c r="O224" s="1897"/>
      <c r="P224" s="1897"/>
      <c r="Q224" s="1897"/>
      <c r="R224" s="1897"/>
      <c r="S224" s="1897"/>
      <c r="U224" s="739"/>
      <c r="V224" s="739"/>
      <c r="W224" s="739"/>
      <c r="X224" s="739"/>
      <c r="Z224" s="740"/>
    </row>
    <row r="225" spans="1:26" ht="24.6">
      <c r="A225" s="1897" t="s">
        <v>1518</v>
      </c>
      <c r="B225" s="1897"/>
      <c r="C225" s="1897"/>
      <c r="D225" s="1897"/>
      <c r="E225" s="1897"/>
      <c r="F225" s="1897"/>
      <c r="G225" s="1897"/>
      <c r="H225" s="1897"/>
      <c r="I225" s="1897"/>
      <c r="J225" s="1897"/>
      <c r="K225" s="1897"/>
      <c r="L225" s="1897"/>
      <c r="M225" s="1897"/>
      <c r="N225" s="1897"/>
      <c r="O225" s="1897"/>
      <c r="P225" s="1897"/>
      <c r="Q225" s="1897"/>
      <c r="R225" s="1897"/>
      <c r="S225" s="1897"/>
      <c r="U225" s="739"/>
      <c r="V225" s="739"/>
      <c r="W225" s="739"/>
      <c r="X225" s="739"/>
      <c r="Z225" s="740"/>
    </row>
    <row r="226" spans="1:26" ht="24.6">
      <c r="A226" s="1898" t="s">
        <v>1030</v>
      </c>
      <c r="B226" s="1898"/>
      <c r="C226" s="1898"/>
      <c r="D226" s="1898"/>
      <c r="E226" s="1898"/>
      <c r="F226" s="1898"/>
      <c r="G226" s="1898"/>
      <c r="H226" s="1898"/>
      <c r="I226" s="1898"/>
      <c r="J226" s="1898"/>
      <c r="K226" s="1898"/>
      <c r="L226" s="1898"/>
      <c r="M226" s="1898"/>
      <c r="N226" s="1898"/>
      <c r="O226" s="1898"/>
      <c r="P226" s="1898"/>
      <c r="Q226" s="1898"/>
      <c r="R226" s="1898"/>
      <c r="S226" s="1898"/>
      <c r="U226" s="739"/>
      <c r="V226" s="739"/>
      <c r="W226" s="739"/>
      <c r="X226" s="739"/>
      <c r="Z226" s="740"/>
    </row>
    <row r="227" spans="1:26">
      <c r="A227" s="1899" t="s">
        <v>789</v>
      </c>
      <c r="B227" s="1901" t="s">
        <v>4</v>
      </c>
      <c r="C227" s="1903" t="s">
        <v>1031</v>
      </c>
      <c r="D227" s="1905" t="s">
        <v>1032</v>
      </c>
      <c r="E227" s="1906"/>
      <c r="F227" s="1907"/>
      <c r="G227" s="1908" t="s">
        <v>1033</v>
      </c>
      <c r="H227" s="1910" t="s">
        <v>1034</v>
      </c>
      <c r="I227" s="1910" t="s">
        <v>1035</v>
      </c>
      <c r="J227" s="1918" t="s">
        <v>1036</v>
      </c>
      <c r="K227" s="1918" t="s">
        <v>1037</v>
      </c>
      <c r="L227" s="1910" t="s">
        <v>1038</v>
      </c>
      <c r="M227" s="1910" t="s">
        <v>1039</v>
      </c>
      <c r="N227" s="1910" t="s">
        <v>1040</v>
      </c>
      <c r="O227" s="1910" t="s">
        <v>1041</v>
      </c>
      <c r="P227" s="1912" t="s">
        <v>1042</v>
      </c>
      <c r="Q227" s="1913"/>
      <c r="R227" s="1914" t="s">
        <v>1043</v>
      </c>
      <c r="S227" s="1916" t="s">
        <v>2702</v>
      </c>
      <c r="U227" s="739"/>
      <c r="V227" s="739"/>
      <c r="W227" s="739"/>
      <c r="X227" s="739"/>
      <c r="Z227" s="740"/>
    </row>
    <row r="228" spans="1:26" ht="63" customHeight="1">
      <c r="A228" s="1924"/>
      <c r="B228" s="1925"/>
      <c r="C228" s="1926"/>
      <c r="D228" s="1318" t="s">
        <v>1045</v>
      </c>
      <c r="E228" s="1318" t="s">
        <v>1046</v>
      </c>
      <c r="F228" s="1318" t="s">
        <v>224</v>
      </c>
      <c r="G228" s="1927"/>
      <c r="H228" s="1920"/>
      <c r="I228" s="1920"/>
      <c r="J228" s="1923"/>
      <c r="K228" s="1923"/>
      <c r="L228" s="1920"/>
      <c r="M228" s="1920"/>
      <c r="N228" s="1920"/>
      <c r="O228" s="1920"/>
      <c r="P228" s="1319" t="s">
        <v>1047</v>
      </c>
      <c r="Q228" s="1320" t="s">
        <v>1048</v>
      </c>
      <c r="R228" s="1921"/>
      <c r="S228" s="1922"/>
      <c r="U228" s="739"/>
      <c r="V228" s="739"/>
      <c r="W228" s="739"/>
      <c r="X228" s="739"/>
      <c r="Z228" s="740"/>
    </row>
    <row r="229" spans="1:26" ht="21" customHeight="1">
      <c r="A229" s="1321"/>
      <c r="B229" s="1322" t="s">
        <v>1087</v>
      </c>
      <c r="C229" s="1323"/>
      <c r="D229" s="1280"/>
      <c r="E229" s="1280"/>
      <c r="F229" s="1280"/>
      <c r="G229" s="1324"/>
      <c r="H229" s="1325"/>
      <c r="I229" s="1325"/>
      <c r="J229" s="1326"/>
      <c r="K229" s="848">
        <f>+K220</f>
        <v>649635.59000000008</v>
      </c>
      <c r="L229" s="1327"/>
      <c r="M229" s="1327"/>
      <c r="N229" s="1327"/>
      <c r="O229" s="1327"/>
      <c r="P229" s="1328"/>
      <c r="Q229" s="923">
        <f>+Q220</f>
        <v>649635.59000000008</v>
      </c>
      <c r="R229" s="1322"/>
      <c r="S229" s="1329"/>
      <c r="U229" s="739"/>
      <c r="V229" s="739"/>
      <c r="W229" s="739"/>
      <c r="X229" s="739"/>
      <c r="Z229" s="740"/>
    </row>
    <row r="230" spans="1:26" ht="36">
      <c r="A230" s="1301">
        <v>141</v>
      </c>
      <c r="B230" s="1359" t="s">
        <v>2848</v>
      </c>
      <c r="C230" s="1306" t="s">
        <v>1396</v>
      </c>
      <c r="D230" s="1307">
        <v>0</v>
      </c>
      <c r="E230" s="1307">
        <v>14</v>
      </c>
      <c r="F230" s="1307">
        <v>13</v>
      </c>
      <c r="G230" s="1307">
        <v>6</v>
      </c>
      <c r="H230" s="1307">
        <v>2</v>
      </c>
      <c r="I230" s="1307">
        <v>4</v>
      </c>
      <c r="J230" s="1308">
        <v>12500</v>
      </c>
      <c r="K230" s="1296">
        <f t="shared" si="35"/>
        <v>50000</v>
      </c>
      <c r="L230" s="1309">
        <v>4</v>
      </c>
      <c r="M230" s="1309">
        <v>0</v>
      </c>
      <c r="N230" s="1309">
        <v>0</v>
      </c>
      <c r="O230" s="1309">
        <v>0</v>
      </c>
      <c r="P230" s="1298">
        <f t="shared" si="36"/>
        <v>4</v>
      </c>
      <c r="Q230" s="1298">
        <f t="shared" si="37"/>
        <v>50000</v>
      </c>
      <c r="R230" s="1289" t="s">
        <v>1051</v>
      </c>
      <c r="S230" s="1304" t="s">
        <v>300</v>
      </c>
      <c r="T230" s="722" t="str">
        <f t="shared" ref="T230:T234" si="38">IF(K235=Q235,"OK")</f>
        <v>OK</v>
      </c>
      <c r="U230" s="739">
        <f t="shared" si="29"/>
        <v>50000</v>
      </c>
      <c r="V230" s="739">
        <f t="shared" si="30"/>
        <v>0</v>
      </c>
      <c r="W230" s="739">
        <f t="shared" si="31"/>
        <v>0</v>
      </c>
      <c r="X230" s="739">
        <f t="shared" si="32"/>
        <v>0</v>
      </c>
      <c r="Y230" s="722">
        <f t="shared" si="33"/>
        <v>50000</v>
      </c>
      <c r="Z230" s="740" t="str">
        <f t="shared" si="34"/>
        <v>OK</v>
      </c>
    </row>
    <row r="231" spans="1:26" ht="36">
      <c r="A231" s="1301">
        <v>142</v>
      </c>
      <c r="B231" s="1359" t="s">
        <v>2849</v>
      </c>
      <c r="C231" s="1306" t="s">
        <v>1396</v>
      </c>
      <c r="D231" s="1307">
        <v>0</v>
      </c>
      <c r="E231" s="1307">
        <v>10</v>
      </c>
      <c r="F231" s="1307">
        <v>10</v>
      </c>
      <c r="G231" s="1307">
        <v>10</v>
      </c>
      <c r="H231" s="1307">
        <v>8</v>
      </c>
      <c r="I231" s="1307">
        <v>2</v>
      </c>
      <c r="J231" s="1308">
        <v>5850</v>
      </c>
      <c r="K231" s="1296">
        <f t="shared" si="35"/>
        <v>11700</v>
      </c>
      <c r="L231" s="1309">
        <v>2</v>
      </c>
      <c r="M231" s="1309">
        <v>0</v>
      </c>
      <c r="N231" s="1309">
        <v>0</v>
      </c>
      <c r="O231" s="1309">
        <v>0</v>
      </c>
      <c r="P231" s="1298">
        <f t="shared" si="36"/>
        <v>2</v>
      </c>
      <c r="Q231" s="1298">
        <f t="shared" si="37"/>
        <v>11700</v>
      </c>
      <c r="R231" s="1289" t="s">
        <v>1051</v>
      </c>
      <c r="S231" s="1304" t="s">
        <v>300</v>
      </c>
      <c r="T231" s="722" t="str">
        <f t="shared" si="38"/>
        <v>OK</v>
      </c>
      <c r="U231" s="739">
        <f t="shared" si="29"/>
        <v>11700</v>
      </c>
      <c r="V231" s="739">
        <f t="shared" si="30"/>
        <v>0</v>
      </c>
      <c r="W231" s="739">
        <f t="shared" si="31"/>
        <v>0</v>
      </c>
      <c r="X231" s="739">
        <f t="shared" si="32"/>
        <v>0</v>
      </c>
      <c r="Y231" s="722">
        <f t="shared" si="33"/>
        <v>11700</v>
      </c>
      <c r="Z231" s="740" t="str">
        <f t="shared" si="34"/>
        <v>OK</v>
      </c>
    </row>
    <row r="232" spans="1:26">
      <c r="A232" s="1301">
        <v>143</v>
      </c>
      <c r="B232" s="1349" t="s">
        <v>2850</v>
      </c>
      <c r="C232" s="1306" t="s">
        <v>1290</v>
      </c>
      <c r="D232" s="1307">
        <v>0</v>
      </c>
      <c r="E232" s="1307">
        <v>1</v>
      </c>
      <c r="F232" s="1307">
        <v>0</v>
      </c>
      <c r="G232" s="1307">
        <v>0</v>
      </c>
      <c r="H232" s="1307">
        <v>0</v>
      </c>
      <c r="I232" s="1307">
        <v>0</v>
      </c>
      <c r="J232" s="1308">
        <v>1000</v>
      </c>
      <c r="K232" s="1296">
        <f t="shared" si="35"/>
        <v>0</v>
      </c>
      <c r="L232" s="1309">
        <v>0</v>
      </c>
      <c r="M232" s="1309">
        <v>0</v>
      </c>
      <c r="N232" s="1309">
        <v>0</v>
      </c>
      <c r="O232" s="1309">
        <v>0</v>
      </c>
      <c r="P232" s="1298">
        <f t="shared" si="36"/>
        <v>0</v>
      </c>
      <c r="Q232" s="1298">
        <f t="shared" si="37"/>
        <v>0</v>
      </c>
      <c r="R232" s="1289" t="s">
        <v>1051</v>
      </c>
      <c r="S232" s="1304" t="s">
        <v>300</v>
      </c>
      <c r="T232" s="722" t="str">
        <f t="shared" si="38"/>
        <v>OK</v>
      </c>
      <c r="U232" s="739">
        <f t="shared" si="29"/>
        <v>0</v>
      </c>
      <c r="V232" s="739">
        <f t="shared" si="30"/>
        <v>0</v>
      </c>
      <c r="W232" s="739">
        <f t="shared" si="31"/>
        <v>0</v>
      </c>
      <c r="X232" s="739">
        <f t="shared" si="32"/>
        <v>0</v>
      </c>
      <c r="Y232" s="722">
        <f t="shared" si="33"/>
        <v>0</v>
      </c>
      <c r="Z232" s="740" t="str">
        <f t="shared" si="34"/>
        <v>OK</v>
      </c>
    </row>
    <row r="233" spans="1:26">
      <c r="A233" s="1301">
        <v>144</v>
      </c>
      <c r="B233" s="1349" t="s">
        <v>2851</v>
      </c>
      <c r="C233" s="1306" t="s">
        <v>1290</v>
      </c>
      <c r="D233" s="1307">
        <v>0</v>
      </c>
      <c r="E233" s="1307">
        <v>2</v>
      </c>
      <c r="F233" s="1307">
        <v>0</v>
      </c>
      <c r="G233" s="1307">
        <v>0</v>
      </c>
      <c r="H233" s="1307">
        <v>0</v>
      </c>
      <c r="I233" s="1307">
        <v>0</v>
      </c>
      <c r="J233" s="1308">
        <v>750</v>
      </c>
      <c r="K233" s="1296">
        <f t="shared" si="35"/>
        <v>0</v>
      </c>
      <c r="L233" s="1309">
        <v>0</v>
      </c>
      <c r="M233" s="1309">
        <v>0</v>
      </c>
      <c r="N233" s="1309">
        <v>0</v>
      </c>
      <c r="O233" s="1309">
        <v>0</v>
      </c>
      <c r="P233" s="1298">
        <f t="shared" si="36"/>
        <v>0</v>
      </c>
      <c r="Q233" s="1298">
        <f t="shared" si="37"/>
        <v>0</v>
      </c>
      <c r="R233" s="1289" t="s">
        <v>1051</v>
      </c>
      <c r="S233" s="1304" t="s">
        <v>300</v>
      </c>
      <c r="T233" s="722" t="str">
        <f t="shared" si="38"/>
        <v>OK</v>
      </c>
      <c r="U233" s="739">
        <f t="shared" si="29"/>
        <v>0</v>
      </c>
      <c r="V233" s="739">
        <f t="shared" si="30"/>
        <v>0</v>
      </c>
      <c r="W233" s="739">
        <f t="shared" si="31"/>
        <v>0</v>
      </c>
      <c r="X233" s="739">
        <f t="shared" si="32"/>
        <v>0</v>
      </c>
      <c r="Y233" s="722">
        <f t="shared" si="33"/>
        <v>0</v>
      </c>
      <c r="Z233" s="740" t="str">
        <f t="shared" si="34"/>
        <v>OK</v>
      </c>
    </row>
    <row r="234" spans="1:26">
      <c r="A234" s="1301">
        <v>145</v>
      </c>
      <c r="B234" s="1349" t="s">
        <v>2852</v>
      </c>
      <c r="C234" s="1306" t="s">
        <v>1290</v>
      </c>
      <c r="D234" s="1307">
        <v>0</v>
      </c>
      <c r="E234" s="1307">
        <v>2</v>
      </c>
      <c r="F234" s="1307">
        <v>0</v>
      </c>
      <c r="G234" s="1307">
        <v>0</v>
      </c>
      <c r="H234" s="1307">
        <v>0</v>
      </c>
      <c r="I234" s="1307">
        <v>0</v>
      </c>
      <c r="J234" s="1308">
        <v>750</v>
      </c>
      <c r="K234" s="1296">
        <f t="shared" si="35"/>
        <v>0</v>
      </c>
      <c r="L234" s="1309">
        <v>0</v>
      </c>
      <c r="M234" s="1309">
        <v>0</v>
      </c>
      <c r="N234" s="1309">
        <v>0</v>
      </c>
      <c r="O234" s="1309">
        <v>0</v>
      </c>
      <c r="P234" s="1298">
        <f t="shared" si="36"/>
        <v>0</v>
      </c>
      <c r="Q234" s="1298">
        <f t="shared" si="37"/>
        <v>0</v>
      </c>
      <c r="R234" s="1289" t="s">
        <v>1051</v>
      </c>
      <c r="S234" s="1304" t="s">
        <v>300</v>
      </c>
      <c r="T234" s="722" t="str">
        <f t="shared" si="38"/>
        <v>OK</v>
      </c>
      <c r="U234" s="739">
        <f t="shared" si="29"/>
        <v>0</v>
      </c>
      <c r="V234" s="739">
        <f t="shared" si="30"/>
        <v>0</v>
      </c>
      <c r="W234" s="739">
        <f t="shared" si="31"/>
        <v>0</v>
      </c>
      <c r="X234" s="739">
        <f t="shared" si="32"/>
        <v>0</v>
      </c>
      <c r="Y234" s="722">
        <f t="shared" si="33"/>
        <v>0</v>
      </c>
      <c r="Z234" s="740" t="str">
        <f t="shared" si="34"/>
        <v>OK</v>
      </c>
    </row>
    <row r="235" spans="1:26" s="1361" customFormat="1">
      <c r="A235" s="1301">
        <v>146</v>
      </c>
      <c r="B235" s="1360" t="s">
        <v>2853</v>
      </c>
      <c r="C235" s="1306" t="s">
        <v>1290</v>
      </c>
      <c r="D235" s="1307">
        <v>0</v>
      </c>
      <c r="E235" s="1307">
        <v>2</v>
      </c>
      <c r="F235" s="1307">
        <v>0</v>
      </c>
      <c r="G235" s="1307">
        <v>0</v>
      </c>
      <c r="H235" s="1307">
        <v>0</v>
      </c>
      <c r="I235" s="1307">
        <v>0</v>
      </c>
      <c r="J235" s="1308">
        <v>750</v>
      </c>
      <c r="K235" s="1296">
        <f t="shared" si="35"/>
        <v>0</v>
      </c>
      <c r="L235" s="1309">
        <v>0</v>
      </c>
      <c r="M235" s="1309">
        <v>0</v>
      </c>
      <c r="N235" s="1309">
        <v>0</v>
      </c>
      <c r="O235" s="1309">
        <v>0</v>
      </c>
      <c r="P235" s="1298">
        <f t="shared" si="36"/>
        <v>0</v>
      </c>
      <c r="Q235" s="1298">
        <f t="shared" si="37"/>
        <v>0</v>
      </c>
      <c r="R235" s="1289" t="s">
        <v>1051</v>
      </c>
      <c r="S235" s="1304" t="s">
        <v>300</v>
      </c>
      <c r="T235" s="1361" t="str">
        <f>IF(K240=Q240,"OK")</f>
        <v>OK</v>
      </c>
      <c r="U235" s="739">
        <f t="shared" si="29"/>
        <v>0</v>
      </c>
      <c r="V235" s="739">
        <f t="shared" si="30"/>
        <v>0</v>
      </c>
      <c r="W235" s="739">
        <f t="shared" si="31"/>
        <v>0</v>
      </c>
      <c r="X235" s="739">
        <f t="shared" si="32"/>
        <v>0</v>
      </c>
      <c r="Y235" s="722">
        <f t="shared" si="33"/>
        <v>0</v>
      </c>
      <c r="Z235" s="740" t="str">
        <f t="shared" si="34"/>
        <v>OK</v>
      </c>
    </row>
    <row r="236" spans="1:26" s="1361" customFormat="1">
      <c r="A236" s="1301">
        <v>147</v>
      </c>
      <c r="B236" s="1360" t="s">
        <v>2854</v>
      </c>
      <c r="C236" s="1306" t="s">
        <v>1290</v>
      </c>
      <c r="D236" s="1307">
        <v>0</v>
      </c>
      <c r="E236" s="1307">
        <v>2</v>
      </c>
      <c r="F236" s="1307">
        <v>0</v>
      </c>
      <c r="G236" s="1307">
        <v>0</v>
      </c>
      <c r="H236" s="1307">
        <v>0</v>
      </c>
      <c r="I236" s="1307">
        <v>0</v>
      </c>
      <c r="J236" s="1308">
        <v>750</v>
      </c>
      <c r="K236" s="1296">
        <f t="shared" si="35"/>
        <v>0</v>
      </c>
      <c r="L236" s="1309">
        <v>0</v>
      </c>
      <c r="M236" s="1309">
        <v>0</v>
      </c>
      <c r="N236" s="1309">
        <v>0</v>
      </c>
      <c r="O236" s="1309">
        <v>0</v>
      </c>
      <c r="P236" s="1298">
        <f t="shared" si="36"/>
        <v>0</v>
      </c>
      <c r="Q236" s="1298">
        <f t="shared" si="37"/>
        <v>0</v>
      </c>
      <c r="R236" s="1289" t="s">
        <v>1051</v>
      </c>
      <c r="S236" s="1304" t="s">
        <v>300</v>
      </c>
      <c r="T236" s="1361" t="str">
        <f>IF(K241=Q241,"OK")</f>
        <v>OK</v>
      </c>
      <c r="U236" s="739">
        <f t="shared" si="29"/>
        <v>0</v>
      </c>
      <c r="V236" s="739">
        <f t="shared" si="30"/>
        <v>0</v>
      </c>
      <c r="W236" s="739">
        <f t="shared" si="31"/>
        <v>0</v>
      </c>
      <c r="X236" s="739">
        <f t="shared" si="32"/>
        <v>0</v>
      </c>
      <c r="Y236" s="722">
        <f t="shared" si="33"/>
        <v>0</v>
      </c>
      <c r="Z236" s="740" t="str">
        <f t="shared" si="34"/>
        <v>OK</v>
      </c>
    </row>
    <row r="237" spans="1:26" s="1361" customFormat="1">
      <c r="A237" s="1301">
        <v>148</v>
      </c>
      <c r="B237" s="1349" t="s">
        <v>2855</v>
      </c>
      <c r="C237" s="1306" t="s">
        <v>1290</v>
      </c>
      <c r="D237" s="1307">
        <v>0</v>
      </c>
      <c r="E237" s="1307">
        <v>3</v>
      </c>
      <c r="F237" s="1307">
        <v>0</v>
      </c>
      <c r="G237" s="1307">
        <v>5</v>
      </c>
      <c r="H237" s="1307">
        <v>0</v>
      </c>
      <c r="I237" s="1307">
        <v>5</v>
      </c>
      <c r="J237" s="1308">
        <v>600</v>
      </c>
      <c r="K237" s="1296">
        <f t="shared" si="35"/>
        <v>3000</v>
      </c>
      <c r="L237" s="1309">
        <v>0</v>
      </c>
      <c r="M237" s="1309">
        <v>5</v>
      </c>
      <c r="N237" s="1309">
        <v>0</v>
      </c>
      <c r="O237" s="1309">
        <v>0</v>
      </c>
      <c r="P237" s="1298">
        <f t="shared" si="36"/>
        <v>5</v>
      </c>
      <c r="Q237" s="1298">
        <f t="shared" si="37"/>
        <v>3000</v>
      </c>
      <c r="R237" s="1289" t="s">
        <v>1051</v>
      </c>
      <c r="S237" s="1304" t="s">
        <v>300</v>
      </c>
      <c r="T237" s="1361" t="str">
        <f>IF(K242=Q242,"OK")</f>
        <v>OK</v>
      </c>
      <c r="U237" s="739">
        <f t="shared" si="29"/>
        <v>0</v>
      </c>
      <c r="V237" s="739">
        <f t="shared" si="30"/>
        <v>3000</v>
      </c>
      <c r="W237" s="739">
        <f t="shared" si="31"/>
        <v>0</v>
      </c>
      <c r="X237" s="739">
        <f t="shared" si="32"/>
        <v>0</v>
      </c>
      <c r="Y237" s="722">
        <f t="shared" si="33"/>
        <v>3000</v>
      </c>
      <c r="Z237" s="740" t="str">
        <f t="shared" si="34"/>
        <v>OK</v>
      </c>
    </row>
    <row r="238" spans="1:26" s="1361" customFormat="1">
      <c r="A238" s="1301">
        <v>149</v>
      </c>
      <c r="B238" s="1349" t="s">
        <v>2856</v>
      </c>
      <c r="C238" s="1306" t="s">
        <v>1290</v>
      </c>
      <c r="D238" s="1307">
        <v>0</v>
      </c>
      <c r="E238" s="1307">
        <v>4</v>
      </c>
      <c r="F238" s="1307">
        <v>0</v>
      </c>
      <c r="G238" s="1307">
        <v>10</v>
      </c>
      <c r="H238" s="1307">
        <v>0</v>
      </c>
      <c r="I238" s="1307">
        <v>10</v>
      </c>
      <c r="J238" s="1308">
        <v>250</v>
      </c>
      <c r="K238" s="1296">
        <f t="shared" si="35"/>
        <v>2500</v>
      </c>
      <c r="L238" s="1309">
        <v>10</v>
      </c>
      <c r="M238" s="1309">
        <v>0</v>
      </c>
      <c r="N238" s="1309">
        <v>0</v>
      </c>
      <c r="O238" s="1309">
        <v>0</v>
      </c>
      <c r="P238" s="1298">
        <f t="shared" si="36"/>
        <v>10</v>
      </c>
      <c r="Q238" s="1298">
        <f t="shared" si="37"/>
        <v>2500</v>
      </c>
      <c r="R238" s="1289" t="s">
        <v>1051</v>
      </c>
      <c r="S238" s="1304" t="s">
        <v>300</v>
      </c>
      <c r="T238" s="1361" t="str">
        <f>IF(K243=Q243,"OK")</f>
        <v>OK</v>
      </c>
      <c r="U238" s="739">
        <f t="shared" si="29"/>
        <v>2500</v>
      </c>
      <c r="V238" s="739">
        <f t="shared" si="30"/>
        <v>0</v>
      </c>
      <c r="W238" s="739">
        <f t="shared" si="31"/>
        <v>0</v>
      </c>
      <c r="X238" s="739">
        <f t="shared" si="32"/>
        <v>0</v>
      </c>
      <c r="Y238" s="722">
        <f t="shared" si="33"/>
        <v>2500</v>
      </c>
      <c r="Z238" s="740" t="str">
        <f t="shared" si="34"/>
        <v>OK</v>
      </c>
    </row>
    <row r="239" spans="1:26" s="1361" customFormat="1">
      <c r="A239" s="1301">
        <v>150</v>
      </c>
      <c r="B239" s="1359" t="s">
        <v>2857</v>
      </c>
      <c r="C239" s="1306" t="s">
        <v>1351</v>
      </c>
      <c r="D239" s="1307">
        <v>0</v>
      </c>
      <c r="E239" s="1307">
        <v>0</v>
      </c>
      <c r="F239" s="1307">
        <v>0</v>
      </c>
      <c r="G239" s="1307">
        <v>1</v>
      </c>
      <c r="H239" s="1307">
        <v>0</v>
      </c>
      <c r="I239" s="1307">
        <v>1</v>
      </c>
      <c r="J239" s="1308">
        <v>2000</v>
      </c>
      <c r="K239" s="1296">
        <f t="shared" si="35"/>
        <v>2000</v>
      </c>
      <c r="L239" s="1309">
        <v>1</v>
      </c>
      <c r="M239" s="1309">
        <v>0</v>
      </c>
      <c r="N239" s="1309">
        <v>0</v>
      </c>
      <c r="O239" s="1309">
        <v>0</v>
      </c>
      <c r="P239" s="1298">
        <f t="shared" si="36"/>
        <v>1</v>
      </c>
      <c r="Q239" s="1298">
        <f t="shared" si="37"/>
        <v>2000</v>
      </c>
      <c r="R239" s="1289" t="s">
        <v>1051</v>
      </c>
      <c r="S239" s="1304" t="s">
        <v>300</v>
      </c>
      <c r="T239" s="1361" t="str">
        <f>IF(K244=Q244,"OK")</f>
        <v>OK</v>
      </c>
      <c r="U239" s="739">
        <f t="shared" si="29"/>
        <v>2000</v>
      </c>
      <c r="V239" s="739">
        <f t="shared" si="30"/>
        <v>0</v>
      </c>
      <c r="W239" s="739">
        <f t="shared" si="31"/>
        <v>0</v>
      </c>
      <c r="X239" s="739">
        <f t="shared" si="32"/>
        <v>0</v>
      </c>
      <c r="Y239" s="722">
        <f t="shared" si="33"/>
        <v>2000</v>
      </c>
      <c r="Z239" s="740" t="str">
        <f t="shared" si="34"/>
        <v>OK</v>
      </c>
    </row>
    <row r="240" spans="1:26" s="1361" customFormat="1">
      <c r="A240" s="1301">
        <v>151</v>
      </c>
      <c r="B240" s="1349" t="s">
        <v>2858</v>
      </c>
      <c r="C240" s="1306" t="s">
        <v>1290</v>
      </c>
      <c r="D240" s="1307">
        <v>0</v>
      </c>
      <c r="E240" s="1307">
        <v>0</v>
      </c>
      <c r="F240" s="1307">
        <v>0</v>
      </c>
      <c r="G240" s="1307">
        <v>1</v>
      </c>
      <c r="H240" s="1307">
        <v>0</v>
      </c>
      <c r="I240" s="1307">
        <v>1</v>
      </c>
      <c r="J240" s="1308">
        <v>2893</v>
      </c>
      <c r="K240" s="1296">
        <f t="shared" si="35"/>
        <v>2893</v>
      </c>
      <c r="L240" s="1309">
        <v>1</v>
      </c>
      <c r="M240" s="1309">
        <v>0</v>
      </c>
      <c r="N240" s="1309">
        <v>0</v>
      </c>
      <c r="O240" s="1309">
        <v>0</v>
      </c>
      <c r="P240" s="1298">
        <f t="shared" si="36"/>
        <v>1</v>
      </c>
      <c r="Q240" s="1298">
        <f t="shared" si="37"/>
        <v>2893</v>
      </c>
      <c r="R240" s="1289" t="s">
        <v>1051</v>
      </c>
      <c r="S240" s="1362" t="s">
        <v>300</v>
      </c>
      <c r="T240" s="1361" t="str">
        <f>IF(K253=Q253,"OK")</f>
        <v>OK</v>
      </c>
      <c r="U240" s="739">
        <f t="shared" si="29"/>
        <v>2893</v>
      </c>
      <c r="V240" s="739">
        <f t="shared" si="30"/>
        <v>0</v>
      </c>
      <c r="W240" s="739">
        <f t="shared" si="31"/>
        <v>0</v>
      </c>
      <c r="X240" s="739">
        <f t="shared" si="32"/>
        <v>0</v>
      </c>
      <c r="Y240" s="722">
        <f t="shared" si="33"/>
        <v>2893</v>
      </c>
      <c r="Z240" s="740" t="str">
        <f t="shared" si="34"/>
        <v>OK</v>
      </c>
    </row>
    <row r="241" spans="1:26" s="1361" customFormat="1">
      <c r="A241" s="1301">
        <v>152</v>
      </c>
      <c r="B241" s="1349" t="s">
        <v>2859</v>
      </c>
      <c r="C241" s="1306" t="s">
        <v>1290</v>
      </c>
      <c r="D241" s="1307">
        <v>6</v>
      </c>
      <c r="E241" s="1307">
        <v>0</v>
      </c>
      <c r="F241" s="1307">
        <v>10</v>
      </c>
      <c r="G241" s="1307">
        <v>20</v>
      </c>
      <c r="H241" s="1307">
        <v>0</v>
      </c>
      <c r="I241" s="1307">
        <v>20</v>
      </c>
      <c r="J241" s="1308">
        <v>120</v>
      </c>
      <c r="K241" s="1296">
        <f t="shared" si="35"/>
        <v>2400</v>
      </c>
      <c r="L241" s="1309">
        <v>20</v>
      </c>
      <c r="M241" s="1309">
        <v>0</v>
      </c>
      <c r="N241" s="1309">
        <v>0</v>
      </c>
      <c r="O241" s="1309">
        <v>0</v>
      </c>
      <c r="P241" s="1298">
        <f t="shared" si="36"/>
        <v>20</v>
      </c>
      <c r="Q241" s="1298">
        <f t="shared" si="37"/>
        <v>2400</v>
      </c>
      <c r="R241" s="1289" t="s">
        <v>1051</v>
      </c>
      <c r="S241" s="1362" t="s">
        <v>300</v>
      </c>
      <c r="T241" s="1361" t="str">
        <f>IF(K254=Q254,"OK")</f>
        <v>OK</v>
      </c>
      <c r="U241" s="739">
        <f t="shared" si="29"/>
        <v>2400</v>
      </c>
      <c r="V241" s="739">
        <f t="shared" si="30"/>
        <v>0</v>
      </c>
      <c r="W241" s="739">
        <f t="shared" si="31"/>
        <v>0</v>
      </c>
      <c r="X241" s="739">
        <f t="shared" si="32"/>
        <v>0</v>
      </c>
      <c r="Y241" s="722">
        <f t="shared" si="33"/>
        <v>2400</v>
      </c>
      <c r="Z241" s="740" t="str">
        <f t="shared" si="34"/>
        <v>OK</v>
      </c>
    </row>
    <row r="242" spans="1:26" s="1361" customFormat="1">
      <c r="A242" s="1301">
        <v>153</v>
      </c>
      <c r="B242" s="1349" t="s">
        <v>2860</v>
      </c>
      <c r="C242" s="1306" t="s">
        <v>1290</v>
      </c>
      <c r="D242" s="1307">
        <v>0</v>
      </c>
      <c r="E242" s="1307">
        <v>1</v>
      </c>
      <c r="F242" s="1307">
        <v>1</v>
      </c>
      <c r="G242" s="1307">
        <v>1</v>
      </c>
      <c r="H242" s="1307">
        <v>0</v>
      </c>
      <c r="I242" s="1307">
        <v>1</v>
      </c>
      <c r="J242" s="1308">
        <v>2450</v>
      </c>
      <c r="K242" s="1296">
        <f t="shared" si="35"/>
        <v>2450</v>
      </c>
      <c r="L242" s="1309">
        <v>0</v>
      </c>
      <c r="M242" s="1309">
        <v>0</v>
      </c>
      <c r="N242" s="1309">
        <v>1</v>
      </c>
      <c r="O242" s="1309">
        <v>0</v>
      </c>
      <c r="P242" s="1298">
        <f t="shared" si="36"/>
        <v>1</v>
      </c>
      <c r="Q242" s="1298">
        <f t="shared" si="37"/>
        <v>2450</v>
      </c>
      <c r="R242" s="1289" t="s">
        <v>1051</v>
      </c>
      <c r="S242" s="1362" t="s">
        <v>300</v>
      </c>
      <c r="T242" s="1361" t="str">
        <f>IF(K255=Q255,"OK")</f>
        <v>OK</v>
      </c>
      <c r="U242" s="739">
        <f t="shared" si="29"/>
        <v>0</v>
      </c>
      <c r="V242" s="739">
        <f t="shared" si="30"/>
        <v>0</v>
      </c>
      <c r="W242" s="739">
        <f t="shared" si="31"/>
        <v>2450</v>
      </c>
      <c r="X242" s="739">
        <f t="shared" si="32"/>
        <v>0</v>
      </c>
      <c r="Y242" s="722">
        <f t="shared" si="33"/>
        <v>2450</v>
      </c>
      <c r="Z242" s="740" t="str">
        <f t="shared" si="34"/>
        <v>OK</v>
      </c>
    </row>
    <row r="243" spans="1:26" s="1361" customFormat="1">
      <c r="A243" s="1301">
        <v>154</v>
      </c>
      <c r="B243" s="1349" t="s">
        <v>2861</v>
      </c>
      <c r="C243" s="1306" t="s">
        <v>1290</v>
      </c>
      <c r="D243" s="1307">
        <v>0</v>
      </c>
      <c r="E243" s="1307">
        <v>1</v>
      </c>
      <c r="F243" s="1307">
        <v>1</v>
      </c>
      <c r="G243" s="1307">
        <v>1</v>
      </c>
      <c r="H243" s="1307">
        <v>0</v>
      </c>
      <c r="I243" s="1307">
        <v>1</v>
      </c>
      <c r="J243" s="1308">
        <v>2450</v>
      </c>
      <c r="K243" s="1296">
        <f t="shared" si="35"/>
        <v>2450</v>
      </c>
      <c r="L243" s="1309">
        <v>0</v>
      </c>
      <c r="M243" s="1309">
        <v>0</v>
      </c>
      <c r="N243" s="1309">
        <v>1</v>
      </c>
      <c r="O243" s="1309">
        <v>0</v>
      </c>
      <c r="P243" s="1298">
        <f t="shared" si="36"/>
        <v>1</v>
      </c>
      <c r="Q243" s="1298">
        <f t="shared" si="37"/>
        <v>2450</v>
      </c>
      <c r="R243" s="1289" t="s">
        <v>1051</v>
      </c>
      <c r="S243" s="1362" t="s">
        <v>300</v>
      </c>
      <c r="T243" s="1361" t="str">
        <f>IF(K256=Q256,"OK")</f>
        <v>OK</v>
      </c>
      <c r="U243" s="739">
        <f t="shared" si="29"/>
        <v>0</v>
      </c>
      <c r="V243" s="739">
        <f t="shared" si="30"/>
        <v>0</v>
      </c>
      <c r="W243" s="739">
        <f t="shared" si="31"/>
        <v>2450</v>
      </c>
      <c r="X243" s="739">
        <f t="shared" si="32"/>
        <v>0</v>
      </c>
      <c r="Y243" s="722">
        <f t="shared" si="33"/>
        <v>2450</v>
      </c>
      <c r="Z243" s="740" t="str">
        <f t="shared" si="34"/>
        <v>OK</v>
      </c>
    </row>
    <row r="244" spans="1:26" s="1361" customFormat="1">
      <c r="A244" s="1301">
        <v>155</v>
      </c>
      <c r="B244" s="1363" t="s">
        <v>2862</v>
      </c>
      <c r="C244" s="1306" t="s">
        <v>1396</v>
      </c>
      <c r="D244" s="1307">
        <v>0</v>
      </c>
      <c r="E244" s="1307">
        <v>1</v>
      </c>
      <c r="F244" s="1307">
        <v>0</v>
      </c>
      <c r="G244" s="1307">
        <v>0</v>
      </c>
      <c r="H244" s="1307">
        <v>0</v>
      </c>
      <c r="I244" s="1307">
        <v>0</v>
      </c>
      <c r="J244" s="1308">
        <v>380</v>
      </c>
      <c r="K244" s="1296">
        <f t="shared" si="35"/>
        <v>0</v>
      </c>
      <c r="L244" s="1309">
        <v>0</v>
      </c>
      <c r="M244" s="1309">
        <v>0</v>
      </c>
      <c r="N244" s="1309">
        <v>0</v>
      </c>
      <c r="O244" s="1309">
        <v>0</v>
      </c>
      <c r="P244" s="1298">
        <f t="shared" si="36"/>
        <v>0</v>
      </c>
      <c r="Q244" s="1298">
        <f t="shared" si="37"/>
        <v>0</v>
      </c>
      <c r="R244" s="1289" t="s">
        <v>1051</v>
      </c>
      <c r="S244" s="1362" t="s">
        <v>300</v>
      </c>
      <c r="T244" s="1361" t="str">
        <f>IF(K257=Q257,"OK")</f>
        <v>OK</v>
      </c>
      <c r="U244" s="739">
        <f t="shared" si="29"/>
        <v>0</v>
      </c>
      <c r="V244" s="739">
        <f t="shared" si="30"/>
        <v>0</v>
      </c>
      <c r="W244" s="739">
        <f t="shared" si="31"/>
        <v>0</v>
      </c>
      <c r="X244" s="739">
        <f t="shared" si="32"/>
        <v>0</v>
      </c>
      <c r="Y244" s="722">
        <f t="shared" si="33"/>
        <v>0</v>
      </c>
      <c r="Z244" s="740" t="str">
        <f t="shared" si="34"/>
        <v>OK</v>
      </c>
    </row>
    <row r="245" spans="1:26" s="21" customFormat="1" ht="24" customHeight="1">
      <c r="A245" s="1060"/>
      <c r="B245" s="76" t="s">
        <v>6</v>
      </c>
      <c r="K245" s="1273">
        <f>SUM(K226:K244)</f>
        <v>729028.59000000008</v>
      </c>
      <c r="L245" s="1139"/>
      <c r="M245" s="1139"/>
      <c r="N245" s="1139"/>
      <c r="O245" s="1139"/>
      <c r="P245" s="1139"/>
      <c r="Q245" s="1273">
        <f>SUM(Q226:Q244)</f>
        <v>729028.59000000008</v>
      </c>
      <c r="T245" s="22"/>
      <c r="U245" s="739"/>
      <c r="V245" s="739"/>
      <c r="W245" s="739"/>
      <c r="X245" s="739"/>
      <c r="Y245" s="722"/>
      <c r="Z245" s="740"/>
    </row>
    <row r="246" spans="1:26" s="21" customFormat="1" ht="24" customHeight="1">
      <c r="A246" s="1060"/>
      <c r="B246" s="73"/>
      <c r="K246" s="1254"/>
      <c r="L246" s="1139"/>
      <c r="M246" s="1139"/>
      <c r="N246" s="1139"/>
      <c r="O246" s="1139"/>
      <c r="P246" s="1139"/>
      <c r="Q246" s="1254"/>
      <c r="T246" s="22"/>
      <c r="U246" s="739"/>
      <c r="V246" s="739"/>
      <c r="W246" s="739"/>
      <c r="X246" s="739"/>
      <c r="Y246" s="722"/>
      <c r="Z246" s="740"/>
    </row>
    <row r="247" spans="1:26" ht="24.6">
      <c r="A247" s="1897" t="s">
        <v>2701</v>
      </c>
      <c r="B247" s="1897"/>
      <c r="C247" s="1897"/>
      <c r="D247" s="1897"/>
      <c r="E247" s="1897"/>
      <c r="F247" s="1897"/>
      <c r="G247" s="1897"/>
      <c r="H247" s="1897"/>
      <c r="I247" s="1897"/>
      <c r="J247" s="1897"/>
      <c r="K247" s="1897"/>
      <c r="L247" s="1897"/>
      <c r="M247" s="1897"/>
      <c r="N247" s="1897"/>
      <c r="O247" s="1897"/>
      <c r="P247" s="1897"/>
      <c r="Q247" s="1897"/>
      <c r="R247" s="1897"/>
      <c r="S247" s="1897"/>
      <c r="U247" s="739"/>
      <c r="V247" s="739"/>
      <c r="W247" s="739"/>
      <c r="X247" s="739"/>
      <c r="Z247" s="740"/>
    </row>
    <row r="248" spans="1:26" ht="24.6">
      <c r="A248" s="1897" t="s">
        <v>1518</v>
      </c>
      <c r="B248" s="1897"/>
      <c r="C248" s="1897"/>
      <c r="D248" s="1897"/>
      <c r="E248" s="1897"/>
      <c r="F248" s="1897"/>
      <c r="G248" s="1897"/>
      <c r="H248" s="1897"/>
      <c r="I248" s="1897"/>
      <c r="J248" s="1897"/>
      <c r="K248" s="1897"/>
      <c r="L248" s="1897"/>
      <c r="M248" s="1897"/>
      <c r="N248" s="1897"/>
      <c r="O248" s="1897"/>
      <c r="P248" s="1897"/>
      <c r="Q248" s="1897"/>
      <c r="R248" s="1897"/>
      <c r="S248" s="1897"/>
      <c r="U248" s="739"/>
      <c r="V248" s="739"/>
      <c r="W248" s="739"/>
      <c r="X248" s="739"/>
      <c r="Z248" s="740"/>
    </row>
    <row r="249" spans="1:26" ht="24.6">
      <c r="A249" s="1898" t="s">
        <v>1030</v>
      </c>
      <c r="B249" s="1898"/>
      <c r="C249" s="1898"/>
      <c r="D249" s="1898"/>
      <c r="E249" s="1898"/>
      <c r="F249" s="1898"/>
      <c r="G249" s="1898"/>
      <c r="H249" s="1898"/>
      <c r="I249" s="1898"/>
      <c r="J249" s="1898"/>
      <c r="K249" s="1898"/>
      <c r="L249" s="1898"/>
      <c r="M249" s="1898"/>
      <c r="N249" s="1898"/>
      <c r="O249" s="1898"/>
      <c r="P249" s="1898"/>
      <c r="Q249" s="1898"/>
      <c r="R249" s="1898"/>
      <c r="S249" s="1898"/>
      <c r="U249" s="739"/>
      <c r="V249" s="739"/>
      <c r="W249" s="739"/>
      <c r="X249" s="739"/>
      <c r="Z249" s="740"/>
    </row>
    <row r="250" spans="1:26">
      <c r="A250" s="1899" t="s">
        <v>789</v>
      </c>
      <c r="B250" s="1901" t="s">
        <v>4</v>
      </c>
      <c r="C250" s="1903" t="s">
        <v>1031</v>
      </c>
      <c r="D250" s="1905" t="s">
        <v>1032</v>
      </c>
      <c r="E250" s="1906"/>
      <c r="F250" s="1907"/>
      <c r="G250" s="1908" t="s">
        <v>1033</v>
      </c>
      <c r="H250" s="1910" t="s">
        <v>1034</v>
      </c>
      <c r="I250" s="1910" t="s">
        <v>1035</v>
      </c>
      <c r="J250" s="1918" t="s">
        <v>1036</v>
      </c>
      <c r="K250" s="1918" t="s">
        <v>1037</v>
      </c>
      <c r="L250" s="1910" t="s">
        <v>1038</v>
      </c>
      <c r="M250" s="1910" t="s">
        <v>1039</v>
      </c>
      <c r="N250" s="1910" t="s">
        <v>1040</v>
      </c>
      <c r="O250" s="1910" t="s">
        <v>1041</v>
      </c>
      <c r="P250" s="1912" t="s">
        <v>1042</v>
      </c>
      <c r="Q250" s="1913"/>
      <c r="R250" s="1914" t="s">
        <v>1043</v>
      </c>
      <c r="S250" s="1916" t="s">
        <v>2702</v>
      </c>
      <c r="U250" s="739"/>
      <c r="V250" s="739"/>
      <c r="W250" s="739"/>
      <c r="X250" s="739"/>
      <c r="Z250" s="740"/>
    </row>
    <row r="251" spans="1:26" ht="63" customHeight="1">
      <c r="A251" s="1924"/>
      <c r="B251" s="1925"/>
      <c r="C251" s="1926"/>
      <c r="D251" s="1318" t="s">
        <v>1045</v>
      </c>
      <c r="E251" s="1318" t="s">
        <v>1046</v>
      </c>
      <c r="F251" s="1318" t="s">
        <v>224</v>
      </c>
      <c r="G251" s="1927"/>
      <c r="H251" s="1920"/>
      <c r="I251" s="1920"/>
      <c r="J251" s="1923"/>
      <c r="K251" s="1923"/>
      <c r="L251" s="1920"/>
      <c r="M251" s="1920"/>
      <c r="N251" s="1920"/>
      <c r="O251" s="1920"/>
      <c r="P251" s="1319" t="s">
        <v>1047</v>
      </c>
      <c r="Q251" s="1320" t="s">
        <v>1048</v>
      </c>
      <c r="R251" s="1921"/>
      <c r="S251" s="1922"/>
      <c r="U251" s="739"/>
      <c r="V251" s="739"/>
      <c r="W251" s="739"/>
      <c r="X251" s="739"/>
      <c r="Z251" s="740"/>
    </row>
    <row r="252" spans="1:26" ht="21" customHeight="1">
      <c r="A252" s="1321"/>
      <c r="B252" s="1322" t="s">
        <v>1087</v>
      </c>
      <c r="C252" s="1323"/>
      <c r="D252" s="1280"/>
      <c r="E252" s="1280"/>
      <c r="F252" s="1280"/>
      <c r="G252" s="1324"/>
      <c r="H252" s="1325"/>
      <c r="I252" s="1325"/>
      <c r="J252" s="1326"/>
      <c r="K252" s="848">
        <f>+K245</f>
        <v>729028.59000000008</v>
      </c>
      <c r="L252" s="1327"/>
      <c r="M252" s="1327"/>
      <c r="N252" s="1327"/>
      <c r="O252" s="1327"/>
      <c r="P252" s="1328"/>
      <c r="Q252" s="923">
        <f>+Q245</f>
        <v>729028.59000000008</v>
      </c>
      <c r="R252" s="1322"/>
      <c r="S252" s="1329"/>
      <c r="U252" s="739"/>
      <c r="V252" s="739"/>
      <c r="W252" s="739"/>
      <c r="X252" s="739"/>
      <c r="Z252" s="740"/>
    </row>
    <row r="253" spans="1:26" s="1361" customFormat="1">
      <c r="A253" s="1301">
        <v>156</v>
      </c>
      <c r="B253" s="1363" t="s">
        <v>2863</v>
      </c>
      <c r="C253" s="1306" t="s">
        <v>1396</v>
      </c>
      <c r="D253" s="1307">
        <v>0</v>
      </c>
      <c r="E253" s="1307">
        <v>1</v>
      </c>
      <c r="F253" s="1307">
        <v>0</v>
      </c>
      <c r="G253" s="1307">
        <v>1</v>
      </c>
      <c r="H253" s="1307">
        <v>0</v>
      </c>
      <c r="I253" s="1307">
        <v>1</v>
      </c>
      <c r="J253" s="1308">
        <v>1200</v>
      </c>
      <c r="K253" s="1296">
        <f t="shared" si="35"/>
        <v>1200</v>
      </c>
      <c r="L253" s="1309">
        <v>1</v>
      </c>
      <c r="M253" s="1309">
        <v>0</v>
      </c>
      <c r="N253" s="1309">
        <v>0</v>
      </c>
      <c r="O253" s="1309">
        <v>0</v>
      </c>
      <c r="P253" s="1298">
        <f t="shared" si="36"/>
        <v>1</v>
      </c>
      <c r="Q253" s="1298">
        <f t="shared" si="37"/>
        <v>1200</v>
      </c>
      <c r="R253" s="1289" t="s">
        <v>1051</v>
      </c>
      <c r="S253" s="1362" t="s">
        <v>300</v>
      </c>
      <c r="T253" s="1364" t="str">
        <f t="shared" ref="T253:T262" si="39">IF(K258=Q258,"OK")</f>
        <v>OK</v>
      </c>
      <c r="U253" s="739">
        <f t="shared" ref="U253:U282" si="40">+L253*J253</f>
        <v>1200</v>
      </c>
      <c r="V253" s="739">
        <f t="shared" ref="V253:V282" si="41">+M253*J253</f>
        <v>0</v>
      </c>
      <c r="W253" s="739">
        <f t="shared" ref="W253:W282" si="42">+N253*J253</f>
        <v>0</v>
      </c>
      <c r="X253" s="739">
        <f t="shared" ref="X253:X282" si="43">+O253*J253</f>
        <v>0</v>
      </c>
      <c r="Y253" s="722">
        <f t="shared" si="33"/>
        <v>1200</v>
      </c>
      <c r="Z253" s="740" t="str">
        <f t="shared" si="34"/>
        <v>OK</v>
      </c>
    </row>
    <row r="254" spans="1:26" s="1364" customFormat="1">
      <c r="A254" s="1301">
        <v>157</v>
      </c>
      <c r="B254" s="1363" t="s">
        <v>2864</v>
      </c>
      <c r="C254" s="1306" t="s">
        <v>1396</v>
      </c>
      <c r="D254" s="1307">
        <v>0</v>
      </c>
      <c r="E254" s="1307">
        <v>1</v>
      </c>
      <c r="F254" s="1307">
        <v>0</v>
      </c>
      <c r="G254" s="1307">
        <v>1</v>
      </c>
      <c r="H254" s="1307">
        <v>0</v>
      </c>
      <c r="I254" s="1307">
        <v>1</v>
      </c>
      <c r="J254" s="1308">
        <v>1080</v>
      </c>
      <c r="K254" s="1296">
        <f t="shared" si="35"/>
        <v>1080</v>
      </c>
      <c r="L254" s="1309">
        <v>1</v>
      </c>
      <c r="M254" s="1309">
        <v>0</v>
      </c>
      <c r="N254" s="1309">
        <v>0</v>
      </c>
      <c r="O254" s="1309">
        <v>0</v>
      </c>
      <c r="P254" s="1298">
        <f t="shared" si="36"/>
        <v>1</v>
      </c>
      <c r="Q254" s="1298">
        <f t="shared" si="37"/>
        <v>1080</v>
      </c>
      <c r="R254" s="1289" t="s">
        <v>1051</v>
      </c>
      <c r="S254" s="1362" t="s">
        <v>300</v>
      </c>
      <c r="T254" s="1364" t="str">
        <f t="shared" si="39"/>
        <v>OK</v>
      </c>
      <c r="U254" s="739">
        <f t="shared" si="40"/>
        <v>1080</v>
      </c>
      <c r="V254" s="739">
        <f t="shared" si="41"/>
        <v>0</v>
      </c>
      <c r="W254" s="739">
        <f t="shared" si="42"/>
        <v>0</v>
      </c>
      <c r="X254" s="739">
        <f t="shared" si="43"/>
        <v>0</v>
      </c>
      <c r="Y254" s="722">
        <f t="shared" si="33"/>
        <v>1080</v>
      </c>
      <c r="Z254" s="740" t="str">
        <f t="shared" si="34"/>
        <v>OK</v>
      </c>
    </row>
    <row r="255" spans="1:26" s="1364" customFormat="1">
      <c r="A255" s="1301">
        <v>158</v>
      </c>
      <c r="B255" s="1363" t="s">
        <v>2865</v>
      </c>
      <c r="C255" s="1306" t="s">
        <v>1290</v>
      </c>
      <c r="D255" s="1307">
        <v>0</v>
      </c>
      <c r="E255" s="1307">
        <v>1</v>
      </c>
      <c r="F255" s="1307">
        <v>1</v>
      </c>
      <c r="G255" s="1307">
        <v>1</v>
      </c>
      <c r="H255" s="1307">
        <v>0</v>
      </c>
      <c r="I255" s="1307">
        <v>1</v>
      </c>
      <c r="J255" s="1308">
        <v>3531</v>
      </c>
      <c r="K255" s="1296">
        <f t="shared" si="35"/>
        <v>3531</v>
      </c>
      <c r="L255" s="1309">
        <v>0</v>
      </c>
      <c r="M255" s="1309">
        <v>0</v>
      </c>
      <c r="N255" s="1309">
        <v>1</v>
      </c>
      <c r="O255" s="1309">
        <v>0</v>
      </c>
      <c r="P255" s="1298">
        <f t="shared" si="36"/>
        <v>1</v>
      </c>
      <c r="Q255" s="1298">
        <f t="shared" si="37"/>
        <v>3531</v>
      </c>
      <c r="R255" s="1289" t="s">
        <v>1051</v>
      </c>
      <c r="S255" s="1362" t="s">
        <v>300</v>
      </c>
      <c r="T255" s="1361" t="str">
        <f t="shared" si="39"/>
        <v>OK</v>
      </c>
      <c r="U255" s="739">
        <f t="shared" si="40"/>
        <v>0</v>
      </c>
      <c r="V255" s="739">
        <f t="shared" si="41"/>
        <v>0</v>
      </c>
      <c r="W255" s="739">
        <f t="shared" si="42"/>
        <v>3531</v>
      </c>
      <c r="X255" s="739">
        <f t="shared" si="43"/>
        <v>0</v>
      </c>
      <c r="Y255" s="722">
        <f t="shared" si="33"/>
        <v>3531</v>
      </c>
      <c r="Z255" s="740" t="str">
        <f t="shared" si="34"/>
        <v>OK</v>
      </c>
    </row>
    <row r="256" spans="1:26" s="1361" customFormat="1">
      <c r="A256" s="1301">
        <v>159</v>
      </c>
      <c r="B256" s="1363" t="s">
        <v>2866</v>
      </c>
      <c r="C256" s="1306" t="s">
        <v>1290</v>
      </c>
      <c r="D256" s="1307">
        <v>0</v>
      </c>
      <c r="E256" s="1307">
        <v>2</v>
      </c>
      <c r="F256" s="1307">
        <v>1</v>
      </c>
      <c r="G256" s="1307">
        <v>1</v>
      </c>
      <c r="H256" s="1307">
        <v>0</v>
      </c>
      <c r="I256" s="1307">
        <v>1</v>
      </c>
      <c r="J256" s="1308">
        <v>2000</v>
      </c>
      <c r="K256" s="1296">
        <f t="shared" si="35"/>
        <v>2000</v>
      </c>
      <c r="L256" s="1309">
        <v>0</v>
      </c>
      <c r="M256" s="1309">
        <v>0</v>
      </c>
      <c r="N256" s="1309">
        <v>1</v>
      </c>
      <c r="O256" s="1309">
        <v>0</v>
      </c>
      <c r="P256" s="1298">
        <f t="shared" si="36"/>
        <v>1</v>
      </c>
      <c r="Q256" s="1298">
        <f t="shared" si="37"/>
        <v>2000</v>
      </c>
      <c r="R256" s="1289" t="s">
        <v>1051</v>
      </c>
      <c r="S256" s="1362" t="s">
        <v>300</v>
      </c>
      <c r="T256" s="1361" t="str">
        <f t="shared" si="39"/>
        <v>OK</v>
      </c>
      <c r="U256" s="739">
        <f t="shared" si="40"/>
        <v>0</v>
      </c>
      <c r="V256" s="739">
        <f t="shared" si="41"/>
        <v>0</v>
      </c>
      <c r="W256" s="739">
        <f t="shared" si="42"/>
        <v>2000</v>
      </c>
      <c r="X256" s="739">
        <f t="shared" si="43"/>
        <v>0</v>
      </c>
      <c r="Y256" s="722">
        <f t="shared" si="33"/>
        <v>2000</v>
      </c>
      <c r="Z256" s="740" t="str">
        <f t="shared" si="34"/>
        <v>OK</v>
      </c>
    </row>
    <row r="257" spans="1:26" ht="36">
      <c r="A257" s="1301">
        <v>160</v>
      </c>
      <c r="B257" s="1363" t="s">
        <v>2867</v>
      </c>
      <c r="C257" s="1306" t="s">
        <v>1302</v>
      </c>
      <c r="D257" s="1307">
        <v>0</v>
      </c>
      <c r="E257" s="1307">
        <v>1</v>
      </c>
      <c r="F257" s="1307">
        <v>1</v>
      </c>
      <c r="G257" s="1307">
        <v>1</v>
      </c>
      <c r="H257" s="1307">
        <v>0</v>
      </c>
      <c r="I257" s="1307">
        <v>1</v>
      </c>
      <c r="J257" s="1308">
        <v>5700</v>
      </c>
      <c r="K257" s="1296">
        <f t="shared" si="35"/>
        <v>5700</v>
      </c>
      <c r="L257" s="1309">
        <v>0</v>
      </c>
      <c r="M257" s="1309">
        <v>0</v>
      </c>
      <c r="N257" s="1309">
        <v>1</v>
      </c>
      <c r="O257" s="1309">
        <v>0</v>
      </c>
      <c r="P257" s="1298">
        <f t="shared" si="36"/>
        <v>1</v>
      </c>
      <c r="Q257" s="1298">
        <f t="shared" si="37"/>
        <v>5700</v>
      </c>
      <c r="R257" s="1289" t="s">
        <v>1051</v>
      </c>
      <c r="S257" s="1362" t="s">
        <v>300</v>
      </c>
      <c r="T257" s="1361" t="str">
        <f t="shared" si="39"/>
        <v>OK</v>
      </c>
      <c r="U257" s="739">
        <f t="shared" si="40"/>
        <v>0</v>
      </c>
      <c r="V257" s="739">
        <f t="shared" si="41"/>
        <v>0</v>
      </c>
      <c r="W257" s="739">
        <f t="shared" si="42"/>
        <v>5700</v>
      </c>
      <c r="X257" s="739">
        <f t="shared" si="43"/>
        <v>0</v>
      </c>
      <c r="Y257" s="722">
        <f t="shared" si="33"/>
        <v>5700</v>
      </c>
      <c r="Z257" s="740" t="str">
        <f t="shared" si="34"/>
        <v>OK</v>
      </c>
    </row>
    <row r="258" spans="1:26">
      <c r="A258" s="1311">
        <v>161</v>
      </c>
      <c r="B258" s="1365" t="s">
        <v>2868</v>
      </c>
      <c r="C258" s="1366" t="s">
        <v>1169</v>
      </c>
      <c r="D258" s="1367">
        <v>0</v>
      </c>
      <c r="E258" s="1367">
        <v>0</v>
      </c>
      <c r="F258" s="1367">
        <v>0</v>
      </c>
      <c r="G258" s="1367">
        <v>1</v>
      </c>
      <c r="H258" s="1367">
        <v>0</v>
      </c>
      <c r="I258" s="1367">
        <v>1</v>
      </c>
      <c r="J258" s="1368">
        <v>600</v>
      </c>
      <c r="K258" s="1296">
        <f t="shared" si="35"/>
        <v>600</v>
      </c>
      <c r="L258" s="1369">
        <v>1</v>
      </c>
      <c r="M258" s="1369">
        <v>0</v>
      </c>
      <c r="N258" s="1369">
        <v>0</v>
      </c>
      <c r="O258" s="1369">
        <v>0</v>
      </c>
      <c r="P258" s="1298">
        <f t="shared" si="36"/>
        <v>1</v>
      </c>
      <c r="Q258" s="1298">
        <f t="shared" si="37"/>
        <v>600</v>
      </c>
      <c r="R258" s="1289" t="s">
        <v>1051</v>
      </c>
      <c r="S258" s="1370" t="s">
        <v>300</v>
      </c>
      <c r="T258" s="1361" t="str">
        <f t="shared" si="39"/>
        <v>OK</v>
      </c>
      <c r="U258" s="739">
        <f t="shared" si="40"/>
        <v>600</v>
      </c>
      <c r="V258" s="739">
        <f t="shared" si="41"/>
        <v>0</v>
      </c>
      <c r="W258" s="739">
        <f t="shared" si="42"/>
        <v>0</v>
      </c>
      <c r="X258" s="739">
        <f t="shared" si="43"/>
        <v>0</v>
      </c>
      <c r="Y258" s="722">
        <f t="shared" si="33"/>
        <v>600</v>
      </c>
      <c r="Z258" s="740" t="str">
        <f t="shared" si="34"/>
        <v>OK</v>
      </c>
    </row>
    <row r="259" spans="1:26">
      <c r="A259" s="1311">
        <v>162</v>
      </c>
      <c r="B259" s="1365" t="s">
        <v>2869</v>
      </c>
      <c r="C259" s="1366" t="s">
        <v>1169</v>
      </c>
      <c r="D259" s="1367">
        <v>0</v>
      </c>
      <c r="E259" s="1367">
        <v>0</v>
      </c>
      <c r="F259" s="1367">
        <v>0</v>
      </c>
      <c r="G259" s="1367">
        <v>6</v>
      </c>
      <c r="H259" s="1367">
        <v>0</v>
      </c>
      <c r="I259" s="1367">
        <v>6</v>
      </c>
      <c r="J259" s="1368">
        <v>600</v>
      </c>
      <c r="K259" s="1296">
        <f t="shared" si="35"/>
        <v>3600</v>
      </c>
      <c r="L259" s="1369">
        <v>6</v>
      </c>
      <c r="M259" s="1369">
        <v>0</v>
      </c>
      <c r="N259" s="1369">
        <v>0</v>
      </c>
      <c r="O259" s="1369">
        <v>0</v>
      </c>
      <c r="P259" s="1298">
        <f t="shared" si="36"/>
        <v>6</v>
      </c>
      <c r="Q259" s="1298">
        <f t="shared" si="37"/>
        <v>3600</v>
      </c>
      <c r="R259" s="1289" t="s">
        <v>1051</v>
      </c>
      <c r="S259" s="1370" t="s">
        <v>300</v>
      </c>
      <c r="T259" s="1364" t="str">
        <f t="shared" si="39"/>
        <v>OK</v>
      </c>
      <c r="U259" s="739">
        <f t="shared" si="40"/>
        <v>3600</v>
      </c>
      <c r="V259" s="739">
        <f t="shared" si="41"/>
        <v>0</v>
      </c>
      <c r="W259" s="739">
        <f t="shared" si="42"/>
        <v>0</v>
      </c>
      <c r="X259" s="739">
        <f t="shared" si="43"/>
        <v>0</v>
      </c>
      <c r="Y259" s="722">
        <f t="shared" si="33"/>
        <v>3600</v>
      </c>
      <c r="Z259" s="740" t="str">
        <f t="shared" si="34"/>
        <v>OK</v>
      </c>
    </row>
    <row r="260" spans="1:26">
      <c r="A260" s="1301">
        <v>163</v>
      </c>
      <c r="B260" s="1371" t="s">
        <v>2870</v>
      </c>
      <c r="C260" s="1306" t="s">
        <v>1290</v>
      </c>
      <c r="D260" s="1307">
        <v>0</v>
      </c>
      <c r="E260" s="1307">
        <v>0</v>
      </c>
      <c r="F260" s="1307">
        <v>10</v>
      </c>
      <c r="G260" s="1307">
        <v>30</v>
      </c>
      <c r="H260" s="1307">
        <v>0</v>
      </c>
      <c r="I260" s="1307">
        <v>30</v>
      </c>
      <c r="J260" s="1308">
        <v>80</v>
      </c>
      <c r="K260" s="1296">
        <f t="shared" si="35"/>
        <v>2400</v>
      </c>
      <c r="L260" s="1309">
        <v>30</v>
      </c>
      <c r="M260" s="1309">
        <v>0</v>
      </c>
      <c r="N260" s="1309">
        <v>0</v>
      </c>
      <c r="O260" s="1309">
        <v>0</v>
      </c>
      <c r="P260" s="1298">
        <f t="shared" si="36"/>
        <v>30</v>
      </c>
      <c r="Q260" s="1298">
        <f t="shared" si="37"/>
        <v>2400</v>
      </c>
      <c r="R260" s="1289" t="s">
        <v>1051</v>
      </c>
      <c r="S260" s="1362" t="s">
        <v>300</v>
      </c>
      <c r="T260" s="1364" t="str">
        <f t="shared" si="39"/>
        <v>OK</v>
      </c>
      <c r="U260" s="739">
        <f t="shared" si="40"/>
        <v>2400</v>
      </c>
      <c r="V260" s="739">
        <f t="shared" si="41"/>
        <v>0</v>
      </c>
      <c r="W260" s="739">
        <f t="shared" si="42"/>
        <v>0</v>
      </c>
      <c r="X260" s="739">
        <f t="shared" si="43"/>
        <v>0</v>
      </c>
      <c r="Y260" s="722">
        <f t="shared" si="33"/>
        <v>2400</v>
      </c>
      <c r="Z260" s="740" t="str">
        <f t="shared" si="34"/>
        <v>OK</v>
      </c>
    </row>
    <row r="261" spans="1:26">
      <c r="A261" s="1301">
        <v>164</v>
      </c>
      <c r="B261" s="1363" t="s">
        <v>2871</v>
      </c>
      <c r="C261" s="1306" t="s">
        <v>1292</v>
      </c>
      <c r="D261" s="1307">
        <v>0</v>
      </c>
      <c r="E261" s="1307">
        <v>0</v>
      </c>
      <c r="F261" s="1307">
        <v>0</v>
      </c>
      <c r="G261" s="1307">
        <v>0</v>
      </c>
      <c r="H261" s="1307">
        <v>0</v>
      </c>
      <c r="I261" s="1307">
        <v>1</v>
      </c>
      <c r="J261" s="1308">
        <v>3531</v>
      </c>
      <c r="K261" s="1296">
        <f t="shared" si="35"/>
        <v>3531</v>
      </c>
      <c r="L261" s="1309">
        <v>1</v>
      </c>
      <c r="M261" s="1309">
        <v>0</v>
      </c>
      <c r="N261" s="1309">
        <v>0</v>
      </c>
      <c r="O261" s="1309">
        <v>0</v>
      </c>
      <c r="P261" s="1298">
        <f t="shared" si="36"/>
        <v>1</v>
      </c>
      <c r="Q261" s="1298">
        <f t="shared" si="37"/>
        <v>3531</v>
      </c>
      <c r="R261" s="1289" t="s">
        <v>1051</v>
      </c>
      <c r="S261" s="1362" t="s">
        <v>300</v>
      </c>
      <c r="T261" s="1361" t="str">
        <f t="shared" si="39"/>
        <v>OK</v>
      </c>
      <c r="U261" s="739">
        <f t="shared" si="40"/>
        <v>3531</v>
      </c>
      <c r="V261" s="739">
        <f t="shared" si="41"/>
        <v>0</v>
      </c>
      <c r="W261" s="739">
        <f t="shared" si="42"/>
        <v>0</v>
      </c>
      <c r="X261" s="739">
        <f t="shared" si="43"/>
        <v>0</v>
      </c>
      <c r="Y261" s="722">
        <f t="shared" si="33"/>
        <v>3531</v>
      </c>
      <c r="Z261" s="740" t="str">
        <f t="shared" si="34"/>
        <v>OK</v>
      </c>
    </row>
    <row r="262" spans="1:26">
      <c r="A262" s="1301">
        <v>165</v>
      </c>
      <c r="B262" s="1363" t="s">
        <v>2872</v>
      </c>
      <c r="C262" s="1306" t="s">
        <v>1169</v>
      </c>
      <c r="D262" s="1307">
        <v>0</v>
      </c>
      <c r="E262" s="1307">
        <v>0</v>
      </c>
      <c r="F262" s="1307">
        <v>0</v>
      </c>
      <c r="G262" s="1307">
        <v>10</v>
      </c>
      <c r="H262" s="1307">
        <v>0</v>
      </c>
      <c r="I262" s="1307">
        <v>10</v>
      </c>
      <c r="J262" s="1308">
        <v>200</v>
      </c>
      <c r="K262" s="1296">
        <f t="shared" si="35"/>
        <v>2000</v>
      </c>
      <c r="L262" s="1309">
        <v>10</v>
      </c>
      <c r="M262" s="1309">
        <v>0</v>
      </c>
      <c r="N262" s="1309">
        <v>0</v>
      </c>
      <c r="O262" s="1309">
        <v>0</v>
      </c>
      <c r="P262" s="1298">
        <f t="shared" si="36"/>
        <v>10</v>
      </c>
      <c r="Q262" s="1298">
        <f t="shared" si="37"/>
        <v>2000</v>
      </c>
      <c r="R262" s="1289" t="s">
        <v>1051</v>
      </c>
      <c r="S262" s="1362" t="s">
        <v>300</v>
      </c>
      <c r="T262" s="1361" t="str">
        <f t="shared" si="39"/>
        <v>OK</v>
      </c>
      <c r="U262" s="739">
        <f t="shared" si="40"/>
        <v>2000</v>
      </c>
      <c r="V262" s="739">
        <f t="shared" si="41"/>
        <v>0</v>
      </c>
      <c r="W262" s="739">
        <f t="shared" si="42"/>
        <v>0</v>
      </c>
      <c r="X262" s="739">
        <f t="shared" si="43"/>
        <v>0</v>
      </c>
      <c r="Y262" s="722">
        <f t="shared" si="33"/>
        <v>2000</v>
      </c>
      <c r="Z262" s="740" t="str">
        <f t="shared" si="34"/>
        <v>OK</v>
      </c>
    </row>
    <row r="263" spans="1:26">
      <c r="A263" s="1301">
        <v>166</v>
      </c>
      <c r="B263" s="1363" t="s">
        <v>2873</v>
      </c>
      <c r="C263" s="1306" t="s">
        <v>1169</v>
      </c>
      <c r="D263" s="1307">
        <v>0</v>
      </c>
      <c r="E263" s="1307">
        <v>0</v>
      </c>
      <c r="F263" s="1307">
        <v>0</v>
      </c>
      <c r="G263" s="1307">
        <v>1</v>
      </c>
      <c r="H263" s="1307">
        <v>0</v>
      </c>
      <c r="I263" s="1307">
        <v>1</v>
      </c>
      <c r="J263" s="1308">
        <v>3000</v>
      </c>
      <c r="K263" s="1296">
        <f t="shared" si="35"/>
        <v>3000</v>
      </c>
      <c r="L263" s="1309">
        <v>1</v>
      </c>
      <c r="M263" s="1309">
        <v>0</v>
      </c>
      <c r="N263" s="1309">
        <v>0</v>
      </c>
      <c r="O263" s="1309">
        <v>0</v>
      </c>
      <c r="P263" s="1298">
        <f t="shared" si="36"/>
        <v>1</v>
      </c>
      <c r="Q263" s="1298">
        <f t="shared" si="37"/>
        <v>3000</v>
      </c>
      <c r="R263" s="1289" t="s">
        <v>1051</v>
      </c>
      <c r="S263" s="1362" t="s">
        <v>300</v>
      </c>
      <c r="T263" s="1364" t="str">
        <f>IF(K277=Q277,"OK")</f>
        <v>OK</v>
      </c>
      <c r="U263" s="739">
        <f t="shared" si="40"/>
        <v>3000</v>
      </c>
      <c r="V263" s="739">
        <f t="shared" si="41"/>
        <v>0</v>
      </c>
      <c r="W263" s="739">
        <f t="shared" si="42"/>
        <v>0</v>
      </c>
      <c r="X263" s="739">
        <f t="shared" si="43"/>
        <v>0</v>
      </c>
      <c r="Y263" s="722">
        <f t="shared" ref="Y263:Y283" si="44">SUM(U263:X263)</f>
        <v>3000</v>
      </c>
      <c r="Z263" s="740" t="str">
        <f t="shared" si="34"/>
        <v>OK</v>
      </c>
    </row>
    <row r="264" spans="1:26">
      <c r="A264" s="1311">
        <v>167</v>
      </c>
      <c r="B264" s="1365" t="s">
        <v>2874</v>
      </c>
      <c r="C264" s="1366" t="s">
        <v>1290</v>
      </c>
      <c r="D264" s="1367">
        <v>0</v>
      </c>
      <c r="E264" s="1367">
        <v>0</v>
      </c>
      <c r="F264" s="1367">
        <v>0</v>
      </c>
      <c r="G264" s="1367">
        <v>1</v>
      </c>
      <c r="H264" s="1367">
        <v>0</v>
      </c>
      <c r="I264" s="1367">
        <v>1</v>
      </c>
      <c r="J264" s="1368">
        <v>2700</v>
      </c>
      <c r="K264" s="1296">
        <f t="shared" si="35"/>
        <v>2700</v>
      </c>
      <c r="L264" s="1369">
        <v>1</v>
      </c>
      <c r="M264" s="1369">
        <v>0</v>
      </c>
      <c r="N264" s="1369">
        <v>0</v>
      </c>
      <c r="O264" s="1369">
        <v>0</v>
      </c>
      <c r="P264" s="1298">
        <f t="shared" si="36"/>
        <v>1</v>
      </c>
      <c r="Q264" s="1298">
        <f t="shared" si="37"/>
        <v>2700</v>
      </c>
      <c r="R264" s="1289" t="s">
        <v>1051</v>
      </c>
      <c r="S264" s="1370" t="s">
        <v>300</v>
      </c>
      <c r="T264" s="1361" t="str">
        <f>IF(K278=Q278,"OK")</f>
        <v>OK</v>
      </c>
      <c r="U264" s="739">
        <f t="shared" si="40"/>
        <v>2700</v>
      </c>
      <c r="V264" s="739">
        <f t="shared" si="41"/>
        <v>0</v>
      </c>
      <c r="W264" s="739">
        <f t="shared" si="42"/>
        <v>0</v>
      </c>
      <c r="X264" s="739">
        <f t="shared" si="43"/>
        <v>0</v>
      </c>
      <c r="Y264" s="722">
        <f t="shared" si="44"/>
        <v>2700</v>
      </c>
      <c r="Z264" s="740" t="str">
        <f t="shared" si="34"/>
        <v>OK</v>
      </c>
    </row>
    <row r="265" spans="1:26">
      <c r="A265" s="1311">
        <v>168</v>
      </c>
      <c r="B265" s="1365" t="s">
        <v>2875</v>
      </c>
      <c r="C265" s="1366" t="s">
        <v>1292</v>
      </c>
      <c r="D265" s="1367">
        <v>0</v>
      </c>
      <c r="E265" s="1367">
        <v>0</v>
      </c>
      <c r="F265" s="1367">
        <v>0</v>
      </c>
      <c r="G265" s="1367">
        <v>2</v>
      </c>
      <c r="H265" s="1367">
        <v>0</v>
      </c>
      <c r="I265" s="1367">
        <v>2</v>
      </c>
      <c r="J265" s="1368">
        <v>1080</v>
      </c>
      <c r="K265" s="1296">
        <f t="shared" si="35"/>
        <v>2160</v>
      </c>
      <c r="L265" s="1369">
        <v>2</v>
      </c>
      <c r="M265" s="1369">
        <v>0</v>
      </c>
      <c r="N265" s="1369">
        <v>0</v>
      </c>
      <c r="O265" s="1369">
        <v>0</v>
      </c>
      <c r="P265" s="1298">
        <f t="shared" si="36"/>
        <v>2</v>
      </c>
      <c r="Q265" s="1298">
        <f t="shared" si="37"/>
        <v>2160</v>
      </c>
      <c r="R265" s="1289" t="s">
        <v>1051</v>
      </c>
      <c r="S265" s="1370" t="s">
        <v>300</v>
      </c>
      <c r="T265" s="1361" t="str">
        <f>IF(K279=Q279,"OK")</f>
        <v>OK</v>
      </c>
      <c r="U265" s="739">
        <f t="shared" si="40"/>
        <v>2160</v>
      </c>
      <c r="V265" s="739">
        <f t="shared" si="41"/>
        <v>0</v>
      </c>
      <c r="W265" s="739">
        <f t="shared" si="42"/>
        <v>0</v>
      </c>
      <c r="X265" s="739">
        <f t="shared" si="43"/>
        <v>0</v>
      </c>
      <c r="Y265" s="722">
        <f t="shared" si="44"/>
        <v>2160</v>
      </c>
      <c r="Z265" s="740" t="str">
        <f t="shared" si="34"/>
        <v>OK</v>
      </c>
    </row>
    <row r="266" spans="1:26">
      <c r="A266" s="1301">
        <v>169</v>
      </c>
      <c r="B266" s="1371" t="s">
        <v>2876</v>
      </c>
      <c r="C266" s="1306" t="s">
        <v>1169</v>
      </c>
      <c r="D266" s="1307">
        <v>0</v>
      </c>
      <c r="E266" s="1307">
        <v>0</v>
      </c>
      <c r="F266" s="1307">
        <v>0</v>
      </c>
      <c r="G266" s="1307">
        <v>3</v>
      </c>
      <c r="H266" s="1307">
        <v>0</v>
      </c>
      <c r="I266" s="1307">
        <v>3</v>
      </c>
      <c r="J266" s="1308">
        <v>900</v>
      </c>
      <c r="K266" s="1296">
        <f t="shared" si="35"/>
        <v>2700</v>
      </c>
      <c r="L266" s="1309">
        <v>3</v>
      </c>
      <c r="M266" s="1309">
        <v>0</v>
      </c>
      <c r="N266" s="1309">
        <v>0</v>
      </c>
      <c r="O266" s="1309">
        <v>0</v>
      </c>
      <c r="P266" s="1298">
        <f t="shared" si="36"/>
        <v>3</v>
      </c>
      <c r="Q266" s="1298">
        <f t="shared" si="37"/>
        <v>2700</v>
      </c>
      <c r="R266" s="1289" t="s">
        <v>1051</v>
      </c>
      <c r="S266" s="1362" t="s">
        <v>300</v>
      </c>
      <c r="T266" s="1361" t="str">
        <f>IF(K280=Q280,"OK")</f>
        <v>OK</v>
      </c>
      <c r="U266" s="739">
        <f t="shared" si="40"/>
        <v>2700</v>
      </c>
      <c r="V266" s="739">
        <f t="shared" si="41"/>
        <v>0</v>
      </c>
      <c r="W266" s="739">
        <f t="shared" si="42"/>
        <v>0</v>
      </c>
      <c r="X266" s="739">
        <f t="shared" si="43"/>
        <v>0</v>
      </c>
      <c r="Y266" s="722">
        <f t="shared" si="44"/>
        <v>2700</v>
      </c>
      <c r="Z266" s="740" t="str">
        <f t="shared" si="34"/>
        <v>OK</v>
      </c>
    </row>
    <row r="267" spans="1:26">
      <c r="A267" s="1301">
        <v>170</v>
      </c>
      <c r="B267" s="1363" t="s">
        <v>2877</v>
      </c>
      <c r="C267" s="1306" t="s">
        <v>1290</v>
      </c>
      <c r="D267" s="1307">
        <v>0</v>
      </c>
      <c r="E267" s="1307">
        <v>0</v>
      </c>
      <c r="F267" s="1307">
        <v>0</v>
      </c>
      <c r="G267" s="1307">
        <v>1</v>
      </c>
      <c r="H267" s="1307">
        <v>0</v>
      </c>
      <c r="I267" s="1307">
        <v>1</v>
      </c>
      <c r="J267" s="1308">
        <v>3500</v>
      </c>
      <c r="K267" s="1296">
        <f t="shared" si="35"/>
        <v>3500</v>
      </c>
      <c r="L267" s="1309">
        <v>0</v>
      </c>
      <c r="M267" s="1309">
        <v>0</v>
      </c>
      <c r="N267" s="1309">
        <v>1</v>
      </c>
      <c r="O267" s="1309">
        <v>0</v>
      </c>
      <c r="P267" s="1298">
        <f t="shared" si="36"/>
        <v>1</v>
      </c>
      <c r="Q267" s="1298">
        <f t="shared" si="37"/>
        <v>3500</v>
      </c>
      <c r="R267" s="1289" t="s">
        <v>1051</v>
      </c>
      <c r="S267" s="1362" t="s">
        <v>300</v>
      </c>
      <c r="T267" s="1361" t="str">
        <f>IF(K281=Q281,"OK")</f>
        <v>OK</v>
      </c>
      <c r="U267" s="739">
        <f t="shared" si="40"/>
        <v>0</v>
      </c>
      <c r="V267" s="739">
        <f t="shared" si="41"/>
        <v>0</v>
      </c>
      <c r="W267" s="739">
        <f t="shared" si="42"/>
        <v>3500</v>
      </c>
      <c r="X267" s="739">
        <f t="shared" si="43"/>
        <v>0</v>
      </c>
      <c r="Y267" s="722">
        <f t="shared" si="44"/>
        <v>3500</v>
      </c>
      <c r="Z267" s="740" t="str">
        <f t="shared" si="34"/>
        <v>OK</v>
      </c>
    </row>
    <row r="268" spans="1:26" s="21" customFormat="1" ht="24" customHeight="1">
      <c r="A268" s="1060"/>
      <c r="B268" s="76" t="s">
        <v>6</v>
      </c>
      <c r="K268" s="1273">
        <f>SUM(K252:K267)</f>
        <v>768730.59000000008</v>
      </c>
      <c r="L268" s="1139"/>
      <c r="M268" s="1139"/>
      <c r="N268" s="1139"/>
      <c r="O268" s="1139"/>
      <c r="P268" s="1139"/>
      <c r="Q268" s="1273">
        <f>SUM(Q249:Q267)</f>
        <v>768730.59000000008</v>
      </c>
      <c r="T268" s="22"/>
      <c r="U268" s="739"/>
      <c r="V268" s="739"/>
      <c r="W268" s="739"/>
      <c r="X268" s="739"/>
      <c r="Y268" s="722"/>
      <c r="Z268" s="740"/>
    </row>
    <row r="269" spans="1:26" s="21" customFormat="1" ht="24" customHeight="1">
      <c r="A269" s="1060"/>
      <c r="B269" s="73"/>
      <c r="K269" s="1254"/>
      <c r="L269" s="1139"/>
      <c r="M269" s="1139"/>
      <c r="N269" s="1139"/>
      <c r="O269" s="1139"/>
      <c r="P269" s="1139"/>
      <c r="Q269" s="1254"/>
      <c r="T269" s="22"/>
      <c r="U269" s="739"/>
      <c r="V269" s="739"/>
      <c r="W269" s="739"/>
      <c r="X269" s="739"/>
      <c r="Y269" s="722"/>
      <c r="Z269" s="740"/>
    </row>
    <row r="270" spans="1:26" s="21" customFormat="1" ht="24" customHeight="1">
      <c r="A270" s="1060"/>
      <c r="B270" s="73"/>
      <c r="K270" s="1254"/>
      <c r="L270" s="1139"/>
      <c r="M270" s="1139"/>
      <c r="N270" s="1139"/>
      <c r="O270" s="1139"/>
      <c r="P270" s="1139"/>
      <c r="Q270" s="1254"/>
      <c r="T270" s="22"/>
      <c r="U270" s="739"/>
      <c r="V270" s="739"/>
      <c r="W270" s="739"/>
      <c r="X270" s="739"/>
      <c r="Y270" s="722"/>
      <c r="Z270" s="740"/>
    </row>
    <row r="271" spans="1:26" ht="24.6">
      <c r="A271" s="1897" t="s">
        <v>2701</v>
      </c>
      <c r="B271" s="1897"/>
      <c r="C271" s="1897"/>
      <c r="D271" s="1897"/>
      <c r="E271" s="1897"/>
      <c r="F271" s="1897"/>
      <c r="G271" s="1897"/>
      <c r="H271" s="1897"/>
      <c r="I271" s="1897"/>
      <c r="J271" s="1897"/>
      <c r="K271" s="1897"/>
      <c r="L271" s="1897"/>
      <c r="M271" s="1897"/>
      <c r="N271" s="1897"/>
      <c r="O271" s="1897"/>
      <c r="P271" s="1897"/>
      <c r="Q271" s="1897"/>
      <c r="R271" s="1897"/>
      <c r="S271" s="1897"/>
      <c r="U271" s="739"/>
      <c r="V271" s="739"/>
      <c r="W271" s="739"/>
      <c r="X271" s="739"/>
      <c r="Z271" s="740"/>
    </row>
    <row r="272" spans="1:26" ht="24.6">
      <c r="A272" s="1897" t="s">
        <v>1518</v>
      </c>
      <c r="B272" s="1897"/>
      <c r="C272" s="1897"/>
      <c r="D272" s="1897"/>
      <c r="E272" s="1897"/>
      <c r="F272" s="1897"/>
      <c r="G272" s="1897"/>
      <c r="H272" s="1897"/>
      <c r="I272" s="1897"/>
      <c r="J272" s="1897"/>
      <c r="K272" s="1897"/>
      <c r="L272" s="1897"/>
      <c r="M272" s="1897"/>
      <c r="N272" s="1897"/>
      <c r="O272" s="1897"/>
      <c r="P272" s="1897"/>
      <c r="Q272" s="1897"/>
      <c r="R272" s="1897"/>
      <c r="S272" s="1897"/>
      <c r="U272" s="739"/>
      <c r="V272" s="739"/>
      <c r="W272" s="739"/>
      <c r="X272" s="739"/>
      <c r="Z272" s="740"/>
    </row>
    <row r="273" spans="1:26" ht="24.6">
      <c r="A273" s="1898" t="s">
        <v>1030</v>
      </c>
      <c r="B273" s="1898"/>
      <c r="C273" s="1898"/>
      <c r="D273" s="1898"/>
      <c r="E273" s="1898"/>
      <c r="F273" s="1898"/>
      <c r="G273" s="1898"/>
      <c r="H273" s="1898"/>
      <c r="I273" s="1898"/>
      <c r="J273" s="1898"/>
      <c r="K273" s="1898"/>
      <c r="L273" s="1898"/>
      <c r="M273" s="1898"/>
      <c r="N273" s="1898"/>
      <c r="O273" s="1898"/>
      <c r="P273" s="1898"/>
      <c r="Q273" s="1898"/>
      <c r="R273" s="1898"/>
      <c r="S273" s="1898"/>
      <c r="U273" s="739"/>
      <c r="V273" s="739"/>
      <c r="W273" s="739"/>
      <c r="X273" s="739"/>
      <c r="Z273" s="740"/>
    </row>
    <row r="274" spans="1:26">
      <c r="A274" s="1899" t="s">
        <v>789</v>
      </c>
      <c r="B274" s="1901" t="s">
        <v>4</v>
      </c>
      <c r="C274" s="1903" t="s">
        <v>1031</v>
      </c>
      <c r="D274" s="1905" t="s">
        <v>1032</v>
      </c>
      <c r="E274" s="1906"/>
      <c r="F274" s="1907"/>
      <c r="G274" s="1908" t="s">
        <v>1033</v>
      </c>
      <c r="H274" s="1910" t="s">
        <v>1034</v>
      </c>
      <c r="I274" s="1910" t="s">
        <v>1035</v>
      </c>
      <c r="J274" s="1918" t="s">
        <v>1036</v>
      </c>
      <c r="K274" s="1918" t="s">
        <v>1037</v>
      </c>
      <c r="L274" s="1910" t="s">
        <v>1038</v>
      </c>
      <c r="M274" s="1910" t="s">
        <v>1039</v>
      </c>
      <c r="N274" s="1910" t="s">
        <v>1040</v>
      </c>
      <c r="O274" s="1910" t="s">
        <v>1041</v>
      </c>
      <c r="P274" s="1912" t="s">
        <v>1042</v>
      </c>
      <c r="Q274" s="1913"/>
      <c r="R274" s="1914" t="s">
        <v>1043</v>
      </c>
      <c r="S274" s="1916" t="s">
        <v>2702</v>
      </c>
      <c r="U274" s="739"/>
      <c r="V274" s="739"/>
      <c r="W274" s="739"/>
      <c r="X274" s="739"/>
      <c r="Z274" s="740"/>
    </row>
    <row r="275" spans="1:26" ht="63" customHeight="1">
      <c r="A275" s="1924"/>
      <c r="B275" s="1925"/>
      <c r="C275" s="1926"/>
      <c r="D275" s="1318" t="s">
        <v>1045</v>
      </c>
      <c r="E275" s="1318" t="s">
        <v>1046</v>
      </c>
      <c r="F275" s="1318" t="s">
        <v>224</v>
      </c>
      <c r="G275" s="1927"/>
      <c r="H275" s="1920"/>
      <c r="I275" s="1920"/>
      <c r="J275" s="1923"/>
      <c r="K275" s="1923"/>
      <c r="L275" s="1920"/>
      <c r="M275" s="1920"/>
      <c r="N275" s="1920"/>
      <c r="O275" s="1920"/>
      <c r="P275" s="1319" t="s">
        <v>1047</v>
      </c>
      <c r="Q275" s="1320" t="s">
        <v>1048</v>
      </c>
      <c r="R275" s="1921"/>
      <c r="S275" s="1922"/>
      <c r="U275" s="739"/>
      <c r="V275" s="739"/>
      <c r="W275" s="739"/>
      <c r="X275" s="739"/>
      <c r="Z275" s="740"/>
    </row>
    <row r="276" spans="1:26" ht="21" customHeight="1">
      <c r="A276" s="1321"/>
      <c r="B276" s="1322" t="s">
        <v>1087</v>
      </c>
      <c r="C276" s="1323"/>
      <c r="D276" s="1280"/>
      <c r="E276" s="1280"/>
      <c r="F276" s="1280"/>
      <c r="G276" s="1324"/>
      <c r="H276" s="1325"/>
      <c r="I276" s="1325"/>
      <c r="J276" s="1326"/>
      <c r="K276" s="848">
        <f>+K268</f>
        <v>768730.59000000008</v>
      </c>
      <c r="L276" s="1327"/>
      <c r="M276" s="1327"/>
      <c r="N276" s="1327"/>
      <c r="O276" s="1327"/>
      <c r="P276" s="1328"/>
      <c r="Q276" s="923">
        <f>+Q268</f>
        <v>768730.59000000008</v>
      </c>
      <c r="R276" s="1322"/>
      <c r="S276" s="1329"/>
      <c r="U276" s="739"/>
      <c r="V276" s="739"/>
      <c r="W276" s="739"/>
      <c r="X276" s="739"/>
      <c r="Z276" s="740"/>
    </row>
    <row r="277" spans="1:26">
      <c r="A277" s="1311">
        <v>171</v>
      </c>
      <c r="B277" s="1365" t="s">
        <v>2878</v>
      </c>
      <c r="C277" s="1366" t="s">
        <v>1290</v>
      </c>
      <c r="D277" s="1367">
        <v>0</v>
      </c>
      <c r="E277" s="1367">
        <v>0</v>
      </c>
      <c r="F277" s="1367">
        <v>0</v>
      </c>
      <c r="G277" s="1367">
        <v>2</v>
      </c>
      <c r="H277" s="1367">
        <v>0</v>
      </c>
      <c r="I277" s="1367">
        <v>2</v>
      </c>
      <c r="J277" s="1368">
        <v>800</v>
      </c>
      <c r="K277" s="1296">
        <f t="shared" si="35"/>
        <v>1600</v>
      </c>
      <c r="L277" s="1369">
        <v>2</v>
      </c>
      <c r="M277" s="1369">
        <v>0</v>
      </c>
      <c r="N277" s="1369">
        <v>0</v>
      </c>
      <c r="O277" s="1369">
        <v>0</v>
      </c>
      <c r="P277" s="1298">
        <f t="shared" si="36"/>
        <v>2</v>
      </c>
      <c r="Q277" s="1298">
        <f t="shared" si="37"/>
        <v>1600</v>
      </c>
      <c r="R277" s="1289" t="s">
        <v>1051</v>
      </c>
      <c r="S277" s="1370" t="s">
        <v>300</v>
      </c>
      <c r="T277" s="1361" t="str">
        <f>IF(K282=Q282,"OK")</f>
        <v>OK</v>
      </c>
      <c r="U277" s="739">
        <f t="shared" si="40"/>
        <v>1600</v>
      </c>
      <c r="V277" s="739">
        <f t="shared" si="41"/>
        <v>0</v>
      </c>
      <c r="W277" s="739">
        <f t="shared" si="42"/>
        <v>0</v>
      </c>
      <c r="X277" s="739">
        <f t="shared" si="43"/>
        <v>0</v>
      </c>
      <c r="Y277" s="722">
        <f t="shared" si="44"/>
        <v>1600</v>
      </c>
      <c r="Z277" s="740" t="str">
        <f t="shared" ref="Z277:Z282" si="45">IF(Q277=Y277,"OK")</f>
        <v>OK</v>
      </c>
    </row>
    <row r="278" spans="1:26" ht="25.95" customHeight="1">
      <c r="A278" s="1301">
        <v>172</v>
      </c>
      <c r="B278" s="1371" t="s">
        <v>2879</v>
      </c>
      <c r="C278" s="1306" t="s">
        <v>1302</v>
      </c>
      <c r="D278" s="1307">
        <v>0</v>
      </c>
      <c r="E278" s="1307">
        <v>0</v>
      </c>
      <c r="F278" s="1307">
        <v>0</v>
      </c>
      <c r="G278" s="1307">
        <v>1</v>
      </c>
      <c r="H278" s="1307">
        <v>0</v>
      </c>
      <c r="I278" s="1307">
        <v>10</v>
      </c>
      <c r="J278" s="1308">
        <v>2500</v>
      </c>
      <c r="K278" s="1296">
        <f t="shared" si="35"/>
        <v>25000</v>
      </c>
      <c r="L278" s="1309">
        <v>0</v>
      </c>
      <c r="M278" s="1309">
        <v>0</v>
      </c>
      <c r="N278" s="1309">
        <v>10</v>
      </c>
      <c r="O278" s="1309">
        <v>0</v>
      </c>
      <c r="P278" s="1298">
        <f t="shared" si="36"/>
        <v>10</v>
      </c>
      <c r="Q278" s="1298">
        <f t="shared" si="37"/>
        <v>25000</v>
      </c>
      <c r="R278" s="1289" t="s">
        <v>1051</v>
      </c>
      <c r="S278" s="1362" t="s">
        <v>300</v>
      </c>
      <c r="U278" s="739">
        <f t="shared" si="40"/>
        <v>0</v>
      </c>
      <c r="V278" s="739">
        <f t="shared" si="41"/>
        <v>0</v>
      </c>
      <c r="W278" s="739">
        <f t="shared" si="42"/>
        <v>25000</v>
      </c>
      <c r="X278" s="739">
        <f t="shared" si="43"/>
        <v>0</v>
      </c>
      <c r="Y278" s="722">
        <f t="shared" si="44"/>
        <v>25000</v>
      </c>
      <c r="Z278" s="740" t="str">
        <f t="shared" si="45"/>
        <v>OK</v>
      </c>
    </row>
    <row r="279" spans="1:26">
      <c r="A279" s="1301">
        <v>173</v>
      </c>
      <c r="B279" s="1363" t="s">
        <v>2880</v>
      </c>
      <c r="C279" s="1306" t="s">
        <v>1290</v>
      </c>
      <c r="D279" s="1307">
        <v>0</v>
      </c>
      <c r="E279" s="1307">
        <v>1</v>
      </c>
      <c r="F279" s="1307">
        <v>0</v>
      </c>
      <c r="G279" s="1307">
        <v>1</v>
      </c>
      <c r="H279" s="1307">
        <v>0</v>
      </c>
      <c r="I279" s="1307">
        <v>1</v>
      </c>
      <c r="J279" s="1308">
        <v>500</v>
      </c>
      <c r="K279" s="1296">
        <f t="shared" si="35"/>
        <v>500</v>
      </c>
      <c r="L279" s="1309">
        <v>0</v>
      </c>
      <c r="M279" s="1309">
        <v>0</v>
      </c>
      <c r="N279" s="1309">
        <v>1</v>
      </c>
      <c r="O279" s="1309">
        <v>0</v>
      </c>
      <c r="P279" s="1298">
        <f t="shared" si="36"/>
        <v>1</v>
      </c>
      <c r="Q279" s="1298">
        <f t="shared" si="37"/>
        <v>500</v>
      </c>
      <c r="R279" s="1289" t="s">
        <v>1051</v>
      </c>
      <c r="S279" s="1362" t="s">
        <v>300</v>
      </c>
      <c r="U279" s="739">
        <f t="shared" si="40"/>
        <v>0</v>
      </c>
      <c r="V279" s="739">
        <f t="shared" si="41"/>
        <v>0</v>
      </c>
      <c r="W279" s="739">
        <f t="shared" si="42"/>
        <v>500</v>
      </c>
      <c r="X279" s="739">
        <f t="shared" si="43"/>
        <v>0</v>
      </c>
      <c r="Y279" s="722">
        <f t="shared" si="44"/>
        <v>500</v>
      </c>
      <c r="Z279" s="740" t="str">
        <f t="shared" si="45"/>
        <v>OK</v>
      </c>
    </row>
    <row r="280" spans="1:26">
      <c r="A280" s="1301">
        <v>174</v>
      </c>
      <c r="B280" s="1371" t="s">
        <v>2881</v>
      </c>
      <c r="C280" s="1306" t="s">
        <v>1290</v>
      </c>
      <c r="D280" s="1307">
        <v>0</v>
      </c>
      <c r="E280" s="1307">
        <v>0</v>
      </c>
      <c r="F280" s="1307">
        <v>0</v>
      </c>
      <c r="G280" s="1307">
        <v>0</v>
      </c>
      <c r="H280" s="1307">
        <v>0</v>
      </c>
      <c r="I280" s="1307">
        <v>200</v>
      </c>
      <c r="J280" s="1308">
        <v>5</v>
      </c>
      <c r="K280" s="1296">
        <f t="shared" si="35"/>
        <v>1000</v>
      </c>
      <c r="L280" s="1309">
        <v>200</v>
      </c>
      <c r="M280" s="1309">
        <v>0</v>
      </c>
      <c r="N280" s="1309"/>
      <c r="O280" s="1309">
        <v>0</v>
      </c>
      <c r="P280" s="1298">
        <f t="shared" si="36"/>
        <v>200</v>
      </c>
      <c r="Q280" s="1298">
        <f t="shared" si="37"/>
        <v>1000</v>
      </c>
      <c r="R280" s="1289" t="s">
        <v>1051</v>
      </c>
      <c r="S280" s="1362" t="s">
        <v>300</v>
      </c>
      <c r="U280" s="739">
        <f t="shared" si="40"/>
        <v>1000</v>
      </c>
      <c r="V280" s="739">
        <f t="shared" si="41"/>
        <v>0</v>
      </c>
      <c r="W280" s="739">
        <f t="shared" si="42"/>
        <v>0</v>
      </c>
      <c r="X280" s="739">
        <f t="shared" si="43"/>
        <v>0</v>
      </c>
      <c r="Y280" s="722">
        <f t="shared" si="44"/>
        <v>1000</v>
      </c>
      <c r="Z280" s="740" t="str">
        <f t="shared" si="45"/>
        <v>OK</v>
      </c>
    </row>
    <row r="281" spans="1:26">
      <c r="A281" s="1311">
        <v>175</v>
      </c>
      <c r="B281" s="1365" t="s">
        <v>2882</v>
      </c>
      <c r="C281" s="1366" t="s">
        <v>1620</v>
      </c>
      <c r="D281" s="1367">
        <v>0</v>
      </c>
      <c r="E281" s="1367">
        <v>0</v>
      </c>
      <c r="F281" s="1367">
        <v>2</v>
      </c>
      <c r="G281" s="1367">
        <v>2</v>
      </c>
      <c r="H281" s="1367">
        <v>0</v>
      </c>
      <c r="I281" s="1367">
        <v>2</v>
      </c>
      <c r="J281" s="1368">
        <v>2000</v>
      </c>
      <c r="K281" s="1296">
        <f t="shared" si="35"/>
        <v>4000</v>
      </c>
      <c r="L281" s="1369">
        <v>2</v>
      </c>
      <c r="M281" s="1369">
        <v>0</v>
      </c>
      <c r="N281" s="1369">
        <v>0</v>
      </c>
      <c r="O281" s="1369">
        <v>0</v>
      </c>
      <c r="P281" s="1298">
        <f t="shared" si="36"/>
        <v>2</v>
      </c>
      <c r="Q281" s="1298">
        <f t="shared" si="37"/>
        <v>4000</v>
      </c>
      <c r="R281" s="1289" t="s">
        <v>1051</v>
      </c>
      <c r="S281" s="1370" t="s">
        <v>300</v>
      </c>
      <c r="U281" s="739">
        <f t="shared" si="40"/>
        <v>4000</v>
      </c>
      <c r="V281" s="739">
        <f t="shared" si="41"/>
        <v>0</v>
      </c>
      <c r="W281" s="739">
        <f t="shared" si="42"/>
        <v>0</v>
      </c>
      <c r="X281" s="739">
        <f t="shared" si="43"/>
        <v>0</v>
      </c>
      <c r="Y281" s="722">
        <f t="shared" si="44"/>
        <v>4000</v>
      </c>
      <c r="Z281" s="740" t="str">
        <f t="shared" si="45"/>
        <v>OK</v>
      </c>
    </row>
    <row r="282" spans="1:26">
      <c r="A282" s="1311">
        <v>176</v>
      </c>
      <c r="B282" s="1365" t="s">
        <v>2883</v>
      </c>
      <c r="C282" s="1366" t="s">
        <v>1169</v>
      </c>
      <c r="D282" s="1367">
        <v>0</v>
      </c>
      <c r="E282" s="1367">
        <v>0</v>
      </c>
      <c r="F282" s="1367">
        <v>0</v>
      </c>
      <c r="G282" s="1367">
        <v>3</v>
      </c>
      <c r="H282" s="1367">
        <v>0</v>
      </c>
      <c r="I282" s="1367">
        <v>3</v>
      </c>
      <c r="J282" s="1368">
        <v>500</v>
      </c>
      <c r="K282" s="1296">
        <f t="shared" si="35"/>
        <v>1500</v>
      </c>
      <c r="L282" s="1369">
        <v>3</v>
      </c>
      <c r="M282" s="1369">
        <v>0</v>
      </c>
      <c r="N282" s="1369">
        <v>0</v>
      </c>
      <c r="O282" s="1369">
        <v>0</v>
      </c>
      <c r="P282" s="1298">
        <f t="shared" si="36"/>
        <v>3</v>
      </c>
      <c r="Q282" s="1298">
        <f t="shared" si="37"/>
        <v>1500</v>
      </c>
      <c r="R282" s="1289" t="s">
        <v>1051</v>
      </c>
      <c r="S282" s="1370" t="s">
        <v>300</v>
      </c>
      <c r="U282" s="739">
        <f t="shared" si="40"/>
        <v>1500</v>
      </c>
      <c r="V282" s="739">
        <f t="shared" si="41"/>
        <v>0</v>
      </c>
      <c r="W282" s="739">
        <f t="shared" si="42"/>
        <v>0</v>
      </c>
      <c r="X282" s="739">
        <f t="shared" si="43"/>
        <v>0</v>
      </c>
      <c r="Y282" s="722">
        <f t="shared" si="44"/>
        <v>1500</v>
      </c>
      <c r="Z282" s="740" t="str">
        <f t="shared" si="45"/>
        <v>OK</v>
      </c>
    </row>
    <row r="283" spans="1:26" s="21" customFormat="1" ht="24" customHeight="1">
      <c r="A283" s="1060"/>
      <c r="B283" s="76" t="s">
        <v>6</v>
      </c>
      <c r="K283" s="1273">
        <f>SUM(K276:K282)</f>
        <v>802330.59000000008</v>
      </c>
      <c r="L283" s="1139"/>
      <c r="M283" s="1139"/>
      <c r="N283" s="1139"/>
      <c r="O283" s="1139"/>
      <c r="P283" s="1139"/>
      <c r="Q283" s="1273">
        <f>SUM(Q276:Q282)</f>
        <v>802330.59000000008</v>
      </c>
      <c r="T283" s="22" t="str">
        <f>IF(K283=Q283,"OK")</f>
        <v>OK</v>
      </c>
      <c r="U283" s="739">
        <f>SUM(U6:U282)</f>
        <v>560384.5</v>
      </c>
      <c r="V283" s="739">
        <f t="shared" ref="V283:X283" si="46">SUM(V6:V282)</f>
        <v>115796.68</v>
      </c>
      <c r="W283" s="739">
        <f t="shared" si="46"/>
        <v>126149.41</v>
      </c>
      <c r="X283" s="739">
        <f t="shared" si="46"/>
        <v>0</v>
      </c>
      <c r="Y283" s="1277">
        <f t="shared" si="44"/>
        <v>802330.59</v>
      </c>
    </row>
  </sheetData>
  <protectedRanges>
    <protectedRange password="CC6F" sqref="B25 B47:B50 B72:B75 B97:B100 B122:B125 B147:B150 B172:B174 B196:B198 B220:B223 B245:B246 B268:B270 B283" name="ช่วง1_5_1_3_1_2_4_1_1_2"/>
  </protectedRanges>
  <mergeCells count="228">
    <mergeCell ref="M274:M275"/>
    <mergeCell ref="N274:N275"/>
    <mergeCell ref="S250:S251"/>
    <mergeCell ref="A271:S271"/>
    <mergeCell ref="A272:S272"/>
    <mergeCell ref="A273:S273"/>
    <mergeCell ref="A274:A275"/>
    <mergeCell ref="B274:B275"/>
    <mergeCell ref="C274:C275"/>
    <mergeCell ref="D274:F274"/>
    <mergeCell ref="G274:G275"/>
    <mergeCell ref="H274:H275"/>
    <mergeCell ref="L250:L251"/>
    <mergeCell ref="M250:M251"/>
    <mergeCell ref="N250:N251"/>
    <mergeCell ref="O250:O251"/>
    <mergeCell ref="P250:Q250"/>
    <mergeCell ref="R250:R251"/>
    <mergeCell ref="O274:O275"/>
    <mergeCell ref="P274:Q274"/>
    <mergeCell ref="R274:R275"/>
    <mergeCell ref="S274:S275"/>
    <mergeCell ref="I274:I275"/>
    <mergeCell ref="J274:J275"/>
    <mergeCell ref="K274:K275"/>
    <mergeCell ref="L274:L275"/>
    <mergeCell ref="A250:A251"/>
    <mergeCell ref="B250:B251"/>
    <mergeCell ref="C250:C251"/>
    <mergeCell ref="D250:F250"/>
    <mergeCell ref="G250:G251"/>
    <mergeCell ref="H250:H251"/>
    <mergeCell ref="I250:I251"/>
    <mergeCell ref="J250:J251"/>
    <mergeCell ref="K250:K251"/>
    <mergeCell ref="A247:S247"/>
    <mergeCell ref="A248:S248"/>
    <mergeCell ref="I227:I228"/>
    <mergeCell ref="J227:J228"/>
    <mergeCell ref="K227:K228"/>
    <mergeCell ref="L227:L228"/>
    <mergeCell ref="M227:M228"/>
    <mergeCell ref="N227:N228"/>
    <mergeCell ref="A249:S249"/>
    <mergeCell ref="S202:S203"/>
    <mergeCell ref="A224:S224"/>
    <mergeCell ref="A225:S225"/>
    <mergeCell ref="A226:S226"/>
    <mergeCell ref="A227:A228"/>
    <mergeCell ref="B227:B228"/>
    <mergeCell ref="C227:C228"/>
    <mergeCell ref="D227:F227"/>
    <mergeCell ref="G227:G228"/>
    <mergeCell ref="H227:H228"/>
    <mergeCell ref="L202:L203"/>
    <mergeCell ref="M202:M203"/>
    <mergeCell ref="N202:N203"/>
    <mergeCell ref="O202:O203"/>
    <mergeCell ref="P202:Q202"/>
    <mergeCell ref="R202:R203"/>
    <mergeCell ref="O227:O228"/>
    <mergeCell ref="P227:Q227"/>
    <mergeCell ref="R227:R228"/>
    <mergeCell ref="S227:S228"/>
    <mergeCell ref="A202:A203"/>
    <mergeCell ref="B202:B203"/>
    <mergeCell ref="C202:C203"/>
    <mergeCell ref="D202:F202"/>
    <mergeCell ref="G202:G203"/>
    <mergeCell ref="H202:H203"/>
    <mergeCell ref="I202:I203"/>
    <mergeCell ref="J202:J203"/>
    <mergeCell ref="K202:K203"/>
    <mergeCell ref="A199:S199"/>
    <mergeCell ref="A200:S200"/>
    <mergeCell ref="I178:I179"/>
    <mergeCell ref="J178:J179"/>
    <mergeCell ref="K178:K179"/>
    <mergeCell ref="L178:L179"/>
    <mergeCell ref="M178:M179"/>
    <mergeCell ref="N178:N179"/>
    <mergeCell ref="A201:S201"/>
    <mergeCell ref="S154:S155"/>
    <mergeCell ref="A175:S175"/>
    <mergeCell ref="A176:S176"/>
    <mergeCell ref="A177:S177"/>
    <mergeCell ref="A178:A179"/>
    <mergeCell ref="B178:B179"/>
    <mergeCell ref="C178:C179"/>
    <mergeCell ref="D178:F178"/>
    <mergeCell ref="G178:G179"/>
    <mergeCell ref="H178:H179"/>
    <mergeCell ref="L154:L155"/>
    <mergeCell ref="M154:M155"/>
    <mergeCell ref="N154:N155"/>
    <mergeCell ref="O154:O155"/>
    <mergeCell ref="P154:Q154"/>
    <mergeCell ref="R154:R155"/>
    <mergeCell ref="O178:O179"/>
    <mergeCell ref="P178:Q178"/>
    <mergeCell ref="R178:R179"/>
    <mergeCell ref="S178:S179"/>
    <mergeCell ref="A154:A155"/>
    <mergeCell ref="B154:B155"/>
    <mergeCell ref="C154:C155"/>
    <mergeCell ref="D154:F154"/>
    <mergeCell ref="G154:G155"/>
    <mergeCell ref="H154:H155"/>
    <mergeCell ref="I154:I155"/>
    <mergeCell ref="J154:J155"/>
    <mergeCell ref="K154:K155"/>
    <mergeCell ref="A151:S151"/>
    <mergeCell ref="A152:S152"/>
    <mergeCell ref="I129:I130"/>
    <mergeCell ref="J129:J130"/>
    <mergeCell ref="K129:K130"/>
    <mergeCell ref="L129:L130"/>
    <mergeCell ref="M129:M130"/>
    <mergeCell ref="N129:N130"/>
    <mergeCell ref="A153:S153"/>
    <mergeCell ref="S104:S105"/>
    <mergeCell ref="A126:S126"/>
    <mergeCell ref="A127:S127"/>
    <mergeCell ref="A128:S128"/>
    <mergeCell ref="A129:A130"/>
    <mergeCell ref="B129:B130"/>
    <mergeCell ref="C129:C130"/>
    <mergeCell ref="D129:F129"/>
    <mergeCell ref="G129:G130"/>
    <mergeCell ref="H129:H130"/>
    <mergeCell ref="L104:L105"/>
    <mergeCell ref="M104:M105"/>
    <mergeCell ref="N104:N105"/>
    <mergeCell ref="O104:O105"/>
    <mergeCell ref="P104:Q104"/>
    <mergeCell ref="R104:R105"/>
    <mergeCell ref="O129:O130"/>
    <mergeCell ref="P129:Q129"/>
    <mergeCell ref="R129:R130"/>
    <mergeCell ref="S129:S130"/>
    <mergeCell ref="A104:A105"/>
    <mergeCell ref="B104:B105"/>
    <mergeCell ref="C104:C105"/>
    <mergeCell ref="D104:F104"/>
    <mergeCell ref="G104:G105"/>
    <mergeCell ref="H104:H105"/>
    <mergeCell ref="I104:I105"/>
    <mergeCell ref="J104:J105"/>
    <mergeCell ref="K104:K105"/>
    <mergeCell ref="A101:S101"/>
    <mergeCell ref="A102:S102"/>
    <mergeCell ref="I79:I80"/>
    <mergeCell ref="J79:J80"/>
    <mergeCell ref="K79:K80"/>
    <mergeCell ref="L79:L80"/>
    <mergeCell ref="M79:M80"/>
    <mergeCell ref="N79:N80"/>
    <mergeCell ref="A103:S103"/>
    <mergeCell ref="A76:S76"/>
    <mergeCell ref="A77:S77"/>
    <mergeCell ref="A78:S78"/>
    <mergeCell ref="A79:A80"/>
    <mergeCell ref="B79:B80"/>
    <mergeCell ref="C79:C80"/>
    <mergeCell ref="D79:F79"/>
    <mergeCell ref="G79:G80"/>
    <mergeCell ref="H79:H80"/>
    <mergeCell ref="O79:O80"/>
    <mergeCell ref="P79:Q79"/>
    <mergeCell ref="R79:R80"/>
    <mergeCell ref="S79:S80"/>
    <mergeCell ref="A53:S53"/>
    <mergeCell ref="A54:A55"/>
    <mergeCell ref="B54:B55"/>
    <mergeCell ref="C54:C55"/>
    <mergeCell ref="D54:F54"/>
    <mergeCell ref="G54:G55"/>
    <mergeCell ref="H54:H55"/>
    <mergeCell ref="I54:I55"/>
    <mergeCell ref="J54:J55"/>
    <mergeCell ref="K54:K55"/>
    <mergeCell ref="S54:S55"/>
    <mergeCell ref="L54:L55"/>
    <mergeCell ref="M54:M55"/>
    <mergeCell ref="N54:N55"/>
    <mergeCell ref="O54:O55"/>
    <mergeCell ref="P54:Q54"/>
    <mergeCell ref="R54:R55"/>
    <mergeCell ref="O29:O30"/>
    <mergeCell ref="P29:Q29"/>
    <mergeCell ref="R29:R30"/>
    <mergeCell ref="S29:S30"/>
    <mergeCell ref="A51:S51"/>
    <mergeCell ref="A52:S52"/>
    <mergeCell ref="I29:I30"/>
    <mergeCell ref="J29:J30"/>
    <mergeCell ref="K29:K30"/>
    <mergeCell ref="L29:L30"/>
    <mergeCell ref="M29:M30"/>
    <mergeCell ref="N29:N30"/>
    <mergeCell ref="A29:A30"/>
    <mergeCell ref="B29:B30"/>
    <mergeCell ref="C29:C30"/>
    <mergeCell ref="D29:F29"/>
    <mergeCell ref="G29:G30"/>
    <mergeCell ref="H29:H30"/>
    <mergeCell ref="A26:S26"/>
    <mergeCell ref="A27:S27"/>
    <mergeCell ref="A28:S28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คำอธิบายรายการ!A1" display="กลับ" xr:uid="{83A9B97E-8FD8-4AC1-A42A-D4636FFF2B21}"/>
  </hyperlinks>
  <pageMargins left="0.19685039370078741" right="0" top="0.31496062992125984" bottom="0" header="0.31496062992125984" footer="0.31496062992125984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7C072-DA8B-4534-BDD4-9B2A71A4B6C9}">
  <sheetPr>
    <tabColor rgb="FF008000"/>
  </sheetPr>
  <dimension ref="A1:X164"/>
  <sheetViews>
    <sheetView topLeftCell="A160" zoomScale="96" zoomScaleNormal="96" zoomScaleSheetLayoutView="92" workbookViewId="0">
      <selection activeCell="C4" sqref="C4:C5"/>
    </sheetView>
  </sheetViews>
  <sheetFormatPr defaultColWidth="9" defaultRowHeight="21"/>
  <cols>
    <col min="1" max="1" width="5.69921875" style="1394" customWidth="1"/>
    <col min="2" max="2" width="19.69921875" style="517" customWidth="1"/>
    <col min="3" max="3" width="4.59765625" style="653" customWidth="1"/>
    <col min="4" max="4" width="5.296875" style="517" customWidth="1"/>
    <col min="5" max="5" width="5.3984375" style="517" customWidth="1"/>
    <col min="6" max="6" width="6.3984375" style="517" customWidth="1"/>
    <col min="7" max="7" width="7.3984375" style="1395" customWidth="1"/>
    <col min="8" max="8" width="5.8984375" style="517" customWidth="1"/>
    <col min="9" max="9" width="7.296875" style="1395" customWidth="1"/>
    <col min="10" max="10" width="6.59765625" style="739" customWidth="1"/>
    <col min="11" max="11" width="12.09765625" style="517" customWidth="1"/>
    <col min="12" max="12" width="5.3984375" style="517" customWidth="1"/>
    <col min="13" max="15" width="5.3984375" style="1395" customWidth="1"/>
    <col min="16" max="16" width="6.296875" style="1395" customWidth="1"/>
    <col min="17" max="17" width="11" style="517" customWidth="1"/>
    <col min="18" max="18" width="7.3984375" style="517" customWidth="1"/>
    <col min="19" max="19" width="8.296875" style="517" customWidth="1"/>
    <col min="20" max="20" width="9" style="517"/>
    <col min="21" max="21" width="10.59765625" style="517" customWidth="1"/>
    <col min="22" max="16384" width="9" style="517"/>
  </cols>
  <sheetData>
    <row r="1" spans="1:24">
      <c r="A1" s="1843" t="s">
        <v>2884</v>
      </c>
      <c r="B1" s="1843"/>
      <c r="C1" s="1843"/>
      <c r="D1" s="1843"/>
      <c r="E1" s="1843"/>
      <c r="F1" s="1843"/>
      <c r="G1" s="1843"/>
      <c r="H1" s="1843"/>
      <c r="I1" s="1843"/>
      <c r="J1" s="1843"/>
      <c r="K1" s="1843"/>
      <c r="L1" s="1843"/>
      <c r="M1" s="1843"/>
      <c r="N1" s="1843"/>
      <c r="O1" s="1843"/>
      <c r="P1" s="1843"/>
      <c r="Q1" s="1843"/>
      <c r="R1" s="1843"/>
      <c r="S1" s="1843"/>
      <c r="T1" s="1376" t="s">
        <v>1028</v>
      </c>
    </row>
    <row r="2" spans="1:24">
      <c r="A2" s="1843" t="s">
        <v>1518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  <c r="O2" s="1843"/>
      <c r="P2" s="1843"/>
      <c r="Q2" s="1843"/>
      <c r="R2" s="1843"/>
      <c r="S2" s="1843"/>
    </row>
    <row r="3" spans="1:24" ht="20.25" customHeight="1">
      <c r="A3" s="1928" t="s">
        <v>1030</v>
      </c>
      <c r="B3" s="1928"/>
      <c r="C3" s="1928"/>
      <c r="D3" s="1928"/>
      <c r="E3" s="1928"/>
      <c r="F3" s="1928"/>
      <c r="G3" s="1928"/>
      <c r="H3" s="1928"/>
      <c r="I3" s="1928"/>
      <c r="J3" s="1928"/>
      <c r="K3" s="1928"/>
      <c r="L3" s="1928"/>
      <c r="M3" s="1928"/>
      <c r="N3" s="1928"/>
      <c r="O3" s="1928"/>
      <c r="P3" s="1928"/>
      <c r="Q3" s="1928"/>
      <c r="R3" s="1928"/>
      <c r="S3" s="1928"/>
    </row>
    <row r="4" spans="1:24" ht="30" customHeight="1">
      <c r="A4" s="1929" t="s">
        <v>789</v>
      </c>
      <c r="B4" s="1873" t="s">
        <v>4</v>
      </c>
      <c r="C4" s="1929" t="s">
        <v>1031</v>
      </c>
      <c r="D4" s="1893" t="s">
        <v>1032</v>
      </c>
      <c r="E4" s="1893"/>
      <c r="F4" s="1893"/>
      <c r="G4" s="1892" t="s">
        <v>1033</v>
      </c>
      <c r="H4" s="1892" t="s">
        <v>1034</v>
      </c>
      <c r="I4" s="1892" t="s">
        <v>1035</v>
      </c>
      <c r="J4" s="1896" t="s">
        <v>1036</v>
      </c>
      <c r="K4" s="1896" t="s">
        <v>1037</v>
      </c>
      <c r="L4" s="1893" t="s">
        <v>1038</v>
      </c>
      <c r="M4" s="1893" t="s">
        <v>1039</v>
      </c>
      <c r="N4" s="1893" t="s">
        <v>1040</v>
      </c>
      <c r="O4" s="1893" t="s">
        <v>1041</v>
      </c>
      <c r="P4" s="1929" t="s">
        <v>1042</v>
      </c>
      <c r="Q4" s="1929"/>
      <c r="R4" s="1929" t="s">
        <v>1043</v>
      </c>
      <c r="S4" s="1878" t="s">
        <v>1044</v>
      </c>
      <c r="T4" s="1378"/>
      <c r="U4" s="728" t="s">
        <v>1038</v>
      </c>
      <c r="V4" s="728" t="s">
        <v>1039</v>
      </c>
      <c r="W4" s="728" t="s">
        <v>1040</v>
      </c>
      <c r="X4" s="728" t="s">
        <v>1041</v>
      </c>
    </row>
    <row r="5" spans="1:24" ht="68.400000000000006" customHeight="1">
      <c r="A5" s="1929"/>
      <c r="B5" s="1874"/>
      <c r="C5" s="1929"/>
      <c r="D5" s="1207" t="s">
        <v>1045</v>
      </c>
      <c r="E5" s="1207" t="s">
        <v>1046</v>
      </c>
      <c r="F5" s="1207" t="s">
        <v>224</v>
      </c>
      <c r="G5" s="1892"/>
      <c r="H5" s="1892"/>
      <c r="I5" s="1892"/>
      <c r="J5" s="1896"/>
      <c r="K5" s="1896"/>
      <c r="L5" s="1893"/>
      <c r="M5" s="1893"/>
      <c r="N5" s="1893"/>
      <c r="O5" s="1893"/>
      <c r="P5" s="657" t="s">
        <v>1047</v>
      </c>
      <c r="Q5" s="1379" t="s">
        <v>1048</v>
      </c>
      <c r="R5" s="1929"/>
      <c r="S5" s="1878"/>
      <c r="U5" s="728" t="s">
        <v>1149</v>
      </c>
      <c r="V5" s="728" t="s">
        <v>1149</v>
      </c>
      <c r="W5" s="728" t="s">
        <v>1149</v>
      </c>
      <c r="X5" s="728" t="s">
        <v>1149</v>
      </c>
    </row>
    <row r="6" spans="1:24" ht="42">
      <c r="A6" s="972">
        <v>1</v>
      </c>
      <c r="B6" s="840" t="s">
        <v>2885</v>
      </c>
      <c r="C6" s="516" t="s">
        <v>1620</v>
      </c>
      <c r="D6" s="904">
        <v>25000</v>
      </c>
      <c r="E6" s="904">
        <v>20000</v>
      </c>
      <c r="F6" s="904">
        <v>60000</v>
      </c>
      <c r="G6" s="917">
        <v>100000</v>
      </c>
      <c r="H6" s="904">
        <v>20000</v>
      </c>
      <c r="I6" s="917">
        <f>G6-H6</f>
        <v>80000</v>
      </c>
      <c r="J6" s="1380">
        <v>0.14000000000000001</v>
      </c>
      <c r="K6" s="904">
        <f>+I6*J6</f>
        <v>11200.000000000002</v>
      </c>
      <c r="L6" s="904">
        <v>20000</v>
      </c>
      <c r="M6" s="917">
        <v>20000</v>
      </c>
      <c r="N6" s="917">
        <v>20000</v>
      </c>
      <c r="O6" s="917">
        <v>20000</v>
      </c>
      <c r="P6" s="917">
        <f>SUM(L6:O6)</f>
        <v>80000</v>
      </c>
      <c r="Q6" s="904">
        <f>+P6*J6</f>
        <v>11200.000000000002</v>
      </c>
      <c r="R6" s="1381" t="s">
        <v>1051</v>
      </c>
      <c r="S6" s="1381" t="s">
        <v>296</v>
      </c>
      <c r="T6" s="517" t="str">
        <f>+IF(K6=Q6,("OK"))</f>
        <v>OK</v>
      </c>
      <c r="U6" s="739">
        <f>+L6*J6</f>
        <v>2800.0000000000005</v>
      </c>
      <c r="V6" s="739">
        <f>+M6*J6</f>
        <v>2800.0000000000005</v>
      </c>
      <c r="W6" s="739">
        <f>+N6*J6</f>
        <v>2800.0000000000005</v>
      </c>
      <c r="X6" s="739">
        <f>+O6*J6</f>
        <v>2800.0000000000005</v>
      </c>
    </row>
    <row r="7" spans="1:24" ht="42">
      <c r="A7" s="972">
        <v>2</v>
      </c>
      <c r="B7" s="838" t="s">
        <v>2886</v>
      </c>
      <c r="C7" s="516" t="s">
        <v>1620</v>
      </c>
      <c r="D7" s="904">
        <v>5000</v>
      </c>
      <c r="E7" s="904">
        <v>3050</v>
      </c>
      <c r="F7" s="904">
        <v>6000</v>
      </c>
      <c r="G7" s="917">
        <v>10000</v>
      </c>
      <c r="H7" s="904">
        <v>500</v>
      </c>
      <c r="I7" s="917">
        <f>G7-H7</f>
        <v>9500</v>
      </c>
      <c r="J7" s="1380">
        <v>0.2</v>
      </c>
      <c r="K7" s="904">
        <f t="shared" ref="K7:K106" si="0">+I7*J7</f>
        <v>1900</v>
      </c>
      <c r="L7" s="904"/>
      <c r="M7" s="917"/>
      <c r="N7" s="917">
        <v>9500</v>
      </c>
      <c r="O7" s="917"/>
      <c r="P7" s="917">
        <f t="shared" ref="P7:P106" si="1">SUM(L7:O7)</f>
        <v>9500</v>
      </c>
      <c r="Q7" s="904">
        <f t="shared" ref="Q7:Q106" si="2">+P7*J7</f>
        <v>1900</v>
      </c>
      <c r="R7" s="1381" t="s">
        <v>1051</v>
      </c>
      <c r="S7" s="1381" t="s">
        <v>296</v>
      </c>
      <c r="T7" s="517" t="str">
        <f t="shared" ref="T7:T13" si="3">+IF(K7=Q7,("OK"))</f>
        <v>OK</v>
      </c>
      <c r="U7" s="739">
        <f t="shared" ref="U7:U70" si="4">+L7*J7</f>
        <v>0</v>
      </c>
      <c r="V7" s="739">
        <f t="shared" ref="V7:V70" si="5">+M7*J7</f>
        <v>0</v>
      </c>
      <c r="W7" s="739">
        <f t="shared" ref="W7:W70" si="6">+N7*J7</f>
        <v>1900</v>
      </c>
      <c r="X7" s="739">
        <f t="shared" ref="X7:X70" si="7">+O7*J7</f>
        <v>0</v>
      </c>
    </row>
    <row r="8" spans="1:24" ht="42">
      <c r="A8" s="972">
        <v>3</v>
      </c>
      <c r="B8" s="838" t="s">
        <v>2887</v>
      </c>
      <c r="C8" s="516" t="s">
        <v>1620</v>
      </c>
      <c r="D8" s="904">
        <v>0</v>
      </c>
      <c r="E8" s="904">
        <v>0</v>
      </c>
      <c r="F8" s="904">
        <v>5000</v>
      </c>
      <c r="G8" s="917">
        <v>10000</v>
      </c>
      <c r="H8" s="904">
        <v>0</v>
      </c>
      <c r="I8" s="917">
        <f>G8-H8</f>
        <v>10000</v>
      </c>
      <c r="J8" s="1380">
        <v>0.2</v>
      </c>
      <c r="K8" s="904">
        <f t="shared" si="0"/>
        <v>2000</v>
      </c>
      <c r="L8" s="904"/>
      <c r="M8" s="917"/>
      <c r="N8" s="917">
        <v>10000</v>
      </c>
      <c r="O8" s="917"/>
      <c r="P8" s="917">
        <f t="shared" si="1"/>
        <v>10000</v>
      </c>
      <c r="Q8" s="904">
        <f t="shared" si="2"/>
        <v>2000</v>
      </c>
      <c r="R8" s="1381" t="s">
        <v>1051</v>
      </c>
      <c r="S8" s="1381" t="s">
        <v>296</v>
      </c>
      <c r="T8" s="517" t="str">
        <f t="shared" si="3"/>
        <v>OK</v>
      </c>
      <c r="U8" s="739">
        <f t="shared" si="4"/>
        <v>0</v>
      </c>
      <c r="V8" s="739">
        <f t="shared" si="5"/>
        <v>0</v>
      </c>
      <c r="W8" s="739">
        <f t="shared" si="6"/>
        <v>2000</v>
      </c>
      <c r="X8" s="739">
        <f t="shared" si="7"/>
        <v>0</v>
      </c>
    </row>
    <row r="9" spans="1:24" ht="41.4" customHeight="1">
      <c r="A9" s="972">
        <v>4</v>
      </c>
      <c r="B9" s="838" t="s">
        <v>2888</v>
      </c>
      <c r="C9" s="516" t="s">
        <v>1620</v>
      </c>
      <c r="D9" s="904">
        <v>651500</v>
      </c>
      <c r="E9" s="904">
        <v>339500</v>
      </c>
      <c r="F9" s="904">
        <v>600000</v>
      </c>
      <c r="G9" s="917">
        <v>600000</v>
      </c>
      <c r="H9" s="904">
        <v>129500</v>
      </c>
      <c r="I9" s="917">
        <f>G9-H9</f>
        <v>470500</v>
      </c>
      <c r="J9" s="1380">
        <v>0.19</v>
      </c>
      <c r="K9" s="904">
        <f t="shared" si="0"/>
        <v>89395</v>
      </c>
      <c r="L9" s="904">
        <f>I9/4</f>
        <v>117625</v>
      </c>
      <c r="M9" s="917">
        <f>L9</f>
        <v>117625</v>
      </c>
      <c r="N9" s="917">
        <f>M9</f>
        <v>117625</v>
      </c>
      <c r="O9" s="917">
        <f>N9</f>
        <v>117625</v>
      </c>
      <c r="P9" s="917">
        <f t="shared" si="1"/>
        <v>470500</v>
      </c>
      <c r="Q9" s="904">
        <f t="shared" si="2"/>
        <v>89395</v>
      </c>
      <c r="R9" s="1381" t="s">
        <v>1051</v>
      </c>
      <c r="S9" s="1381" t="s">
        <v>296</v>
      </c>
      <c r="T9" s="517" t="str">
        <f t="shared" si="3"/>
        <v>OK</v>
      </c>
      <c r="U9" s="739">
        <f t="shared" si="4"/>
        <v>22348.75</v>
      </c>
      <c r="V9" s="739">
        <f t="shared" si="5"/>
        <v>22348.75</v>
      </c>
      <c r="W9" s="739">
        <f t="shared" si="6"/>
        <v>22348.75</v>
      </c>
      <c r="X9" s="739">
        <f t="shared" si="7"/>
        <v>22348.75</v>
      </c>
    </row>
    <row r="10" spans="1:24" ht="42.6" customHeight="1">
      <c r="A10" s="972">
        <v>5</v>
      </c>
      <c r="B10" s="838" t="s">
        <v>2889</v>
      </c>
      <c r="C10" s="516" t="s">
        <v>1620</v>
      </c>
      <c r="D10" s="904">
        <v>200000</v>
      </c>
      <c r="E10" s="904">
        <v>200000</v>
      </c>
      <c r="F10" s="904">
        <v>200000</v>
      </c>
      <c r="G10" s="917">
        <v>250000</v>
      </c>
      <c r="H10" s="904">
        <v>50000</v>
      </c>
      <c r="I10" s="917">
        <f>G10-H10</f>
        <v>200000</v>
      </c>
      <c r="J10" s="1380">
        <v>0.22</v>
      </c>
      <c r="K10" s="904">
        <f t="shared" si="0"/>
        <v>44000</v>
      </c>
      <c r="L10" s="904">
        <v>100000</v>
      </c>
      <c r="M10" s="917"/>
      <c r="N10" s="917">
        <v>100000</v>
      </c>
      <c r="O10" s="917"/>
      <c r="P10" s="917">
        <f t="shared" si="1"/>
        <v>200000</v>
      </c>
      <c r="Q10" s="904">
        <f t="shared" si="2"/>
        <v>44000</v>
      </c>
      <c r="R10" s="1381" t="s">
        <v>1051</v>
      </c>
      <c r="S10" s="1381" t="s">
        <v>296</v>
      </c>
      <c r="T10" s="517" t="str">
        <f t="shared" si="3"/>
        <v>OK</v>
      </c>
      <c r="U10" s="739">
        <f t="shared" si="4"/>
        <v>22000</v>
      </c>
      <c r="V10" s="739">
        <f t="shared" si="5"/>
        <v>0</v>
      </c>
      <c r="W10" s="739">
        <f t="shared" si="6"/>
        <v>22000</v>
      </c>
      <c r="X10" s="739">
        <f t="shared" si="7"/>
        <v>0</v>
      </c>
    </row>
    <row r="11" spans="1:24" s="1384" customFormat="1" ht="38.4" customHeight="1">
      <c r="A11" s="972">
        <v>6</v>
      </c>
      <c r="B11" s="1382" t="s">
        <v>2890</v>
      </c>
      <c r="C11" s="516" t="s">
        <v>1473</v>
      </c>
      <c r="D11" s="904">
        <v>20000</v>
      </c>
      <c r="E11" s="904">
        <v>20000</v>
      </c>
      <c r="F11" s="904">
        <v>60000</v>
      </c>
      <c r="G11" s="917">
        <v>70000</v>
      </c>
      <c r="H11" s="904">
        <v>0</v>
      </c>
      <c r="I11" s="917">
        <v>70000</v>
      </c>
      <c r="J11" s="1383">
        <v>0.4</v>
      </c>
      <c r="K11" s="904">
        <f t="shared" si="0"/>
        <v>28000</v>
      </c>
      <c r="L11" s="904">
        <v>15000</v>
      </c>
      <c r="M11" s="917">
        <v>15000</v>
      </c>
      <c r="N11" s="917">
        <v>20000</v>
      </c>
      <c r="O11" s="917">
        <v>20000</v>
      </c>
      <c r="P11" s="917">
        <f t="shared" si="1"/>
        <v>70000</v>
      </c>
      <c r="Q11" s="904">
        <f t="shared" si="2"/>
        <v>28000</v>
      </c>
      <c r="R11" s="1381" t="s">
        <v>1051</v>
      </c>
      <c r="S11" s="516" t="s">
        <v>1058</v>
      </c>
      <c r="T11" s="517" t="str">
        <f t="shared" si="3"/>
        <v>OK</v>
      </c>
      <c r="U11" s="739">
        <f t="shared" si="4"/>
        <v>6000</v>
      </c>
      <c r="V11" s="739">
        <f t="shared" si="5"/>
        <v>6000</v>
      </c>
      <c r="W11" s="739">
        <f t="shared" si="6"/>
        <v>8000</v>
      </c>
      <c r="X11" s="739">
        <f t="shared" si="7"/>
        <v>8000</v>
      </c>
    </row>
    <row r="12" spans="1:24" s="1384" customFormat="1" ht="42">
      <c r="A12" s="972">
        <v>7</v>
      </c>
      <c r="B12" s="1382" t="s">
        <v>2891</v>
      </c>
      <c r="C12" s="516" t="s">
        <v>1473</v>
      </c>
      <c r="D12" s="904">
        <v>174000</v>
      </c>
      <c r="E12" s="904">
        <v>183000</v>
      </c>
      <c r="F12" s="904">
        <v>165000</v>
      </c>
      <c r="G12" s="917">
        <v>100000</v>
      </c>
      <c r="H12" s="904">
        <v>0</v>
      </c>
      <c r="I12" s="917">
        <f>G12-H12</f>
        <v>100000</v>
      </c>
      <c r="J12" s="1383">
        <v>0.11</v>
      </c>
      <c r="K12" s="904">
        <f t="shared" si="0"/>
        <v>11000</v>
      </c>
      <c r="L12" s="904">
        <v>100000</v>
      </c>
      <c r="M12" s="917"/>
      <c r="N12" s="917"/>
      <c r="O12" s="1385"/>
      <c r="P12" s="917">
        <f t="shared" si="1"/>
        <v>100000</v>
      </c>
      <c r="Q12" s="904">
        <f t="shared" si="2"/>
        <v>11000</v>
      </c>
      <c r="R12" s="1381" t="s">
        <v>1051</v>
      </c>
      <c r="S12" s="516" t="s">
        <v>2892</v>
      </c>
      <c r="T12" s="517" t="str">
        <f t="shared" si="3"/>
        <v>OK</v>
      </c>
      <c r="U12" s="739">
        <f t="shared" si="4"/>
        <v>11000</v>
      </c>
      <c r="V12" s="739">
        <f t="shared" si="5"/>
        <v>0</v>
      </c>
      <c r="W12" s="739">
        <f t="shared" si="6"/>
        <v>0</v>
      </c>
      <c r="X12" s="739">
        <f t="shared" si="7"/>
        <v>0</v>
      </c>
    </row>
    <row r="13" spans="1:24" s="1384" customFormat="1" ht="37.950000000000003" customHeight="1">
      <c r="A13" s="972">
        <v>8</v>
      </c>
      <c r="B13" s="1382" t="s">
        <v>2893</v>
      </c>
      <c r="C13" s="516" t="s">
        <v>1327</v>
      </c>
      <c r="D13" s="904">
        <v>0</v>
      </c>
      <c r="E13" s="904">
        <v>0</v>
      </c>
      <c r="F13" s="904">
        <v>0</v>
      </c>
      <c r="G13" s="917">
        <v>100</v>
      </c>
      <c r="H13" s="904">
        <v>0</v>
      </c>
      <c r="I13" s="917">
        <f>G13-H13</f>
        <v>100</v>
      </c>
      <c r="J13" s="1383">
        <v>320</v>
      </c>
      <c r="K13" s="904">
        <f t="shared" si="0"/>
        <v>32000</v>
      </c>
      <c r="L13" s="904">
        <v>100</v>
      </c>
      <c r="M13" s="917"/>
      <c r="N13" s="917"/>
      <c r="O13" s="1385"/>
      <c r="P13" s="917">
        <f t="shared" si="1"/>
        <v>100</v>
      </c>
      <c r="Q13" s="904">
        <f t="shared" si="2"/>
        <v>32000</v>
      </c>
      <c r="R13" s="1381" t="s">
        <v>1051</v>
      </c>
      <c r="S13" s="516" t="s">
        <v>974</v>
      </c>
      <c r="T13" s="517" t="str">
        <f t="shared" si="3"/>
        <v>OK</v>
      </c>
      <c r="U13" s="739">
        <f t="shared" si="4"/>
        <v>32000</v>
      </c>
      <c r="V13" s="739">
        <f t="shared" si="5"/>
        <v>0</v>
      </c>
      <c r="W13" s="739">
        <f t="shared" si="6"/>
        <v>0</v>
      </c>
      <c r="X13" s="739">
        <f t="shared" si="7"/>
        <v>0</v>
      </c>
    </row>
    <row r="14" spans="1:24" ht="19.95" customHeight="1">
      <c r="A14" s="972">
        <v>9</v>
      </c>
      <c r="B14" s="1186" t="s">
        <v>2894</v>
      </c>
      <c r="C14" s="516" t="s">
        <v>1327</v>
      </c>
      <c r="D14" s="904">
        <v>40</v>
      </c>
      <c r="E14" s="904">
        <v>29</v>
      </c>
      <c r="F14" s="904">
        <v>27</v>
      </c>
      <c r="G14" s="917">
        <v>98</v>
      </c>
      <c r="H14" s="904">
        <v>98</v>
      </c>
      <c r="I14" s="917">
        <v>0</v>
      </c>
      <c r="J14" s="1386">
        <v>25</v>
      </c>
      <c r="K14" s="904">
        <f>+I14*J14</f>
        <v>0</v>
      </c>
      <c r="L14" s="904">
        <v>0</v>
      </c>
      <c r="M14" s="917">
        <v>0</v>
      </c>
      <c r="N14" s="917">
        <v>0</v>
      </c>
      <c r="O14" s="917">
        <v>0</v>
      </c>
      <c r="P14" s="917">
        <f>SUM(L14:O14)</f>
        <v>0</v>
      </c>
      <c r="Q14" s="904">
        <f>+P14*J14</f>
        <v>0</v>
      </c>
      <c r="R14" s="1381" t="s">
        <v>1051</v>
      </c>
      <c r="S14" s="1381" t="s">
        <v>974</v>
      </c>
      <c r="T14" s="517" t="str">
        <f>+IF(K14=Q14,("OK"))</f>
        <v>OK</v>
      </c>
      <c r="U14" s="739">
        <f t="shared" si="4"/>
        <v>0</v>
      </c>
      <c r="V14" s="739">
        <f t="shared" si="5"/>
        <v>0</v>
      </c>
      <c r="W14" s="739">
        <f t="shared" si="6"/>
        <v>0</v>
      </c>
      <c r="X14" s="739">
        <f t="shared" si="7"/>
        <v>0</v>
      </c>
    </row>
    <row r="15" spans="1:24">
      <c r="A15" s="972">
        <v>10</v>
      </c>
      <c r="B15" s="838" t="s">
        <v>2895</v>
      </c>
      <c r="C15" s="516" t="s">
        <v>1594</v>
      </c>
      <c r="D15" s="904" t="s">
        <v>1117</v>
      </c>
      <c r="E15" s="904">
        <v>0</v>
      </c>
      <c r="F15" s="904">
        <v>0</v>
      </c>
      <c r="G15" s="917">
        <v>14</v>
      </c>
      <c r="H15" s="904">
        <v>4</v>
      </c>
      <c r="I15" s="917">
        <f>+G15-H15</f>
        <v>10</v>
      </c>
      <c r="J15" s="1383">
        <v>250</v>
      </c>
      <c r="K15" s="904">
        <f>+I15*J15</f>
        <v>2500</v>
      </c>
      <c r="L15" s="904">
        <v>0</v>
      </c>
      <c r="M15" s="917">
        <v>6</v>
      </c>
      <c r="N15" s="917">
        <v>4</v>
      </c>
      <c r="O15" s="917">
        <v>0</v>
      </c>
      <c r="P15" s="917">
        <f>SUM(L15:O15)</f>
        <v>10</v>
      </c>
      <c r="Q15" s="904">
        <f>+P15*J15</f>
        <v>2500</v>
      </c>
      <c r="R15" s="1381" t="s">
        <v>1051</v>
      </c>
      <c r="S15" s="1381" t="s">
        <v>974</v>
      </c>
      <c r="T15" s="517" t="str">
        <f>+IF(K15=Q15,("OK"))</f>
        <v>OK</v>
      </c>
      <c r="U15" s="739">
        <f t="shared" si="4"/>
        <v>0</v>
      </c>
      <c r="V15" s="739">
        <f t="shared" si="5"/>
        <v>1500</v>
      </c>
      <c r="W15" s="739">
        <f t="shared" si="6"/>
        <v>1000</v>
      </c>
      <c r="X15" s="739">
        <f t="shared" si="7"/>
        <v>0</v>
      </c>
    </row>
    <row r="16" spans="1:24" s="21" customFormat="1" ht="24" customHeight="1">
      <c r="A16" s="1060"/>
      <c r="B16" s="76" t="s">
        <v>6</v>
      </c>
      <c r="K16" s="1273">
        <f>SUM(K6:K15)</f>
        <v>221995</v>
      </c>
      <c r="L16" s="1139"/>
      <c r="M16" s="1139"/>
      <c r="N16" s="1139"/>
      <c r="O16" s="1139"/>
      <c r="P16" s="1139"/>
      <c r="Q16" s="1273">
        <f>SUM(Q6:Q15)</f>
        <v>221995</v>
      </c>
      <c r="T16" s="22" t="str">
        <f>IF(K16=Q16,"OK")</f>
        <v>OK</v>
      </c>
      <c r="U16" s="739">
        <f t="shared" si="4"/>
        <v>0</v>
      </c>
      <c r="V16" s="739">
        <f t="shared" si="5"/>
        <v>0</v>
      </c>
      <c r="W16" s="739">
        <f t="shared" si="6"/>
        <v>0</v>
      </c>
      <c r="X16" s="739">
        <f t="shared" si="7"/>
        <v>0</v>
      </c>
    </row>
    <row r="17" spans="1:24">
      <c r="A17" s="1843" t="s">
        <v>2896</v>
      </c>
      <c r="B17" s="1843"/>
      <c r="C17" s="1843"/>
      <c r="D17" s="1843"/>
      <c r="E17" s="1843"/>
      <c r="F17" s="1843"/>
      <c r="G17" s="1843"/>
      <c r="H17" s="1843"/>
      <c r="I17" s="1843"/>
      <c r="J17" s="1843"/>
      <c r="K17" s="1843"/>
      <c r="L17" s="1843"/>
      <c r="M17" s="1843"/>
      <c r="N17" s="1843"/>
      <c r="O17" s="1843"/>
      <c r="P17" s="1843"/>
      <c r="Q17" s="1843"/>
      <c r="R17" s="1843"/>
      <c r="S17" s="1843"/>
      <c r="T17" s="1376" t="s">
        <v>1028</v>
      </c>
      <c r="U17" s="739">
        <f t="shared" si="4"/>
        <v>0</v>
      </c>
      <c r="V17" s="739">
        <f t="shared" si="5"/>
        <v>0</v>
      </c>
      <c r="W17" s="739">
        <f t="shared" si="6"/>
        <v>0</v>
      </c>
      <c r="X17" s="739">
        <f t="shared" si="7"/>
        <v>0</v>
      </c>
    </row>
    <row r="18" spans="1:24">
      <c r="A18" s="1843" t="s">
        <v>1518</v>
      </c>
      <c r="B18" s="1843"/>
      <c r="C18" s="1843"/>
      <c r="D18" s="1843"/>
      <c r="E18" s="1843"/>
      <c r="F18" s="1843"/>
      <c r="G18" s="1843"/>
      <c r="H18" s="1843"/>
      <c r="I18" s="1843"/>
      <c r="J18" s="1843"/>
      <c r="K18" s="1843"/>
      <c r="L18" s="1843"/>
      <c r="M18" s="1843"/>
      <c r="N18" s="1843"/>
      <c r="O18" s="1843"/>
      <c r="P18" s="1843"/>
      <c r="Q18" s="1843"/>
      <c r="R18" s="1843"/>
      <c r="S18" s="1843"/>
      <c r="T18" s="517" t="str">
        <f>+IF(K23=Q23,("OK"))</f>
        <v>OK</v>
      </c>
      <c r="U18" s="739">
        <f t="shared" si="4"/>
        <v>0</v>
      </c>
      <c r="V18" s="739">
        <f t="shared" si="5"/>
        <v>0</v>
      </c>
      <c r="W18" s="739">
        <f t="shared" si="6"/>
        <v>0</v>
      </c>
      <c r="X18" s="739">
        <f t="shared" si="7"/>
        <v>0</v>
      </c>
    </row>
    <row r="19" spans="1:24">
      <c r="A19" s="1928" t="s">
        <v>1030</v>
      </c>
      <c r="B19" s="1928"/>
      <c r="C19" s="1928"/>
      <c r="D19" s="1928"/>
      <c r="E19" s="1928"/>
      <c r="F19" s="1928"/>
      <c r="G19" s="1928"/>
      <c r="H19" s="1928"/>
      <c r="I19" s="1928"/>
      <c r="J19" s="1928"/>
      <c r="K19" s="1928"/>
      <c r="L19" s="1928"/>
      <c r="M19" s="1928"/>
      <c r="N19" s="1928"/>
      <c r="O19" s="1928"/>
      <c r="P19" s="1928"/>
      <c r="Q19" s="1928"/>
      <c r="R19" s="1928"/>
      <c r="S19" s="1928"/>
      <c r="T19" s="517" t="str">
        <f>+IF(K24=Q24,("OK"))</f>
        <v>OK</v>
      </c>
      <c r="U19" s="739">
        <f t="shared" si="4"/>
        <v>0</v>
      </c>
      <c r="V19" s="739">
        <f t="shared" si="5"/>
        <v>0</v>
      </c>
      <c r="W19" s="739">
        <f t="shared" si="6"/>
        <v>0</v>
      </c>
      <c r="X19" s="739">
        <f t="shared" si="7"/>
        <v>0</v>
      </c>
    </row>
    <row r="20" spans="1:24">
      <c r="A20" s="1929" t="s">
        <v>789</v>
      </c>
      <c r="B20" s="1873" t="s">
        <v>4</v>
      </c>
      <c r="C20" s="1929" t="s">
        <v>1031</v>
      </c>
      <c r="D20" s="1893" t="s">
        <v>1032</v>
      </c>
      <c r="E20" s="1893"/>
      <c r="F20" s="1893"/>
      <c r="G20" s="1892" t="s">
        <v>1033</v>
      </c>
      <c r="H20" s="1892" t="s">
        <v>1034</v>
      </c>
      <c r="I20" s="1892" t="s">
        <v>1035</v>
      </c>
      <c r="J20" s="1896" t="s">
        <v>1036</v>
      </c>
      <c r="K20" s="1896" t="s">
        <v>1037</v>
      </c>
      <c r="L20" s="1893" t="s">
        <v>1038</v>
      </c>
      <c r="M20" s="1893" t="s">
        <v>1039</v>
      </c>
      <c r="N20" s="1893" t="s">
        <v>1040</v>
      </c>
      <c r="O20" s="1893" t="s">
        <v>1041</v>
      </c>
      <c r="P20" s="1929" t="s">
        <v>1042</v>
      </c>
      <c r="Q20" s="1929"/>
      <c r="R20" s="1929" t="s">
        <v>1043</v>
      </c>
      <c r="S20" s="1878" t="s">
        <v>1044</v>
      </c>
      <c r="T20" s="517" t="str">
        <f>+IF(K25=Q25,("OK"))</f>
        <v>OK</v>
      </c>
      <c r="U20" s="739"/>
      <c r="V20" s="739"/>
      <c r="W20" s="739"/>
      <c r="X20" s="739"/>
    </row>
    <row r="21" spans="1:24" ht="77.400000000000006" customHeight="1">
      <c r="A21" s="1929"/>
      <c r="B21" s="1874"/>
      <c r="C21" s="1929"/>
      <c r="D21" s="1207" t="s">
        <v>1045</v>
      </c>
      <c r="E21" s="1207" t="s">
        <v>1046</v>
      </c>
      <c r="F21" s="1207" t="s">
        <v>224</v>
      </c>
      <c r="G21" s="1892"/>
      <c r="H21" s="1892"/>
      <c r="I21" s="1892"/>
      <c r="J21" s="1896"/>
      <c r="K21" s="1896"/>
      <c r="L21" s="1893"/>
      <c r="M21" s="1893"/>
      <c r="N21" s="1893"/>
      <c r="O21" s="1893"/>
      <c r="P21" s="657" t="s">
        <v>1047</v>
      </c>
      <c r="Q21" s="1379" t="s">
        <v>1048</v>
      </c>
      <c r="R21" s="1929"/>
      <c r="S21" s="1878"/>
      <c r="T21" s="517" t="str">
        <f>+IF(K26=Q26,("OK"))</f>
        <v>OK</v>
      </c>
      <c r="U21" s="739">
        <f t="shared" si="4"/>
        <v>0</v>
      </c>
      <c r="V21" s="739">
        <f t="shared" si="5"/>
        <v>0</v>
      </c>
      <c r="W21" s="739">
        <f t="shared" si="6"/>
        <v>0</v>
      </c>
      <c r="X21" s="739">
        <f t="shared" si="7"/>
        <v>0</v>
      </c>
    </row>
    <row r="22" spans="1:24" ht="18.600000000000001" customHeight="1">
      <c r="A22" s="1377"/>
      <c r="B22" s="1322" t="s">
        <v>1087</v>
      </c>
      <c r="C22" s="1377"/>
      <c r="D22" s="1207"/>
      <c r="E22" s="1207"/>
      <c r="F22" s="1207"/>
      <c r="G22" s="1207"/>
      <c r="H22" s="1207"/>
      <c r="I22" s="1207"/>
      <c r="J22" s="1211"/>
      <c r="K22" s="1240">
        <f>+K16</f>
        <v>221995</v>
      </c>
      <c r="L22" s="1387"/>
      <c r="M22" s="1387"/>
      <c r="N22" s="1387"/>
      <c r="O22" s="1387"/>
      <c r="P22" s="1388"/>
      <c r="Q22" s="1389">
        <f>+Q16</f>
        <v>221995</v>
      </c>
      <c r="R22" s="1377"/>
      <c r="S22" s="726"/>
      <c r="U22" s="739">
        <f t="shared" si="4"/>
        <v>0</v>
      </c>
      <c r="V22" s="739">
        <f t="shared" si="5"/>
        <v>0</v>
      </c>
      <c r="W22" s="739">
        <f t="shared" si="6"/>
        <v>0</v>
      </c>
      <c r="X22" s="739">
        <f t="shared" si="7"/>
        <v>0</v>
      </c>
    </row>
    <row r="23" spans="1:24">
      <c r="A23" s="972">
        <v>11</v>
      </c>
      <c r="B23" s="841" t="s">
        <v>2897</v>
      </c>
      <c r="C23" s="516" t="s">
        <v>1169</v>
      </c>
      <c r="D23" s="1390">
        <v>0</v>
      </c>
      <c r="E23" s="1390">
        <v>0</v>
      </c>
      <c r="F23" s="1390">
        <v>0</v>
      </c>
      <c r="G23" s="1391">
        <v>2</v>
      </c>
      <c r="H23" s="1390">
        <v>0</v>
      </c>
      <c r="I23" s="1391">
        <f>G23</f>
        <v>2</v>
      </c>
      <c r="J23" s="1386">
        <v>300</v>
      </c>
      <c r="K23" s="904">
        <f>+I23*J23</f>
        <v>600</v>
      </c>
      <c r="L23" s="904">
        <v>0</v>
      </c>
      <c r="M23" s="917">
        <v>2</v>
      </c>
      <c r="N23" s="917">
        <v>0</v>
      </c>
      <c r="O23" s="917">
        <v>0</v>
      </c>
      <c r="P23" s="917">
        <f>SUM(L23:O23)</f>
        <v>2</v>
      </c>
      <c r="Q23" s="904">
        <f>+P23*J23</f>
        <v>600</v>
      </c>
      <c r="R23" s="1381" t="s">
        <v>1051</v>
      </c>
      <c r="S23" s="516" t="s">
        <v>1644</v>
      </c>
      <c r="T23" s="517" t="str">
        <f t="shared" ref="T23:T28" si="8">+IF(K27=Q27,("OK"))</f>
        <v>OK</v>
      </c>
      <c r="U23" s="739">
        <f t="shared" si="4"/>
        <v>0</v>
      </c>
      <c r="V23" s="739">
        <f t="shared" si="5"/>
        <v>600</v>
      </c>
      <c r="W23" s="739">
        <f t="shared" si="6"/>
        <v>0</v>
      </c>
      <c r="X23" s="739">
        <f t="shared" si="7"/>
        <v>0</v>
      </c>
    </row>
    <row r="24" spans="1:24" ht="42">
      <c r="A24" s="972">
        <v>12</v>
      </c>
      <c r="B24" s="1392" t="s">
        <v>2898</v>
      </c>
      <c r="C24" s="516" t="s">
        <v>2899</v>
      </c>
      <c r="D24" s="904" t="s">
        <v>1117</v>
      </c>
      <c r="E24" s="904" t="s">
        <v>1117</v>
      </c>
      <c r="F24" s="904">
        <v>15</v>
      </c>
      <c r="G24" s="917">
        <v>30</v>
      </c>
      <c r="H24" s="904">
        <v>0</v>
      </c>
      <c r="I24" s="917">
        <v>40</v>
      </c>
      <c r="J24" s="1383">
        <v>220</v>
      </c>
      <c r="K24" s="904">
        <f>+I24*J24</f>
        <v>8800</v>
      </c>
      <c r="L24" s="904">
        <v>0</v>
      </c>
      <c r="M24" s="917">
        <v>40</v>
      </c>
      <c r="N24" s="917">
        <v>0</v>
      </c>
      <c r="O24" s="917">
        <v>0</v>
      </c>
      <c r="P24" s="917">
        <f>SUM(L24:O24)</f>
        <v>40</v>
      </c>
      <c r="Q24" s="904">
        <f>+P24*J24</f>
        <v>8800</v>
      </c>
      <c r="R24" s="1381" t="s">
        <v>1051</v>
      </c>
      <c r="S24" s="1381" t="s">
        <v>974</v>
      </c>
      <c r="T24" s="517" t="str">
        <f t="shared" si="8"/>
        <v>OK</v>
      </c>
      <c r="U24" s="739">
        <f t="shared" si="4"/>
        <v>0</v>
      </c>
      <c r="V24" s="739">
        <f t="shared" si="5"/>
        <v>8800</v>
      </c>
      <c r="W24" s="739">
        <f t="shared" si="6"/>
        <v>0</v>
      </c>
      <c r="X24" s="739">
        <f t="shared" si="7"/>
        <v>0</v>
      </c>
    </row>
    <row r="25" spans="1:24">
      <c r="A25" s="972">
        <v>13</v>
      </c>
      <c r="B25" s="838" t="s">
        <v>2900</v>
      </c>
      <c r="C25" s="516" t="s">
        <v>1332</v>
      </c>
      <c r="D25" s="1390">
        <v>0</v>
      </c>
      <c r="E25" s="1390">
        <v>0</v>
      </c>
      <c r="F25" s="1390">
        <v>0</v>
      </c>
      <c r="G25" s="1391">
        <v>10</v>
      </c>
      <c r="H25" s="1390">
        <v>0</v>
      </c>
      <c r="I25" s="1391">
        <f>G25</f>
        <v>10</v>
      </c>
      <c r="J25" s="1386">
        <v>60</v>
      </c>
      <c r="K25" s="904">
        <f>+I25*J25</f>
        <v>600</v>
      </c>
      <c r="L25" s="904">
        <v>0</v>
      </c>
      <c r="M25" s="917">
        <v>10</v>
      </c>
      <c r="N25" s="917">
        <v>0</v>
      </c>
      <c r="O25" s="917">
        <v>0</v>
      </c>
      <c r="P25" s="917">
        <f>SUM(L25:O25)</f>
        <v>10</v>
      </c>
      <c r="Q25" s="904">
        <f>+P25*J25</f>
        <v>600</v>
      </c>
      <c r="R25" s="1381" t="s">
        <v>1051</v>
      </c>
      <c r="S25" s="516" t="s">
        <v>1644</v>
      </c>
      <c r="T25" s="517" t="str">
        <f t="shared" si="8"/>
        <v>OK</v>
      </c>
      <c r="U25" s="739">
        <f t="shared" si="4"/>
        <v>0</v>
      </c>
      <c r="V25" s="739">
        <f t="shared" si="5"/>
        <v>600</v>
      </c>
      <c r="W25" s="739">
        <f t="shared" si="6"/>
        <v>0</v>
      </c>
      <c r="X25" s="739">
        <f t="shared" si="7"/>
        <v>0</v>
      </c>
    </row>
    <row r="26" spans="1:24">
      <c r="A26" s="972">
        <v>14</v>
      </c>
      <c r="B26" s="838" t="s">
        <v>2901</v>
      </c>
      <c r="C26" s="516" t="s">
        <v>1169</v>
      </c>
      <c r="D26" s="1390">
        <v>0</v>
      </c>
      <c r="E26" s="1390">
        <v>0</v>
      </c>
      <c r="F26" s="1390">
        <v>0</v>
      </c>
      <c r="G26" s="1391">
        <v>2</v>
      </c>
      <c r="H26" s="1390">
        <v>0</v>
      </c>
      <c r="I26" s="1391">
        <f>G26</f>
        <v>2</v>
      </c>
      <c r="J26" s="1386">
        <v>700</v>
      </c>
      <c r="K26" s="904">
        <f>+I26*J26</f>
        <v>1400</v>
      </c>
      <c r="L26" s="904">
        <v>0</v>
      </c>
      <c r="M26" s="917">
        <v>2</v>
      </c>
      <c r="N26" s="917">
        <v>0</v>
      </c>
      <c r="O26" s="917">
        <v>0</v>
      </c>
      <c r="P26" s="917">
        <f>SUM(L26:O26)</f>
        <v>2</v>
      </c>
      <c r="Q26" s="904">
        <f>+P26*J26</f>
        <v>1400</v>
      </c>
      <c r="R26" s="1381" t="s">
        <v>1051</v>
      </c>
      <c r="S26" s="516" t="s">
        <v>1644</v>
      </c>
      <c r="T26" s="517" t="str">
        <f t="shared" si="8"/>
        <v>OK</v>
      </c>
      <c r="U26" s="739">
        <f t="shared" si="4"/>
        <v>0</v>
      </c>
      <c r="V26" s="739">
        <f t="shared" si="5"/>
        <v>1400</v>
      </c>
      <c r="W26" s="739">
        <f t="shared" si="6"/>
        <v>0</v>
      </c>
      <c r="X26" s="739">
        <f t="shared" si="7"/>
        <v>0</v>
      </c>
    </row>
    <row r="27" spans="1:24">
      <c r="A27" s="972">
        <v>15</v>
      </c>
      <c r="B27" s="838" t="s">
        <v>2902</v>
      </c>
      <c r="C27" s="516" t="s">
        <v>1620</v>
      </c>
      <c r="D27" s="1390">
        <v>0</v>
      </c>
      <c r="E27" s="1390">
        <v>0</v>
      </c>
      <c r="F27" s="1390">
        <v>0</v>
      </c>
      <c r="G27" s="1391">
        <v>5</v>
      </c>
      <c r="H27" s="1390">
        <v>0</v>
      </c>
      <c r="I27" s="1391">
        <f>G27</f>
        <v>5</v>
      </c>
      <c r="J27" s="1386">
        <v>200</v>
      </c>
      <c r="K27" s="904">
        <f>+I27*J27</f>
        <v>1000</v>
      </c>
      <c r="L27" s="904">
        <v>0</v>
      </c>
      <c r="M27" s="917">
        <v>5</v>
      </c>
      <c r="N27" s="917">
        <v>0</v>
      </c>
      <c r="O27" s="917">
        <v>0</v>
      </c>
      <c r="P27" s="917">
        <f>SUM(L27:O27)</f>
        <v>5</v>
      </c>
      <c r="Q27" s="904">
        <f>+P27*J27</f>
        <v>1000</v>
      </c>
      <c r="R27" s="1381" t="s">
        <v>1051</v>
      </c>
      <c r="S27" s="516" t="s">
        <v>1644</v>
      </c>
      <c r="T27" s="517" t="str">
        <f t="shared" si="8"/>
        <v>OK</v>
      </c>
      <c r="U27" s="739">
        <f t="shared" si="4"/>
        <v>0</v>
      </c>
      <c r="V27" s="739">
        <f t="shared" si="5"/>
        <v>1000</v>
      </c>
      <c r="W27" s="739">
        <f t="shared" si="6"/>
        <v>0</v>
      </c>
      <c r="X27" s="739">
        <f t="shared" si="7"/>
        <v>0</v>
      </c>
    </row>
    <row r="28" spans="1:24">
      <c r="A28" s="972">
        <v>16</v>
      </c>
      <c r="B28" s="838" t="s">
        <v>2903</v>
      </c>
      <c r="C28" s="516" t="s">
        <v>2904</v>
      </c>
      <c r="D28" s="904">
        <v>223</v>
      </c>
      <c r="E28" s="904">
        <v>360</v>
      </c>
      <c r="F28" s="904">
        <v>456</v>
      </c>
      <c r="G28" s="917">
        <v>700</v>
      </c>
      <c r="H28" s="904">
        <v>26</v>
      </c>
      <c r="I28" s="917">
        <v>674</v>
      </c>
      <c r="J28" s="1383">
        <v>112</v>
      </c>
      <c r="K28" s="904">
        <f t="shared" si="0"/>
        <v>75488</v>
      </c>
      <c r="L28" s="904">
        <v>170</v>
      </c>
      <c r="M28" s="917">
        <v>170</v>
      </c>
      <c r="N28" s="917">
        <v>170</v>
      </c>
      <c r="O28" s="917">
        <v>164</v>
      </c>
      <c r="P28" s="917">
        <f t="shared" si="1"/>
        <v>674</v>
      </c>
      <c r="Q28" s="904">
        <f t="shared" si="2"/>
        <v>75488</v>
      </c>
      <c r="R28" s="1381" t="s">
        <v>1051</v>
      </c>
      <c r="S28" s="1381" t="s">
        <v>974</v>
      </c>
      <c r="T28" s="517" t="str">
        <f t="shared" si="8"/>
        <v>OK</v>
      </c>
      <c r="U28" s="739">
        <f t="shared" si="4"/>
        <v>19040</v>
      </c>
      <c r="V28" s="739">
        <f t="shared" si="5"/>
        <v>19040</v>
      </c>
      <c r="W28" s="739">
        <f t="shared" si="6"/>
        <v>19040</v>
      </c>
      <c r="X28" s="739">
        <f t="shared" si="7"/>
        <v>18368</v>
      </c>
    </row>
    <row r="29" spans="1:24">
      <c r="A29" s="972">
        <v>17</v>
      </c>
      <c r="B29" s="838" t="s">
        <v>2905</v>
      </c>
      <c r="C29" s="516" t="s">
        <v>2904</v>
      </c>
      <c r="D29" s="904">
        <v>263</v>
      </c>
      <c r="E29" s="904">
        <v>283</v>
      </c>
      <c r="F29" s="904">
        <v>582</v>
      </c>
      <c r="G29" s="917">
        <v>700</v>
      </c>
      <c r="H29" s="904">
        <v>24</v>
      </c>
      <c r="I29" s="917">
        <v>676</v>
      </c>
      <c r="J29" s="1383">
        <v>95</v>
      </c>
      <c r="K29" s="904">
        <f t="shared" si="0"/>
        <v>64220</v>
      </c>
      <c r="L29" s="904">
        <v>150</v>
      </c>
      <c r="M29" s="917">
        <v>150</v>
      </c>
      <c r="N29" s="917">
        <v>150</v>
      </c>
      <c r="O29" s="917">
        <v>226</v>
      </c>
      <c r="P29" s="917">
        <f t="shared" si="1"/>
        <v>676</v>
      </c>
      <c r="Q29" s="904">
        <f t="shared" si="2"/>
        <v>64220</v>
      </c>
      <c r="R29" s="1381" t="s">
        <v>1051</v>
      </c>
      <c r="S29" s="1381" t="s">
        <v>974</v>
      </c>
      <c r="U29" s="739">
        <f t="shared" si="4"/>
        <v>14250</v>
      </c>
      <c r="V29" s="739">
        <f t="shared" si="5"/>
        <v>14250</v>
      </c>
      <c r="W29" s="739">
        <f t="shared" si="6"/>
        <v>14250</v>
      </c>
      <c r="X29" s="739">
        <f t="shared" si="7"/>
        <v>21470</v>
      </c>
    </row>
    <row r="30" spans="1:24">
      <c r="A30" s="972">
        <v>18</v>
      </c>
      <c r="B30" s="838" t="s">
        <v>2906</v>
      </c>
      <c r="C30" s="516" t="s">
        <v>2904</v>
      </c>
      <c r="D30" s="904">
        <v>220</v>
      </c>
      <c r="E30" s="904">
        <v>305</v>
      </c>
      <c r="F30" s="904">
        <v>352</v>
      </c>
      <c r="G30" s="917">
        <v>480</v>
      </c>
      <c r="H30" s="904">
        <v>24</v>
      </c>
      <c r="I30" s="917">
        <v>456</v>
      </c>
      <c r="J30" s="1383">
        <v>65</v>
      </c>
      <c r="K30" s="904">
        <f t="shared" si="0"/>
        <v>29640</v>
      </c>
      <c r="L30" s="904">
        <v>114</v>
      </c>
      <c r="M30" s="917">
        <v>114</v>
      </c>
      <c r="N30" s="917">
        <v>114</v>
      </c>
      <c r="O30" s="917">
        <v>114</v>
      </c>
      <c r="P30" s="917">
        <f t="shared" si="1"/>
        <v>456</v>
      </c>
      <c r="Q30" s="904">
        <f t="shared" si="2"/>
        <v>29640</v>
      </c>
      <c r="R30" s="1381" t="s">
        <v>1051</v>
      </c>
      <c r="S30" s="1381" t="s">
        <v>974</v>
      </c>
      <c r="T30" s="517" t="str">
        <f>+IF(K34=Q34,("OK"))</f>
        <v>OK</v>
      </c>
      <c r="U30" s="739">
        <f t="shared" si="4"/>
        <v>7410</v>
      </c>
      <c r="V30" s="739">
        <f t="shared" si="5"/>
        <v>7410</v>
      </c>
      <c r="W30" s="739">
        <f t="shared" si="6"/>
        <v>7410</v>
      </c>
      <c r="X30" s="739">
        <f t="shared" si="7"/>
        <v>7410</v>
      </c>
    </row>
    <row r="31" spans="1:24">
      <c r="A31" s="972">
        <v>19</v>
      </c>
      <c r="B31" s="838" t="s">
        <v>2907</v>
      </c>
      <c r="C31" s="516" t="s">
        <v>2904</v>
      </c>
      <c r="D31" s="904">
        <v>10</v>
      </c>
      <c r="E31" s="904">
        <v>13</v>
      </c>
      <c r="F31" s="904">
        <v>18</v>
      </c>
      <c r="G31" s="917">
        <v>40</v>
      </c>
      <c r="H31" s="904">
        <v>10</v>
      </c>
      <c r="I31" s="917">
        <v>30</v>
      </c>
      <c r="J31" s="1386">
        <v>150</v>
      </c>
      <c r="K31" s="904">
        <f t="shared" si="0"/>
        <v>4500</v>
      </c>
      <c r="L31" s="904">
        <v>0</v>
      </c>
      <c r="M31" s="917">
        <v>15</v>
      </c>
      <c r="N31" s="917">
        <v>0</v>
      </c>
      <c r="O31" s="917">
        <v>15</v>
      </c>
      <c r="P31" s="917">
        <f t="shared" si="1"/>
        <v>30</v>
      </c>
      <c r="Q31" s="904">
        <f t="shared" si="2"/>
        <v>4500</v>
      </c>
      <c r="R31" s="1381" t="s">
        <v>1051</v>
      </c>
      <c r="S31" s="1381" t="s">
        <v>974</v>
      </c>
      <c r="T31" s="517" t="str">
        <f>+IF(K35=Q35,("OK"))</f>
        <v>OK</v>
      </c>
      <c r="U31" s="739">
        <f t="shared" si="4"/>
        <v>0</v>
      </c>
      <c r="V31" s="739">
        <f t="shared" si="5"/>
        <v>2250</v>
      </c>
      <c r="W31" s="739">
        <f t="shared" si="6"/>
        <v>0</v>
      </c>
      <c r="X31" s="739">
        <f t="shared" si="7"/>
        <v>2250</v>
      </c>
    </row>
    <row r="32" spans="1:24">
      <c r="A32" s="972">
        <v>20</v>
      </c>
      <c r="B32" s="838" t="s">
        <v>2908</v>
      </c>
      <c r="C32" s="516" t="s">
        <v>2904</v>
      </c>
      <c r="D32" s="904">
        <v>1</v>
      </c>
      <c r="E32" s="904">
        <v>0</v>
      </c>
      <c r="F32" s="904">
        <v>0</v>
      </c>
      <c r="G32" s="917">
        <v>0</v>
      </c>
      <c r="H32" s="904">
        <v>0</v>
      </c>
      <c r="I32" s="917">
        <v>0</v>
      </c>
      <c r="J32" s="1386">
        <v>165</v>
      </c>
      <c r="K32" s="904">
        <f>+I32*J32</f>
        <v>0</v>
      </c>
      <c r="L32" s="904">
        <v>0</v>
      </c>
      <c r="M32" s="917">
        <v>0</v>
      </c>
      <c r="N32" s="917">
        <v>0</v>
      </c>
      <c r="O32" s="917">
        <v>0</v>
      </c>
      <c r="P32" s="917">
        <f t="shared" si="1"/>
        <v>0</v>
      </c>
      <c r="Q32" s="904">
        <f t="shared" si="2"/>
        <v>0</v>
      </c>
      <c r="R32" s="1381"/>
      <c r="S32" s="1381" t="s">
        <v>974</v>
      </c>
      <c r="T32" s="517" t="str">
        <f>+IF(K36=Q36,("OK"))</f>
        <v>OK</v>
      </c>
      <c r="U32" s="739">
        <f t="shared" si="4"/>
        <v>0</v>
      </c>
      <c r="V32" s="739">
        <f t="shared" si="5"/>
        <v>0</v>
      </c>
      <c r="W32" s="739">
        <f t="shared" si="6"/>
        <v>0</v>
      </c>
      <c r="X32" s="739">
        <f t="shared" si="7"/>
        <v>0</v>
      </c>
    </row>
    <row r="33" spans="1:24">
      <c r="A33" s="972">
        <v>21</v>
      </c>
      <c r="B33" s="838" t="s">
        <v>2909</v>
      </c>
      <c r="C33" s="516" t="s">
        <v>2904</v>
      </c>
      <c r="D33" s="904">
        <v>5</v>
      </c>
      <c r="E33" s="904" t="s">
        <v>1117</v>
      </c>
      <c r="F33" s="904" t="s">
        <v>1117</v>
      </c>
      <c r="G33" s="917">
        <v>2</v>
      </c>
      <c r="H33" s="904">
        <v>0</v>
      </c>
      <c r="I33" s="917">
        <v>2</v>
      </c>
      <c r="J33" s="1386">
        <v>250</v>
      </c>
      <c r="K33" s="904">
        <f>+I33*J33</f>
        <v>500</v>
      </c>
      <c r="L33" s="904"/>
      <c r="M33" s="917">
        <v>2</v>
      </c>
      <c r="N33" s="917"/>
      <c r="O33" s="917"/>
      <c r="P33" s="917">
        <f t="shared" si="1"/>
        <v>2</v>
      </c>
      <c r="Q33" s="904">
        <f t="shared" si="2"/>
        <v>500</v>
      </c>
      <c r="R33" s="1381" t="s">
        <v>1051</v>
      </c>
      <c r="S33" s="1381"/>
      <c r="T33" s="517" t="str">
        <f>+IF(K37=Q37,("OK"))</f>
        <v>OK</v>
      </c>
      <c r="U33" s="739">
        <f t="shared" si="4"/>
        <v>0</v>
      </c>
      <c r="V33" s="739">
        <f t="shared" si="5"/>
        <v>500</v>
      </c>
      <c r="W33" s="739">
        <f t="shared" si="6"/>
        <v>0</v>
      </c>
      <c r="X33" s="739">
        <f t="shared" si="7"/>
        <v>0</v>
      </c>
    </row>
    <row r="34" spans="1:24">
      <c r="A34" s="972">
        <v>22</v>
      </c>
      <c r="B34" s="1392" t="s">
        <v>2910</v>
      </c>
      <c r="C34" s="516" t="s">
        <v>1327</v>
      </c>
      <c r="D34" s="904">
        <v>200</v>
      </c>
      <c r="E34" s="904">
        <v>215</v>
      </c>
      <c r="F34" s="904">
        <v>225</v>
      </c>
      <c r="G34" s="917">
        <v>250</v>
      </c>
      <c r="H34" s="904">
        <v>20</v>
      </c>
      <c r="I34" s="917">
        <v>230</v>
      </c>
      <c r="J34" s="1383">
        <v>30</v>
      </c>
      <c r="K34" s="904">
        <f t="shared" si="0"/>
        <v>6900</v>
      </c>
      <c r="L34" s="904">
        <v>60</v>
      </c>
      <c r="M34" s="917">
        <v>60</v>
      </c>
      <c r="N34" s="917">
        <v>60</v>
      </c>
      <c r="O34" s="917">
        <v>50</v>
      </c>
      <c r="P34" s="917">
        <f t="shared" si="1"/>
        <v>230</v>
      </c>
      <c r="Q34" s="904">
        <f t="shared" si="2"/>
        <v>6900</v>
      </c>
      <c r="R34" s="1381" t="s">
        <v>1051</v>
      </c>
      <c r="S34" s="1381" t="s">
        <v>974</v>
      </c>
      <c r="T34" s="517" t="str">
        <f>+IF(K47=Q47,("OK"))</f>
        <v>OK</v>
      </c>
      <c r="U34" s="739">
        <f t="shared" si="4"/>
        <v>1800</v>
      </c>
      <c r="V34" s="739">
        <f t="shared" si="5"/>
        <v>1800</v>
      </c>
      <c r="W34" s="739">
        <f t="shared" si="6"/>
        <v>1800</v>
      </c>
      <c r="X34" s="739">
        <f t="shared" si="7"/>
        <v>1500</v>
      </c>
    </row>
    <row r="35" spans="1:24">
      <c r="A35" s="972">
        <v>23</v>
      </c>
      <c r="B35" s="1392" t="s">
        <v>2911</v>
      </c>
      <c r="C35" s="516" t="s">
        <v>1327</v>
      </c>
      <c r="D35" s="904">
        <v>20</v>
      </c>
      <c r="E35" s="904">
        <v>26</v>
      </c>
      <c r="F35" s="904">
        <v>16</v>
      </c>
      <c r="G35" s="917">
        <v>35</v>
      </c>
      <c r="H35" s="904">
        <v>15</v>
      </c>
      <c r="I35" s="917">
        <v>20</v>
      </c>
      <c r="J35" s="1383">
        <v>30</v>
      </c>
      <c r="K35" s="904">
        <f t="shared" si="0"/>
        <v>600</v>
      </c>
      <c r="L35" s="904">
        <v>0</v>
      </c>
      <c r="M35" s="917">
        <v>10</v>
      </c>
      <c r="N35" s="917">
        <v>0</v>
      </c>
      <c r="O35" s="917">
        <v>10</v>
      </c>
      <c r="P35" s="917">
        <f t="shared" si="1"/>
        <v>20</v>
      </c>
      <c r="Q35" s="904">
        <f t="shared" si="2"/>
        <v>600</v>
      </c>
      <c r="R35" s="1381" t="s">
        <v>1051</v>
      </c>
      <c r="S35" s="1381" t="s">
        <v>974</v>
      </c>
      <c r="T35" s="517" t="str">
        <f>+IF(K48=Q48,("OK"))</f>
        <v>OK</v>
      </c>
      <c r="U35" s="739">
        <f t="shared" si="4"/>
        <v>0</v>
      </c>
      <c r="V35" s="739">
        <f t="shared" si="5"/>
        <v>300</v>
      </c>
      <c r="W35" s="739">
        <f t="shared" si="6"/>
        <v>0</v>
      </c>
      <c r="X35" s="739">
        <f t="shared" si="7"/>
        <v>300</v>
      </c>
    </row>
    <row r="36" spans="1:24">
      <c r="A36" s="972">
        <v>24</v>
      </c>
      <c r="B36" s="838" t="s">
        <v>2912</v>
      </c>
      <c r="C36" s="516" t="s">
        <v>1327</v>
      </c>
      <c r="D36" s="904">
        <v>29</v>
      </c>
      <c r="E36" s="904">
        <v>15</v>
      </c>
      <c r="F36" s="904">
        <v>15</v>
      </c>
      <c r="G36" s="917">
        <v>24</v>
      </c>
      <c r="H36" s="904">
        <v>8</v>
      </c>
      <c r="I36" s="917">
        <v>16</v>
      </c>
      <c r="J36" s="1386">
        <v>195</v>
      </c>
      <c r="K36" s="904">
        <f t="shared" si="0"/>
        <v>3120</v>
      </c>
      <c r="L36" s="904">
        <v>8</v>
      </c>
      <c r="M36" s="917">
        <v>0</v>
      </c>
      <c r="N36" s="917">
        <v>8</v>
      </c>
      <c r="O36" s="917">
        <v>0</v>
      </c>
      <c r="P36" s="917">
        <f t="shared" si="1"/>
        <v>16</v>
      </c>
      <c r="Q36" s="904">
        <f t="shared" si="2"/>
        <v>3120</v>
      </c>
      <c r="R36" s="1381" t="s">
        <v>1051</v>
      </c>
      <c r="S36" s="1381" t="s">
        <v>974</v>
      </c>
      <c r="T36" s="517" t="str">
        <f>+IF(K49=Q49,("OK"))</f>
        <v>OK</v>
      </c>
      <c r="U36" s="739">
        <f t="shared" si="4"/>
        <v>1560</v>
      </c>
      <c r="V36" s="739">
        <f t="shared" si="5"/>
        <v>0</v>
      </c>
      <c r="W36" s="739">
        <f t="shared" si="6"/>
        <v>1560</v>
      </c>
      <c r="X36" s="739">
        <f t="shared" si="7"/>
        <v>0</v>
      </c>
    </row>
    <row r="37" spans="1:24">
      <c r="A37" s="972">
        <v>25</v>
      </c>
      <c r="B37" s="838" t="s">
        <v>2913</v>
      </c>
      <c r="C37" s="516" t="s">
        <v>1327</v>
      </c>
      <c r="D37" s="904">
        <v>40</v>
      </c>
      <c r="E37" s="904">
        <v>21</v>
      </c>
      <c r="F37" s="904">
        <v>80</v>
      </c>
      <c r="G37" s="917">
        <v>50</v>
      </c>
      <c r="H37" s="904">
        <v>0</v>
      </c>
      <c r="I37" s="917">
        <v>50</v>
      </c>
      <c r="J37" s="1386">
        <v>55</v>
      </c>
      <c r="K37" s="904">
        <f>+I37*J37</f>
        <v>2750</v>
      </c>
      <c r="L37" s="904">
        <v>20</v>
      </c>
      <c r="M37" s="917">
        <v>0</v>
      </c>
      <c r="N37" s="917">
        <v>20</v>
      </c>
      <c r="O37" s="917">
        <v>10</v>
      </c>
      <c r="P37" s="917">
        <f>SUM(L37:O37)</f>
        <v>50</v>
      </c>
      <c r="Q37" s="904">
        <f>+P37*J37</f>
        <v>2750</v>
      </c>
      <c r="R37" s="1381" t="s">
        <v>1051</v>
      </c>
      <c r="S37" s="1381" t="s">
        <v>974</v>
      </c>
      <c r="T37" s="517" t="str">
        <f>+IF(K50=Q50,("OK"))</f>
        <v>OK</v>
      </c>
      <c r="U37" s="739">
        <f t="shared" si="4"/>
        <v>1100</v>
      </c>
      <c r="V37" s="739">
        <f t="shared" si="5"/>
        <v>0</v>
      </c>
      <c r="W37" s="739">
        <f t="shared" si="6"/>
        <v>1100</v>
      </c>
      <c r="X37" s="739">
        <f t="shared" si="7"/>
        <v>550</v>
      </c>
    </row>
    <row r="38" spans="1:24" s="21" customFormat="1" ht="24" customHeight="1">
      <c r="A38" s="1060"/>
      <c r="B38" s="76" t="s">
        <v>6</v>
      </c>
      <c r="K38" s="1273">
        <f>SUM(K22:K37)</f>
        <v>422113</v>
      </c>
      <c r="L38" s="1139"/>
      <c r="M38" s="1139"/>
      <c r="N38" s="1139"/>
      <c r="O38" s="1139"/>
      <c r="P38" s="1139"/>
      <c r="Q38" s="1273">
        <f>SUM(Q22:Q37)</f>
        <v>422113</v>
      </c>
      <c r="T38" s="22" t="str">
        <f>IF(K38=Q38,"OK")</f>
        <v>OK</v>
      </c>
      <c r="U38" s="739">
        <f t="shared" si="4"/>
        <v>0</v>
      </c>
      <c r="V38" s="739">
        <f t="shared" si="5"/>
        <v>0</v>
      </c>
      <c r="W38" s="739">
        <f t="shared" si="6"/>
        <v>0</v>
      </c>
      <c r="X38" s="739">
        <f t="shared" si="7"/>
        <v>0</v>
      </c>
    </row>
    <row r="39" spans="1:24" s="21" customFormat="1" ht="18" customHeight="1">
      <c r="A39" s="1060"/>
      <c r="B39" s="73"/>
      <c r="K39" s="1254"/>
      <c r="L39" s="1139"/>
      <c r="M39" s="1139"/>
      <c r="N39" s="1139"/>
      <c r="O39" s="1139"/>
      <c r="P39" s="1139"/>
      <c r="Q39" s="1254"/>
      <c r="T39" s="22"/>
      <c r="U39" s="739">
        <f t="shared" si="4"/>
        <v>0</v>
      </c>
      <c r="V39" s="739">
        <f t="shared" si="5"/>
        <v>0</v>
      </c>
      <c r="W39" s="739">
        <f t="shared" si="6"/>
        <v>0</v>
      </c>
      <c r="X39" s="739">
        <f t="shared" si="7"/>
        <v>0</v>
      </c>
    </row>
    <row r="40" spans="1:24" s="21" customFormat="1" ht="18" customHeight="1">
      <c r="A40" s="1060"/>
      <c r="B40" s="73"/>
      <c r="K40" s="1254"/>
      <c r="L40" s="1139"/>
      <c r="M40" s="1139"/>
      <c r="N40" s="1139"/>
      <c r="O40" s="1139"/>
      <c r="P40" s="1139"/>
      <c r="Q40" s="1254"/>
      <c r="T40" s="22"/>
      <c r="U40" s="739">
        <f t="shared" si="4"/>
        <v>0</v>
      </c>
      <c r="V40" s="739">
        <f t="shared" si="5"/>
        <v>0</v>
      </c>
      <c r="W40" s="739">
        <f t="shared" si="6"/>
        <v>0</v>
      </c>
      <c r="X40" s="739">
        <f t="shared" si="7"/>
        <v>0</v>
      </c>
    </row>
    <row r="41" spans="1:24">
      <c r="A41" s="1843" t="s">
        <v>2896</v>
      </c>
      <c r="B41" s="1843"/>
      <c r="C41" s="1843"/>
      <c r="D41" s="1843"/>
      <c r="E41" s="1843"/>
      <c r="F41" s="1843"/>
      <c r="G41" s="1843"/>
      <c r="H41" s="1843"/>
      <c r="I41" s="1843"/>
      <c r="J41" s="1843"/>
      <c r="K41" s="1843"/>
      <c r="L41" s="1843"/>
      <c r="M41" s="1843"/>
      <c r="N41" s="1843"/>
      <c r="O41" s="1843"/>
      <c r="P41" s="1843"/>
      <c r="Q41" s="1843"/>
      <c r="R41" s="1843"/>
      <c r="S41" s="1843"/>
      <c r="T41" s="1376" t="s">
        <v>1028</v>
      </c>
      <c r="U41" s="739">
        <f t="shared" si="4"/>
        <v>0</v>
      </c>
      <c r="V41" s="739">
        <f t="shared" si="5"/>
        <v>0</v>
      </c>
      <c r="W41" s="739">
        <f t="shared" si="6"/>
        <v>0</v>
      </c>
      <c r="X41" s="739">
        <f t="shared" si="7"/>
        <v>0</v>
      </c>
    </row>
    <row r="42" spans="1:24">
      <c r="A42" s="1843" t="s">
        <v>1518</v>
      </c>
      <c r="B42" s="1843"/>
      <c r="C42" s="1843"/>
      <c r="D42" s="1843"/>
      <c r="E42" s="1843"/>
      <c r="F42" s="1843"/>
      <c r="G42" s="1843"/>
      <c r="H42" s="1843"/>
      <c r="I42" s="1843"/>
      <c r="J42" s="1843"/>
      <c r="K42" s="1843"/>
      <c r="L42" s="1843"/>
      <c r="M42" s="1843"/>
      <c r="N42" s="1843"/>
      <c r="O42" s="1843"/>
      <c r="P42" s="1843"/>
      <c r="Q42" s="1843"/>
      <c r="R42" s="1843"/>
      <c r="S42" s="1843"/>
      <c r="T42" s="517" t="str">
        <f>+IF(K47=Q47,("OK"))</f>
        <v>OK</v>
      </c>
      <c r="U42" s="739">
        <f t="shared" si="4"/>
        <v>0</v>
      </c>
      <c r="V42" s="739">
        <f t="shared" si="5"/>
        <v>0</v>
      </c>
      <c r="W42" s="739">
        <f t="shared" si="6"/>
        <v>0</v>
      </c>
      <c r="X42" s="739">
        <f t="shared" si="7"/>
        <v>0</v>
      </c>
    </row>
    <row r="43" spans="1:24">
      <c r="A43" s="1928" t="s">
        <v>1030</v>
      </c>
      <c r="B43" s="1928"/>
      <c r="C43" s="1928"/>
      <c r="D43" s="1928"/>
      <c r="E43" s="1928"/>
      <c r="F43" s="1928"/>
      <c r="G43" s="1928"/>
      <c r="H43" s="1928"/>
      <c r="I43" s="1928"/>
      <c r="J43" s="1928"/>
      <c r="K43" s="1928"/>
      <c r="L43" s="1928"/>
      <c r="M43" s="1928"/>
      <c r="N43" s="1928"/>
      <c r="O43" s="1928"/>
      <c r="P43" s="1928"/>
      <c r="Q43" s="1928"/>
      <c r="R43" s="1928"/>
      <c r="S43" s="1928"/>
      <c r="T43" s="517" t="str">
        <f>+IF(K48=Q48,("OK"))</f>
        <v>OK</v>
      </c>
      <c r="U43" s="739">
        <f t="shared" si="4"/>
        <v>0</v>
      </c>
      <c r="V43" s="739">
        <f t="shared" si="5"/>
        <v>0</v>
      </c>
      <c r="W43" s="739">
        <f t="shared" si="6"/>
        <v>0</v>
      </c>
      <c r="X43" s="739">
        <f t="shared" si="7"/>
        <v>0</v>
      </c>
    </row>
    <row r="44" spans="1:24">
      <c r="A44" s="1929" t="s">
        <v>789</v>
      </c>
      <c r="B44" s="1873" t="s">
        <v>4</v>
      </c>
      <c r="C44" s="1929" t="s">
        <v>1031</v>
      </c>
      <c r="D44" s="1893" t="s">
        <v>1032</v>
      </c>
      <c r="E44" s="1893"/>
      <c r="F44" s="1893"/>
      <c r="G44" s="1892" t="s">
        <v>1033</v>
      </c>
      <c r="H44" s="1892" t="s">
        <v>1034</v>
      </c>
      <c r="I44" s="1892" t="s">
        <v>1035</v>
      </c>
      <c r="J44" s="1896" t="s">
        <v>1036</v>
      </c>
      <c r="K44" s="1896" t="s">
        <v>1037</v>
      </c>
      <c r="L44" s="1893" t="s">
        <v>1038</v>
      </c>
      <c r="M44" s="1893" t="s">
        <v>1039</v>
      </c>
      <c r="N44" s="1893" t="s">
        <v>1040</v>
      </c>
      <c r="O44" s="1893" t="s">
        <v>1041</v>
      </c>
      <c r="P44" s="1929" t="s">
        <v>1042</v>
      </c>
      <c r="Q44" s="1929"/>
      <c r="R44" s="1929" t="s">
        <v>1043</v>
      </c>
      <c r="S44" s="1878" t="s">
        <v>1044</v>
      </c>
      <c r="T44" s="517" t="str">
        <f>+IF(K49=Q49,("OK"))</f>
        <v>OK</v>
      </c>
      <c r="U44" s="739"/>
      <c r="V44" s="739"/>
      <c r="W44" s="739"/>
      <c r="X44" s="739"/>
    </row>
    <row r="45" spans="1:24" ht="77.400000000000006" customHeight="1">
      <c r="A45" s="1929"/>
      <c r="B45" s="1874"/>
      <c r="C45" s="1929"/>
      <c r="D45" s="1207" t="s">
        <v>1045</v>
      </c>
      <c r="E45" s="1207" t="s">
        <v>1046</v>
      </c>
      <c r="F45" s="1207" t="s">
        <v>224</v>
      </c>
      <c r="G45" s="1892"/>
      <c r="H45" s="1892"/>
      <c r="I45" s="1892"/>
      <c r="J45" s="1896"/>
      <c r="K45" s="1896"/>
      <c r="L45" s="1893"/>
      <c r="M45" s="1893"/>
      <c r="N45" s="1893"/>
      <c r="O45" s="1893"/>
      <c r="P45" s="657" t="s">
        <v>1047</v>
      </c>
      <c r="Q45" s="1379" t="s">
        <v>1048</v>
      </c>
      <c r="R45" s="1929"/>
      <c r="S45" s="1878"/>
      <c r="T45" s="517" t="str">
        <f>+IF(K50=Q50,("OK"))</f>
        <v>OK</v>
      </c>
      <c r="U45" s="739">
        <f t="shared" si="4"/>
        <v>0</v>
      </c>
      <c r="V45" s="739">
        <f t="shared" si="5"/>
        <v>0</v>
      </c>
      <c r="W45" s="739">
        <f t="shared" si="6"/>
        <v>0</v>
      </c>
      <c r="X45" s="739">
        <f t="shared" si="7"/>
        <v>0</v>
      </c>
    </row>
    <row r="46" spans="1:24" ht="18.600000000000001" customHeight="1">
      <c r="A46" s="1377"/>
      <c r="B46" s="1322" t="s">
        <v>1087</v>
      </c>
      <c r="C46" s="1377"/>
      <c r="D46" s="1207"/>
      <c r="E46" s="1207"/>
      <c r="F46" s="1207"/>
      <c r="G46" s="1207"/>
      <c r="H46" s="1207"/>
      <c r="I46" s="1207"/>
      <c r="J46" s="1211"/>
      <c r="K46" s="1240">
        <f>+K38</f>
        <v>422113</v>
      </c>
      <c r="L46" s="1387"/>
      <c r="M46" s="1387"/>
      <c r="N46" s="1387"/>
      <c r="O46" s="1387"/>
      <c r="P46" s="1388"/>
      <c r="Q46" s="1389">
        <f>+Q38</f>
        <v>422113</v>
      </c>
      <c r="R46" s="1377"/>
      <c r="S46" s="726"/>
      <c r="U46" s="739">
        <f t="shared" si="4"/>
        <v>0</v>
      </c>
      <c r="V46" s="739">
        <f t="shared" si="5"/>
        <v>0</v>
      </c>
      <c r="W46" s="739">
        <f t="shared" si="6"/>
        <v>0</v>
      </c>
      <c r="X46" s="739">
        <f t="shared" si="7"/>
        <v>0</v>
      </c>
    </row>
    <row r="47" spans="1:24">
      <c r="A47" s="972">
        <v>26</v>
      </c>
      <c r="B47" s="1392" t="s">
        <v>2914</v>
      </c>
      <c r="C47" s="516" t="s">
        <v>1394</v>
      </c>
      <c r="D47" s="904">
        <v>30</v>
      </c>
      <c r="E47" s="904">
        <v>9</v>
      </c>
      <c r="F47" s="904">
        <v>9</v>
      </c>
      <c r="G47" s="917">
        <v>15</v>
      </c>
      <c r="H47" s="904">
        <v>5</v>
      </c>
      <c r="I47" s="917">
        <v>10</v>
      </c>
      <c r="J47" s="1383">
        <v>15</v>
      </c>
      <c r="K47" s="904">
        <f t="shared" si="0"/>
        <v>150</v>
      </c>
      <c r="L47" s="904">
        <v>0</v>
      </c>
      <c r="M47" s="917">
        <v>10</v>
      </c>
      <c r="N47" s="917">
        <v>0</v>
      </c>
      <c r="O47" s="917">
        <v>0</v>
      </c>
      <c r="P47" s="917">
        <f t="shared" si="1"/>
        <v>10</v>
      </c>
      <c r="Q47" s="904">
        <f t="shared" si="2"/>
        <v>150</v>
      </c>
      <c r="R47" s="1381" t="s">
        <v>1051</v>
      </c>
      <c r="S47" s="1381" t="s">
        <v>974</v>
      </c>
      <c r="T47" s="517" t="str">
        <f t="shared" ref="T47:T57" si="9">+IF(K51=Q51,("OK"))</f>
        <v>OK</v>
      </c>
      <c r="U47" s="739">
        <f t="shared" si="4"/>
        <v>0</v>
      </c>
      <c r="V47" s="739">
        <f t="shared" si="5"/>
        <v>150</v>
      </c>
      <c r="W47" s="739">
        <f t="shared" si="6"/>
        <v>0</v>
      </c>
      <c r="X47" s="739">
        <f t="shared" si="7"/>
        <v>0</v>
      </c>
    </row>
    <row r="48" spans="1:24">
      <c r="A48" s="972">
        <v>27</v>
      </c>
      <c r="B48" s="1392" t="s">
        <v>2915</v>
      </c>
      <c r="C48" s="516" t="s">
        <v>1417</v>
      </c>
      <c r="D48" s="904">
        <v>12</v>
      </c>
      <c r="E48" s="904">
        <v>20</v>
      </c>
      <c r="F48" s="904">
        <v>30</v>
      </c>
      <c r="G48" s="917">
        <v>40</v>
      </c>
      <c r="H48" s="904">
        <v>5</v>
      </c>
      <c r="I48" s="917">
        <v>35</v>
      </c>
      <c r="J48" s="1383">
        <v>85</v>
      </c>
      <c r="K48" s="904">
        <f t="shared" si="0"/>
        <v>2975</v>
      </c>
      <c r="L48" s="904">
        <v>15</v>
      </c>
      <c r="M48" s="917">
        <v>15</v>
      </c>
      <c r="N48" s="917">
        <v>5</v>
      </c>
      <c r="O48" s="917">
        <v>0</v>
      </c>
      <c r="P48" s="917">
        <f t="shared" si="1"/>
        <v>35</v>
      </c>
      <c r="Q48" s="904">
        <f t="shared" si="2"/>
        <v>2975</v>
      </c>
      <c r="R48" s="1381" t="s">
        <v>1051</v>
      </c>
      <c r="S48" s="1381" t="s">
        <v>974</v>
      </c>
      <c r="T48" s="517" t="str">
        <f t="shared" si="9"/>
        <v>OK</v>
      </c>
      <c r="U48" s="739">
        <f t="shared" si="4"/>
        <v>1275</v>
      </c>
      <c r="V48" s="739">
        <f t="shared" si="5"/>
        <v>1275</v>
      </c>
      <c r="W48" s="739">
        <f t="shared" si="6"/>
        <v>425</v>
      </c>
      <c r="X48" s="739">
        <f t="shared" si="7"/>
        <v>0</v>
      </c>
    </row>
    <row r="49" spans="1:24">
      <c r="A49" s="972">
        <v>28</v>
      </c>
      <c r="B49" s="838" t="s">
        <v>2916</v>
      </c>
      <c r="C49" s="516" t="s">
        <v>1290</v>
      </c>
      <c r="D49" s="1390">
        <v>1</v>
      </c>
      <c r="E49" s="1390">
        <v>1</v>
      </c>
      <c r="F49" s="1390">
        <v>1</v>
      </c>
      <c r="G49" s="1391">
        <v>2</v>
      </c>
      <c r="H49" s="1390">
        <v>1</v>
      </c>
      <c r="I49" s="1391">
        <f>G49</f>
        <v>2</v>
      </c>
      <c r="J49" s="1383">
        <v>1000</v>
      </c>
      <c r="K49" s="904">
        <f>+I49*J49</f>
        <v>2000</v>
      </c>
      <c r="L49" s="904">
        <v>0</v>
      </c>
      <c r="M49" s="917">
        <v>2</v>
      </c>
      <c r="N49" s="917">
        <v>0</v>
      </c>
      <c r="O49" s="917">
        <v>0</v>
      </c>
      <c r="P49" s="917">
        <f>SUM(L49:O49)</f>
        <v>2</v>
      </c>
      <c r="Q49" s="904">
        <f>+P49*J49</f>
        <v>2000</v>
      </c>
      <c r="R49" s="1381" t="s">
        <v>1051</v>
      </c>
      <c r="S49" s="516" t="s">
        <v>1644</v>
      </c>
      <c r="T49" s="517" t="str">
        <f t="shared" si="9"/>
        <v>OK</v>
      </c>
      <c r="U49" s="739">
        <f t="shared" si="4"/>
        <v>0</v>
      </c>
      <c r="V49" s="739">
        <f t="shared" si="5"/>
        <v>2000</v>
      </c>
      <c r="W49" s="739">
        <f t="shared" si="6"/>
        <v>0</v>
      </c>
      <c r="X49" s="739">
        <f t="shared" si="7"/>
        <v>0</v>
      </c>
    </row>
    <row r="50" spans="1:24">
      <c r="A50" s="972">
        <v>29</v>
      </c>
      <c r="B50" s="838" t="s">
        <v>2917</v>
      </c>
      <c r="C50" s="516" t="s">
        <v>1169</v>
      </c>
      <c r="D50" s="904">
        <v>262</v>
      </c>
      <c r="E50" s="904">
        <v>294</v>
      </c>
      <c r="F50" s="904">
        <v>428</v>
      </c>
      <c r="G50" s="917">
        <v>500</v>
      </c>
      <c r="H50" s="904">
        <v>16</v>
      </c>
      <c r="I50" s="917">
        <v>484</v>
      </c>
      <c r="J50" s="1383">
        <v>10</v>
      </c>
      <c r="K50" s="904">
        <f t="shared" si="0"/>
        <v>4840</v>
      </c>
      <c r="L50" s="904">
        <v>121</v>
      </c>
      <c r="M50" s="917">
        <v>121</v>
      </c>
      <c r="N50" s="917">
        <v>121</v>
      </c>
      <c r="O50" s="917">
        <v>121</v>
      </c>
      <c r="P50" s="917">
        <f t="shared" si="1"/>
        <v>484</v>
      </c>
      <c r="Q50" s="904">
        <f t="shared" si="2"/>
        <v>4840</v>
      </c>
      <c r="R50" s="1381" t="s">
        <v>1051</v>
      </c>
      <c r="S50" s="1381" t="s">
        <v>974</v>
      </c>
      <c r="T50" s="517" t="str">
        <f t="shared" si="9"/>
        <v>OK</v>
      </c>
      <c r="U50" s="739">
        <f t="shared" si="4"/>
        <v>1210</v>
      </c>
      <c r="V50" s="739">
        <f t="shared" si="5"/>
        <v>1210</v>
      </c>
      <c r="W50" s="739">
        <f t="shared" si="6"/>
        <v>1210</v>
      </c>
      <c r="X50" s="739">
        <f t="shared" si="7"/>
        <v>1210</v>
      </c>
    </row>
    <row r="51" spans="1:24">
      <c r="A51" s="972">
        <v>30</v>
      </c>
      <c r="B51" s="838" t="s">
        <v>2918</v>
      </c>
      <c r="C51" s="516" t="s">
        <v>1169</v>
      </c>
      <c r="D51" s="904">
        <v>49</v>
      </c>
      <c r="E51" s="904">
        <v>43</v>
      </c>
      <c r="F51" s="904">
        <v>33</v>
      </c>
      <c r="G51" s="917">
        <v>100</v>
      </c>
      <c r="H51" s="904">
        <v>32</v>
      </c>
      <c r="I51" s="917">
        <v>68</v>
      </c>
      <c r="J51" s="1383">
        <v>15</v>
      </c>
      <c r="K51" s="904">
        <f t="shared" si="0"/>
        <v>1020</v>
      </c>
      <c r="L51" s="904">
        <v>17</v>
      </c>
      <c r="M51" s="917">
        <v>17</v>
      </c>
      <c r="N51" s="917">
        <v>17</v>
      </c>
      <c r="O51" s="917">
        <v>17</v>
      </c>
      <c r="P51" s="917">
        <f t="shared" si="1"/>
        <v>68</v>
      </c>
      <c r="Q51" s="904">
        <f t="shared" si="2"/>
        <v>1020</v>
      </c>
      <c r="R51" s="1381" t="s">
        <v>1051</v>
      </c>
      <c r="S51" s="1381" t="s">
        <v>974</v>
      </c>
      <c r="T51" s="517" t="str">
        <f t="shared" si="9"/>
        <v>OK</v>
      </c>
      <c r="U51" s="739">
        <f t="shared" si="4"/>
        <v>255</v>
      </c>
      <c r="V51" s="739">
        <f t="shared" si="5"/>
        <v>255</v>
      </c>
      <c r="W51" s="739">
        <f t="shared" si="6"/>
        <v>255</v>
      </c>
      <c r="X51" s="739">
        <f t="shared" si="7"/>
        <v>255</v>
      </c>
    </row>
    <row r="52" spans="1:24">
      <c r="A52" s="972">
        <v>31</v>
      </c>
      <c r="B52" s="1186" t="s">
        <v>2919</v>
      </c>
      <c r="C52" s="516" t="s">
        <v>1169</v>
      </c>
      <c r="D52" s="904" t="s">
        <v>1117</v>
      </c>
      <c r="E52" s="904" t="s">
        <v>1117</v>
      </c>
      <c r="F52" s="904">
        <v>3</v>
      </c>
      <c r="G52" s="917">
        <v>10</v>
      </c>
      <c r="H52" s="904">
        <v>2</v>
      </c>
      <c r="I52" s="917">
        <v>8</v>
      </c>
      <c r="J52" s="1383">
        <v>65</v>
      </c>
      <c r="K52" s="904">
        <f t="shared" si="0"/>
        <v>520</v>
      </c>
      <c r="L52" s="904">
        <v>4</v>
      </c>
      <c r="M52" s="917">
        <v>0</v>
      </c>
      <c r="N52" s="917">
        <v>4</v>
      </c>
      <c r="O52" s="917">
        <v>0</v>
      </c>
      <c r="P52" s="917">
        <f t="shared" si="1"/>
        <v>8</v>
      </c>
      <c r="Q52" s="904">
        <f t="shared" si="2"/>
        <v>520</v>
      </c>
      <c r="R52" s="1381" t="s">
        <v>1051</v>
      </c>
      <c r="S52" s="1381" t="s">
        <v>974</v>
      </c>
      <c r="T52" s="517" t="str">
        <f t="shared" si="9"/>
        <v>OK</v>
      </c>
      <c r="U52" s="739">
        <f t="shared" si="4"/>
        <v>260</v>
      </c>
      <c r="V52" s="739">
        <f t="shared" si="5"/>
        <v>0</v>
      </c>
      <c r="W52" s="739">
        <f t="shared" si="6"/>
        <v>260</v>
      </c>
      <c r="X52" s="739">
        <f t="shared" si="7"/>
        <v>0</v>
      </c>
    </row>
    <row r="53" spans="1:24">
      <c r="A53" s="972">
        <v>32</v>
      </c>
      <c r="B53" s="838" t="s">
        <v>2920</v>
      </c>
      <c r="C53" s="516" t="s">
        <v>1169</v>
      </c>
      <c r="D53" s="904" t="s">
        <v>1117</v>
      </c>
      <c r="E53" s="904" t="s">
        <v>1117</v>
      </c>
      <c r="F53" s="904" t="s">
        <v>1117</v>
      </c>
      <c r="G53" s="917">
        <v>10</v>
      </c>
      <c r="H53" s="904">
        <v>0</v>
      </c>
      <c r="I53" s="917">
        <v>10</v>
      </c>
      <c r="J53" s="1383">
        <v>65</v>
      </c>
      <c r="K53" s="904">
        <f t="shared" si="0"/>
        <v>650</v>
      </c>
      <c r="L53" s="904"/>
      <c r="M53" s="917">
        <v>10</v>
      </c>
      <c r="N53" s="917"/>
      <c r="O53" s="917"/>
      <c r="P53" s="917">
        <f t="shared" si="1"/>
        <v>10</v>
      </c>
      <c r="Q53" s="904">
        <f t="shared" si="2"/>
        <v>650</v>
      </c>
      <c r="R53" s="1381" t="s">
        <v>1051</v>
      </c>
      <c r="S53" s="1381" t="s">
        <v>974</v>
      </c>
      <c r="T53" s="517" t="str">
        <f t="shared" si="9"/>
        <v>OK</v>
      </c>
      <c r="U53" s="739">
        <f t="shared" si="4"/>
        <v>0</v>
      </c>
      <c r="V53" s="739">
        <f t="shared" si="5"/>
        <v>650</v>
      </c>
      <c r="W53" s="739">
        <f t="shared" si="6"/>
        <v>0</v>
      </c>
      <c r="X53" s="739">
        <f t="shared" si="7"/>
        <v>0</v>
      </c>
    </row>
    <row r="54" spans="1:24">
      <c r="A54" s="972">
        <v>33</v>
      </c>
      <c r="B54" s="838" t="s">
        <v>2921</v>
      </c>
      <c r="C54" s="516" t="s">
        <v>1116</v>
      </c>
      <c r="D54" s="904">
        <v>19</v>
      </c>
      <c r="E54" s="904">
        <v>15</v>
      </c>
      <c r="F54" s="904">
        <v>29</v>
      </c>
      <c r="G54" s="917">
        <v>30</v>
      </c>
      <c r="H54" s="904">
        <v>6</v>
      </c>
      <c r="I54" s="917">
        <v>24</v>
      </c>
      <c r="J54" s="1383">
        <v>75</v>
      </c>
      <c r="K54" s="904">
        <f t="shared" si="0"/>
        <v>1800</v>
      </c>
      <c r="L54" s="904">
        <v>0</v>
      </c>
      <c r="M54" s="917">
        <v>12</v>
      </c>
      <c r="N54" s="917">
        <v>0</v>
      </c>
      <c r="O54" s="917">
        <v>12</v>
      </c>
      <c r="P54" s="917">
        <f t="shared" si="1"/>
        <v>24</v>
      </c>
      <c r="Q54" s="904">
        <f t="shared" si="2"/>
        <v>1800</v>
      </c>
      <c r="R54" s="1381" t="s">
        <v>1051</v>
      </c>
      <c r="S54" s="1381" t="s">
        <v>974</v>
      </c>
      <c r="T54" s="517" t="str">
        <f t="shared" si="9"/>
        <v>OK</v>
      </c>
      <c r="U54" s="739">
        <f t="shared" si="4"/>
        <v>0</v>
      </c>
      <c r="V54" s="739">
        <f t="shared" si="5"/>
        <v>900</v>
      </c>
      <c r="W54" s="739">
        <f t="shared" si="6"/>
        <v>0</v>
      </c>
      <c r="X54" s="739">
        <f t="shared" si="7"/>
        <v>900</v>
      </c>
    </row>
    <row r="55" spans="1:24">
      <c r="A55" s="972">
        <v>34</v>
      </c>
      <c r="B55" s="838" t="s">
        <v>2922</v>
      </c>
      <c r="C55" s="516" t="s">
        <v>1116</v>
      </c>
      <c r="D55" s="904">
        <v>24</v>
      </c>
      <c r="E55" s="904">
        <v>6</v>
      </c>
      <c r="F55" s="904">
        <v>3</v>
      </c>
      <c r="G55" s="917">
        <v>20</v>
      </c>
      <c r="H55" s="904">
        <v>6</v>
      </c>
      <c r="I55" s="917">
        <v>14</v>
      </c>
      <c r="J55" s="1383">
        <v>160</v>
      </c>
      <c r="K55" s="904">
        <f t="shared" si="0"/>
        <v>2240</v>
      </c>
      <c r="L55" s="904">
        <v>0</v>
      </c>
      <c r="M55" s="917">
        <v>7</v>
      </c>
      <c r="N55" s="917">
        <v>0</v>
      </c>
      <c r="O55" s="917">
        <v>7</v>
      </c>
      <c r="P55" s="917">
        <f t="shared" si="1"/>
        <v>14</v>
      </c>
      <c r="Q55" s="904">
        <f t="shared" si="2"/>
        <v>2240</v>
      </c>
      <c r="R55" s="1381" t="s">
        <v>1051</v>
      </c>
      <c r="S55" s="1381" t="s">
        <v>974</v>
      </c>
      <c r="T55" s="517" t="str">
        <f t="shared" si="9"/>
        <v>OK</v>
      </c>
      <c r="U55" s="739">
        <f t="shared" si="4"/>
        <v>0</v>
      </c>
      <c r="V55" s="739">
        <f t="shared" si="5"/>
        <v>1120</v>
      </c>
      <c r="W55" s="739">
        <f t="shared" si="6"/>
        <v>0</v>
      </c>
      <c r="X55" s="739">
        <f t="shared" si="7"/>
        <v>1120</v>
      </c>
    </row>
    <row r="56" spans="1:24">
      <c r="A56" s="972">
        <v>35</v>
      </c>
      <c r="B56" s="841" t="s">
        <v>2923</v>
      </c>
      <c r="C56" s="516" t="s">
        <v>1290</v>
      </c>
      <c r="D56" s="1390">
        <v>2</v>
      </c>
      <c r="E56" s="1390">
        <v>2</v>
      </c>
      <c r="F56" s="1390">
        <v>2</v>
      </c>
      <c r="G56" s="1391">
        <v>5</v>
      </c>
      <c r="H56" s="1390">
        <v>2</v>
      </c>
      <c r="I56" s="1391">
        <f>G56</f>
        <v>5</v>
      </c>
      <c r="J56" s="1386">
        <v>600</v>
      </c>
      <c r="K56" s="904">
        <f>+I56*J56</f>
        <v>3000</v>
      </c>
      <c r="L56" s="904">
        <v>0</v>
      </c>
      <c r="M56" s="917">
        <v>5</v>
      </c>
      <c r="N56" s="917">
        <v>0</v>
      </c>
      <c r="O56" s="917">
        <v>0</v>
      </c>
      <c r="P56" s="917">
        <f>SUM(L56:O56)</f>
        <v>5</v>
      </c>
      <c r="Q56" s="904">
        <f>+P56*J56</f>
        <v>3000</v>
      </c>
      <c r="R56" s="1381" t="s">
        <v>1051</v>
      </c>
      <c r="S56" s="516" t="s">
        <v>1644</v>
      </c>
      <c r="T56" s="517" t="str">
        <f t="shared" si="9"/>
        <v>OK</v>
      </c>
      <c r="U56" s="739">
        <f t="shared" si="4"/>
        <v>0</v>
      </c>
      <c r="V56" s="739">
        <f t="shared" si="5"/>
        <v>3000</v>
      </c>
      <c r="W56" s="739">
        <f t="shared" si="6"/>
        <v>0</v>
      </c>
      <c r="X56" s="739">
        <f t="shared" si="7"/>
        <v>0</v>
      </c>
    </row>
    <row r="57" spans="1:24">
      <c r="A57" s="972">
        <v>36</v>
      </c>
      <c r="B57" s="1186" t="s">
        <v>2924</v>
      </c>
      <c r="C57" s="516" t="s">
        <v>1169</v>
      </c>
      <c r="D57" s="904">
        <v>145</v>
      </c>
      <c r="E57" s="904">
        <v>210</v>
      </c>
      <c r="F57" s="904">
        <v>351</v>
      </c>
      <c r="G57" s="917">
        <v>400</v>
      </c>
      <c r="H57" s="904">
        <v>32</v>
      </c>
      <c r="I57" s="917">
        <v>368</v>
      </c>
      <c r="J57" s="1383">
        <v>8</v>
      </c>
      <c r="K57" s="904">
        <f t="shared" si="0"/>
        <v>2944</v>
      </c>
      <c r="L57" s="904">
        <v>92</v>
      </c>
      <c r="M57" s="917">
        <v>92</v>
      </c>
      <c r="N57" s="917">
        <v>92</v>
      </c>
      <c r="O57" s="917">
        <v>92</v>
      </c>
      <c r="P57" s="917">
        <f t="shared" si="1"/>
        <v>368</v>
      </c>
      <c r="Q57" s="904">
        <f t="shared" si="2"/>
        <v>2944</v>
      </c>
      <c r="R57" s="1381" t="s">
        <v>1051</v>
      </c>
      <c r="S57" s="1381" t="s">
        <v>974</v>
      </c>
      <c r="T57" s="517" t="str">
        <f t="shared" si="9"/>
        <v>OK</v>
      </c>
      <c r="U57" s="739">
        <f t="shared" si="4"/>
        <v>736</v>
      </c>
      <c r="V57" s="739">
        <f t="shared" si="5"/>
        <v>736</v>
      </c>
      <c r="W57" s="739">
        <f t="shared" si="6"/>
        <v>736</v>
      </c>
      <c r="X57" s="739">
        <f t="shared" si="7"/>
        <v>736</v>
      </c>
    </row>
    <row r="58" spans="1:24">
      <c r="A58" s="972">
        <v>37</v>
      </c>
      <c r="B58" s="838" t="s">
        <v>2925</v>
      </c>
      <c r="C58" s="516" t="s">
        <v>1169</v>
      </c>
      <c r="D58" s="904" t="s">
        <v>1117</v>
      </c>
      <c r="E58" s="904">
        <v>24</v>
      </c>
      <c r="F58" s="904">
        <v>7</v>
      </c>
      <c r="G58" s="917">
        <v>24</v>
      </c>
      <c r="H58" s="904">
        <v>11</v>
      </c>
      <c r="I58" s="917">
        <v>13</v>
      </c>
      <c r="J58" s="1383">
        <v>65</v>
      </c>
      <c r="K58" s="904">
        <f t="shared" si="0"/>
        <v>845</v>
      </c>
      <c r="L58" s="904">
        <v>0</v>
      </c>
      <c r="M58" s="917">
        <v>13</v>
      </c>
      <c r="N58" s="917">
        <v>0</v>
      </c>
      <c r="O58" s="917">
        <v>0</v>
      </c>
      <c r="P58" s="917">
        <f t="shared" si="1"/>
        <v>13</v>
      </c>
      <c r="Q58" s="904">
        <f t="shared" si="2"/>
        <v>845</v>
      </c>
      <c r="R58" s="1381" t="s">
        <v>1051</v>
      </c>
      <c r="S58" s="1381" t="s">
        <v>974</v>
      </c>
      <c r="T58" s="517" t="str">
        <f>+IF(K70=Q70,("OK"))</f>
        <v>OK</v>
      </c>
      <c r="U58" s="739">
        <f t="shared" si="4"/>
        <v>0</v>
      </c>
      <c r="V58" s="739">
        <f t="shared" si="5"/>
        <v>845</v>
      </c>
      <c r="W58" s="739">
        <f t="shared" si="6"/>
        <v>0</v>
      </c>
      <c r="X58" s="739">
        <f t="shared" si="7"/>
        <v>0</v>
      </c>
    </row>
    <row r="59" spans="1:24" ht="42">
      <c r="A59" s="972">
        <v>38</v>
      </c>
      <c r="B59" s="838" t="s">
        <v>2926</v>
      </c>
      <c r="C59" s="516" t="s">
        <v>1169</v>
      </c>
      <c r="D59" s="904">
        <v>13</v>
      </c>
      <c r="E59" s="904">
        <v>22</v>
      </c>
      <c r="F59" s="904">
        <v>24</v>
      </c>
      <c r="G59" s="917">
        <v>30</v>
      </c>
      <c r="H59" s="904">
        <v>13</v>
      </c>
      <c r="I59" s="917">
        <v>17</v>
      </c>
      <c r="J59" s="1386">
        <v>30</v>
      </c>
      <c r="K59" s="904">
        <f t="shared" si="0"/>
        <v>510</v>
      </c>
      <c r="L59" s="904">
        <v>0</v>
      </c>
      <c r="M59" s="917">
        <v>17</v>
      </c>
      <c r="N59" s="917">
        <v>0</v>
      </c>
      <c r="O59" s="917">
        <v>0</v>
      </c>
      <c r="P59" s="917">
        <f t="shared" si="1"/>
        <v>17</v>
      </c>
      <c r="Q59" s="904">
        <f t="shared" si="2"/>
        <v>510</v>
      </c>
      <c r="R59" s="1381" t="s">
        <v>1051</v>
      </c>
      <c r="S59" s="1381" t="s">
        <v>974</v>
      </c>
      <c r="T59" s="517" t="str">
        <f>+IF(K71=Q71,("OK"))</f>
        <v>OK</v>
      </c>
      <c r="U59" s="739">
        <f t="shared" si="4"/>
        <v>0</v>
      </c>
      <c r="V59" s="739">
        <f t="shared" si="5"/>
        <v>510</v>
      </c>
      <c r="W59" s="739">
        <f t="shared" si="6"/>
        <v>0</v>
      </c>
      <c r="X59" s="739">
        <f t="shared" si="7"/>
        <v>0</v>
      </c>
    </row>
    <row r="60" spans="1:24">
      <c r="A60" s="972">
        <v>39</v>
      </c>
      <c r="B60" s="838" t="s">
        <v>2927</v>
      </c>
      <c r="C60" s="516" t="s">
        <v>1169</v>
      </c>
      <c r="D60" s="904">
        <v>1</v>
      </c>
      <c r="E60" s="904">
        <v>7</v>
      </c>
      <c r="F60" s="904">
        <v>6</v>
      </c>
      <c r="G60" s="917">
        <v>12</v>
      </c>
      <c r="H60" s="904">
        <v>0</v>
      </c>
      <c r="I60" s="917">
        <v>12</v>
      </c>
      <c r="J60" s="1386">
        <v>15</v>
      </c>
      <c r="K60" s="904">
        <f t="shared" si="0"/>
        <v>180</v>
      </c>
      <c r="L60" s="904">
        <v>0</v>
      </c>
      <c r="M60" s="917">
        <v>12</v>
      </c>
      <c r="N60" s="917">
        <v>0</v>
      </c>
      <c r="O60" s="917">
        <v>0</v>
      </c>
      <c r="P60" s="917">
        <f t="shared" si="1"/>
        <v>12</v>
      </c>
      <c r="Q60" s="904">
        <f t="shared" si="2"/>
        <v>180</v>
      </c>
      <c r="R60" s="1381" t="s">
        <v>1051</v>
      </c>
      <c r="S60" s="1381" t="s">
        <v>974</v>
      </c>
      <c r="T60" s="517" t="str">
        <f>+IF(K72=Q72,("OK"))</f>
        <v>OK</v>
      </c>
      <c r="U60" s="739">
        <f t="shared" si="4"/>
        <v>0</v>
      </c>
      <c r="V60" s="739">
        <f t="shared" si="5"/>
        <v>180</v>
      </c>
      <c r="W60" s="739">
        <f t="shared" si="6"/>
        <v>0</v>
      </c>
      <c r="X60" s="739">
        <f t="shared" si="7"/>
        <v>0</v>
      </c>
    </row>
    <row r="61" spans="1:24">
      <c r="A61" s="972">
        <v>40</v>
      </c>
      <c r="B61" s="838" t="s">
        <v>2928</v>
      </c>
      <c r="C61" s="516" t="s">
        <v>1394</v>
      </c>
      <c r="D61" s="904">
        <v>115</v>
      </c>
      <c r="E61" s="904">
        <v>67</v>
      </c>
      <c r="F61" s="904">
        <v>135</v>
      </c>
      <c r="G61" s="917">
        <v>168</v>
      </c>
      <c r="H61" s="904">
        <v>0</v>
      </c>
      <c r="I61" s="917">
        <v>168</v>
      </c>
      <c r="J61" s="1383">
        <v>20</v>
      </c>
      <c r="K61" s="904">
        <f t="shared" si="0"/>
        <v>3360</v>
      </c>
      <c r="L61" s="904">
        <v>42</v>
      </c>
      <c r="M61" s="917">
        <v>42</v>
      </c>
      <c r="N61" s="917">
        <v>42</v>
      </c>
      <c r="O61" s="917">
        <v>42</v>
      </c>
      <c r="P61" s="917">
        <f t="shared" si="1"/>
        <v>168</v>
      </c>
      <c r="Q61" s="904">
        <f t="shared" si="2"/>
        <v>3360</v>
      </c>
      <c r="R61" s="1381" t="s">
        <v>1051</v>
      </c>
      <c r="S61" s="1381" t="s">
        <v>974</v>
      </c>
      <c r="T61" s="517" t="str">
        <f>+IF(K73=Q73,("OK"))</f>
        <v>OK</v>
      </c>
      <c r="U61" s="739">
        <f t="shared" si="4"/>
        <v>840</v>
      </c>
      <c r="V61" s="739">
        <f t="shared" si="5"/>
        <v>840</v>
      </c>
      <c r="W61" s="739">
        <f t="shared" si="6"/>
        <v>840</v>
      </c>
      <c r="X61" s="739">
        <f t="shared" si="7"/>
        <v>840</v>
      </c>
    </row>
    <row r="62" spans="1:24" s="21" customFormat="1" ht="24" customHeight="1">
      <c r="A62" s="1060"/>
      <c r="B62" s="76" t="s">
        <v>6</v>
      </c>
      <c r="K62" s="1273">
        <f>SUM(K46:K61)</f>
        <v>449147</v>
      </c>
      <c r="L62" s="1139"/>
      <c r="M62" s="1139"/>
      <c r="N62" s="1139"/>
      <c r="O62" s="1139"/>
      <c r="P62" s="1139"/>
      <c r="Q62" s="1273">
        <f>SUM(Q46:Q61)</f>
        <v>449147</v>
      </c>
      <c r="T62" s="22" t="str">
        <f>IF(K62=Q62,"OK")</f>
        <v>OK</v>
      </c>
      <c r="U62" s="739">
        <f t="shared" si="4"/>
        <v>0</v>
      </c>
      <c r="V62" s="739">
        <f t="shared" si="5"/>
        <v>0</v>
      </c>
      <c r="W62" s="739">
        <f t="shared" si="6"/>
        <v>0</v>
      </c>
      <c r="X62" s="739">
        <f t="shared" si="7"/>
        <v>0</v>
      </c>
    </row>
    <row r="63" spans="1:24" s="21" customFormat="1" ht="24" customHeight="1">
      <c r="A63" s="1060"/>
      <c r="B63" s="73"/>
      <c r="K63" s="1254"/>
      <c r="L63" s="1139"/>
      <c r="M63" s="1139"/>
      <c r="N63" s="1139"/>
      <c r="O63" s="1139"/>
      <c r="P63" s="1139"/>
      <c r="Q63" s="1254"/>
      <c r="T63" s="22"/>
      <c r="U63" s="739">
        <f t="shared" si="4"/>
        <v>0</v>
      </c>
      <c r="V63" s="739">
        <f t="shared" si="5"/>
        <v>0</v>
      </c>
      <c r="W63" s="739">
        <f t="shared" si="6"/>
        <v>0</v>
      </c>
      <c r="X63" s="739">
        <f t="shared" si="7"/>
        <v>0</v>
      </c>
    </row>
    <row r="64" spans="1:24" ht="24" customHeight="1">
      <c r="A64" s="1843" t="s">
        <v>2896</v>
      </c>
      <c r="B64" s="1843"/>
      <c r="C64" s="1843"/>
      <c r="D64" s="1843"/>
      <c r="E64" s="1843"/>
      <c r="F64" s="1843"/>
      <c r="G64" s="1843"/>
      <c r="H64" s="1843"/>
      <c r="I64" s="1843"/>
      <c r="J64" s="1843"/>
      <c r="K64" s="1843"/>
      <c r="L64" s="1843"/>
      <c r="M64" s="1843"/>
      <c r="N64" s="1843"/>
      <c r="O64" s="1843"/>
      <c r="P64" s="1843"/>
      <c r="Q64" s="1843"/>
      <c r="R64" s="1843"/>
      <c r="S64" s="1843"/>
      <c r="T64" s="1376" t="s">
        <v>1028</v>
      </c>
      <c r="U64" s="739">
        <f t="shared" si="4"/>
        <v>0</v>
      </c>
      <c r="V64" s="739">
        <f t="shared" si="5"/>
        <v>0</v>
      </c>
      <c r="W64" s="739">
        <f t="shared" si="6"/>
        <v>0</v>
      </c>
      <c r="X64" s="739">
        <f t="shared" si="7"/>
        <v>0</v>
      </c>
    </row>
    <row r="65" spans="1:24">
      <c r="A65" s="1843" t="s">
        <v>1518</v>
      </c>
      <c r="B65" s="1843"/>
      <c r="C65" s="1843"/>
      <c r="D65" s="1843"/>
      <c r="E65" s="1843"/>
      <c r="F65" s="1843"/>
      <c r="G65" s="1843"/>
      <c r="H65" s="1843"/>
      <c r="I65" s="1843"/>
      <c r="J65" s="1843"/>
      <c r="K65" s="1843"/>
      <c r="L65" s="1843"/>
      <c r="M65" s="1843"/>
      <c r="N65" s="1843"/>
      <c r="O65" s="1843"/>
      <c r="P65" s="1843"/>
      <c r="Q65" s="1843"/>
      <c r="R65" s="1843"/>
      <c r="S65" s="1843"/>
      <c r="T65" s="517" t="str">
        <f>+IF(K70=Q70,("OK"))</f>
        <v>OK</v>
      </c>
      <c r="U65" s="739">
        <f t="shared" si="4"/>
        <v>0</v>
      </c>
      <c r="V65" s="739">
        <f t="shared" si="5"/>
        <v>0</v>
      </c>
      <c r="W65" s="739">
        <f t="shared" si="6"/>
        <v>0</v>
      </c>
      <c r="X65" s="739">
        <f t="shared" si="7"/>
        <v>0</v>
      </c>
    </row>
    <row r="66" spans="1:24">
      <c r="A66" s="1928" t="s">
        <v>1030</v>
      </c>
      <c r="B66" s="1928"/>
      <c r="C66" s="1928"/>
      <c r="D66" s="1928"/>
      <c r="E66" s="1928"/>
      <c r="F66" s="1928"/>
      <c r="G66" s="1928"/>
      <c r="H66" s="1928"/>
      <c r="I66" s="1928"/>
      <c r="J66" s="1928"/>
      <c r="K66" s="1928"/>
      <c r="L66" s="1928"/>
      <c r="M66" s="1928"/>
      <c r="N66" s="1928"/>
      <c r="O66" s="1928"/>
      <c r="P66" s="1928"/>
      <c r="Q66" s="1928"/>
      <c r="R66" s="1928"/>
      <c r="S66" s="1928"/>
      <c r="T66" s="517" t="str">
        <f>+IF(K71=Q71,("OK"))</f>
        <v>OK</v>
      </c>
      <c r="U66" s="739">
        <f t="shared" si="4"/>
        <v>0</v>
      </c>
      <c r="V66" s="739">
        <f t="shared" si="5"/>
        <v>0</v>
      </c>
      <c r="W66" s="739">
        <f t="shared" si="6"/>
        <v>0</v>
      </c>
      <c r="X66" s="739">
        <f t="shared" si="7"/>
        <v>0</v>
      </c>
    </row>
    <row r="67" spans="1:24">
      <c r="A67" s="1929" t="s">
        <v>789</v>
      </c>
      <c r="B67" s="1873" t="s">
        <v>4</v>
      </c>
      <c r="C67" s="1929" t="s">
        <v>1031</v>
      </c>
      <c r="D67" s="1893" t="s">
        <v>1032</v>
      </c>
      <c r="E67" s="1893"/>
      <c r="F67" s="1893"/>
      <c r="G67" s="1892" t="s">
        <v>1033</v>
      </c>
      <c r="H67" s="1892" t="s">
        <v>1034</v>
      </c>
      <c r="I67" s="1892" t="s">
        <v>1035</v>
      </c>
      <c r="J67" s="1896" t="s">
        <v>1036</v>
      </c>
      <c r="K67" s="1896" t="s">
        <v>1037</v>
      </c>
      <c r="L67" s="1893" t="s">
        <v>1038</v>
      </c>
      <c r="M67" s="1893" t="s">
        <v>1039</v>
      </c>
      <c r="N67" s="1893" t="s">
        <v>1040</v>
      </c>
      <c r="O67" s="1893" t="s">
        <v>1041</v>
      </c>
      <c r="P67" s="1929" t="s">
        <v>1042</v>
      </c>
      <c r="Q67" s="1929"/>
      <c r="R67" s="1929" t="s">
        <v>1043</v>
      </c>
      <c r="S67" s="1878" t="s">
        <v>1044</v>
      </c>
      <c r="T67" s="517" t="str">
        <f>+IF(K72=Q72,("OK"))</f>
        <v>OK</v>
      </c>
      <c r="U67" s="739"/>
      <c r="V67" s="739"/>
      <c r="W67" s="739"/>
      <c r="X67" s="739"/>
    </row>
    <row r="68" spans="1:24" ht="77.400000000000006" customHeight="1">
      <c r="A68" s="1929"/>
      <c r="B68" s="1874"/>
      <c r="C68" s="1929"/>
      <c r="D68" s="1207" t="s">
        <v>1045</v>
      </c>
      <c r="E68" s="1207" t="s">
        <v>1046</v>
      </c>
      <c r="F68" s="1207" t="s">
        <v>224</v>
      </c>
      <c r="G68" s="1892"/>
      <c r="H68" s="1892"/>
      <c r="I68" s="1892"/>
      <c r="J68" s="1896"/>
      <c r="K68" s="1896"/>
      <c r="L68" s="1893"/>
      <c r="M68" s="1893"/>
      <c r="N68" s="1893"/>
      <c r="O68" s="1893"/>
      <c r="P68" s="657" t="s">
        <v>1047</v>
      </c>
      <c r="Q68" s="1379" t="s">
        <v>1048</v>
      </c>
      <c r="R68" s="1929"/>
      <c r="S68" s="1878"/>
      <c r="T68" s="517" t="str">
        <f>+IF(K73=Q73,("OK"))</f>
        <v>OK</v>
      </c>
      <c r="U68" s="739">
        <f t="shared" si="4"/>
        <v>0</v>
      </c>
      <c r="V68" s="739">
        <f t="shared" si="5"/>
        <v>0</v>
      </c>
      <c r="W68" s="739">
        <f t="shared" si="6"/>
        <v>0</v>
      </c>
      <c r="X68" s="739">
        <f t="shared" si="7"/>
        <v>0</v>
      </c>
    </row>
    <row r="69" spans="1:24" ht="18.600000000000001" customHeight="1">
      <c r="A69" s="1377"/>
      <c r="B69" s="1322" t="s">
        <v>1087</v>
      </c>
      <c r="C69" s="1377"/>
      <c r="D69" s="1207"/>
      <c r="E69" s="1207"/>
      <c r="F69" s="1207"/>
      <c r="G69" s="1207"/>
      <c r="H69" s="1207"/>
      <c r="I69" s="1207"/>
      <c r="J69" s="1211"/>
      <c r="K69" s="1240">
        <f>+K62</f>
        <v>449147</v>
      </c>
      <c r="L69" s="1387"/>
      <c r="M69" s="1387"/>
      <c r="N69" s="1387"/>
      <c r="O69" s="1387"/>
      <c r="P69" s="1388"/>
      <c r="Q69" s="1389">
        <f>+Q62</f>
        <v>449147</v>
      </c>
      <c r="R69" s="1377"/>
      <c r="S69" s="726"/>
      <c r="U69" s="739">
        <f t="shared" si="4"/>
        <v>0</v>
      </c>
      <c r="V69" s="739">
        <f t="shared" si="5"/>
        <v>0</v>
      </c>
      <c r="W69" s="739">
        <f t="shared" si="6"/>
        <v>0</v>
      </c>
      <c r="X69" s="739">
        <f t="shared" si="7"/>
        <v>0</v>
      </c>
    </row>
    <row r="70" spans="1:24">
      <c r="A70" s="972">
        <v>41</v>
      </c>
      <c r="B70" s="838" t="s">
        <v>2929</v>
      </c>
      <c r="C70" s="516" t="s">
        <v>1394</v>
      </c>
      <c r="D70" s="904">
        <v>70</v>
      </c>
      <c r="E70" s="904">
        <v>31</v>
      </c>
      <c r="F70" s="904">
        <v>54</v>
      </c>
      <c r="G70" s="917">
        <v>100</v>
      </c>
      <c r="H70" s="904">
        <v>12</v>
      </c>
      <c r="I70" s="917">
        <v>88</v>
      </c>
      <c r="J70" s="1386">
        <v>25</v>
      </c>
      <c r="K70" s="904">
        <f t="shared" si="0"/>
        <v>2200</v>
      </c>
      <c r="L70" s="904">
        <v>22</v>
      </c>
      <c r="M70" s="917">
        <v>22</v>
      </c>
      <c r="N70" s="917">
        <v>22</v>
      </c>
      <c r="O70" s="917">
        <v>22</v>
      </c>
      <c r="P70" s="917">
        <f t="shared" si="1"/>
        <v>88</v>
      </c>
      <c r="Q70" s="904">
        <f t="shared" si="2"/>
        <v>2200</v>
      </c>
      <c r="R70" s="1381" t="s">
        <v>1051</v>
      </c>
      <c r="S70" s="1381" t="s">
        <v>974</v>
      </c>
      <c r="T70" s="517" t="str">
        <f>+IF(K74=Q74,("OK"))</f>
        <v>OK</v>
      </c>
      <c r="U70" s="739">
        <f t="shared" si="4"/>
        <v>550</v>
      </c>
      <c r="V70" s="739">
        <f t="shared" si="5"/>
        <v>550</v>
      </c>
      <c r="W70" s="739">
        <f t="shared" si="6"/>
        <v>550</v>
      </c>
      <c r="X70" s="739">
        <f t="shared" si="7"/>
        <v>550</v>
      </c>
    </row>
    <row r="71" spans="1:24">
      <c r="A71" s="972">
        <v>42</v>
      </c>
      <c r="B71" s="838" t="s">
        <v>2930</v>
      </c>
      <c r="C71" s="516" t="s">
        <v>1394</v>
      </c>
      <c r="D71" s="904" t="s">
        <v>1117</v>
      </c>
      <c r="E71" s="904">
        <v>0</v>
      </c>
      <c r="F71" s="904">
        <v>0</v>
      </c>
      <c r="G71" s="917">
        <v>0</v>
      </c>
      <c r="H71" s="904">
        <v>0</v>
      </c>
      <c r="I71" s="917">
        <v>0</v>
      </c>
      <c r="J71" s="1386">
        <v>25</v>
      </c>
      <c r="K71" s="904">
        <f t="shared" si="0"/>
        <v>0</v>
      </c>
      <c r="L71" s="904">
        <v>0</v>
      </c>
      <c r="M71" s="917">
        <v>0</v>
      </c>
      <c r="N71" s="917">
        <v>0</v>
      </c>
      <c r="O71" s="917">
        <v>0</v>
      </c>
      <c r="P71" s="917">
        <f t="shared" si="1"/>
        <v>0</v>
      </c>
      <c r="Q71" s="904">
        <f t="shared" si="2"/>
        <v>0</v>
      </c>
      <c r="R71" s="1381" t="s">
        <v>1051</v>
      </c>
      <c r="S71" s="1381" t="s">
        <v>974</v>
      </c>
      <c r="U71" s="739">
        <f t="shared" ref="U71:U134" si="10">+L71*J71</f>
        <v>0</v>
      </c>
      <c r="V71" s="739">
        <f t="shared" ref="V71:V134" si="11">+M71*J71</f>
        <v>0</v>
      </c>
      <c r="W71" s="739">
        <f t="shared" ref="W71:W134" si="12">+N71*J71</f>
        <v>0</v>
      </c>
      <c r="X71" s="739">
        <f t="shared" ref="X71:X134" si="13">+O71*J71</f>
        <v>0</v>
      </c>
    </row>
    <row r="72" spans="1:24">
      <c r="A72" s="972">
        <v>43</v>
      </c>
      <c r="B72" s="838" t="s">
        <v>2931</v>
      </c>
      <c r="C72" s="516" t="s">
        <v>1394</v>
      </c>
      <c r="D72" s="904">
        <v>22</v>
      </c>
      <c r="E72" s="904">
        <v>33</v>
      </c>
      <c r="F72" s="904">
        <v>66</v>
      </c>
      <c r="G72" s="917">
        <v>100</v>
      </c>
      <c r="H72" s="904">
        <v>24</v>
      </c>
      <c r="I72" s="917">
        <v>76</v>
      </c>
      <c r="J72" s="1386">
        <v>25</v>
      </c>
      <c r="K72" s="904">
        <f t="shared" si="0"/>
        <v>1900</v>
      </c>
      <c r="L72" s="904">
        <v>19</v>
      </c>
      <c r="M72" s="917">
        <v>19</v>
      </c>
      <c r="N72" s="917">
        <v>19</v>
      </c>
      <c r="O72" s="917">
        <v>19</v>
      </c>
      <c r="P72" s="917">
        <f t="shared" si="1"/>
        <v>76</v>
      </c>
      <c r="Q72" s="904">
        <f t="shared" si="2"/>
        <v>1900</v>
      </c>
      <c r="R72" s="1381" t="s">
        <v>1051</v>
      </c>
      <c r="S72" s="1381" t="s">
        <v>974</v>
      </c>
      <c r="T72" s="517" t="str">
        <f t="shared" ref="T72:T80" si="14">+IF(K76=Q76,("OK"))</f>
        <v>OK</v>
      </c>
      <c r="U72" s="739">
        <f t="shared" si="10"/>
        <v>475</v>
      </c>
      <c r="V72" s="739">
        <f t="shared" si="11"/>
        <v>475</v>
      </c>
      <c r="W72" s="739">
        <f t="shared" si="12"/>
        <v>475</v>
      </c>
      <c r="X72" s="739">
        <f t="shared" si="13"/>
        <v>475</v>
      </c>
    </row>
    <row r="73" spans="1:24">
      <c r="A73" s="972">
        <v>44</v>
      </c>
      <c r="B73" s="838" t="s">
        <v>2932</v>
      </c>
      <c r="C73" s="516" t="s">
        <v>1394</v>
      </c>
      <c r="D73" s="904">
        <v>12</v>
      </c>
      <c r="E73" s="904">
        <v>26</v>
      </c>
      <c r="F73" s="904">
        <v>30</v>
      </c>
      <c r="G73" s="917">
        <v>60</v>
      </c>
      <c r="H73" s="904">
        <v>6</v>
      </c>
      <c r="I73" s="917">
        <v>54</v>
      </c>
      <c r="J73" s="1386">
        <v>25</v>
      </c>
      <c r="K73" s="904">
        <f t="shared" si="0"/>
        <v>1350</v>
      </c>
      <c r="L73" s="904">
        <v>15</v>
      </c>
      <c r="M73" s="917">
        <v>15</v>
      </c>
      <c r="N73" s="917">
        <v>15</v>
      </c>
      <c r="O73" s="917">
        <v>9</v>
      </c>
      <c r="P73" s="917">
        <f t="shared" si="1"/>
        <v>54</v>
      </c>
      <c r="Q73" s="904">
        <f t="shared" si="2"/>
        <v>1350</v>
      </c>
      <c r="R73" s="1381" t="s">
        <v>1051</v>
      </c>
      <c r="S73" s="1381" t="s">
        <v>974</v>
      </c>
      <c r="T73" s="517" t="str">
        <f t="shared" si="14"/>
        <v>OK</v>
      </c>
      <c r="U73" s="739">
        <f t="shared" si="10"/>
        <v>375</v>
      </c>
      <c r="V73" s="739">
        <f t="shared" si="11"/>
        <v>375</v>
      </c>
      <c r="W73" s="739">
        <f t="shared" si="12"/>
        <v>375</v>
      </c>
      <c r="X73" s="739">
        <f t="shared" si="13"/>
        <v>225</v>
      </c>
    </row>
    <row r="74" spans="1:24">
      <c r="A74" s="972">
        <v>45</v>
      </c>
      <c r="B74" s="838" t="s">
        <v>2933</v>
      </c>
      <c r="C74" s="516" t="s">
        <v>1394</v>
      </c>
      <c r="D74" s="904" t="s">
        <v>1117</v>
      </c>
      <c r="E74" s="904" t="s">
        <v>1117</v>
      </c>
      <c r="F74" s="904">
        <v>0</v>
      </c>
      <c r="G74" s="917">
        <v>0</v>
      </c>
      <c r="H74" s="904">
        <v>0</v>
      </c>
      <c r="I74" s="917">
        <v>0</v>
      </c>
      <c r="J74" s="1386">
        <v>25</v>
      </c>
      <c r="K74" s="904">
        <f t="shared" si="0"/>
        <v>0</v>
      </c>
      <c r="L74" s="904">
        <v>0</v>
      </c>
      <c r="M74" s="917">
        <v>0</v>
      </c>
      <c r="N74" s="917">
        <v>0</v>
      </c>
      <c r="O74" s="917">
        <v>0</v>
      </c>
      <c r="P74" s="917">
        <f t="shared" si="1"/>
        <v>0</v>
      </c>
      <c r="Q74" s="904">
        <f t="shared" si="2"/>
        <v>0</v>
      </c>
      <c r="R74" s="1381" t="s">
        <v>1051</v>
      </c>
      <c r="S74" s="1381" t="s">
        <v>974</v>
      </c>
      <c r="T74" s="517" t="str">
        <f t="shared" si="14"/>
        <v>OK</v>
      </c>
      <c r="U74" s="739">
        <f t="shared" si="10"/>
        <v>0</v>
      </c>
      <c r="V74" s="739">
        <f t="shared" si="11"/>
        <v>0</v>
      </c>
      <c r="W74" s="739">
        <f t="shared" si="12"/>
        <v>0</v>
      </c>
      <c r="X74" s="739">
        <f t="shared" si="13"/>
        <v>0</v>
      </c>
    </row>
    <row r="75" spans="1:24">
      <c r="A75" s="972">
        <v>46</v>
      </c>
      <c r="B75" s="838" t="s">
        <v>2934</v>
      </c>
      <c r="C75" s="516" t="s">
        <v>1394</v>
      </c>
      <c r="D75" s="904" t="s">
        <v>1117</v>
      </c>
      <c r="E75" s="904" t="s">
        <v>1117</v>
      </c>
      <c r="F75" s="904">
        <v>100</v>
      </c>
      <c r="G75" s="917">
        <v>100</v>
      </c>
      <c r="H75" s="904">
        <v>0</v>
      </c>
      <c r="I75" s="917">
        <v>100</v>
      </c>
      <c r="J75" s="1386">
        <v>5</v>
      </c>
      <c r="K75" s="904">
        <f t="shared" si="0"/>
        <v>500</v>
      </c>
      <c r="L75" s="904"/>
      <c r="M75" s="917">
        <v>100</v>
      </c>
      <c r="N75" s="917"/>
      <c r="O75" s="917"/>
      <c r="P75" s="917">
        <f t="shared" si="1"/>
        <v>100</v>
      </c>
      <c r="Q75" s="904">
        <f t="shared" si="2"/>
        <v>500</v>
      </c>
      <c r="R75" s="1381" t="s">
        <v>1051</v>
      </c>
      <c r="S75" s="1381" t="s">
        <v>974</v>
      </c>
      <c r="T75" s="517" t="str">
        <f t="shared" si="14"/>
        <v>OK</v>
      </c>
      <c r="U75" s="739">
        <f t="shared" si="10"/>
        <v>0</v>
      </c>
      <c r="V75" s="739">
        <f t="shared" si="11"/>
        <v>500</v>
      </c>
      <c r="W75" s="739">
        <f t="shared" si="12"/>
        <v>0</v>
      </c>
      <c r="X75" s="739">
        <f t="shared" si="13"/>
        <v>0</v>
      </c>
    </row>
    <row r="76" spans="1:24">
      <c r="A76" s="972">
        <v>47</v>
      </c>
      <c r="B76" s="838" t="s">
        <v>2935</v>
      </c>
      <c r="C76" s="516" t="s">
        <v>1327</v>
      </c>
      <c r="D76" s="904">
        <v>110</v>
      </c>
      <c r="E76" s="904">
        <v>125</v>
      </c>
      <c r="F76" s="904">
        <v>221</v>
      </c>
      <c r="G76" s="917">
        <v>300</v>
      </c>
      <c r="H76" s="904">
        <v>12</v>
      </c>
      <c r="I76" s="917">
        <v>288</v>
      </c>
      <c r="J76" s="1386">
        <v>35</v>
      </c>
      <c r="K76" s="904">
        <f t="shared" si="0"/>
        <v>10080</v>
      </c>
      <c r="L76" s="904">
        <v>72</v>
      </c>
      <c r="M76" s="917">
        <v>72</v>
      </c>
      <c r="N76" s="917">
        <v>72</v>
      </c>
      <c r="O76" s="917">
        <v>72</v>
      </c>
      <c r="P76" s="917">
        <f t="shared" si="1"/>
        <v>288</v>
      </c>
      <c r="Q76" s="904">
        <f t="shared" si="2"/>
        <v>10080</v>
      </c>
      <c r="R76" s="1381" t="s">
        <v>1051</v>
      </c>
      <c r="S76" s="1381" t="s">
        <v>974</v>
      </c>
      <c r="T76" s="517" t="str">
        <f t="shared" si="14"/>
        <v>OK</v>
      </c>
      <c r="U76" s="739">
        <f t="shared" si="10"/>
        <v>2520</v>
      </c>
      <c r="V76" s="739">
        <f t="shared" si="11"/>
        <v>2520</v>
      </c>
      <c r="W76" s="739">
        <f t="shared" si="12"/>
        <v>2520</v>
      </c>
      <c r="X76" s="739">
        <f t="shared" si="13"/>
        <v>2520</v>
      </c>
    </row>
    <row r="77" spans="1:24">
      <c r="A77" s="972">
        <v>48</v>
      </c>
      <c r="B77" s="838" t="s">
        <v>2936</v>
      </c>
      <c r="C77" s="516" t="s">
        <v>1327</v>
      </c>
      <c r="D77" s="904">
        <v>30</v>
      </c>
      <c r="E77" s="904">
        <v>60</v>
      </c>
      <c r="F77" s="904">
        <v>94</v>
      </c>
      <c r="G77" s="917">
        <v>150</v>
      </c>
      <c r="H77" s="904">
        <v>12</v>
      </c>
      <c r="I77" s="917">
        <v>138</v>
      </c>
      <c r="J77" s="1386">
        <v>25</v>
      </c>
      <c r="K77" s="904">
        <f t="shared" si="0"/>
        <v>3450</v>
      </c>
      <c r="L77" s="904">
        <v>35</v>
      </c>
      <c r="M77" s="917">
        <v>35</v>
      </c>
      <c r="N77" s="917">
        <v>35</v>
      </c>
      <c r="O77" s="917">
        <v>33</v>
      </c>
      <c r="P77" s="917">
        <f t="shared" si="1"/>
        <v>138</v>
      </c>
      <c r="Q77" s="904">
        <f t="shared" si="2"/>
        <v>3450</v>
      </c>
      <c r="R77" s="1381" t="s">
        <v>1051</v>
      </c>
      <c r="S77" s="1381" t="s">
        <v>974</v>
      </c>
      <c r="T77" s="517" t="str">
        <f t="shared" si="14"/>
        <v>OK</v>
      </c>
      <c r="U77" s="739">
        <f t="shared" si="10"/>
        <v>875</v>
      </c>
      <c r="V77" s="739">
        <f t="shared" si="11"/>
        <v>875</v>
      </c>
      <c r="W77" s="739">
        <f t="shared" si="12"/>
        <v>875</v>
      </c>
      <c r="X77" s="739">
        <f t="shared" si="13"/>
        <v>825</v>
      </c>
    </row>
    <row r="78" spans="1:24">
      <c r="A78" s="972">
        <v>49</v>
      </c>
      <c r="B78" s="838" t="s">
        <v>2937</v>
      </c>
      <c r="C78" s="516" t="s">
        <v>1394</v>
      </c>
      <c r="D78" s="904">
        <v>49</v>
      </c>
      <c r="E78" s="904">
        <v>32</v>
      </c>
      <c r="F78" s="904">
        <v>25</v>
      </c>
      <c r="G78" s="917">
        <v>40</v>
      </c>
      <c r="H78" s="904">
        <v>1</v>
      </c>
      <c r="I78" s="917">
        <v>39</v>
      </c>
      <c r="J78" s="1386">
        <v>5</v>
      </c>
      <c r="K78" s="904">
        <f t="shared" si="0"/>
        <v>195</v>
      </c>
      <c r="L78" s="904">
        <v>0</v>
      </c>
      <c r="M78" s="917">
        <v>15</v>
      </c>
      <c r="N78" s="917">
        <v>0</v>
      </c>
      <c r="O78" s="917">
        <v>24</v>
      </c>
      <c r="P78" s="917">
        <f t="shared" si="1"/>
        <v>39</v>
      </c>
      <c r="Q78" s="904">
        <f t="shared" si="2"/>
        <v>195</v>
      </c>
      <c r="R78" s="1381" t="s">
        <v>1051</v>
      </c>
      <c r="S78" s="1381" t="s">
        <v>974</v>
      </c>
      <c r="T78" s="517" t="str">
        <f t="shared" si="14"/>
        <v>OK</v>
      </c>
      <c r="U78" s="739">
        <f t="shared" si="10"/>
        <v>0</v>
      </c>
      <c r="V78" s="739">
        <f t="shared" si="11"/>
        <v>75</v>
      </c>
      <c r="W78" s="739">
        <f t="shared" si="12"/>
        <v>0</v>
      </c>
      <c r="X78" s="739">
        <f t="shared" si="13"/>
        <v>120</v>
      </c>
    </row>
    <row r="79" spans="1:24">
      <c r="A79" s="972">
        <v>50</v>
      </c>
      <c r="B79" s="838" t="s">
        <v>2938</v>
      </c>
      <c r="C79" s="516" t="s">
        <v>1458</v>
      </c>
      <c r="D79" s="904">
        <v>70</v>
      </c>
      <c r="E79" s="904">
        <v>21</v>
      </c>
      <c r="F79" s="904">
        <v>43</v>
      </c>
      <c r="G79" s="917">
        <v>50</v>
      </c>
      <c r="H79" s="904">
        <v>10</v>
      </c>
      <c r="I79" s="917">
        <v>40</v>
      </c>
      <c r="J79" s="1386">
        <v>5</v>
      </c>
      <c r="K79" s="904">
        <f t="shared" si="0"/>
        <v>200</v>
      </c>
      <c r="L79" s="904">
        <v>20</v>
      </c>
      <c r="M79" s="917">
        <v>0</v>
      </c>
      <c r="N79" s="917">
        <v>20</v>
      </c>
      <c r="O79" s="917">
        <v>0</v>
      </c>
      <c r="P79" s="917">
        <f t="shared" si="1"/>
        <v>40</v>
      </c>
      <c r="Q79" s="904">
        <f t="shared" si="2"/>
        <v>200</v>
      </c>
      <c r="R79" s="1381" t="s">
        <v>1051</v>
      </c>
      <c r="S79" s="1381" t="s">
        <v>974</v>
      </c>
      <c r="T79" s="517" t="str">
        <f t="shared" si="14"/>
        <v>OK</v>
      </c>
      <c r="U79" s="739">
        <f t="shared" si="10"/>
        <v>100</v>
      </c>
      <c r="V79" s="739">
        <f t="shared" si="11"/>
        <v>0</v>
      </c>
      <c r="W79" s="739">
        <f t="shared" si="12"/>
        <v>100</v>
      </c>
      <c r="X79" s="739">
        <f t="shared" si="13"/>
        <v>0</v>
      </c>
    </row>
    <row r="80" spans="1:24">
      <c r="A80" s="972">
        <v>51</v>
      </c>
      <c r="B80" s="841" t="s">
        <v>2939</v>
      </c>
      <c r="C80" s="516" t="s">
        <v>1920</v>
      </c>
      <c r="D80" s="904">
        <v>900</v>
      </c>
      <c r="E80" s="904">
        <v>800</v>
      </c>
      <c r="F80" s="904">
        <v>2020</v>
      </c>
      <c r="G80" s="917">
        <v>2300</v>
      </c>
      <c r="H80" s="904">
        <v>200</v>
      </c>
      <c r="I80" s="917">
        <v>2100</v>
      </c>
      <c r="J80" s="1386">
        <v>0.7</v>
      </c>
      <c r="K80" s="904">
        <f t="shared" si="0"/>
        <v>1470</v>
      </c>
      <c r="L80" s="904">
        <v>500</v>
      </c>
      <c r="M80" s="917">
        <v>500</v>
      </c>
      <c r="N80" s="917">
        <v>500</v>
      </c>
      <c r="O80" s="917">
        <v>600</v>
      </c>
      <c r="P80" s="917">
        <f t="shared" si="1"/>
        <v>2100</v>
      </c>
      <c r="Q80" s="904">
        <f t="shared" si="2"/>
        <v>1470</v>
      </c>
      <c r="R80" s="1381" t="s">
        <v>1051</v>
      </c>
      <c r="S80" s="1381" t="s">
        <v>974</v>
      </c>
      <c r="T80" s="517" t="str">
        <f t="shared" si="14"/>
        <v>OK</v>
      </c>
      <c r="U80" s="739">
        <f t="shared" si="10"/>
        <v>350</v>
      </c>
      <c r="V80" s="739">
        <f t="shared" si="11"/>
        <v>350</v>
      </c>
      <c r="W80" s="739">
        <f t="shared" si="12"/>
        <v>350</v>
      </c>
      <c r="X80" s="739">
        <f t="shared" si="13"/>
        <v>420</v>
      </c>
    </row>
    <row r="81" spans="1:24">
      <c r="A81" s="972">
        <v>52</v>
      </c>
      <c r="B81" s="838" t="s">
        <v>2940</v>
      </c>
      <c r="C81" s="516" t="s">
        <v>1920</v>
      </c>
      <c r="D81" s="904">
        <v>417</v>
      </c>
      <c r="E81" s="904">
        <v>196</v>
      </c>
      <c r="F81" s="904">
        <v>349</v>
      </c>
      <c r="G81" s="917">
        <v>500</v>
      </c>
      <c r="H81" s="904">
        <v>40</v>
      </c>
      <c r="I81" s="917">
        <v>460</v>
      </c>
      <c r="J81" s="1386">
        <v>4</v>
      </c>
      <c r="K81" s="904">
        <f t="shared" si="0"/>
        <v>1840</v>
      </c>
      <c r="L81" s="904">
        <v>115</v>
      </c>
      <c r="M81" s="917">
        <v>115</v>
      </c>
      <c r="N81" s="917">
        <v>115</v>
      </c>
      <c r="O81" s="917">
        <v>115</v>
      </c>
      <c r="P81" s="917">
        <f t="shared" si="1"/>
        <v>460</v>
      </c>
      <c r="Q81" s="904">
        <f t="shared" si="2"/>
        <v>1840</v>
      </c>
      <c r="R81" s="1381" t="s">
        <v>1051</v>
      </c>
      <c r="S81" s="1381" t="s">
        <v>974</v>
      </c>
      <c r="T81" s="517" t="str">
        <f>+IF(K93=Q93,("OK"))</f>
        <v>OK</v>
      </c>
      <c r="U81" s="739">
        <f t="shared" si="10"/>
        <v>460</v>
      </c>
      <c r="V81" s="739">
        <f t="shared" si="11"/>
        <v>460</v>
      </c>
      <c r="W81" s="739">
        <f t="shared" si="12"/>
        <v>460</v>
      </c>
      <c r="X81" s="739">
        <f t="shared" si="13"/>
        <v>460</v>
      </c>
    </row>
    <row r="82" spans="1:24" ht="42">
      <c r="A82" s="972">
        <v>53</v>
      </c>
      <c r="B82" s="838" t="s">
        <v>2941</v>
      </c>
      <c r="C82" s="516" t="s">
        <v>1920</v>
      </c>
      <c r="D82" s="904" t="s">
        <v>1117</v>
      </c>
      <c r="E82" s="904">
        <v>161</v>
      </c>
      <c r="F82" s="904">
        <v>183</v>
      </c>
      <c r="G82" s="917">
        <v>250</v>
      </c>
      <c r="H82" s="904">
        <v>50</v>
      </c>
      <c r="I82" s="917">
        <v>200</v>
      </c>
      <c r="J82" s="1386">
        <v>4</v>
      </c>
      <c r="K82" s="904">
        <f t="shared" si="0"/>
        <v>800</v>
      </c>
      <c r="L82" s="904">
        <v>50</v>
      </c>
      <c r="M82" s="917">
        <v>50</v>
      </c>
      <c r="N82" s="917">
        <v>50</v>
      </c>
      <c r="O82" s="917">
        <v>50</v>
      </c>
      <c r="P82" s="917">
        <f t="shared" si="1"/>
        <v>200</v>
      </c>
      <c r="Q82" s="904">
        <f t="shared" si="2"/>
        <v>800</v>
      </c>
      <c r="R82" s="1381" t="s">
        <v>1051</v>
      </c>
      <c r="S82" s="1381" t="s">
        <v>974</v>
      </c>
      <c r="T82" s="517" t="str">
        <f>+IF(K94=Q94,("OK"))</f>
        <v>OK</v>
      </c>
      <c r="U82" s="739">
        <f t="shared" si="10"/>
        <v>200</v>
      </c>
      <c r="V82" s="739">
        <f t="shared" si="11"/>
        <v>200</v>
      </c>
      <c r="W82" s="739">
        <f t="shared" si="12"/>
        <v>200</v>
      </c>
      <c r="X82" s="739">
        <f t="shared" si="13"/>
        <v>200</v>
      </c>
    </row>
    <row r="83" spans="1:24">
      <c r="A83" s="972">
        <v>54</v>
      </c>
      <c r="B83" s="838" t="s">
        <v>2942</v>
      </c>
      <c r="C83" s="516" t="s">
        <v>1920</v>
      </c>
      <c r="D83" s="904" t="s">
        <v>1117</v>
      </c>
      <c r="E83" s="904">
        <v>130</v>
      </c>
      <c r="F83" s="904">
        <v>1070</v>
      </c>
      <c r="G83" s="917">
        <v>1200</v>
      </c>
      <c r="H83" s="904">
        <v>0</v>
      </c>
      <c r="I83" s="917">
        <v>1200</v>
      </c>
      <c r="J83" s="1386">
        <v>2</v>
      </c>
      <c r="K83" s="904">
        <f t="shared" si="0"/>
        <v>2400</v>
      </c>
      <c r="L83" s="904">
        <v>300</v>
      </c>
      <c r="M83" s="917">
        <v>300</v>
      </c>
      <c r="N83" s="917">
        <v>300</v>
      </c>
      <c r="O83" s="917">
        <v>300</v>
      </c>
      <c r="P83" s="917">
        <f t="shared" si="1"/>
        <v>1200</v>
      </c>
      <c r="Q83" s="904">
        <f t="shared" si="2"/>
        <v>2400</v>
      </c>
      <c r="R83" s="1381" t="s">
        <v>1051</v>
      </c>
      <c r="S83" s="1381" t="s">
        <v>974</v>
      </c>
      <c r="T83" s="517" t="str">
        <f>+IF(K95=Q95,("OK"))</f>
        <v>OK</v>
      </c>
      <c r="U83" s="739">
        <f t="shared" si="10"/>
        <v>600</v>
      </c>
      <c r="V83" s="739">
        <f t="shared" si="11"/>
        <v>600</v>
      </c>
      <c r="W83" s="739">
        <f t="shared" si="12"/>
        <v>600</v>
      </c>
      <c r="X83" s="739">
        <f t="shared" si="13"/>
        <v>600</v>
      </c>
    </row>
    <row r="84" spans="1:24">
      <c r="A84" s="972">
        <v>55</v>
      </c>
      <c r="B84" s="838" t="s">
        <v>2943</v>
      </c>
      <c r="C84" s="516" t="s">
        <v>2695</v>
      </c>
      <c r="D84" s="904">
        <v>7</v>
      </c>
      <c r="E84" s="904">
        <v>12</v>
      </c>
      <c r="F84" s="904">
        <v>5</v>
      </c>
      <c r="G84" s="917">
        <v>12</v>
      </c>
      <c r="H84" s="904">
        <v>0</v>
      </c>
      <c r="I84" s="917">
        <v>12</v>
      </c>
      <c r="J84" s="1386">
        <v>90</v>
      </c>
      <c r="K84" s="904">
        <f t="shared" si="0"/>
        <v>1080</v>
      </c>
      <c r="L84" s="904">
        <v>0</v>
      </c>
      <c r="M84" s="917">
        <v>0</v>
      </c>
      <c r="N84" s="917">
        <v>12</v>
      </c>
      <c r="O84" s="917">
        <v>0</v>
      </c>
      <c r="P84" s="917">
        <f t="shared" si="1"/>
        <v>12</v>
      </c>
      <c r="Q84" s="904">
        <f t="shared" si="2"/>
        <v>1080</v>
      </c>
      <c r="R84" s="1381" t="s">
        <v>1051</v>
      </c>
      <c r="S84" s="1381" t="s">
        <v>974</v>
      </c>
      <c r="T84" s="517" t="str">
        <f>+IF(K96=Q96,("OK"))</f>
        <v>OK</v>
      </c>
      <c r="U84" s="739">
        <f t="shared" si="10"/>
        <v>0</v>
      </c>
      <c r="V84" s="739">
        <f t="shared" si="11"/>
        <v>0</v>
      </c>
      <c r="W84" s="739">
        <f t="shared" si="12"/>
        <v>1080</v>
      </c>
      <c r="X84" s="739">
        <f t="shared" si="13"/>
        <v>0</v>
      </c>
    </row>
    <row r="85" spans="1:24" s="21" customFormat="1" ht="24" customHeight="1">
      <c r="A85" s="1060"/>
      <c r="B85" s="76" t="s">
        <v>6</v>
      </c>
      <c r="K85" s="1273">
        <f>SUM(K69:K84)</f>
        <v>476612</v>
      </c>
      <c r="L85" s="1139"/>
      <c r="M85" s="1139"/>
      <c r="N85" s="1139"/>
      <c r="O85" s="1139"/>
      <c r="P85" s="1139"/>
      <c r="Q85" s="1273">
        <f>SUM(Q69:Q84)</f>
        <v>476612</v>
      </c>
      <c r="T85" s="22" t="str">
        <f>IF(K85=Q85,"OK")</f>
        <v>OK</v>
      </c>
      <c r="U85" s="739">
        <f t="shared" si="10"/>
        <v>0</v>
      </c>
      <c r="V85" s="739">
        <f t="shared" si="11"/>
        <v>0</v>
      </c>
      <c r="W85" s="739">
        <f t="shared" si="12"/>
        <v>0</v>
      </c>
      <c r="X85" s="739">
        <f t="shared" si="13"/>
        <v>0</v>
      </c>
    </row>
    <row r="86" spans="1:24" s="21" customFormat="1" ht="24" customHeight="1">
      <c r="A86" s="1060"/>
      <c r="B86" s="73"/>
      <c r="K86" s="1254"/>
      <c r="L86" s="1139"/>
      <c r="M86" s="1139"/>
      <c r="N86" s="1139"/>
      <c r="O86" s="1139"/>
      <c r="P86" s="1139"/>
      <c r="Q86" s="1254"/>
      <c r="T86" s="22"/>
      <c r="U86" s="739">
        <f t="shared" si="10"/>
        <v>0</v>
      </c>
      <c r="V86" s="739">
        <f t="shared" si="11"/>
        <v>0</v>
      </c>
      <c r="W86" s="739">
        <f t="shared" si="12"/>
        <v>0</v>
      </c>
      <c r="X86" s="739">
        <f t="shared" si="13"/>
        <v>0</v>
      </c>
    </row>
    <row r="87" spans="1:24" ht="24" customHeight="1">
      <c r="A87" s="1843" t="s">
        <v>2896</v>
      </c>
      <c r="B87" s="1843"/>
      <c r="C87" s="1843"/>
      <c r="D87" s="1843"/>
      <c r="E87" s="1843"/>
      <c r="F87" s="1843"/>
      <c r="G87" s="1843"/>
      <c r="H87" s="1843"/>
      <c r="I87" s="1843"/>
      <c r="J87" s="1843"/>
      <c r="K87" s="1843"/>
      <c r="L87" s="1843"/>
      <c r="M87" s="1843"/>
      <c r="N87" s="1843"/>
      <c r="O87" s="1843"/>
      <c r="P87" s="1843"/>
      <c r="Q87" s="1843"/>
      <c r="R87" s="1843"/>
      <c r="S87" s="1843"/>
      <c r="T87" s="1376" t="s">
        <v>1028</v>
      </c>
      <c r="U87" s="739">
        <f t="shared" si="10"/>
        <v>0</v>
      </c>
      <c r="V87" s="739">
        <f t="shared" si="11"/>
        <v>0</v>
      </c>
      <c r="W87" s="739">
        <f t="shared" si="12"/>
        <v>0</v>
      </c>
      <c r="X87" s="739">
        <f t="shared" si="13"/>
        <v>0</v>
      </c>
    </row>
    <row r="88" spans="1:24">
      <c r="A88" s="1843" t="s">
        <v>1518</v>
      </c>
      <c r="B88" s="1843"/>
      <c r="C88" s="1843"/>
      <c r="D88" s="1843"/>
      <c r="E88" s="1843"/>
      <c r="F88" s="1843"/>
      <c r="G88" s="1843"/>
      <c r="H88" s="1843"/>
      <c r="I88" s="1843"/>
      <c r="J88" s="1843"/>
      <c r="K88" s="1843"/>
      <c r="L88" s="1843"/>
      <c r="M88" s="1843"/>
      <c r="N88" s="1843"/>
      <c r="O88" s="1843"/>
      <c r="P88" s="1843"/>
      <c r="Q88" s="1843"/>
      <c r="R88" s="1843"/>
      <c r="S88" s="1843"/>
      <c r="T88" s="517" t="str">
        <f>+IF(K93=Q93,("OK"))</f>
        <v>OK</v>
      </c>
      <c r="U88" s="739">
        <f t="shared" si="10"/>
        <v>0</v>
      </c>
      <c r="V88" s="739">
        <f t="shared" si="11"/>
        <v>0</v>
      </c>
      <c r="W88" s="739">
        <f t="shared" si="12"/>
        <v>0</v>
      </c>
      <c r="X88" s="739">
        <f t="shared" si="13"/>
        <v>0</v>
      </c>
    </row>
    <row r="89" spans="1:24">
      <c r="A89" s="1928" t="s">
        <v>1030</v>
      </c>
      <c r="B89" s="1928"/>
      <c r="C89" s="1928"/>
      <c r="D89" s="1928"/>
      <c r="E89" s="1928"/>
      <c r="F89" s="1928"/>
      <c r="G89" s="1928"/>
      <c r="H89" s="1928"/>
      <c r="I89" s="1928"/>
      <c r="J89" s="1928"/>
      <c r="K89" s="1928"/>
      <c r="L89" s="1928"/>
      <c r="M89" s="1928"/>
      <c r="N89" s="1928"/>
      <c r="O89" s="1928"/>
      <c r="P89" s="1928"/>
      <c r="Q89" s="1928"/>
      <c r="R89" s="1928"/>
      <c r="S89" s="1928"/>
      <c r="T89" s="517" t="str">
        <f>+IF(K94=Q94,("OK"))</f>
        <v>OK</v>
      </c>
      <c r="U89" s="739">
        <f t="shared" si="10"/>
        <v>0</v>
      </c>
      <c r="V89" s="739">
        <f t="shared" si="11"/>
        <v>0</v>
      </c>
      <c r="W89" s="739">
        <f t="shared" si="12"/>
        <v>0</v>
      </c>
      <c r="X89" s="739">
        <f t="shared" si="13"/>
        <v>0</v>
      </c>
    </row>
    <row r="90" spans="1:24">
      <c r="A90" s="1929" t="s">
        <v>789</v>
      </c>
      <c r="B90" s="1873" t="s">
        <v>4</v>
      </c>
      <c r="C90" s="1929" t="s">
        <v>1031</v>
      </c>
      <c r="D90" s="1893" t="s">
        <v>1032</v>
      </c>
      <c r="E90" s="1893"/>
      <c r="F90" s="1893"/>
      <c r="G90" s="1892" t="s">
        <v>1033</v>
      </c>
      <c r="H90" s="1892" t="s">
        <v>1034</v>
      </c>
      <c r="I90" s="1892" t="s">
        <v>1035</v>
      </c>
      <c r="J90" s="1896" t="s">
        <v>1036</v>
      </c>
      <c r="K90" s="1896" t="s">
        <v>1037</v>
      </c>
      <c r="L90" s="1893" t="s">
        <v>1038</v>
      </c>
      <c r="M90" s="1893" t="s">
        <v>1039</v>
      </c>
      <c r="N90" s="1893" t="s">
        <v>1040</v>
      </c>
      <c r="O90" s="1893" t="s">
        <v>1041</v>
      </c>
      <c r="P90" s="1929" t="s">
        <v>1042</v>
      </c>
      <c r="Q90" s="1929"/>
      <c r="R90" s="1929" t="s">
        <v>1043</v>
      </c>
      <c r="S90" s="1878" t="s">
        <v>1044</v>
      </c>
      <c r="T90" s="517" t="str">
        <f>+IF(K95=Q95,("OK"))</f>
        <v>OK</v>
      </c>
      <c r="U90" s="739"/>
      <c r="V90" s="739"/>
      <c r="W90" s="739"/>
      <c r="X90" s="739"/>
    </row>
    <row r="91" spans="1:24" ht="77.400000000000006" customHeight="1">
      <c r="A91" s="1929"/>
      <c r="B91" s="1874"/>
      <c r="C91" s="1929"/>
      <c r="D91" s="1207" t="s">
        <v>1045</v>
      </c>
      <c r="E91" s="1207" t="s">
        <v>1046</v>
      </c>
      <c r="F91" s="1207" t="s">
        <v>224</v>
      </c>
      <c r="G91" s="1892"/>
      <c r="H91" s="1892"/>
      <c r="I91" s="1892"/>
      <c r="J91" s="1896"/>
      <c r="K91" s="1896"/>
      <c r="L91" s="1893"/>
      <c r="M91" s="1893"/>
      <c r="N91" s="1893"/>
      <c r="O91" s="1893"/>
      <c r="P91" s="657" t="s">
        <v>1047</v>
      </c>
      <c r="Q91" s="1379" t="s">
        <v>1048</v>
      </c>
      <c r="R91" s="1929"/>
      <c r="S91" s="1878"/>
      <c r="T91" s="517" t="str">
        <f>+IF(K96=Q96,("OK"))</f>
        <v>OK</v>
      </c>
      <c r="U91" s="739">
        <f t="shared" si="10"/>
        <v>0</v>
      </c>
      <c r="V91" s="739">
        <f t="shared" si="11"/>
        <v>0</v>
      </c>
      <c r="W91" s="739">
        <f t="shared" si="12"/>
        <v>0</v>
      </c>
      <c r="X91" s="739">
        <f t="shared" si="13"/>
        <v>0</v>
      </c>
    </row>
    <row r="92" spans="1:24" ht="18.600000000000001" customHeight="1">
      <c r="A92" s="1377"/>
      <c r="B92" s="1322" t="s">
        <v>1087</v>
      </c>
      <c r="C92" s="1377"/>
      <c r="D92" s="1207"/>
      <c r="E92" s="1207"/>
      <c r="F92" s="1207"/>
      <c r="G92" s="1207"/>
      <c r="H92" s="1207"/>
      <c r="I92" s="1207"/>
      <c r="J92" s="1211"/>
      <c r="K92" s="1240">
        <f>+K85</f>
        <v>476612</v>
      </c>
      <c r="L92" s="1387"/>
      <c r="M92" s="1387"/>
      <c r="N92" s="1387"/>
      <c r="O92" s="1387"/>
      <c r="P92" s="1388"/>
      <c r="Q92" s="1389">
        <f>+Q85</f>
        <v>476612</v>
      </c>
      <c r="R92" s="1377"/>
      <c r="S92" s="726"/>
      <c r="U92" s="739">
        <f t="shared" si="10"/>
        <v>0</v>
      </c>
      <c r="V92" s="739">
        <f t="shared" si="11"/>
        <v>0</v>
      </c>
      <c r="W92" s="739">
        <f t="shared" si="12"/>
        <v>0</v>
      </c>
      <c r="X92" s="739">
        <f t="shared" si="13"/>
        <v>0</v>
      </c>
    </row>
    <row r="93" spans="1:24">
      <c r="A93" s="972">
        <v>56</v>
      </c>
      <c r="B93" s="838" t="s">
        <v>2944</v>
      </c>
      <c r="C93" s="516" t="s">
        <v>2695</v>
      </c>
      <c r="D93" s="904">
        <v>7</v>
      </c>
      <c r="E93" s="904">
        <v>24</v>
      </c>
      <c r="F93" s="904">
        <v>24</v>
      </c>
      <c r="G93" s="917">
        <v>30</v>
      </c>
      <c r="H93" s="904">
        <v>6</v>
      </c>
      <c r="I93" s="917">
        <v>24</v>
      </c>
      <c r="J93" s="1386">
        <v>50</v>
      </c>
      <c r="K93" s="904">
        <f>+I93*J93</f>
        <v>1200</v>
      </c>
      <c r="L93" s="904">
        <v>0</v>
      </c>
      <c r="M93" s="917">
        <v>12</v>
      </c>
      <c r="N93" s="917">
        <v>0</v>
      </c>
      <c r="O93" s="917">
        <v>12</v>
      </c>
      <c r="P93" s="917">
        <f>SUM(L93:O93)</f>
        <v>24</v>
      </c>
      <c r="Q93" s="904">
        <f>+P93*J93</f>
        <v>1200</v>
      </c>
      <c r="R93" s="1381" t="s">
        <v>1051</v>
      </c>
      <c r="S93" s="1381" t="s">
        <v>974</v>
      </c>
      <c r="T93" s="517" t="str">
        <f t="shared" ref="T93:T146" si="15">+IF(K97=Q97,("OK"))</f>
        <v>OK</v>
      </c>
      <c r="U93" s="739">
        <f t="shared" si="10"/>
        <v>0</v>
      </c>
      <c r="V93" s="739">
        <f t="shared" si="11"/>
        <v>600</v>
      </c>
      <c r="W93" s="739">
        <f t="shared" si="12"/>
        <v>0</v>
      </c>
      <c r="X93" s="739">
        <f t="shared" si="13"/>
        <v>600</v>
      </c>
    </row>
    <row r="94" spans="1:24">
      <c r="A94" s="972">
        <v>57</v>
      </c>
      <c r="B94" s="838" t="s">
        <v>2945</v>
      </c>
      <c r="C94" s="516" t="s">
        <v>2695</v>
      </c>
      <c r="D94" s="904">
        <v>10</v>
      </c>
      <c r="E94" s="904">
        <v>6</v>
      </c>
      <c r="F94" s="904">
        <v>8</v>
      </c>
      <c r="G94" s="917">
        <v>10</v>
      </c>
      <c r="H94" s="904">
        <v>0</v>
      </c>
      <c r="I94" s="917">
        <v>10</v>
      </c>
      <c r="J94" s="1386">
        <v>70</v>
      </c>
      <c r="K94" s="904">
        <f t="shared" si="0"/>
        <v>700</v>
      </c>
      <c r="L94" s="904">
        <v>0</v>
      </c>
      <c r="M94" s="917">
        <v>5</v>
      </c>
      <c r="N94" s="917">
        <v>0</v>
      </c>
      <c r="O94" s="917">
        <v>5</v>
      </c>
      <c r="P94" s="917">
        <f t="shared" si="1"/>
        <v>10</v>
      </c>
      <c r="Q94" s="904">
        <f t="shared" si="2"/>
        <v>700</v>
      </c>
      <c r="R94" s="1381" t="s">
        <v>1051</v>
      </c>
      <c r="S94" s="1381" t="s">
        <v>974</v>
      </c>
      <c r="T94" s="517" t="str">
        <f t="shared" si="15"/>
        <v>OK</v>
      </c>
      <c r="U94" s="739">
        <f t="shared" si="10"/>
        <v>0</v>
      </c>
      <c r="V94" s="739">
        <f t="shared" si="11"/>
        <v>350</v>
      </c>
      <c r="W94" s="739">
        <f t="shared" si="12"/>
        <v>0</v>
      </c>
      <c r="X94" s="739">
        <f t="shared" si="13"/>
        <v>350</v>
      </c>
    </row>
    <row r="95" spans="1:24">
      <c r="A95" s="972">
        <v>58</v>
      </c>
      <c r="B95" s="838" t="s">
        <v>2946</v>
      </c>
      <c r="C95" s="516" t="s">
        <v>2695</v>
      </c>
      <c r="D95" s="904" t="s">
        <v>1117</v>
      </c>
      <c r="E95" s="904">
        <v>1</v>
      </c>
      <c r="F95" s="904">
        <v>0</v>
      </c>
      <c r="G95" s="917">
        <v>10</v>
      </c>
      <c r="H95" s="904">
        <v>0</v>
      </c>
      <c r="I95" s="917">
        <v>10</v>
      </c>
      <c r="J95" s="1386">
        <v>65</v>
      </c>
      <c r="K95" s="904">
        <f t="shared" si="0"/>
        <v>650</v>
      </c>
      <c r="L95" s="904">
        <v>0</v>
      </c>
      <c r="M95" s="917">
        <v>5</v>
      </c>
      <c r="N95" s="917">
        <v>0</v>
      </c>
      <c r="O95" s="917">
        <v>5</v>
      </c>
      <c r="P95" s="917">
        <f t="shared" si="1"/>
        <v>10</v>
      </c>
      <c r="Q95" s="904">
        <f t="shared" si="2"/>
        <v>650</v>
      </c>
      <c r="R95" s="1381" t="s">
        <v>1051</v>
      </c>
      <c r="S95" s="1381" t="s">
        <v>974</v>
      </c>
      <c r="T95" s="517" t="str">
        <f t="shared" si="15"/>
        <v>OK</v>
      </c>
      <c r="U95" s="739">
        <f t="shared" si="10"/>
        <v>0</v>
      </c>
      <c r="V95" s="739">
        <f t="shared" si="11"/>
        <v>325</v>
      </c>
      <c r="W95" s="739">
        <f t="shared" si="12"/>
        <v>0</v>
      </c>
      <c r="X95" s="739">
        <f t="shared" si="13"/>
        <v>325</v>
      </c>
    </row>
    <row r="96" spans="1:24">
      <c r="A96" s="972">
        <v>59</v>
      </c>
      <c r="B96" s="838" t="s">
        <v>2947</v>
      </c>
      <c r="C96" s="516" t="s">
        <v>2695</v>
      </c>
      <c r="D96" s="904" t="s">
        <v>1117</v>
      </c>
      <c r="E96" s="904">
        <v>2</v>
      </c>
      <c r="F96" s="904">
        <v>0</v>
      </c>
      <c r="G96" s="917">
        <v>3</v>
      </c>
      <c r="H96" s="904">
        <v>3</v>
      </c>
      <c r="I96" s="917">
        <v>0</v>
      </c>
      <c r="J96" s="1386">
        <v>315</v>
      </c>
      <c r="K96" s="904">
        <f t="shared" si="0"/>
        <v>0</v>
      </c>
      <c r="L96" s="904">
        <v>0</v>
      </c>
      <c r="M96" s="917">
        <v>0</v>
      </c>
      <c r="N96" s="917">
        <v>0</v>
      </c>
      <c r="O96" s="917">
        <v>0</v>
      </c>
      <c r="P96" s="917">
        <f t="shared" si="1"/>
        <v>0</v>
      </c>
      <c r="Q96" s="904">
        <f t="shared" si="2"/>
        <v>0</v>
      </c>
      <c r="R96" s="1381" t="s">
        <v>1051</v>
      </c>
      <c r="S96" s="1381" t="s">
        <v>974</v>
      </c>
      <c r="T96" s="517" t="str">
        <f t="shared" si="15"/>
        <v>OK</v>
      </c>
      <c r="U96" s="739">
        <f t="shared" si="10"/>
        <v>0</v>
      </c>
      <c r="V96" s="739">
        <f t="shared" si="11"/>
        <v>0</v>
      </c>
      <c r="W96" s="739">
        <f t="shared" si="12"/>
        <v>0</v>
      </c>
      <c r="X96" s="739">
        <f t="shared" si="13"/>
        <v>0</v>
      </c>
    </row>
    <row r="97" spans="1:24">
      <c r="A97" s="972">
        <v>60</v>
      </c>
      <c r="B97" s="838" t="s">
        <v>2948</v>
      </c>
      <c r="C97" s="516" t="s">
        <v>2695</v>
      </c>
      <c r="D97" s="904" t="s">
        <v>1117</v>
      </c>
      <c r="E97" s="904">
        <v>4</v>
      </c>
      <c r="F97" s="904">
        <v>8</v>
      </c>
      <c r="G97" s="917">
        <v>12</v>
      </c>
      <c r="H97" s="904">
        <v>2</v>
      </c>
      <c r="I97" s="917">
        <v>10</v>
      </c>
      <c r="J97" s="1386">
        <v>65</v>
      </c>
      <c r="K97" s="904">
        <f t="shared" si="0"/>
        <v>650</v>
      </c>
      <c r="L97" s="904">
        <v>0</v>
      </c>
      <c r="M97" s="917">
        <v>5</v>
      </c>
      <c r="N97" s="917">
        <v>0</v>
      </c>
      <c r="O97" s="917">
        <v>5</v>
      </c>
      <c r="P97" s="917">
        <f t="shared" si="1"/>
        <v>10</v>
      </c>
      <c r="Q97" s="904">
        <f t="shared" si="2"/>
        <v>650</v>
      </c>
      <c r="R97" s="1381" t="s">
        <v>1051</v>
      </c>
      <c r="S97" s="1381" t="s">
        <v>974</v>
      </c>
      <c r="T97" s="517" t="str">
        <f t="shared" si="15"/>
        <v>OK</v>
      </c>
      <c r="U97" s="739">
        <f t="shared" si="10"/>
        <v>0</v>
      </c>
      <c r="V97" s="739">
        <f t="shared" si="11"/>
        <v>325</v>
      </c>
      <c r="W97" s="739">
        <f t="shared" si="12"/>
        <v>0</v>
      </c>
      <c r="X97" s="739">
        <f t="shared" si="13"/>
        <v>325</v>
      </c>
    </row>
    <row r="98" spans="1:24">
      <c r="A98" s="972">
        <v>61</v>
      </c>
      <c r="B98" s="838" t="s">
        <v>2949</v>
      </c>
      <c r="C98" s="516" t="s">
        <v>2695</v>
      </c>
      <c r="D98" s="904">
        <v>20</v>
      </c>
      <c r="E98" s="904">
        <v>13</v>
      </c>
      <c r="F98" s="904">
        <v>16</v>
      </c>
      <c r="G98" s="917">
        <v>24</v>
      </c>
      <c r="H98" s="904">
        <v>6</v>
      </c>
      <c r="I98" s="917">
        <v>18</v>
      </c>
      <c r="J98" s="1386">
        <v>10</v>
      </c>
      <c r="K98" s="904">
        <f t="shared" si="0"/>
        <v>180</v>
      </c>
      <c r="L98" s="904">
        <v>0</v>
      </c>
      <c r="M98" s="917">
        <v>9</v>
      </c>
      <c r="N98" s="917">
        <v>0</v>
      </c>
      <c r="O98" s="917">
        <v>9</v>
      </c>
      <c r="P98" s="917">
        <f t="shared" si="1"/>
        <v>18</v>
      </c>
      <c r="Q98" s="904">
        <f t="shared" si="2"/>
        <v>180</v>
      </c>
      <c r="R98" s="1381" t="s">
        <v>1051</v>
      </c>
      <c r="S98" s="1381" t="s">
        <v>974</v>
      </c>
      <c r="T98" s="517" t="str">
        <f t="shared" si="15"/>
        <v>OK</v>
      </c>
      <c r="U98" s="739">
        <f t="shared" si="10"/>
        <v>0</v>
      </c>
      <c r="V98" s="739">
        <f t="shared" si="11"/>
        <v>90</v>
      </c>
      <c r="W98" s="739">
        <f t="shared" si="12"/>
        <v>0</v>
      </c>
      <c r="X98" s="739">
        <f t="shared" si="13"/>
        <v>90</v>
      </c>
    </row>
    <row r="99" spans="1:24">
      <c r="A99" s="972">
        <v>62</v>
      </c>
      <c r="B99" s="838" t="s">
        <v>2950</v>
      </c>
      <c r="C99" s="516" t="s">
        <v>2695</v>
      </c>
      <c r="D99" s="904">
        <v>6</v>
      </c>
      <c r="E99" s="904">
        <v>1</v>
      </c>
      <c r="F99" s="904">
        <v>1</v>
      </c>
      <c r="G99" s="917">
        <v>1</v>
      </c>
      <c r="H99" s="904">
        <v>0</v>
      </c>
      <c r="I99" s="917">
        <v>1</v>
      </c>
      <c r="J99" s="1386">
        <v>45</v>
      </c>
      <c r="K99" s="904">
        <f>+I99*J99</f>
        <v>45</v>
      </c>
      <c r="L99" s="904">
        <v>1</v>
      </c>
      <c r="M99" s="917">
        <v>0</v>
      </c>
      <c r="N99" s="917">
        <v>0</v>
      </c>
      <c r="O99" s="917">
        <v>0</v>
      </c>
      <c r="P99" s="917">
        <f>SUM(L99:O99)</f>
        <v>1</v>
      </c>
      <c r="Q99" s="904">
        <f>+P99*J99</f>
        <v>45</v>
      </c>
      <c r="R99" s="1381" t="s">
        <v>1051</v>
      </c>
      <c r="S99" s="1381" t="s">
        <v>974</v>
      </c>
      <c r="T99" s="517" t="str">
        <f t="shared" si="15"/>
        <v>OK</v>
      </c>
      <c r="U99" s="739">
        <f t="shared" si="10"/>
        <v>45</v>
      </c>
      <c r="V99" s="739">
        <f t="shared" si="11"/>
        <v>0</v>
      </c>
      <c r="W99" s="739">
        <f t="shared" si="12"/>
        <v>0</v>
      </c>
      <c r="X99" s="739">
        <f t="shared" si="13"/>
        <v>0</v>
      </c>
    </row>
    <row r="100" spans="1:24" ht="42">
      <c r="A100" s="972">
        <v>63</v>
      </c>
      <c r="B100" s="838" t="s">
        <v>2951</v>
      </c>
      <c r="C100" s="516" t="s">
        <v>2695</v>
      </c>
      <c r="D100" s="904">
        <v>4</v>
      </c>
      <c r="E100" s="904">
        <v>6</v>
      </c>
      <c r="F100" s="904">
        <v>4</v>
      </c>
      <c r="G100" s="917">
        <v>6</v>
      </c>
      <c r="H100" s="904">
        <v>6</v>
      </c>
      <c r="I100" s="917">
        <v>0</v>
      </c>
      <c r="J100" s="1386">
        <v>75</v>
      </c>
      <c r="K100" s="904">
        <f>+I100*J100</f>
        <v>0</v>
      </c>
      <c r="L100" s="904">
        <v>0</v>
      </c>
      <c r="M100" s="917">
        <v>0</v>
      </c>
      <c r="N100" s="917">
        <v>0</v>
      </c>
      <c r="O100" s="917">
        <v>0</v>
      </c>
      <c r="P100" s="917">
        <f>SUM(L100:O100)</f>
        <v>0</v>
      </c>
      <c r="Q100" s="904">
        <f>+P100*J100</f>
        <v>0</v>
      </c>
      <c r="R100" s="1381" t="s">
        <v>1051</v>
      </c>
      <c r="S100" s="1381" t="s">
        <v>974</v>
      </c>
      <c r="T100" s="517" t="str">
        <f t="shared" si="15"/>
        <v>OK</v>
      </c>
      <c r="U100" s="739">
        <f t="shared" si="10"/>
        <v>0</v>
      </c>
      <c r="V100" s="739">
        <f t="shared" si="11"/>
        <v>0</v>
      </c>
      <c r="W100" s="739">
        <f t="shared" si="12"/>
        <v>0</v>
      </c>
      <c r="X100" s="739">
        <f t="shared" si="13"/>
        <v>0</v>
      </c>
    </row>
    <row r="101" spans="1:24">
      <c r="A101" s="972">
        <v>64</v>
      </c>
      <c r="B101" s="838" t="s">
        <v>2952</v>
      </c>
      <c r="C101" s="516" t="s">
        <v>1343</v>
      </c>
      <c r="D101" s="904">
        <v>10</v>
      </c>
      <c r="E101" s="904">
        <v>14</v>
      </c>
      <c r="F101" s="904">
        <v>10</v>
      </c>
      <c r="G101" s="917">
        <v>20</v>
      </c>
      <c r="H101" s="904">
        <v>9</v>
      </c>
      <c r="I101" s="917">
        <v>11</v>
      </c>
      <c r="J101" s="1386">
        <v>35</v>
      </c>
      <c r="K101" s="904">
        <f t="shared" si="0"/>
        <v>385</v>
      </c>
      <c r="L101" s="904">
        <v>0</v>
      </c>
      <c r="M101" s="917">
        <v>11</v>
      </c>
      <c r="N101" s="917">
        <v>0</v>
      </c>
      <c r="O101" s="917">
        <v>0</v>
      </c>
      <c r="P101" s="917">
        <f t="shared" si="1"/>
        <v>11</v>
      </c>
      <c r="Q101" s="904">
        <f t="shared" si="2"/>
        <v>385</v>
      </c>
      <c r="R101" s="1381" t="s">
        <v>1051</v>
      </c>
      <c r="S101" s="1381" t="s">
        <v>974</v>
      </c>
      <c r="T101" s="517" t="str">
        <f t="shared" si="15"/>
        <v>OK</v>
      </c>
      <c r="U101" s="739">
        <f t="shared" si="10"/>
        <v>0</v>
      </c>
      <c r="V101" s="739">
        <f t="shared" si="11"/>
        <v>385</v>
      </c>
      <c r="W101" s="739">
        <f t="shared" si="12"/>
        <v>0</v>
      </c>
      <c r="X101" s="739">
        <f t="shared" si="13"/>
        <v>0</v>
      </c>
    </row>
    <row r="102" spans="1:24">
      <c r="A102" s="972">
        <v>65</v>
      </c>
      <c r="B102" s="838" t="s">
        <v>2953</v>
      </c>
      <c r="C102" s="516" t="s">
        <v>1290</v>
      </c>
      <c r="D102" s="904">
        <v>10</v>
      </c>
      <c r="E102" s="904">
        <v>2</v>
      </c>
      <c r="F102" s="904">
        <v>10</v>
      </c>
      <c r="G102" s="917">
        <v>12</v>
      </c>
      <c r="H102" s="904">
        <v>2</v>
      </c>
      <c r="I102" s="917">
        <v>10</v>
      </c>
      <c r="J102" s="1386">
        <v>50</v>
      </c>
      <c r="K102" s="904">
        <f t="shared" si="0"/>
        <v>500</v>
      </c>
      <c r="L102" s="904">
        <v>10</v>
      </c>
      <c r="M102" s="917">
        <v>0</v>
      </c>
      <c r="N102" s="917">
        <v>0</v>
      </c>
      <c r="O102" s="917">
        <v>0</v>
      </c>
      <c r="P102" s="917">
        <f t="shared" si="1"/>
        <v>10</v>
      </c>
      <c r="Q102" s="904">
        <f t="shared" si="2"/>
        <v>500</v>
      </c>
      <c r="R102" s="1381" t="s">
        <v>1051</v>
      </c>
      <c r="S102" s="1381" t="s">
        <v>974</v>
      </c>
      <c r="T102" s="517" t="str">
        <f t="shared" si="15"/>
        <v>OK</v>
      </c>
      <c r="U102" s="739">
        <f t="shared" si="10"/>
        <v>500</v>
      </c>
      <c r="V102" s="739">
        <f t="shared" si="11"/>
        <v>0</v>
      </c>
      <c r="W102" s="739">
        <f t="shared" si="12"/>
        <v>0</v>
      </c>
      <c r="X102" s="739">
        <f t="shared" si="13"/>
        <v>0</v>
      </c>
    </row>
    <row r="103" spans="1:24">
      <c r="A103" s="972">
        <v>66</v>
      </c>
      <c r="B103" s="838" t="s">
        <v>2954</v>
      </c>
      <c r="C103" s="516" t="s">
        <v>1155</v>
      </c>
      <c r="D103" s="904">
        <v>6</v>
      </c>
      <c r="E103" s="904">
        <v>10</v>
      </c>
      <c r="F103" s="904">
        <v>6</v>
      </c>
      <c r="G103" s="917">
        <v>10</v>
      </c>
      <c r="H103" s="904">
        <v>5</v>
      </c>
      <c r="I103" s="917">
        <v>5</v>
      </c>
      <c r="J103" s="1386">
        <v>15</v>
      </c>
      <c r="K103" s="904">
        <f t="shared" si="0"/>
        <v>75</v>
      </c>
      <c r="L103" s="904">
        <v>0</v>
      </c>
      <c r="M103" s="917">
        <v>5</v>
      </c>
      <c r="N103" s="917">
        <v>0</v>
      </c>
      <c r="O103" s="917">
        <v>0</v>
      </c>
      <c r="P103" s="917">
        <f t="shared" si="1"/>
        <v>5</v>
      </c>
      <c r="Q103" s="904">
        <f t="shared" si="2"/>
        <v>75</v>
      </c>
      <c r="R103" s="1381" t="s">
        <v>1051</v>
      </c>
      <c r="S103" s="1381" t="s">
        <v>974</v>
      </c>
      <c r="T103" s="517" t="str">
        <f t="shared" si="15"/>
        <v>OK</v>
      </c>
      <c r="U103" s="739">
        <f t="shared" si="10"/>
        <v>0</v>
      </c>
      <c r="V103" s="739">
        <f t="shared" si="11"/>
        <v>75</v>
      </c>
      <c r="W103" s="739">
        <f t="shared" si="12"/>
        <v>0</v>
      </c>
      <c r="X103" s="739">
        <f t="shared" si="13"/>
        <v>0</v>
      </c>
    </row>
    <row r="104" spans="1:24">
      <c r="A104" s="972">
        <v>67</v>
      </c>
      <c r="B104" s="838" t="s">
        <v>2955</v>
      </c>
      <c r="C104" s="516" t="s">
        <v>1155</v>
      </c>
      <c r="D104" s="904">
        <v>29</v>
      </c>
      <c r="E104" s="904">
        <v>0</v>
      </c>
      <c r="F104" s="904">
        <v>0</v>
      </c>
      <c r="G104" s="917">
        <v>28</v>
      </c>
      <c r="H104" s="904">
        <v>28</v>
      </c>
      <c r="I104" s="917">
        <v>0</v>
      </c>
      <c r="J104" s="1386">
        <v>15</v>
      </c>
      <c r="K104" s="904">
        <f t="shared" si="0"/>
        <v>0</v>
      </c>
      <c r="L104" s="904">
        <v>0</v>
      </c>
      <c r="M104" s="917">
        <v>0</v>
      </c>
      <c r="N104" s="917">
        <v>0</v>
      </c>
      <c r="O104" s="917">
        <v>0</v>
      </c>
      <c r="P104" s="917">
        <f t="shared" si="1"/>
        <v>0</v>
      </c>
      <c r="Q104" s="904">
        <f t="shared" si="2"/>
        <v>0</v>
      </c>
      <c r="R104" s="1381" t="s">
        <v>1051</v>
      </c>
      <c r="S104" s="1381" t="s">
        <v>974</v>
      </c>
      <c r="T104" s="517" t="str">
        <f>+IF(K116=Q116,("OK"))</f>
        <v>OK</v>
      </c>
      <c r="U104" s="739">
        <f t="shared" si="10"/>
        <v>0</v>
      </c>
      <c r="V104" s="739">
        <f t="shared" si="11"/>
        <v>0</v>
      </c>
      <c r="W104" s="739">
        <f t="shared" si="12"/>
        <v>0</v>
      </c>
      <c r="X104" s="739">
        <f t="shared" si="13"/>
        <v>0</v>
      </c>
    </row>
    <row r="105" spans="1:24">
      <c r="A105" s="972">
        <v>68</v>
      </c>
      <c r="B105" s="838" t="s">
        <v>2956</v>
      </c>
      <c r="C105" s="516" t="s">
        <v>1155</v>
      </c>
      <c r="D105" s="904">
        <v>8</v>
      </c>
      <c r="E105" s="904">
        <v>4</v>
      </c>
      <c r="F105" s="904">
        <v>2</v>
      </c>
      <c r="G105" s="917">
        <v>5</v>
      </c>
      <c r="H105" s="904">
        <v>2</v>
      </c>
      <c r="I105" s="917">
        <v>3</v>
      </c>
      <c r="J105" s="1386">
        <v>15</v>
      </c>
      <c r="K105" s="904">
        <f t="shared" si="0"/>
        <v>45</v>
      </c>
      <c r="L105" s="904">
        <v>0</v>
      </c>
      <c r="M105" s="917">
        <v>3</v>
      </c>
      <c r="N105" s="917">
        <v>0</v>
      </c>
      <c r="O105" s="917">
        <v>0</v>
      </c>
      <c r="P105" s="917">
        <f t="shared" si="1"/>
        <v>3</v>
      </c>
      <c r="Q105" s="904">
        <f t="shared" si="2"/>
        <v>45</v>
      </c>
      <c r="R105" s="1381" t="s">
        <v>1051</v>
      </c>
      <c r="S105" s="1381" t="s">
        <v>974</v>
      </c>
      <c r="T105" s="517" t="str">
        <f>+IF(K117=Q117,("OK"))</f>
        <v>OK</v>
      </c>
      <c r="U105" s="739">
        <f t="shared" si="10"/>
        <v>0</v>
      </c>
      <c r="V105" s="739">
        <f t="shared" si="11"/>
        <v>45</v>
      </c>
      <c r="W105" s="739">
        <f t="shared" si="12"/>
        <v>0</v>
      </c>
      <c r="X105" s="739">
        <f t="shared" si="13"/>
        <v>0</v>
      </c>
    </row>
    <row r="106" spans="1:24">
      <c r="A106" s="972">
        <v>69</v>
      </c>
      <c r="B106" s="838" t="s">
        <v>2957</v>
      </c>
      <c r="C106" s="516" t="s">
        <v>1458</v>
      </c>
      <c r="D106" s="904" t="s">
        <v>1117</v>
      </c>
      <c r="E106" s="904">
        <v>0</v>
      </c>
      <c r="F106" s="904">
        <v>8</v>
      </c>
      <c r="G106" s="917">
        <v>24</v>
      </c>
      <c r="H106" s="904">
        <v>2</v>
      </c>
      <c r="I106" s="917">
        <v>22</v>
      </c>
      <c r="J106" s="1386">
        <v>90</v>
      </c>
      <c r="K106" s="904">
        <f t="shared" si="0"/>
        <v>1980</v>
      </c>
      <c r="L106" s="904">
        <v>10</v>
      </c>
      <c r="M106" s="917">
        <v>0</v>
      </c>
      <c r="N106" s="917">
        <v>12</v>
      </c>
      <c r="O106" s="917">
        <v>0</v>
      </c>
      <c r="P106" s="917">
        <f t="shared" si="1"/>
        <v>22</v>
      </c>
      <c r="Q106" s="904">
        <f t="shared" si="2"/>
        <v>1980</v>
      </c>
      <c r="R106" s="1381" t="s">
        <v>1051</v>
      </c>
      <c r="S106" s="1381" t="s">
        <v>974</v>
      </c>
      <c r="T106" s="517" t="str">
        <f>+IF(K118=Q118,("OK"))</f>
        <v>OK</v>
      </c>
      <c r="U106" s="739">
        <f t="shared" si="10"/>
        <v>900</v>
      </c>
      <c r="V106" s="739">
        <f t="shared" si="11"/>
        <v>0</v>
      </c>
      <c r="W106" s="739">
        <f t="shared" si="12"/>
        <v>1080</v>
      </c>
      <c r="X106" s="739">
        <f t="shared" si="13"/>
        <v>0</v>
      </c>
    </row>
    <row r="107" spans="1:24">
      <c r="A107" s="972">
        <v>70</v>
      </c>
      <c r="B107" s="838" t="s">
        <v>2958</v>
      </c>
      <c r="C107" s="516" t="s">
        <v>1458</v>
      </c>
      <c r="D107" s="904" t="s">
        <v>1117</v>
      </c>
      <c r="E107" s="904">
        <v>4</v>
      </c>
      <c r="F107" s="904">
        <v>0</v>
      </c>
      <c r="G107" s="917">
        <v>10</v>
      </c>
      <c r="H107" s="904">
        <v>10</v>
      </c>
      <c r="I107" s="917">
        <v>0</v>
      </c>
      <c r="J107" s="1386">
        <v>90</v>
      </c>
      <c r="K107" s="904">
        <f t="shared" ref="K107:K162" si="16">+I107*J107</f>
        <v>0</v>
      </c>
      <c r="L107" s="904">
        <v>0</v>
      </c>
      <c r="M107" s="917">
        <v>0</v>
      </c>
      <c r="N107" s="917">
        <v>0</v>
      </c>
      <c r="O107" s="917">
        <v>0</v>
      </c>
      <c r="P107" s="917">
        <f t="shared" ref="P107:P163" si="17">SUM(L107:O107)</f>
        <v>0</v>
      </c>
      <c r="Q107" s="904">
        <f t="shared" ref="Q107:Q163" si="18">+P107*J107</f>
        <v>0</v>
      </c>
      <c r="R107" s="1381" t="s">
        <v>1051</v>
      </c>
      <c r="S107" s="1381" t="s">
        <v>974</v>
      </c>
      <c r="T107" s="517" t="str">
        <f>+IF(K119=Q119,("OK"))</f>
        <v>OK</v>
      </c>
      <c r="U107" s="739">
        <f t="shared" si="10"/>
        <v>0</v>
      </c>
      <c r="V107" s="739">
        <f t="shared" si="11"/>
        <v>0</v>
      </c>
      <c r="W107" s="739">
        <f t="shared" si="12"/>
        <v>0</v>
      </c>
      <c r="X107" s="739">
        <f t="shared" si="13"/>
        <v>0</v>
      </c>
    </row>
    <row r="108" spans="1:24" s="21" customFormat="1" ht="24" customHeight="1">
      <c r="A108" s="1060"/>
      <c r="B108" s="76" t="s">
        <v>6</v>
      </c>
      <c r="K108" s="1273">
        <f>SUM(K92:K107)</f>
        <v>483022</v>
      </c>
      <c r="L108" s="1139"/>
      <c r="M108" s="1139"/>
      <c r="N108" s="1139"/>
      <c r="O108" s="1139"/>
      <c r="P108" s="1139"/>
      <c r="Q108" s="1273">
        <f>SUM(Q92:Q107)</f>
        <v>483022</v>
      </c>
      <c r="T108" s="22" t="str">
        <f>IF(K108=Q108,"OK")</f>
        <v>OK</v>
      </c>
      <c r="U108" s="739">
        <f t="shared" si="10"/>
        <v>0</v>
      </c>
      <c r="V108" s="739">
        <f t="shared" si="11"/>
        <v>0</v>
      </c>
      <c r="W108" s="739">
        <f t="shared" si="12"/>
        <v>0</v>
      </c>
      <c r="X108" s="739">
        <f t="shared" si="13"/>
        <v>0</v>
      </c>
    </row>
    <row r="109" spans="1:24" s="21" customFormat="1" ht="24" customHeight="1">
      <c r="A109" s="1060"/>
      <c r="B109" s="73"/>
      <c r="K109" s="1254"/>
      <c r="L109" s="1139"/>
      <c r="M109" s="1139"/>
      <c r="N109" s="1139"/>
      <c r="O109" s="1139"/>
      <c r="P109" s="1139"/>
      <c r="Q109" s="1254"/>
      <c r="T109" s="22"/>
      <c r="U109" s="739">
        <f t="shared" si="10"/>
        <v>0</v>
      </c>
      <c r="V109" s="739">
        <f t="shared" si="11"/>
        <v>0</v>
      </c>
      <c r="W109" s="739">
        <f t="shared" si="12"/>
        <v>0</v>
      </c>
      <c r="X109" s="739">
        <f t="shared" si="13"/>
        <v>0</v>
      </c>
    </row>
    <row r="110" spans="1:24" ht="24" customHeight="1">
      <c r="A110" s="1843" t="s">
        <v>2896</v>
      </c>
      <c r="B110" s="1843"/>
      <c r="C110" s="1843"/>
      <c r="D110" s="1843"/>
      <c r="E110" s="1843"/>
      <c r="F110" s="1843"/>
      <c r="G110" s="1843"/>
      <c r="H110" s="1843"/>
      <c r="I110" s="1843"/>
      <c r="J110" s="1843"/>
      <c r="K110" s="1843"/>
      <c r="L110" s="1843"/>
      <c r="M110" s="1843"/>
      <c r="N110" s="1843"/>
      <c r="O110" s="1843"/>
      <c r="P110" s="1843"/>
      <c r="Q110" s="1843"/>
      <c r="R110" s="1843"/>
      <c r="S110" s="1843"/>
      <c r="T110" s="1376" t="s">
        <v>1028</v>
      </c>
      <c r="U110" s="739">
        <f t="shared" si="10"/>
        <v>0</v>
      </c>
      <c r="V110" s="739">
        <f t="shared" si="11"/>
        <v>0</v>
      </c>
      <c r="W110" s="739">
        <f t="shared" si="12"/>
        <v>0</v>
      </c>
      <c r="X110" s="739">
        <f t="shared" si="13"/>
        <v>0</v>
      </c>
    </row>
    <row r="111" spans="1:24">
      <c r="A111" s="1843" t="s">
        <v>1518</v>
      </c>
      <c r="B111" s="1843"/>
      <c r="C111" s="1843"/>
      <c r="D111" s="1843"/>
      <c r="E111" s="1843"/>
      <c r="F111" s="1843"/>
      <c r="G111" s="1843"/>
      <c r="H111" s="1843"/>
      <c r="I111" s="1843"/>
      <c r="J111" s="1843"/>
      <c r="K111" s="1843"/>
      <c r="L111" s="1843"/>
      <c r="M111" s="1843"/>
      <c r="N111" s="1843"/>
      <c r="O111" s="1843"/>
      <c r="P111" s="1843"/>
      <c r="Q111" s="1843"/>
      <c r="R111" s="1843"/>
      <c r="S111" s="1843"/>
      <c r="T111" s="517" t="str">
        <f>+IF(K116=Q116,("OK"))</f>
        <v>OK</v>
      </c>
      <c r="U111" s="739">
        <f t="shared" si="10"/>
        <v>0</v>
      </c>
      <c r="V111" s="739">
        <f t="shared" si="11"/>
        <v>0</v>
      </c>
      <c r="W111" s="739">
        <f t="shared" si="12"/>
        <v>0</v>
      </c>
      <c r="X111" s="739">
        <f t="shared" si="13"/>
        <v>0</v>
      </c>
    </row>
    <row r="112" spans="1:24">
      <c r="A112" s="1928" t="s">
        <v>1030</v>
      </c>
      <c r="B112" s="1928"/>
      <c r="C112" s="1928"/>
      <c r="D112" s="1928"/>
      <c r="E112" s="1928"/>
      <c r="F112" s="1928"/>
      <c r="G112" s="1928"/>
      <c r="H112" s="1928"/>
      <c r="I112" s="1928"/>
      <c r="J112" s="1928"/>
      <c r="K112" s="1928"/>
      <c r="L112" s="1928"/>
      <c r="M112" s="1928"/>
      <c r="N112" s="1928"/>
      <c r="O112" s="1928"/>
      <c r="P112" s="1928"/>
      <c r="Q112" s="1928"/>
      <c r="R112" s="1928"/>
      <c r="S112" s="1928"/>
      <c r="T112" s="517" t="str">
        <f>+IF(K117=Q117,("OK"))</f>
        <v>OK</v>
      </c>
      <c r="U112" s="739">
        <f t="shared" si="10"/>
        <v>0</v>
      </c>
      <c r="V112" s="739">
        <f t="shared" si="11"/>
        <v>0</v>
      </c>
      <c r="W112" s="739">
        <f t="shared" si="12"/>
        <v>0</v>
      </c>
      <c r="X112" s="739">
        <f t="shared" si="13"/>
        <v>0</v>
      </c>
    </row>
    <row r="113" spans="1:24">
      <c r="A113" s="1929" t="s">
        <v>789</v>
      </c>
      <c r="B113" s="1873" t="s">
        <v>4</v>
      </c>
      <c r="C113" s="1929" t="s">
        <v>1031</v>
      </c>
      <c r="D113" s="1893" t="s">
        <v>1032</v>
      </c>
      <c r="E113" s="1893"/>
      <c r="F113" s="1893"/>
      <c r="G113" s="1892" t="s">
        <v>1033</v>
      </c>
      <c r="H113" s="1892" t="s">
        <v>1034</v>
      </c>
      <c r="I113" s="1892" t="s">
        <v>1035</v>
      </c>
      <c r="J113" s="1896" t="s">
        <v>1036</v>
      </c>
      <c r="K113" s="1896" t="s">
        <v>1037</v>
      </c>
      <c r="L113" s="1893" t="s">
        <v>1038</v>
      </c>
      <c r="M113" s="1893" t="s">
        <v>1039</v>
      </c>
      <c r="N113" s="1893" t="s">
        <v>1040</v>
      </c>
      <c r="O113" s="1893" t="s">
        <v>1041</v>
      </c>
      <c r="P113" s="1929" t="s">
        <v>1042</v>
      </c>
      <c r="Q113" s="1929"/>
      <c r="R113" s="1929" t="s">
        <v>1043</v>
      </c>
      <c r="S113" s="1878" t="s">
        <v>1044</v>
      </c>
      <c r="T113" s="517" t="str">
        <f>+IF(K118=Q118,("OK"))</f>
        <v>OK</v>
      </c>
      <c r="U113" s="739"/>
      <c r="V113" s="739"/>
      <c r="W113" s="739"/>
      <c r="X113" s="739"/>
    </row>
    <row r="114" spans="1:24" ht="77.400000000000006" customHeight="1">
      <c r="A114" s="1929"/>
      <c r="B114" s="1874"/>
      <c r="C114" s="1929"/>
      <c r="D114" s="1207" t="s">
        <v>1045</v>
      </c>
      <c r="E114" s="1207" t="s">
        <v>1046</v>
      </c>
      <c r="F114" s="1207" t="s">
        <v>224</v>
      </c>
      <c r="G114" s="1892"/>
      <c r="H114" s="1892"/>
      <c r="I114" s="1892"/>
      <c r="J114" s="1896"/>
      <c r="K114" s="1896"/>
      <c r="L114" s="1893"/>
      <c r="M114" s="1893"/>
      <c r="N114" s="1893"/>
      <c r="O114" s="1893"/>
      <c r="P114" s="657" t="s">
        <v>1047</v>
      </c>
      <c r="Q114" s="1379" t="s">
        <v>1048</v>
      </c>
      <c r="R114" s="1929"/>
      <c r="S114" s="1878"/>
      <c r="T114" s="517" t="str">
        <f>+IF(K119=Q119,("OK"))</f>
        <v>OK</v>
      </c>
      <c r="U114" s="739">
        <f t="shared" si="10"/>
        <v>0</v>
      </c>
      <c r="V114" s="739">
        <f t="shared" si="11"/>
        <v>0</v>
      </c>
      <c r="W114" s="739">
        <f t="shared" si="12"/>
        <v>0</v>
      </c>
      <c r="X114" s="739">
        <f t="shared" si="13"/>
        <v>0</v>
      </c>
    </row>
    <row r="115" spans="1:24" ht="18.600000000000001" customHeight="1">
      <c r="A115" s="1377"/>
      <c r="B115" s="1322" t="s">
        <v>1087</v>
      </c>
      <c r="C115" s="1377"/>
      <c r="D115" s="1207"/>
      <c r="E115" s="1207"/>
      <c r="F115" s="1207"/>
      <c r="G115" s="1207"/>
      <c r="H115" s="1207"/>
      <c r="I115" s="1207"/>
      <c r="J115" s="1211"/>
      <c r="K115" s="1240">
        <f>+K108</f>
        <v>483022</v>
      </c>
      <c r="L115" s="1387"/>
      <c r="M115" s="1387"/>
      <c r="N115" s="1387"/>
      <c r="O115" s="1387"/>
      <c r="P115" s="1388"/>
      <c r="Q115" s="1389">
        <f>+Q108</f>
        <v>483022</v>
      </c>
      <c r="R115" s="1377"/>
      <c r="S115" s="726"/>
      <c r="U115" s="739">
        <f t="shared" si="10"/>
        <v>0</v>
      </c>
      <c r="V115" s="739">
        <f t="shared" si="11"/>
        <v>0</v>
      </c>
      <c r="W115" s="739">
        <f t="shared" si="12"/>
        <v>0</v>
      </c>
      <c r="X115" s="739">
        <f t="shared" si="13"/>
        <v>0</v>
      </c>
    </row>
    <row r="116" spans="1:24">
      <c r="A116" s="972">
        <v>71</v>
      </c>
      <c r="B116" s="838" t="s">
        <v>2959</v>
      </c>
      <c r="C116" s="516" t="s">
        <v>1458</v>
      </c>
      <c r="D116" s="904">
        <v>239</v>
      </c>
      <c r="E116" s="904">
        <v>262</v>
      </c>
      <c r="F116" s="904">
        <v>630</v>
      </c>
      <c r="G116" s="917">
        <v>700</v>
      </c>
      <c r="H116" s="904">
        <v>24</v>
      </c>
      <c r="I116" s="917">
        <v>676</v>
      </c>
      <c r="J116" s="1386">
        <v>12.5</v>
      </c>
      <c r="K116" s="904">
        <f t="shared" si="16"/>
        <v>8450</v>
      </c>
      <c r="L116" s="904">
        <v>169</v>
      </c>
      <c r="M116" s="917">
        <v>169</v>
      </c>
      <c r="N116" s="917">
        <v>169</v>
      </c>
      <c r="O116" s="917">
        <v>169</v>
      </c>
      <c r="P116" s="917">
        <f t="shared" si="17"/>
        <v>676</v>
      </c>
      <c r="Q116" s="904">
        <f t="shared" si="18"/>
        <v>8450</v>
      </c>
      <c r="R116" s="1381" t="s">
        <v>1051</v>
      </c>
      <c r="S116" s="1381" t="s">
        <v>974</v>
      </c>
      <c r="T116" s="517" t="str">
        <f t="shared" si="15"/>
        <v>OK</v>
      </c>
      <c r="U116" s="739">
        <f t="shared" si="10"/>
        <v>2112.5</v>
      </c>
      <c r="V116" s="739">
        <f t="shared" si="11"/>
        <v>2112.5</v>
      </c>
      <c r="W116" s="739">
        <f t="shared" si="12"/>
        <v>2112.5</v>
      </c>
      <c r="X116" s="739">
        <f t="shared" si="13"/>
        <v>2112.5</v>
      </c>
    </row>
    <row r="117" spans="1:24">
      <c r="A117" s="972">
        <v>72</v>
      </c>
      <c r="B117" s="838" t="s">
        <v>2960</v>
      </c>
      <c r="C117" s="516" t="s">
        <v>1458</v>
      </c>
      <c r="D117" s="904">
        <v>230</v>
      </c>
      <c r="E117" s="904">
        <v>253</v>
      </c>
      <c r="F117" s="904">
        <v>672</v>
      </c>
      <c r="G117" s="917">
        <v>750</v>
      </c>
      <c r="H117" s="904">
        <v>8</v>
      </c>
      <c r="I117" s="917">
        <v>742</v>
      </c>
      <c r="J117" s="1386">
        <v>6.25</v>
      </c>
      <c r="K117" s="904">
        <f t="shared" si="16"/>
        <v>4637.5</v>
      </c>
      <c r="L117" s="904">
        <v>190</v>
      </c>
      <c r="M117" s="917">
        <v>190</v>
      </c>
      <c r="N117" s="917">
        <v>190</v>
      </c>
      <c r="O117" s="917">
        <v>172</v>
      </c>
      <c r="P117" s="917">
        <f t="shared" si="17"/>
        <v>742</v>
      </c>
      <c r="Q117" s="904">
        <f t="shared" si="18"/>
        <v>4637.5</v>
      </c>
      <c r="R117" s="1381" t="s">
        <v>1051</v>
      </c>
      <c r="S117" s="1381" t="s">
        <v>974</v>
      </c>
      <c r="T117" s="517" t="str">
        <f t="shared" si="15"/>
        <v>OK</v>
      </c>
      <c r="U117" s="739">
        <f t="shared" si="10"/>
        <v>1187.5</v>
      </c>
      <c r="V117" s="739">
        <f t="shared" si="11"/>
        <v>1187.5</v>
      </c>
      <c r="W117" s="739">
        <f t="shared" si="12"/>
        <v>1187.5</v>
      </c>
      <c r="X117" s="739">
        <f t="shared" si="13"/>
        <v>1075</v>
      </c>
    </row>
    <row r="118" spans="1:24">
      <c r="A118" s="972">
        <v>73</v>
      </c>
      <c r="B118" s="838" t="s">
        <v>2961</v>
      </c>
      <c r="C118" s="516" t="s">
        <v>1458</v>
      </c>
      <c r="D118" s="904">
        <v>2</v>
      </c>
      <c r="E118" s="904">
        <v>19</v>
      </c>
      <c r="F118" s="904">
        <v>14</v>
      </c>
      <c r="G118" s="917">
        <v>36</v>
      </c>
      <c r="H118" s="904">
        <v>12</v>
      </c>
      <c r="I118" s="917">
        <v>24</v>
      </c>
      <c r="J118" s="1386">
        <v>7</v>
      </c>
      <c r="K118" s="904">
        <f t="shared" si="16"/>
        <v>168</v>
      </c>
      <c r="L118" s="904">
        <v>0</v>
      </c>
      <c r="M118" s="917">
        <v>12</v>
      </c>
      <c r="N118" s="917">
        <v>0</v>
      </c>
      <c r="O118" s="917">
        <v>12</v>
      </c>
      <c r="P118" s="917">
        <f t="shared" si="17"/>
        <v>24</v>
      </c>
      <c r="Q118" s="904">
        <f t="shared" si="18"/>
        <v>168</v>
      </c>
      <c r="R118" s="1381" t="s">
        <v>1051</v>
      </c>
      <c r="S118" s="1381" t="s">
        <v>974</v>
      </c>
      <c r="T118" s="517" t="str">
        <f t="shared" si="15"/>
        <v>OK</v>
      </c>
      <c r="U118" s="739">
        <f t="shared" si="10"/>
        <v>0</v>
      </c>
      <c r="V118" s="739">
        <f t="shared" si="11"/>
        <v>84</v>
      </c>
      <c r="W118" s="739">
        <f t="shared" si="12"/>
        <v>0</v>
      </c>
      <c r="X118" s="739">
        <f t="shared" si="13"/>
        <v>84</v>
      </c>
    </row>
    <row r="119" spans="1:24">
      <c r="A119" s="972">
        <v>74</v>
      </c>
      <c r="B119" s="838" t="s">
        <v>2962</v>
      </c>
      <c r="C119" s="516" t="s">
        <v>1458</v>
      </c>
      <c r="D119" s="904">
        <v>31</v>
      </c>
      <c r="E119" s="904">
        <v>52</v>
      </c>
      <c r="F119" s="904">
        <v>62</v>
      </c>
      <c r="G119" s="917">
        <v>100</v>
      </c>
      <c r="H119" s="904">
        <v>7</v>
      </c>
      <c r="I119" s="917">
        <v>93</v>
      </c>
      <c r="J119" s="1386">
        <v>15</v>
      </c>
      <c r="K119" s="904">
        <f t="shared" si="16"/>
        <v>1395</v>
      </c>
      <c r="L119" s="904">
        <v>24</v>
      </c>
      <c r="M119" s="917">
        <v>24</v>
      </c>
      <c r="N119" s="917">
        <v>24</v>
      </c>
      <c r="O119" s="917">
        <v>21</v>
      </c>
      <c r="P119" s="917">
        <f t="shared" si="17"/>
        <v>93</v>
      </c>
      <c r="Q119" s="904">
        <f t="shared" si="18"/>
        <v>1395</v>
      </c>
      <c r="R119" s="1381" t="s">
        <v>1051</v>
      </c>
      <c r="S119" s="1381" t="s">
        <v>974</v>
      </c>
      <c r="T119" s="517" t="str">
        <f>+IF(K123=Q123,("OK"))</f>
        <v>OK</v>
      </c>
      <c r="U119" s="739">
        <f t="shared" si="10"/>
        <v>360</v>
      </c>
      <c r="V119" s="739">
        <f t="shared" si="11"/>
        <v>360</v>
      </c>
      <c r="W119" s="739">
        <f t="shared" si="12"/>
        <v>360</v>
      </c>
      <c r="X119" s="739">
        <f t="shared" si="13"/>
        <v>315</v>
      </c>
    </row>
    <row r="120" spans="1:24">
      <c r="A120" s="972">
        <v>75</v>
      </c>
      <c r="B120" s="838" t="s">
        <v>2963</v>
      </c>
      <c r="C120" s="516" t="s">
        <v>1458</v>
      </c>
      <c r="D120" s="904">
        <v>21</v>
      </c>
      <c r="E120" s="904">
        <v>8</v>
      </c>
      <c r="F120" s="904">
        <v>4</v>
      </c>
      <c r="G120" s="917">
        <v>33</v>
      </c>
      <c r="H120" s="904">
        <v>33</v>
      </c>
      <c r="I120" s="917">
        <v>0</v>
      </c>
      <c r="J120" s="1386">
        <v>15</v>
      </c>
      <c r="K120" s="904">
        <f t="shared" si="16"/>
        <v>0</v>
      </c>
      <c r="L120" s="904">
        <v>0</v>
      </c>
      <c r="M120" s="917">
        <v>0</v>
      </c>
      <c r="N120" s="917">
        <v>0</v>
      </c>
      <c r="O120" s="917">
        <v>0</v>
      </c>
      <c r="P120" s="917">
        <f t="shared" si="17"/>
        <v>0</v>
      </c>
      <c r="Q120" s="904">
        <f t="shared" si="18"/>
        <v>0</v>
      </c>
      <c r="R120" s="1381" t="s">
        <v>1051</v>
      </c>
      <c r="S120" s="1381" t="s">
        <v>974</v>
      </c>
      <c r="T120" s="517" t="str">
        <f t="shared" si="15"/>
        <v>OK</v>
      </c>
      <c r="U120" s="739">
        <f t="shared" si="10"/>
        <v>0</v>
      </c>
      <c r="V120" s="739">
        <f t="shared" si="11"/>
        <v>0</v>
      </c>
      <c r="W120" s="739">
        <f t="shared" si="12"/>
        <v>0</v>
      </c>
      <c r="X120" s="739">
        <f t="shared" si="13"/>
        <v>0</v>
      </c>
    </row>
    <row r="121" spans="1:24">
      <c r="A121" s="972">
        <v>76</v>
      </c>
      <c r="B121" s="838" t="s">
        <v>2964</v>
      </c>
      <c r="C121" s="516" t="s">
        <v>1458</v>
      </c>
      <c r="D121" s="904" t="s">
        <v>1117</v>
      </c>
      <c r="E121" s="904">
        <v>14</v>
      </c>
      <c r="F121" s="904">
        <v>0</v>
      </c>
      <c r="G121" s="917">
        <v>41</v>
      </c>
      <c r="H121" s="904">
        <v>41</v>
      </c>
      <c r="I121" s="917">
        <v>0</v>
      </c>
      <c r="J121" s="1386">
        <v>45</v>
      </c>
      <c r="K121" s="904">
        <f t="shared" si="16"/>
        <v>0</v>
      </c>
      <c r="L121" s="904">
        <v>0</v>
      </c>
      <c r="M121" s="917">
        <v>0</v>
      </c>
      <c r="N121" s="917">
        <v>0</v>
      </c>
      <c r="O121" s="917">
        <v>0</v>
      </c>
      <c r="P121" s="917">
        <f t="shared" si="17"/>
        <v>0</v>
      </c>
      <c r="Q121" s="904">
        <f t="shared" si="18"/>
        <v>0</v>
      </c>
      <c r="R121" s="1381" t="s">
        <v>1051</v>
      </c>
      <c r="S121" s="1381" t="s">
        <v>974</v>
      </c>
      <c r="T121" s="517" t="str">
        <f>+IF(K125=Q125,("OK"))</f>
        <v>OK</v>
      </c>
      <c r="U121" s="739">
        <f t="shared" si="10"/>
        <v>0</v>
      </c>
      <c r="V121" s="739">
        <f t="shared" si="11"/>
        <v>0</v>
      </c>
      <c r="W121" s="739">
        <f t="shared" si="12"/>
        <v>0</v>
      </c>
      <c r="X121" s="739">
        <f t="shared" si="13"/>
        <v>0</v>
      </c>
    </row>
    <row r="122" spans="1:24">
      <c r="A122" s="972">
        <v>77</v>
      </c>
      <c r="B122" s="838" t="s">
        <v>2965</v>
      </c>
      <c r="C122" s="516" t="s">
        <v>1394</v>
      </c>
      <c r="D122" s="904">
        <v>22</v>
      </c>
      <c r="E122" s="904">
        <v>48</v>
      </c>
      <c r="F122" s="904">
        <v>76</v>
      </c>
      <c r="G122" s="917">
        <v>100</v>
      </c>
      <c r="H122" s="904">
        <v>12</v>
      </c>
      <c r="I122" s="917">
        <v>88</v>
      </c>
      <c r="J122" s="1386">
        <v>25</v>
      </c>
      <c r="K122" s="904">
        <f t="shared" si="16"/>
        <v>2200</v>
      </c>
      <c r="L122" s="904">
        <v>22</v>
      </c>
      <c r="M122" s="917">
        <v>22</v>
      </c>
      <c r="N122" s="917">
        <v>22</v>
      </c>
      <c r="O122" s="917">
        <v>22</v>
      </c>
      <c r="P122" s="917">
        <f t="shared" si="17"/>
        <v>88</v>
      </c>
      <c r="Q122" s="904">
        <f t="shared" si="18"/>
        <v>2200</v>
      </c>
      <c r="R122" s="1381" t="s">
        <v>1051</v>
      </c>
      <c r="S122" s="1381" t="s">
        <v>974</v>
      </c>
      <c r="T122" s="517" t="str">
        <f t="shared" si="15"/>
        <v>OK</v>
      </c>
      <c r="U122" s="739">
        <f t="shared" si="10"/>
        <v>550</v>
      </c>
      <c r="V122" s="739">
        <f t="shared" si="11"/>
        <v>550</v>
      </c>
      <c r="W122" s="739">
        <f t="shared" si="12"/>
        <v>550</v>
      </c>
      <c r="X122" s="739">
        <f t="shared" si="13"/>
        <v>550</v>
      </c>
    </row>
    <row r="123" spans="1:24">
      <c r="A123" s="972">
        <v>78</v>
      </c>
      <c r="B123" s="838" t="s">
        <v>2966</v>
      </c>
      <c r="C123" s="516" t="s">
        <v>1394</v>
      </c>
      <c r="D123" s="904">
        <v>4</v>
      </c>
      <c r="E123" s="904">
        <v>8</v>
      </c>
      <c r="F123" s="904">
        <v>36</v>
      </c>
      <c r="G123" s="917">
        <v>48</v>
      </c>
      <c r="H123" s="904">
        <v>0</v>
      </c>
      <c r="I123" s="917">
        <v>48</v>
      </c>
      <c r="J123" s="1386">
        <v>45</v>
      </c>
      <c r="K123" s="904">
        <f>+I123*J123</f>
        <v>2160</v>
      </c>
      <c r="L123" s="904">
        <v>24</v>
      </c>
      <c r="M123" s="917">
        <v>0</v>
      </c>
      <c r="N123" s="917">
        <v>24</v>
      </c>
      <c r="O123" s="917">
        <v>0</v>
      </c>
      <c r="P123" s="917">
        <f>SUM(L123:O123)</f>
        <v>48</v>
      </c>
      <c r="Q123" s="904">
        <f>+P123*J123</f>
        <v>2160</v>
      </c>
      <c r="R123" s="1381" t="s">
        <v>1051</v>
      </c>
      <c r="S123" s="1381" t="s">
        <v>974</v>
      </c>
      <c r="T123" s="517" t="str">
        <f t="shared" si="15"/>
        <v>OK</v>
      </c>
      <c r="U123" s="739">
        <f t="shared" si="10"/>
        <v>1080</v>
      </c>
      <c r="V123" s="739">
        <f t="shared" si="11"/>
        <v>0</v>
      </c>
      <c r="W123" s="739">
        <f t="shared" si="12"/>
        <v>1080</v>
      </c>
      <c r="X123" s="739">
        <f t="shared" si="13"/>
        <v>0</v>
      </c>
    </row>
    <row r="124" spans="1:24">
      <c r="A124" s="972">
        <v>79</v>
      </c>
      <c r="B124" s="1393" t="s">
        <v>2967</v>
      </c>
      <c r="C124" s="516" t="s">
        <v>1290</v>
      </c>
      <c r="D124" s="904">
        <v>26</v>
      </c>
      <c r="E124" s="904">
        <v>9</v>
      </c>
      <c r="F124" s="904">
        <v>12</v>
      </c>
      <c r="G124" s="917">
        <v>20</v>
      </c>
      <c r="H124" s="904">
        <v>6</v>
      </c>
      <c r="I124" s="917">
        <v>14</v>
      </c>
      <c r="J124" s="1386">
        <v>35</v>
      </c>
      <c r="K124" s="904">
        <f t="shared" si="16"/>
        <v>490</v>
      </c>
      <c r="L124" s="904">
        <v>0</v>
      </c>
      <c r="M124" s="917">
        <v>7</v>
      </c>
      <c r="N124" s="917">
        <v>0</v>
      </c>
      <c r="O124" s="917">
        <v>7</v>
      </c>
      <c r="P124" s="917">
        <f t="shared" si="17"/>
        <v>14</v>
      </c>
      <c r="Q124" s="904">
        <f t="shared" si="18"/>
        <v>490</v>
      </c>
      <c r="R124" s="1381" t="s">
        <v>1051</v>
      </c>
      <c r="S124" s="1381" t="s">
        <v>974</v>
      </c>
      <c r="T124" s="517" t="str">
        <f>+IF(K128=Q128,("OK"))</f>
        <v>OK</v>
      </c>
      <c r="U124" s="739">
        <f t="shared" si="10"/>
        <v>0</v>
      </c>
      <c r="V124" s="739">
        <f t="shared" si="11"/>
        <v>245</v>
      </c>
      <c r="W124" s="739">
        <f t="shared" si="12"/>
        <v>0</v>
      </c>
      <c r="X124" s="739">
        <f t="shared" si="13"/>
        <v>245</v>
      </c>
    </row>
    <row r="125" spans="1:24" ht="42">
      <c r="A125" s="972">
        <v>80</v>
      </c>
      <c r="B125" s="838" t="s">
        <v>2968</v>
      </c>
      <c r="C125" s="516" t="s">
        <v>1290</v>
      </c>
      <c r="D125" s="904">
        <v>21</v>
      </c>
      <c r="E125" s="904">
        <v>3</v>
      </c>
      <c r="F125" s="904">
        <v>4</v>
      </c>
      <c r="G125" s="917">
        <v>12</v>
      </c>
      <c r="H125" s="904">
        <v>6</v>
      </c>
      <c r="I125" s="917">
        <v>6</v>
      </c>
      <c r="J125" s="1386">
        <v>85</v>
      </c>
      <c r="K125" s="904">
        <f>+I125*J125</f>
        <v>510</v>
      </c>
      <c r="L125" s="904">
        <v>0</v>
      </c>
      <c r="M125" s="917">
        <v>6</v>
      </c>
      <c r="N125" s="917">
        <v>0</v>
      </c>
      <c r="O125" s="917">
        <v>0</v>
      </c>
      <c r="P125" s="917">
        <f>SUM(L125:O125)</f>
        <v>6</v>
      </c>
      <c r="Q125" s="904">
        <f>+P125*J125</f>
        <v>510</v>
      </c>
      <c r="R125" s="1381" t="s">
        <v>1051</v>
      </c>
      <c r="S125" s="1381" t="s">
        <v>974</v>
      </c>
      <c r="T125" s="517" t="str">
        <f>+IF(K129=Q129,("OK"))</f>
        <v>OK</v>
      </c>
      <c r="U125" s="739">
        <f t="shared" si="10"/>
        <v>0</v>
      </c>
      <c r="V125" s="739">
        <f t="shared" si="11"/>
        <v>510</v>
      </c>
      <c r="W125" s="739">
        <f t="shared" si="12"/>
        <v>0</v>
      </c>
      <c r="X125" s="739">
        <f t="shared" si="13"/>
        <v>0</v>
      </c>
    </row>
    <row r="126" spans="1:24" ht="42">
      <c r="A126" s="972">
        <v>81</v>
      </c>
      <c r="B126" s="838" t="s">
        <v>2969</v>
      </c>
      <c r="C126" s="516" t="s">
        <v>1169</v>
      </c>
      <c r="D126" s="904">
        <v>2</v>
      </c>
      <c r="E126" s="904">
        <v>2</v>
      </c>
      <c r="F126" s="904">
        <v>2</v>
      </c>
      <c r="G126" s="917">
        <v>2</v>
      </c>
      <c r="H126" s="904">
        <v>0</v>
      </c>
      <c r="I126" s="917">
        <v>2</v>
      </c>
      <c r="J126" s="1386">
        <v>1000</v>
      </c>
      <c r="K126" s="904">
        <f t="shared" si="16"/>
        <v>2000</v>
      </c>
      <c r="L126" s="904">
        <v>0</v>
      </c>
      <c r="M126" s="917">
        <v>2</v>
      </c>
      <c r="N126" s="917">
        <v>0</v>
      </c>
      <c r="O126" s="917">
        <v>0</v>
      </c>
      <c r="P126" s="917">
        <f t="shared" si="17"/>
        <v>2</v>
      </c>
      <c r="Q126" s="904">
        <f t="shared" si="18"/>
        <v>2000</v>
      </c>
      <c r="R126" s="1381" t="s">
        <v>1051</v>
      </c>
      <c r="S126" s="1381" t="s">
        <v>974</v>
      </c>
      <c r="T126" s="517" t="str">
        <f t="shared" si="15"/>
        <v>OK</v>
      </c>
      <c r="U126" s="739">
        <f t="shared" si="10"/>
        <v>0</v>
      </c>
      <c r="V126" s="739">
        <f t="shared" si="11"/>
        <v>2000</v>
      </c>
      <c r="W126" s="739">
        <f t="shared" si="12"/>
        <v>0</v>
      </c>
      <c r="X126" s="739">
        <f t="shared" si="13"/>
        <v>0</v>
      </c>
    </row>
    <row r="127" spans="1:24">
      <c r="A127" s="972">
        <v>82</v>
      </c>
      <c r="B127" s="838" t="s">
        <v>2970</v>
      </c>
      <c r="C127" s="516" t="s">
        <v>1290</v>
      </c>
      <c r="D127" s="904" t="s">
        <v>1117</v>
      </c>
      <c r="E127" s="904">
        <v>9</v>
      </c>
      <c r="F127" s="904">
        <v>8</v>
      </c>
      <c r="G127" s="917">
        <v>24</v>
      </c>
      <c r="H127" s="904">
        <v>10</v>
      </c>
      <c r="I127" s="917">
        <v>14</v>
      </c>
      <c r="J127" s="1386">
        <v>55</v>
      </c>
      <c r="K127" s="904">
        <f t="shared" si="16"/>
        <v>770</v>
      </c>
      <c r="L127" s="904">
        <v>0</v>
      </c>
      <c r="M127" s="917">
        <v>7</v>
      </c>
      <c r="N127" s="917">
        <v>0</v>
      </c>
      <c r="O127" s="917">
        <v>7</v>
      </c>
      <c r="P127" s="917">
        <f t="shared" si="17"/>
        <v>14</v>
      </c>
      <c r="Q127" s="904">
        <f t="shared" si="18"/>
        <v>770</v>
      </c>
      <c r="R127" s="1381" t="s">
        <v>1051</v>
      </c>
      <c r="S127" s="1381" t="s">
        <v>974</v>
      </c>
      <c r="T127" s="517" t="str">
        <f>+IF(K139=Q139,("OK"))</f>
        <v>OK</v>
      </c>
      <c r="U127" s="739">
        <f t="shared" si="10"/>
        <v>0</v>
      </c>
      <c r="V127" s="739">
        <f t="shared" si="11"/>
        <v>385</v>
      </c>
      <c r="W127" s="739">
        <f t="shared" si="12"/>
        <v>0</v>
      </c>
      <c r="X127" s="739">
        <f t="shared" si="13"/>
        <v>385</v>
      </c>
    </row>
    <row r="128" spans="1:24">
      <c r="A128" s="972">
        <v>83</v>
      </c>
      <c r="B128" s="838" t="s">
        <v>2971</v>
      </c>
      <c r="C128" s="516" t="s">
        <v>1594</v>
      </c>
      <c r="D128" s="904" t="s">
        <v>1117</v>
      </c>
      <c r="E128" s="904" t="s">
        <v>1117</v>
      </c>
      <c r="F128" s="904">
        <v>7</v>
      </c>
      <c r="G128" s="917">
        <v>10</v>
      </c>
      <c r="H128" s="904">
        <v>1</v>
      </c>
      <c r="I128" s="917">
        <v>9</v>
      </c>
      <c r="J128" s="1383">
        <v>350</v>
      </c>
      <c r="K128" s="904">
        <f>+I128*J128</f>
        <v>3150</v>
      </c>
      <c r="L128" s="904">
        <v>3</v>
      </c>
      <c r="M128" s="917">
        <v>0</v>
      </c>
      <c r="N128" s="917">
        <v>3</v>
      </c>
      <c r="O128" s="917">
        <v>3</v>
      </c>
      <c r="P128" s="917">
        <f>SUM(L128:O128)</f>
        <v>9</v>
      </c>
      <c r="Q128" s="904">
        <f>+P128*J128</f>
        <v>3150</v>
      </c>
      <c r="R128" s="1381" t="s">
        <v>1051</v>
      </c>
      <c r="S128" s="1381" t="s">
        <v>974</v>
      </c>
      <c r="T128" s="517" t="str">
        <f>+IF(K140=Q140,("OK"))</f>
        <v>OK</v>
      </c>
      <c r="U128" s="739">
        <f t="shared" si="10"/>
        <v>1050</v>
      </c>
      <c r="V128" s="739">
        <f t="shared" si="11"/>
        <v>0</v>
      </c>
      <c r="W128" s="739">
        <f t="shared" si="12"/>
        <v>1050</v>
      </c>
      <c r="X128" s="739">
        <f t="shared" si="13"/>
        <v>1050</v>
      </c>
    </row>
    <row r="129" spans="1:24">
      <c r="A129" s="972">
        <v>84</v>
      </c>
      <c r="B129" s="840" t="s">
        <v>2972</v>
      </c>
      <c r="C129" s="516" t="s">
        <v>1290</v>
      </c>
      <c r="D129" s="1390">
        <v>10</v>
      </c>
      <c r="E129" s="1390">
        <v>8</v>
      </c>
      <c r="F129" s="1390">
        <v>6</v>
      </c>
      <c r="G129" s="1391">
        <v>10</v>
      </c>
      <c r="H129" s="1390">
        <v>3</v>
      </c>
      <c r="I129" s="1391">
        <f>G129</f>
        <v>10</v>
      </c>
      <c r="J129" s="1383">
        <v>150</v>
      </c>
      <c r="K129" s="904">
        <f>+I129*J129</f>
        <v>1500</v>
      </c>
      <c r="L129" s="904">
        <v>0</v>
      </c>
      <c r="M129" s="917">
        <v>10</v>
      </c>
      <c r="N129" s="917">
        <v>0</v>
      </c>
      <c r="O129" s="917">
        <v>0</v>
      </c>
      <c r="P129" s="917">
        <f>SUM(L129:O129)</f>
        <v>10</v>
      </c>
      <c r="Q129" s="904">
        <f>+P129*J129</f>
        <v>1500</v>
      </c>
      <c r="R129" s="1381" t="s">
        <v>1051</v>
      </c>
      <c r="S129" s="516" t="s">
        <v>1644</v>
      </c>
      <c r="T129" s="517" t="str">
        <f>+IF(K141=Q141,("OK"))</f>
        <v>OK</v>
      </c>
      <c r="U129" s="739">
        <f t="shared" si="10"/>
        <v>0</v>
      </c>
      <c r="V129" s="739">
        <f t="shared" si="11"/>
        <v>1500</v>
      </c>
      <c r="W129" s="739">
        <f t="shared" si="12"/>
        <v>0</v>
      </c>
      <c r="X129" s="739">
        <f t="shared" si="13"/>
        <v>0</v>
      </c>
    </row>
    <row r="130" spans="1:24">
      <c r="A130" s="972">
        <v>85</v>
      </c>
      <c r="B130" s="838" t="s">
        <v>2973</v>
      </c>
      <c r="C130" s="516" t="s">
        <v>1169</v>
      </c>
      <c r="D130" s="904">
        <v>50</v>
      </c>
      <c r="E130" s="904">
        <v>3</v>
      </c>
      <c r="F130" s="904">
        <v>30</v>
      </c>
      <c r="G130" s="917">
        <v>50</v>
      </c>
      <c r="H130" s="904">
        <v>18</v>
      </c>
      <c r="I130" s="917">
        <v>32</v>
      </c>
      <c r="J130" s="1386">
        <v>1300</v>
      </c>
      <c r="K130" s="904">
        <f t="shared" si="16"/>
        <v>41600</v>
      </c>
      <c r="L130" s="904">
        <v>0</v>
      </c>
      <c r="M130" s="917">
        <v>32</v>
      </c>
      <c r="N130" s="917">
        <v>0</v>
      </c>
      <c r="O130" s="917">
        <v>0</v>
      </c>
      <c r="P130" s="917">
        <f t="shared" si="17"/>
        <v>32</v>
      </c>
      <c r="Q130" s="904">
        <f t="shared" si="18"/>
        <v>41600</v>
      </c>
      <c r="R130" s="1381" t="s">
        <v>1051</v>
      </c>
      <c r="S130" s="1381" t="s">
        <v>974</v>
      </c>
      <c r="T130" s="517" t="str">
        <f>+IF(K142=Q142,("OK"))</f>
        <v>OK</v>
      </c>
      <c r="U130" s="739">
        <f t="shared" si="10"/>
        <v>0</v>
      </c>
      <c r="V130" s="739">
        <f t="shared" si="11"/>
        <v>41600</v>
      </c>
      <c r="W130" s="739">
        <f t="shared" si="12"/>
        <v>0</v>
      </c>
      <c r="X130" s="739">
        <f t="shared" si="13"/>
        <v>0</v>
      </c>
    </row>
    <row r="131" spans="1:24" s="21" customFormat="1" ht="24" customHeight="1">
      <c r="A131" s="1060"/>
      <c r="B131" s="76" t="s">
        <v>6</v>
      </c>
      <c r="K131" s="1273">
        <f>SUM(K115:K130)</f>
        <v>552052.5</v>
      </c>
      <c r="L131" s="1139"/>
      <c r="M131" s="1139"/>
      <c r="N131" s="1139"/>
      <c r="O131" s="1139"/>
      <c r="P131" s="1139"/>
      <c r="Q131" s="1273">
        <f>SUM(Q115:Q130)</f>
        <v>552052.5</v>
      </c>
      <c r="T131" s="22" t="str">
        <f>IF(K131=Q131,"OK")</f>
        <v>OK</v>
      </c>
      <c r="U131" s="739">
        <f t="shared" si="10"/>
        <v>0</v>
      </c>
      <c r="V131" s="739">
        <f t="shared" si="11"/>
        <v>0</v>
      </c>
      <c r="W131" s="739">
        <f t="shared" si="12"/>
        <v>0</v>
      </c>
      <c r="X131" s="739">
        <f t="shared" si="13"/>
        <v>0</v>
      </c>
    </row>
    <row r="132" spans="1:24" s="21" customFormat="1" ht="24" customHeight="1">
      <c r="A132" s="1060"/>
      <c r="B132" s="73"/>
      <c r="K132" s="1254"/>
      <c r="L132" s="1139"/>
      <c r="M132" s="1139"/>
      <c r="N132" s="1139"/>
      <c r="O132" s="1139"/>
      <c r="P132" s="1139"/>
      <c r="Q132" s="1254"/>
      <c r="T132" s="22"/>
      <c r="U132" s="739">
        <f t="shared" si="10"/>
        <v>0</v>
      </c>
      <c r="V132" s="739">
        <f t="shared" si="11"/>
        <v>0</v>
      </c>
      <c r="W132" s="739">
        <f t="shared" si="12"/>
        <v>0</v>
      </c>
      <c r="X132" s="739">
        <f t="shared" si="13"/>
        <v>0</v>
      </c>
    </row>
    <row r="133" spans="1:24" ht="24" customHeight="1">
      <c r="A133" s="1843" t="s">
        <v>2896</v>
      </c>
      <c r="B133" s="1843"/>
      <c r="C133" s="1843"/>
      <c r="D133" s="1843"/>
      <c r="E133" s="1843"/>
      <c r="F133" s="1843"/>
      <c r="G133" s="1843"/>
      <c r="H133" s="1843"/>
      <c r="I133" s="1843"/>
      <c r="J133" s="1843"/>
      <c r="K133" s="1843"/>
      <c r="L133" s="1843"/>
      <c r="M133" s="1843"/>
      <c r="N133" s="1843"/>
      <c r="O133" s="1843"/>
      <c r="P133" s="1843"/>
      <c r="Q133" s="1843"/>
      <c r="R133" s="1843"/>
      <c r="S133" s="1843"/>
      <c r="T133" s="1376" t="s">
        <v>1028</v>
      </c>
      <c r="U133" s="739">
        <f t="shared" si="10"/>
        <v>0</v>
      </c>
      <c r="V133" s="739">
        <f t="shared" si="11"/>
        <v>0</v>
      </c>
      <c r="W133" s="739">
        <f t="shared" si="12"/>
        <v>0</v>
      </c>
      <c r="X133" s="739">
        <f t="shared" si="13"/>
        <v>0</v>
      </c>
    </row>
    <row r="134" spans="1:24">
      <c r="A134" s="1843" t="s">
        <v>1518</v>
      </c>
      <c r="B134" s="1843"/>
      <c r="C134" s="1843"/>
      <c r="D134" s="1843"/>
      <c r="E134" s="1843"/>
      <c r="F134" s="1843"/>
      <c r="G134" s="1843"/>
      <c r="H134" s="1843"/>
      <c r="I134" s="1843"/>
      <c r="J134" s="1843"/>
      <c r="K134" s="1843"/>
      <c r="L134" s="1843"/>
      <c r="M134" s="1843"/>
      <c r="N134" s="1843"/>
      <c r="O134" s="1843"/>
      <c r="P134" s="1843"/>
      <c r="Q134" s="1843"/>
      <c r="R134" s="1843"/>
      <c r="S134" s="1843"/>
      <c r="T134" s="517" t="str">
        <f>+IF(K139=Q139,("OK"))</f>
        <v>OK</v>
      </c>
      <c r="U134" s="739">
        <f t="shared" si="10"/>
        <v>0</v>
      </c>
      <c r="V134" s="739">
        <f t="shared" si="11"/>
        <v>0</v>
      </c>
      <c r="W134" s="739">
        <f t="shared" si="12"/>
        <v>0</v>
      </c>
      <c r="X134" s="739">
        <f t="shared" si="13"/>
        <v>0</v>
      </c>
    </row>
    <row r="135" spans="1:24">
      <c r="A135" s="1928" t="s">
        <v>1030</v>
      </c>
      <c r="B135" s="1928"/>
      <c r="C135" s="1928"/>
      <c r="D135" s="1928"/>
      <c r="E135" s="1928"/>
      <c r="F135" s="1928"/>
      <c r="G135" s="1928"/>
      <c r="H135" s="1928"/>
      <c r="I135" s="1928"/>
      <c r="J135" s="1928"/>
      <c r="K135" s="1928"/>
      <c r="L135" s="1928"/>
      <c r="M135" s="1928"/>
      <c r="N135" s="1928"/>
      <c r="O135" s="1928"/>
      <c r="P135" s="1928"/>
      <c r="Q135" s="1928"/>
      <c r="R135" s="1928"/>
      <c r="S135" s="1928"/>
      <c r="T135" s="517" t="str">
        <f>+IF(K140=Q140,("OK"))</f>
        <v>OK</v>
      </c>
      <c r="U135" s="739">
        <f t="shared" ref="U135:U162" si="19">+L135*J135</f>
        <v>0</v>
      </c>
      <c r="V135" s="739">
        <f t="shared" ref="V135:V163" si="20">+M135*J135</f>
        <v>0</v>
      </c>
      <c r="W135" s="739">
        <f t="shared" ref="W135:W163" si="21">+N135*J135</f>
        <v>0</v>
      </c>
      <c r="X135" s="739">
        <f t="shared" ref="X135:X163" si="22">+O135*J135</f>
        <v>0</v>
      </c>
    </row>
    <row r="136" spans="1:24">
      <c r="A136" s="1929" t="s">
        <v>789</v>
      </c>
      <c r="B136" s="1873" t="s">
        <v>4</v>
      </c>
      <c r="C136" s="1929" t="s">
        <v>1031</v>
      </c>
      <c r="D136" s="1893" t="s">
        <v>1032</v>
      </c>
      <c r="E136" s="1893"/>
      <c r="F136" s="1893"/>
      <c r="G136" s="1892" t="s">
        <v>1033</v>
      </c>
      <c r="H136" s="1892" t="s">
        <v>1034</v>
      </c>
      <c r="I136" s="1892" t="s">
        <v>1035</v>
      </c>
      <c r="J136" s="1896" t="s">
        <v>1036</v>
      </c>
      <c r="K136" s="1896" t="s">
        <v>1037</v>
      </c>
      <c r="L136" s="1893" t="s">
        <v>1038</v>
      </c>
      <c r="M136" s="1893" t="s">
        <v>1039</v>
      </c>
      <c r="N136" s="1893" t="s">
        <v>1040</v>
      </c>
      <c r="O136" s="1893" t="s">
        <v>1041</v>
      </c>
      <c r="P136" s="1929" t="s">
        <v>1042</v>
      </c>
      <c r="Q136" s="1929"/>
      <c r="R136" s="1929" t="s">
        <v>1043</v>
      </c>
      <c r="S136" s="1878" t="s">
        <v>1044</v>
      </c>
      <c r="T136" s="517" t="str">
        <f>+IF(K141=Q141,("OK"))</f>
        <v>OK</v>
      </c>
      <c r="U136" s="739"/>
      <c r="V136" s="739"/>
      <c r="W136" s="739"/>
      <c r="X136" s="739"/>
    </row>
    <row r="137" spans="1:24" ht="77.400000000000006" customHeight="1">
      <c r="A137" s="1929"/>
      <c r="B137" s="1874"/>
      <c r="C137" s="1929"/>
      <c r="D137" s="1207" t="s">
        <v>1045</v>
      </c>
      <c r="E137" s="1207" t="s">
        <v>1046</v>
      </c>
      <c r="F137" s="1207" t="s">
        <v>224</v>
      </c>
      <c r="G137" s="1892"/>
      <c r="H137" s="1892"/>
      <c r="I137" s="1892"/>
      <c r="J137" s="1896"/>
      <c r="K137" s="1896"/>
      <c r="L137" s="1893"/>
      <c r="M137" s="1893"/>
      <c r="N137" s="1893"/>
      <c r="O137" s="1893"/>
      <c r="P137" s="657" t="s">
        <v>1047</v>
      </c>
      <c r="Q137" s="1379" t="s">
        <v>1048</v>
      </c>
      <c r="R137" s="1929"/>
      <c r="S137" s="1878"/>
      <c r="T137" s="517" t="str">
        <f>+IF(K142=Q142,("OK"))</f>
        <v>OK</v>
      </c>
      <c r="U137" s="739">
        <f t="shared" si="19"/>
        <v>0</v>
      </c>
      <c r="V137" s="739">
        <f t="shared" si="20"/>
        <v>0</v>
      </c>
      <c r="W137" s="739">
        <f t="shared" si="21"/>
        <v>0</v>
      </c>
      <c r="X137" s="739">
        <f t="shared" si="22"/>
        <v>0</v>
      </c>
    </row>
    <row r="138" spans="1:24" ht="18.600000000000001" customHeight="1">
      <c r="A138" s="1377"/>
      <c r="B138" s="1322" t="s">
        <v>1087</v>
      </c>
      <c r="C138" s="1377"/>
      <c r="D138" s="1207"/>
      <c r="E138" s="1207"/>
      <c r="F138" s="1207"/>
      <c r="G138" s="1207"/>
      <c r="H138" s="1207"/>
      <c r="I138" s="1207"/>
      <c r="J138" s="1211"/>
      <c r="K138" s="1240">
        <f>+K131</f>
        <v>552052.5</v>
      </c>
      <c r="L138" s="1387"/>
      <c r="M138" s="1387"/>
      <c r="N138" s="1387"/>
      <c r="O138" s="1387"/>
      <c r="P138" s="1388"/>
      <c r="Q138" s="1389">
        <f>+Q131</f>
        <v>552052.5</v>
      </c>
      <c r="R138" s="1377"/>
      <c r="S138" s="726"/>
      <c r="U138" s="739">
        <f t="shared" si="19"/>
        <v>0</v>
      </c>
      <c r="V138" s="739">
        <f t="shared" si="20"/>
        <v>0</v>
      </c>
      <c r="W138" s="739">
        <f t="shared" si="21"/>
        <v>0</v>
      </c>
      <c r="X138" s="739">
        <f t="shared" si="22"/>
        <v>0</v>
      </c>
    </row>
    <row r="139" spans="1:24">
      <c r="A139" s="972">
        <v>86</v>
      </c>
      <c r="B139" s="838" t="s">
        <v>2974</v>
      </c>
      <c r="C139" s="516" t="s">
        <v>2695</v>
      </c>
      <c r="D139" s="904" t="s">
        <v>1117</v>
      </c>
      <c r="E139" s="904" t="s">
        <v>1117</v>
      </c>
      <c r="F139" s="904">
        <v>50</v>
      </c>
      <c r="G139" s="917">
        <v>500</v>
      </c>
      <c r="H139" s="904">
        <v>500</v>
      </c>
      <c r="I139" s="917">
        <v>0</v>
      </c>
      <c r="J139" s="1386">
        <v>30</v>
      </c>
      <c r="K139" s="904">
        <f t="shared" si="16"/>
        <v>0</v>
      </c>
      <c r="L139" s="904">
        <v>0</v>
      </c>
      <c r="M139" s="917">
        <v>0</v>
      </c>
      <c r="N139" s="917">
        <v>0</v>
      </c>
      <c r="O139" s="917">
        <v>0</v>
      </c>
      <c r="P139" s="917">
        <f t="shared" si="17"/>
        <v>0</v>
      </c>
      <c r="Q139" s="904">
        <f t="shared" si="18"/>
        <v>0</v>
      </c>
      <c r="R139" s="1381" t="s">
        <v>1051</v>
      </c>
      <c r="S139" s="1381" t="s">
        <v>974</v>
      </c>
      <c r="U139" s="739">
        <f t="shared" si="19"/>
        <v>0</v>
      </c>
      <c r="V139" s="739">
        <f t="shared" si="20"/>
        <v>0</v>
      </c>
      <c r="W139" s="739">
        <f t="shared" si="21"/>
        <v>0</v>
      </c>
      <c r="X139" s="739">
        <f t="shared" si="22"/>
        <v>0</v>
      </c>
    </row>
    <row r="140" spans="1:24">
      <c r="A140" s="972">
        <v>87</v>
      </c>
      <c r="B140" s="838" t="s">
        <v>2975</v>
      </c>
      <c r="C140" s="516" t="s">
        <v>1169</v>
      </c>
      <c r="D140" s="904">
        <v>9</v>
      </c>
      <c r="E140" s="904">
        <v>11</v>
      </c>
      <c r="F140" s="904">
        <v>5</v>
      </c>
      <c r="G140" s="917">
        <v>12</v>
      </c>
      <c r="H140" s="904">
        <v>3</v>
      </c>
      <c r="I140" s="917">
        <v>9</v>
      </c>
      <c r="J140" s="1386">
        <v>50</v>
      </c>
      <c r="K140" s="904">
        <f t="shared" si="16"/>
        <v>450</v>
      </c>
      <c r="L140" s="904">
        <v>9</v>
      </c>
      <c r="M140" s="917">
        <v>0</v>
      </c>
      <c r="N140" s="917">
        <v>0</v>
      </c>
      <c r="O140" s="917">
        <v>0</v>
      </c>
      <c r="P140" s="917">
        <f t="shared" si="17"/>
        <v>9</v>
      </c>
      <c r="Q140" s="904">
        <f t="shared" si="18"/>
        <v>450</v>
      </c>
      <c r="R140" s="1381" t="s">
        <v>1051</v>
      </c>
      <c r="S140" s="1381" t="s">
        <v>974</v>
      </c>
      <c r="T140" s="517" t="str">
        <f t="shared" si="15"/>
        <v>OK</v>
      </c>
      <c r="U140" s="739">
        <f t="shared" si="19"/>
        <v>450</v>
      </c>
      <c r="V140" s="739">
        <f t="shared" si="20"/>
        <v>0</v>
      </c>
      <c r="W140" s="739">
        <f t="shared" si="21"/>
        <v>0</v>
      </c>
      <c r="X140" s="739">
        <f t="shared" si="22"/>
        <v>0</v>
      </c>
    </row>
    <row r="141" spans="1:24">
      <c r="A141" s="972">
        <v>88</v>
      </c>
      <c r="B141" s="838" t="s">
        <v>2976</v>
      </c>
      <c r="C141" s="516" t="s">
        <v>1620</v>
      </c>
      <c r="D141" s="904">
        <v>1</v>
      </c>
      <c r="E141" s="904">
        <v>34</v>
      </c>
      <c r="F141" s="904">
        <v>0</v>
      </c>
      <c r="G141" s="917">
        <v>0</v>
      </c>
      <c r="H141" s="904">
        <v>0</v>
      </c>
      <c r="I141" s="917">
        <v>0</v>
      </c>
      <c r="J141" s="1386">
        <v>55</v>
      </c>
      <c r="K141" s="904">
        <f t="shared" si="16"/>
        <v>0</v>
      </c>
      <c r="L141" s="904">
        <v>0</v>
      </c>
      <c r="M141" s="917">
        <v>0</v>
      </c>
      <c r="N141" s="917">
        <v>0</v>
      </c>
      <c r="O141" s="917">
        <v>0</v>
      </c>
      <c r="P141" s="917">
        <f t="shared" si="17"/>
        <v>0</v>
      </c>
      <c r="Q141" s="904">
        <f t="shared" si="18"/>
        <v>0</v>
      </c>
      <c r="R141" s="1381" t="s">
        <v>1051</v>
      </c>
      <c r="S141" s="1381" t="s">
        <v>974</v>
      </c>
      <c r="T141" s="517" t="str">
        <f t="shared" si="15"/>
        <v>OK</v>
      </c>
      <c r="U141" s="739">
        <f t="shared" si="19"/>
        <v>0</v>
      </c>
      <c r="V141" s="739">
        <f t="shared" si="20"/>
        <v>0</v>
      </c>
      <c r="W141" s="739">
        <f t="shared" si="21"/>
        <v>0</v>
      </c>
      <c r="X141" s="739">
        <f t="shared" si="22"/>
        <v>0</v>
      </c>
    </row>
    <row r="142" spans="1:24">
      <c r="A142" s="972">
        <v>89</v>
      </c>
      <c r="B142" s="841" t="s">
        <v>2977</v>
      </c>
      <c r="C142" s="516" t="s">
        <v>1549</v>
      </c>
      <c r="D142" s="904">
        <v>40</v>
      </c>
      <c r="E142" s="904">
        <v>10</v>
      </c>
      <c r="F142" s="904">
        <v>12</v>
      </c>
      <c r="G142" s="917">
        <v>20</v>
      </c>
      <c r="H142" s="904">
        <v>0</v>
      </c>
      <c r="I142" s="917">
        <v>20</v>
      </c>
      <c r="J142" s="1386">
        <v>40</v>
      </c>
      <c r="K142" s="904">
        <f t="shared" si="16"/>
        <v>800</v>
      </c>
      <c r="L142" s="904">
        <v>0</v>
      </c>
      <c r="M142" s="917">
        <v>20</v>
      </c>
      <c r="N142" s="917">
        <v>0</v>
      </c>
      <c r="O142" s="917">
        <v>0</v>
      </c>
      <c r="P142" s="917">
        <f t="shared" si="17"/>
        <v>20</v>
      </c>
      <c r="Q142" s="904">
        <f t="shared" si="18"/>
        <v>800</v>
      </c>
      <c r="R142" s="1381" t="s">
        <v>1051</v>
      </c>
      <c r="S142" s="1381" t="s">
        <v>974</v>
      </c>
      <c r="T142" s="517" t="str">
        <f t="shared" si="15"/>
        <v>OK</v>
      </c>
      <c r="U142" s="739">
        <f t="shared" si="19"/>
        <v>0</v>
      </c>
      <c r="V142" s="739">
        <f t="shared" si="20"/>
        <v>800</v>
      </c>
      <c r="W142" s="739">
        <f t="shared" si="21"/>
        <v>0</v>
      </c>
      <c r="X142" s="739">
        <f t="shared" si="22"/>
        <v>0</v>
      </c>
    </row>
    <row r="143" spans="1:24">
      <c r="A143" s="972">
        <v>90</v>
      </c>
      <c r="B143" s="841" t="s">
        <v>2978</v>
      </c>
      <c r="C143" s="516" t="s">
        <v>2979</v>
      </c>
      <c r="D143" s="904" t="s">
        <v>1117</v>
      </c>
      <c r="E143" s="904" t="s">
        <v>1117</v>
      </c>
      <c r="F143" s="904" t="s">
        <v>1117</v>
      </c>
      <c r="G143" s="917">
        <v>3</v>
      </c>
      <c r="H143" s="904">
        <v>0</v>
      </c>
      <c r="I143" s="917">
        <v>3</v>
      </c>
      <c r="J143" s="1386">
        <v>450</v>
      </c>
      <c r="K143" s="904">
        <f>+I143*J143</f>
        <v>1350</v>
      </c>
      <c r="L143" s="904">
        <v>1</v>
      </c>
      <c r="M143" s="917"/>
      <c r="N143" s="917">
        <v>1</v>
      </c>
      <c r="O143" s="917">
        <v>1</v>
      </c>
      <c r="P143" s="917">
        <f t="shared" si="17"/>
        <v>3</v>
      </c>
      <c r="Q143" s="904">
        <f t="shared" si="18"/>
        <v>1350</v>
      </c>
      <c r="R143" s="1381" t="s">
        <v>1051</v>
      </c>
      <c r="S143" s="1381" t="s">
        <v>974</v>
      </c>
      <c r="T143" s="517" t="str">
        <f t="shared" si="15"/>
        <v>OK</v>
      </c>
      <c r="U143" s="739">
        <f t="shared" si="19"/>
        <v>450</v>
      </c>
      <c r="V143" s="739">
        <f t="shared" si="20"/>
        <v>0</v>
      </c>
      <c r="W143" s="739">
        <f t="shared" si="21"/>
        <v>450</v>
      </c>
      <c r="X143" s="739">
        <f t="shared" si="22"/>
        <v>450</v>
      </c>
    </row>
    <row r="144" spans="1:24">
      <c r="A144" s="972">
        <v>91</v>
      </c>
      <c r="B144" s="841" t="s">
        <v>2980</v>
      </c>
      <c r="C144" s="516" t="s">
        <v>1549</v>
      </c>
      <c r="D144" s="904">
        <v>20</v>
      </c>
      <c r="E144" s="904">
        <v>20</v>
      </c>
      <c r="F144" s="904">
        <v>12</v>
      </c>
      <c r="G144" s="917">
        <v>20</v>
      </c>
      <c r="H144" s="904">
        <v>0</v>
      </c>
      <c r="I144" s="917">
        <v>20</v>
      </c>
      <c r="J144" s="1386">
        <v>60</v>
      </c>
      <c r="K144" s="904">
        <f t="shared" si="16"/>
        <v>1200</v>
      </c>
      <c r="L144" s="904">
        <v>0</v>
      </c>
      <c r="M144" s="917">
        <v>20</v>
      </c>
      <c r="N144" s="917">
        <v>0</v>
      </c>
      <c r="O144" s="917">
        <v>0</v>
      </c>
      <c r="P144" s="917">
        <f t="shared" si="17"/>
        <v>20</v>
      </c>
      <c r="Q144" s="904">
        <f t="shared" si="18"/>
        <v>1200</v>
      </c>
      <c r="R144" s="1381" t="s">
        <v>1051</v>
      </c>
      <c r="S144" s="1381" t="s">
        <v>974</v>
      </c>
      <c r="T144" s="517" t="str">
        <f t="shared" si="15"/>
        <v>OK</v>
      </c>
      <c r="U144" s="739">
        <f t="shared" si="19"/>
        <v>0</v>
      </c>
      <c r="V144" s="739">
        <f t="shared" si="20"/>
        <v>1200</v>
      </c>
      <c r="W144" s="739">
        <f t="shared" si="21"/>
        <v>0</v>
      </c>
      <c r="X144" s="739">
        <f t="shared" si="22"/>
        <v>0</v>
      </c>
    </row>
    <row r="145" spans="1:24">
      <c r="A145" s="972">
        <v>92</v>
      </c>
      <c r="B145" s="1392" t="s">
        <v>2981</v>
      </c>
      <c r="C145" s="516" t="s">
        <v>1169</v>
      </c>
      <c r="D145" s="904" t="s">
        <v>1117</v>
      </c>
      <c r="E145" s="904">
        <v>1</v>
      </c>
      <c r="F145" s="904">
        <v>4</v>
      </c>
      <c r="G145" s="917">
        <v>6</v>
      </c>
      <c r="H145" s="904">
        <v>3</v>
      </c>
      <c r="I145" s="917">
        <v>3</v>
      </c>
      <c r="J145" s="1383">
        <v>35</v>
      </c>
      <c r="K145" s="904">
        <f t="shared" si="16"/>
        <v>105</v>
      </c>
      <c r="L145" s="904">
        <v>0</v>
      </c>
      <c r="M145" s="917">
        <v>3</v>
      </c>
      <c r="N145" s="917">
        <v>0</v>
      </c>
      <c r="O145" s="917">
        <v>0</v>
      </c>
      <c r="P145" s="917">
        <f t="shared" si="17"/>
        <v>3</v>
      </c>
      <c r="Q145" s="904">
        <f t="shared" si="18"/>
        <v>105</v>
      </c>
      <c r="R145" s="1381" t="s">
        <v>1051</v>
      </c>
      <c r="S145" s="1381" t="s">
        <v>974</v>
      </c>
      <c r="T145" s="517" t="str">
        <f t="shared" si="15"/>
        <v>OK</v>
      </c>
      <c r="U145" s="739">
        <f t="shared" si="19"/>
        <v>0</v>
      </c>
      <c r="V145" s="739">
        <f t="shared" si="20"/>
        <v>105</v>
      </c>
      <c r="W145" s="739">
        <f t="shared" si="21"/>
        <v>0</v>
      </c>
      <c r="X145" s="739">
        <f t="shared" si="22"/>
        <v>0</v>
      </c>
    </row>
    <row r="146" spans="1:24">
      <c r="A146" s="972">
        <v>93</v>
      </c>
      <c r="B146" s="1392" t="s">
        <v>2982</v>
      </c>
      <c r="C146" s="516" t="s">
        <v>1169</v>
      </c>
      <c r="D146" s="904" t="s">
        <v>1117</v>
      </c>
      <c r="E146" s="904">
        <v>2</v>
      </c>
      <c r="F146" s="904">
        <v>2</v>
      </c>
      <c r="G146" s="917">
        <v>6</v>
      </c>
      <c r="H146" s="904">
        <v>2</v>
      </c>
      <c r="I146" s="917">
        <v>4</v>
      </c>
      <c r="J146" s="1383">
        <v>195</v>
      </c>
      <c r="K146" s="904">
        <f t="shared" si="16"/>
        <v>780</v>
      </c>
      <c r="L146" s="904">
        <v>0</v>
      </c>
      <c r="M146" s="917">
        <v>4</v>
      </c>
      <c r="N146" s="917">
        <v>0</v>
      </c>
      <c r="O146" s="917">
        <v>0</v>
      </c>
      <c r="P146" s="917">
        <f t="shared" si="17"/>
        <v>4</v>
      </c>
      <c r="Q146" s="904">
        <f t="shared" si="18"/>
        <v>780</v>
      </c>
      <c r="R146" s="1381" t="s">
        <v>1051</v>
      </c>
      <c r="S146" s="1381" t="s">
        <v>974</v>
      </c>
      <c r="T146" s="517" t="str">
        <f t="shared" si="15"/>
        <v>OK</v>
      </c>
      <c r="U146" s="739">
        <f t="shared" si="19"/>
        <v>0</v>
      </c>
      <c r="V146" s="739">
        <f t="shared" si="20"/>
        <v>780</v>
      </c>
      <c r="W146" s="739">
        <f t="shared" si="21"/>
        <v>0</v>
      </c>
      <c r="X146" s="739">
        <f t="shared" si="22"/>
        <v>0</v>
      </c>
    </row>
    <row r="147" spans="1:24">
      <c r="A147" s="972">
        <v>94</v>
      </c>
      <c r="B147" s="838" t="s">
        <v>2983</v>
      </c>
      <c r="C147" s="516" t="s">
        <v>1169</v>
      </c>
      <c r="D147" s="904" t="s">
        <v>1117</v>
      </c>
      <c r="E147" s="904">
        <v>12</v>
      </c>
      <c r="F147" s="904">
        <v>64</v>
      </c>
      <c r="G147" s="917">
        <v>100</v>
      </c>
      <c r="H147" s="904">
        <v>4</v>
      </c>
      <c r="I147" s="917">
        <v>96</v>
      </c>
      <c r="J147" s="1383">
        <v>25</v>
      </c>
      <c r="K147" s="904">
        <f t="shared" si="16"/>
        <v>2400</v>
      </c>
      <c r="L147" s="904">
        <v>48</v>
      </c>
      <c r="M147" s="917">
        <v>0</v>
      </c>
      <c r="N147" s="917">
        <v>48</v>
      </c>
      <c r="O147" s="917">
        <v>0</v>
      </c>
      <c r="P147" s="917">
        <f t="shared" si="17"/>
        <v>96</v>
      </c>
      <c r="Q147" s="904">
        <f t="shared" si="18"/>
        <v>2400</v>
      </c>
      <c r="R147" s="1381" t="s">
        <v>1051</v>
      </c>
      <c r="S147" s="1381" t="s">
        <v>974</v>
      </c>
      <c r="T147" s="517" t="str">
        <f>+IF(K161=Q161,("OK"))</f>
        <v>OK</v>
      </c>
      <c r="U147" s="739">
        <f t="shared" si="19"/>
        <v>1200</v>
      </c>
      <c r="V147" s="739">
        <f t="shared" si="20"/>
        <v>0</v>
      </c>
      <c r="W147" s="739">
        <f t="shared" si="21"/>
        <v>1200</v>
      </c>
      <c r="X147" s="739">
        <f t="shared" si="22"/>
        <v>0</v>
      </c>
    </row>
    <row r="148" spans="1:24">
      <c r="A148" s="972">
        <v>95</v>
      </c>
      <c r="B148" s="838" t="s">
        <v>2984</v>
      </c>
      <c r="C148" s="516" t="s">
        <v>2669</v>
      </c>
      <c r="D148" s="904" t="s">
        <v>1117</v>
      </c>
      <c r="E148" s="904">
        <v>0</v>
      </c>
      <c r="F148" s="904">
        <v>5</v>
      </c>
      <c r="G148" s="917">
        <v>12</v>
      </c>
      <c r="H148" s="904">
        <v>1</v>
      </c>
      <c r="I148" s="917">
        <v>11</v>
      </c>
      <c r="J148" s="1383">
        <v>15</v>
      </c>
      <c r="K148" s="904">
        <f t="shared" si="16"/>
        <v>165</v>
      </c>
      <c r="L148" s="904">
        <v>6</v>
      </c>
      <c r="M148" s="917">
        <v>0</v>
      </c>
      <c r="N148" s="917">
        <v>5</v>
      </c>
      <c r="O148" s="917">
        <v>0</v>
      </c>
      <c r="P148" s="917">
        <f t="shared" si="17"/>
        <v>11</v>
      </c>
      <c r="Q148" s="904">
        <f t="shared" si="18"/>
        <v>165</v>
      </c>
      <c r="R148" s="1381" t="s">
        <v>1051</v>
      </c>
      <c r="S148" s="1381" t="s">
        <v>974</v>
      </c>
      <c r="T148" s="517" t="str">
        <f>+IF(K162=Q162,("OK"))</f>
        <v>OK</v>
      </c>
      <c r="U148" s="739">
        <f t="shared" si="19"/>
        <v>90</v>
      </c>
      <c r="V148" s="739">
        <f t="shared" si="20"/>
        <v>0</v>
      </c>
      <c r="W148" s="739">
        <f t="shared" si="21"/>
        <v>75</v>
      </c>
      <c r="X148" s="739">
        <f t="shared" si="22"/>
        <v>0</v>
      </c>
    </row>
    <row r="149" spans="1:24" ht="25.2" customHeight="1">
      <c r="A149" s="972">
        <v>96</v>
      </c>
      <c r="B149" s="838" t="s">
        <v>2985</v>
      </c>
      <c r="C149" s="516" t="s">
        <v>2669</v>
      </c>
      <c r="D149" s="904" t="s">
        <v>1117</v>
      </c>
      <c r="E149" s="904">
        <v>0</v>
      </c>
      <c r="F149" s="904">
        <v>0</v>
      </c>
      <c r="G149" s="917">
        <v>12</v>
      </c>
      <c r="H149" s="904">
        <v>12</v>
      </c>
      <c r="I149" s="917">
        <v>0</v>
      </c>
      <c r="J149" s="1383">
        <v>15</v>
      </c>
      <c r="K149" s="904">
        <f t="shared" si="16"/>
        <v>0</v>
      </c>
      <c r="L149" s="904">
        <v>0</v>
      </c>
      <c r="M149" s="917">
        <v>0</v>
      </c>
      <c r="N149" s="917">
        <v>0</v>
      </c>
      <c r="O149" s="917">
        <v>0</v>
      </c>
      <c r="P149" s="917">
        <f t="shared" si="17"/>
        <v>0</v>
      </c>
      <c r="Q149" s="904">
        <f t="shared" si="18"/>
        <v>0</v>
      </c>
      <c r="R149" s="1381" t="s">
        <v>1051</v>
      </c>
      <c r="S149" s="1381" t="s">
        <v>974</v>
      </c>
      <c r="T149" s="517" t="str">
        <f>+IF(K163=Q163,("OK"))</f>
        <v>OK</v>
      </c>
      <c r="U149" s="739">
        <f t="shared" si="19"/>
        <v>0</v>
      </c>
      <c r="V149" s="739">
        <f t="shared" si="20"/>
        <v>0</v>
      </c>
      <c r="W149" s="739">
        <f t="shared" si="21"/>
        <v>0</v>
      </c>
      <c r="X149" s="739">
        <f t="shared" si="22"/>
        <v>0</v>
      </c>
    </row>
    <row r="150" spans="1:24">
      <c r="A150" s="972">
        <v>97</v>
      </c>
      <c r="B150" s="1392" t="s">
        <v>2986</v>
      </c>
      <c r="C150" s="516" t="s">
        <v>1920</v>
      </c>
      <c r="D150" s="904" t="s">
        <v>1117</v>
      </c>
      <c r="E150" s="904">
        <v>0</v>
      </c>
      <c r="F150" s="904">
        <v>50</v>
      </c>
      <c r="G150" s="917">
        <v>50</v>
      </c>
      <c r="H150" s="904">
        <v>0</v>
      </c>
      <c r="I150" s="917">
        <v>50</v>
      </c>
      <c r="J150" s="1383">
        <v>10</v>
      </c>
      <c r="K150" s="904">
        <f t="shared" si="16"/>
        <v>500</v>
      </c>
      <c r="L150" s="904">
        <v>0</v>
      </c>
      <c r="M150" s="917">
        <v>50</v>
      </c>
      <c r="N150" s="917">
        <v>0</v>
      </c>
      <c r="O150" s="917">
        <v>0</v>
      </c>
      <c r="P150" s="917">
        <f t="shared" si="17"/>
        <v>50</v>
      </c>
      <c r="Q150" s="904">
        <f t="shared" si="18"/>
        <v>500</v>
      </c>
      <c r="R150" s="1381" t="s">
        <v>1051</v>
      </c>
      <c r="S150" s="1381" t="s">
        <v>974</v>
      </c>
      <c r="U150" s="739">
        <f t="shared" si="19"/>
        <v>0</v>
      </c>
      <c r="V150" s="739">
        <f t="shared" si="20"/>
        <v>500</v>
      </c>
      <c r="W150" s="739">
        <f t="shared" si="21"/>
        <v>0</v>
      </c>
      <c r="X150" s="739">
        <f t="shared" si="22"/>
        <v>0</v>
      </c>
    </row>
    <row r="151" spans="1:24" s="21" customFormat="1" ht="24" customHeight="1">
      <c r="A151" s="1060"/>
      <c r="B151" s="76" t="s">
        <v>6</v>
      </c>
      <c r="K151" s="1273">
        <f>SUM(K135:K150)</f>
        <v>559802.5</v>
      </c>
      <c r="L151" s="1139"/>
      <c r="M151" s="1139"/>
      <c r="N151" s="1139"/>
      <c r="O151" s="1139"/>
      <c r="P151" s="1139"/>
      <c r="Q151" s="1273">
        <f>SUM(Q135:Q150)</f>
        <v>559802.5</v>
      </c>
      <c r="T151" s="22" t="str">
        <f>IF(K151=Q151,"OK")</f>
        <v>OK</v>
      </c>
      <c r="U151" s="800">
        <f>SUM(U6:U150)</f>
        <v>162364.75</v>
      </c>
      <c r="V151" s="800">
        <f t="shared" ref="V151:X151" si="23">SUM(V6:V150)</f>
        <v>167363.75</v>
      </c>
      <c r="W151" s="800">
        <f t="shared" si="23"/>
        <v>125664.75</v>
      </c>
      <c r="X151" s="800">
        <f t="shared" si="23"/>
        <v>104409.25</v>
      </c>
    </row>
    <row r="152" spans="1:24" s="21" customFormat="1" ht="24" customHeight="1">
      <c r="A152" s="1060"/>
      <c r="B152" s="73"/>
      <c r="K152" s="1254"/>
      <c r="L152" s="1139"/>
      <c r="M152" s="1139"/>
      <c r="N152" s="1139"/>
      <c r="O152" s="1139"/>
      <c r="P152" s="1139"/>
      <c r="Q152" s="1254"/>
      <c r="T152" s="22"/>
      <c r="U152" s="739">
        <f t="shared" si="19"/>
        <v>0</v>
      </c>
      <c r="V152" s="739">
        <f t="shared" si="20"/>
        <v>0</v>
      </c>
      <c r="W152" s="739">
        <f t="shared" si="21"/>
        <v>0</v>
      </c>
      <c r="X152" s="739">
        <f t="shared" si="22"/>
        <v>0</v>
      </c>
    </row>
    <row r="153" spans="1:24" s="21" customFormat="1" ht="24" customHeight="1">
      <c r="A153" s="1060"/>
      <c r="B153" s="73"/>
      <c r="K153" s="1254"/>
      <c r="L153" s="1139"/>
      <c r="M153" s="1139"/>
      <c r="N153" s="1139"/>
      <c r="O153" s="1139"/>
      <c r="P153" s="1139"/>
      <c r="Q153" s="1254"/>
      <c r="T153" s="22"/>
      <c r="U153" s="739">
        <f t="shared" si="19"/>
        <v>0</v>
      </c>
      <c r="V153" s="739">
        <f t="shared" si="20"/>
        <v>0</v>
      </c>
      <c r="W153" s="739">
        <f t="shared" si="21"/>
        <v>0</v>
      </c>
      <c r="X153" s="739">
        <f t="shared" si="22"/>
        <v>0</v>
      </c>
    </row>
    <row r="154" spans="1:24" s="21" customFormat="1" ht="24" customHeight="1">
      <c r="A154" s="1060"/>
      <c r="B154" s="73"/>
      <c r="K154" s="1254"/>
      <c r="L154" s="1139"/>
      <c r="M154" s="1139"/>
      <c r="N154" s="1139"/>
      <c r="O154" s="1139"/>
      <c r="P154" s="1139"/>
      <c r="Q154" s="1254"/>
      <c r="T154" s="22"/>
      <c r="U154" s="739">
        <f t="shared" si="19"/>
        <v>0</v>
      </c>
      <c r="V154" s="739">
        <f t="shared" si="20"/>
        <v>0</v>
      </c>
      <c r="W154" s="739">
        <f t="shared" si="21"/>
        <v>0</v>
      </c>
      <c r="X154" s="739">
        <f t="shared" si="22"/>
        <v>0</v>
      </c>
    </row>
    <row r="155" spans="1:24" ht="24" customHeight="1">
      <c r="A155" s="1843" t="s">
        <v>2896</v>
      </c>
      <c r="B155" s="1843"/>
      <c r="C155" s="1843"/>
      <c r="D155" s="1843"/>
      <c r="E155" s="1843"/>
      <c r="F155" s="1843"/>
      <c r="G155" s="1843"/>
      <c r="H155" s="1843"/>
      <c r="I155" s="1843"/>
      <c r="J155" s="1843"/>
      <c r="K155" s="1843"/>
      <c r="L155" s="1843"/>
      <c r="M155" s="1843"/>
      <c r="N155" s="1843"/>
      <c r="O155" s="1843"/>
      <c r="P155" s="1843"/>
      <c r="Q155" s="1843"/>
      <c r="R155" s="1843"/>
      <c r="S155" s="1843"/>
      <c r="T155" s="1376" t="s">
        <v>1028</v>
      </c>
      <c r="U155" s="739">
        <f t="shared" si="19"/>
        <v>0</v>
      </c>
      <c r="V155" s="739">
        <f t="shared" si="20"/>
        <v>0</v>
      </c>
      <c r="W155" s="739">
        <f t="shared" si="21"/>
        <v>0</v>
      </c>
      <c r="X155" s="739">
        <f t="shared" si="22"/>
        <v>0</v>
      </c>
    </row>
    <row r="156" spans="1:24">
      <c r="A156" s="1843" t="s">
        <v>1518</v>
      </c>
      <c r="B156" s="1843"/>
      <c r="C156" s="1843"/>
      <c r="D156" s="1843"/>
      <c r="E156" s="1843"/>
      <c r="F156" s="1843"/>
      <c r="G156" s="1843"/>
      <c r="H156" s="1843"/>
      <c r="I156" s="1843"/>
      <c r="J156" s="1843"/>
      <c r="K156" s="1843"/>
      <c r="L156" s="1843"/>
      <c r="M156" s="1843"/>
      <c r="N156" s="1843"/>
      <c r="O156" s="1843"/>
      <c r="P156" s="1843"/>
      <c r="Q156" s="1843"/>
      <c r="R156" s="1843"/>
      <c r="S156" s="1843"/>
      <c r="T156" s="517" t="str">
        <f>+IF(K161=Q161,("OK"))</f>
        <v>OK</v>
      </c>
      <c r="U156" s="739">
        <f t="shared" si="19"/>
        <v>0</v>
      </c>
      <c r="V156" s="739">
        <f t="shared" si="20"/>
        <v>0</v>
      </c>
      <c r="W156" s="739">
        <f t="shared" si="21"/>
        <v>0</v>
      </c>
      <c r="X156" s="739">
        <f t="shared" si="22"/>
        <v>0</v>
      </c>
    </row>
    <row r="157" spans="1:24">
      <c r="A157" s="1928" t="s">
        <v>1030</v>
      </c>
      <c r="B157" s="1928"/>
      <c r="C157" s="1928"/>
      <c r="D157" s="1928"/>
      <c r="E157" s="1928"/>
      <c r="F157" s="1928"/>
      <c r="G157" s="1928"/>
      <c r="H157" s="1928"/>
      <c r="I157" s="1928"/>
      <c r="J157" s="1928"/>
      <c r="K157" s="1928"/>
      <c r="L157" s="1928"/>
      <c r="M157" s="1928"/>
      <c r="N157" s="1928"/>
      <c r="O157" s="1928"/>
      <c r="P157" s="1928"/>
      <c r="Q157" s="1928"/>
      <c r="R157" s="1928"/>
      <c r="S157" s="1928"/>
      <c r="T157" s="517" t="str">
        <f>+IF(K162=Q162,("OK"))</f>
        <v>OK</v>
      </c>
      <c r="U157" s="739">
        <f t="shared" si="19"/>
        <v>0</v>
      </c>
      <c r="V157" s="739">
        <f t="shared" si="20"/>
        <v>0</v>
      </c>
      <c r="W157" s="739">
        <f t="shared" si="21"/>
        <v>0</v>
      </c>
      <c r="X157" s="739">
        <f t="shared" si="22"/>
        <v>0</v>
      </c>
    </row>
    <row r="158" spans="1:24">
      <c r="A158" s="1929" t="s">
        <v>789</v>
      </c>
      <c r="B158" s="1873" t="s">
        <v>4</v>
      </c>
      <c r="C158" s="1929" t="s">
        <v>1031</v>
      </c>
      <c r="D158" s="1893" t="s">
        <v>1032</v>
      </c>
      <c r="E158" s="1893"/>
      <c r="F158" s="1893"/>
      <c r="G158" s="1892" t="s">
        <v>1033</v>
      </c>
      <c r="H158" s="1892" t="s">
        <v>1034</v>
      </c>
      <c r="I158" s="1892" t="s">
        <v>1035</v>
      </c>
      <c r="J158" s="1896" t="s">
        <v>1036</v>
      </c>
      <c r="K158" s="1896" t="s">
        <v>1037</v>
      </c>
      <c r="L158" s="1893" t="s">
        <v>1038</v>
      </c>
      <c r="M158" s="1893" t="s">
        <v>1039</v>
      </c>
      <c r="N158" s="1893" t="s">
        <v>1040</v>
      </c>
      <c r="O158" s="1893" t="s">
        <v>1041</v>
      </c>
      <c r="P158" s="1929" t="s">
        <v>1042</v>
      </c>
      <c r="Q158" s="1929"/>
      <c r="R158" s="1929" t="s">
        <v>1043</v>
      </c>
      <c r="S158" s="1878" t="s">
        <v>1044</v>
      </c>
      <c r="T158" s="517" t="str">
        <f>+IF(K163=Q163,("OK"))</f>
        <v>OK</v>
      </c>
      <c r="U158" s="739"/>
      <c r="V158" s="739"/>
      <c r="W158" s="739"/>
      <c r="X158" s="739"/>
    </row>
    <row r="159" spans="1:24" ht="77.400000000000006" customHeight="1">
      <c r="A159" s="1929"/>
      <c r="B159" s="1874"/>
      <c r="C159" s="1929"/>
      <c r="D159" s="1207" t="s">
        <v>1045</v>
      </c>
      <c r="E159" s="1207" t="s">
        <v>1046</v>
      </c>
      <c r="F159" s="1207" t="s">
        <v>224</v>
      </c>
      <c r="G159" s="1892"/>
      <c r="H159" s="1892"/>
      <c r="I159" s="1892"/>
      <c r="J159" s="1896"/>
      <c r="K159" s="1896"/>
      <c r="L159" s="1893"/>
      <c r="M159" s="1893"/>
      <c r="N159" s="1893"/>
      <c r="O159" s="1893"/>
      <c r="P159" s="657" t="s">
        <v>1047</v>
      </c>
      <c r="Q159" s="1379" t="s">
        <v>1048</v>
      </c>
      <c r="R159" s="1929"/>
      <c r="S159" s="1878"/>
      <c r="T159" s="517" t="str">
        <f>+IF(K164=Q164,("OK"))</f>
        <v>OK</v>
      </c>
      <c r="U159" s="739">
        <f t="shared" si="19"/>
        <v>0</v>
      </c>
      <c r="V159" s="739">
        <f t="shared" si="20"/>
        <v>0</v>
      </c>
      <c r="W159" s="739">
        <f t="shared" si="21"/>
        <v>0</v>
      </c>
      <c r="X159" s="739">
        <f t="shared" si="22"/>
        <v>0</v>
      </c>
    </row>
    <row r="160" spans="1:24" ht="18.600000000000001" customHeight="1">
      <c r="A160" s="1377"/>
      <c r="B160" s="1322" t="s">
        <v>1087</v>
      </c>
      <c r="C160" s="1377"/>
      <c r="D160" s="1207"/>
      <c r="E160" s="1207"/>
      <c r="F160" s="1207"/>
      <c r="G160" s="1207"/>
      <c r="H160" s="1207"/>
      <c r="I160" s="1207"/>
      <c r="J160" s="1211"/>
      <c r="K160" s="1240">
        <f>+K151</f>
        <v>559802.5</v>
      </c>
      <c r="L160" s="1387"/>
      <c r="M160" s="1387"/>
      <c r="N160" s="1387"/>
      <c r="O160" s="1387"/>
      <c r="P160" s="1388"/>
      <c r="Q160" s="1389">
        <f>+Q151</f>
        <v>559802.5</v>
      </c>
      <c r="R160" s="1377"/>
      <c r="S160" s="726"/>
      <c r="U160" s="739">
        <f t="shared" si="19"/>
        <v>0</v>
      </c>
      <c r="V160" s="739">
        <f t="shared" si="20"/>
        <v>0</v>
      </c>
      <c r="W160" s="739">
        <f t="shared" si="21"/>
        <v>0</v>
      </c>
      <c r="X160" s="739">
        <f t="shared" si="22"/>
        <v>0</v>
      </c>
    </row>
    <row r="161" spans="1:24" ht="42">
      <c r="A161" s="972">
        <v>98</v>
      </c>
      <c r="B161" s="1392" t="s">
        <v>2987</v>
      </c>
      <c r="C161" s="516" t="s">
        <v>1594</v>
      </c>
      <c r="D161" s="904" t="s">
        <v>1117</v>
      </c>
      <c r="E161" s="904">
        <v>0</v>
      </c>
      <c r="F161" s="904">
        <v>0</v>
      </c>
      <c r="G161" s="917">
        <v>5</v>
      </c>
      <c r="H161" s="904">
        <v>5</v>
      </c>
      <c r="I161" s="917">
        <v>0</v>
      </c>
      <c r="J161" s="1383">
        <v>300</v>
      </c>
      <c r="K161" s="904">
        <f t="shared" si="16"/>
        <v>0</v>
      </c>
      <c r="L161" s="904">
        <v>0</v>
      </c>
      <c r="M161" s="917">
        <v>0</v>
      </c>
      <c r="N161" s="917">
        <v>0</v>
      </c>
      <c r="O161" s="917">
        <v>0</v>
      </c>
      <c r="P161" s="917">
        <f t="shared" si="17"/>
        <v>0</v>
      </c>
      <c r="Q161" s="904">
        <f t="shared" si="18"/>
        <v>0</v>
      </c>
      <c r="R161" s="1381" t="s">
        <v>1051</v>
      </c>
      <c r="S161" s="1381" t="s">
        <v>974</v>
      </c>
      <c r="U161" s="739">
        <f t="shared" si="19"/>
        <v>0</v>
      </c>
      <c r="V161" s="739">
        <f t="shared" si="20"/>
        <v>0</v>
      </c>
      <c r="W161" s="739">
        <f t="shared" si="21"/>
        <v>0</v>
      </c>
      <c r="X161" s="739">
        <f t="shared" si="22"/>
        <v>0</v>
      </c>
    </row>
    <row r="162" spans="1:24" ht="42">
      <c r="A162" s="972">
        <v>99</v>
      </c>
      <c r="B162" s="838" t="s">
        <v>2988</v>
      </c>
      <c r="C162" s="516" t="s">
        <v>1169</v>
      </c>
      <c r="D162" s="904" t="s">
        <v>1117</v>
      </c>
      <c r="E162" s="904">
        <v>0</v>
      </c>
      <c r="F162" s="904">
        <v>50</v>
      </c>
      <c r="G162" s="917">
        <v>24</v>
      </c>
      <c r="H162" s="904">
        <v>0</v>
      </c>
      <c r="I162" s="917">
        <v>30</v>
      </c>
      <c r="J162" s="1383">
        <v>350</v>
      </c>
      <c r="K162" s="904">
        <f t="shared" si="16"/>
        <v>10500</v>
      </c>
      <c r="L162" s="904">
        <v>0</v>
      </c>
      <c r="M162" s="917">
        <v>0</v>
      </c>
      <c r="N162" s="917">
        <v>30</v>
      </c>
      <c r="O162" s="917">
        <v>0</v>
      </c>
      <c r="P162" s="917">
        <f t="shared" si="17"/>
        <v>30</v>
      </c>
      <c r="Q162" s="904">
        <f t="shared" si="18"/>
        <v>10500</v>
      </c>
      <c r="R162" s="1381" t="s">
        <v>1051</v>
      </c>
      <c r="S162" s="516" t="s">
        <v>1644</v>
      </c>
      <c r="U162" s="739">
        <f t="shared" si="19"/>
        <v>0</v>
      </c>
      <c r="V162" s="739">
        <f t="shared" si="20"/>
        <v>0</v>
      </c>
      <c r="W162" s="739">
        <f t="shared" si="21"/>
        <v>10500</v>
      </c>
      <c r="X162" s="739">
        <f t="shared" si="22"/>
        <v>0</v>
      </c>
    </row>
    <row r="163" spans="1:24" ht="74.400000000000006" customHeight="1">
      <c r="A163" s="972">
        <v>100</v>
      </c>
      <c r="B163" s="1382" t="s">
        <v>2989</v>
      </c>
      <c r="C163" s="516" t="s">
        <v>1290</v>
      </c>
      <c r="D163" s="904" t="s">
        <v>1117</v>
      </c>
      <c r="E163" s="904" t="s">
        <v>1117</v>
      </c>
      <c r="F163" s="904">
        <v>10</v>
      </c>
      <c r="G163" s="917">
        <v>15</v>
      </c>
      <c r="H163" s="904">
        <v>0</v>
      </c>
      <c r="I163" s="917">
        <v>15</v>
      </c>
      <c r="J163" s="1383">
        <v>890</v>
      </c>
      <c r="K163" s="904">
        <f>+I163*J163</f>
        <v>13350</v>
      </c>
      <c r="L163" s="904">
        <v>15</v>
      </c>
      <c r="M163" s="917">
        <v>0</v>
      </c>
      <c r="N163" s="917">
        <v>0</v>
      </c>
      <c r="O163" s="917">
        <v>0</v>
      </c>
      <c r="P163" s="917">
        <f t="shared" si="17"/>
        <v>15</v>
      </c>
      <c r="Q163" s="904">
        <f t="shared" si="18"/>
        <v>13350</v>
      </c>
      <c r="R163" s="1381" t="s">
        <v>1051</v>
      </c>
      <c r="S163" s="1381" t="s">
        <v>974</v>
      </c>
      <c r="U163" s="739">
        <f>+L163*J163</f>
        <v>13350</v>
      </c>
      <c r="V163" s="739">
        <f t="shared" si="20"/>
        <v>0</v>
      </c>
      <c r="W163" s="739">
        <f t="shared" si="21"/>
        <v>0</v>
      </c>
      <c r="X163" s="739">
        <f t="shared" si="22"/>
        <v>0</v>
      </c>
    </row>
    <row r="164" spans="1:24" s="21" customFormat="1" ht="24" customHeight="1">
      <c r="A164" s="1060"/>
      <c r="B164" s="76" t="s">
        <v>6</v>
      </c>
      <c r="K164" s="1273">
        <f>SUM(K160:K163)</f>
        <v>583652.5</v>
      </c>
      <c r="L164" s="1139"/>
      <c r="M164" s="1139"/>
      <c r="N164" s="1139"/>
      <c r="O164" s="1139"/>
      <c r="P164" s="1139"/>
      <c r="Q164" s="1273">
        <f>SUM(Q160:Q163)</f>
        <v>583652.5</v>
      </c>
      <c r="T164" s="22" t="str">
        <f>IF(K164=Q164,"OK")</f>
        <v>OK</v>
      </c>
      <c r="U164" s="567"/>
      <c r="V164" s="567"/>
    </row>
  </sheetData>
  <protectedRanges>
    <protectedRange password="CC6F" sqref="B164 B38:B40 B62:B63 B85:B86 B108:B109 B131:B132 B151:B154 B16" name="ช่วง1_5_1_3_1_2_4_1_1_2"/>
  </protectedRanges>
  <mergeCells count="152">
    <mergeCell ref="M158:M159"/>
    <mergeCell ref="N158:N159"/>
    <mergeCell ref="S136:S137"/>
    <mergeCell ref="A155:S155"/>
    <mergeCell ref="A156:S156"/>
    <mergeCell ref="A157:S157"/>
    <mergeCell ref="A158:A159"/>
    <mergeCell ref="B158:B159"/>
    <mergeCell ref="C158:C159"/>
    <mergeCell ref="D158:F158"/>
    <mergeCell ref="G158:G159"/>
    <mergeCell ref="H158:H159"/>
    <mergeCell ref="L136:L137"/>
    <mergeCell ref="M136:M137"/>
    <mergeCell ref="N136:N137"/>
    <mergeCell ref="O136:O137"/>
    <mergeCell ref="P136:Q136"/>
    <mergeCell ref="R136:R137"/>
    <mergeCell ref="O158:O159"/>
    <mergeCell ref="P158:Q158"/>
    <mergeCell ref="R158:R159"/>
    <mergeCell ref="S158:S159"/>
    <mergeCell ref="I158:I159"/>
    <mergeCell ref="J158:J159"/>
    <mergeCell ref="K158:K159"/>
    <mergeCell ref="L158:L159"/>
    <mergeCell ref="A136:A137"/>
    <mergeCell ref="B136:B137"/>
    <mergeCell ref="C136:C137"/>
    <mergeCell ref="D136:F136"/>
    <mergeCell ref="G136:G137"/>
    <mergeCell ref="H136:H137"/>
    <mergeCell ref="I136:I137"/>
    <mergeCell ref="J136:J137"/>
    <mergeCell ref="K136:K137"/>
    <mergeCell ref="A133:S133"/>
    <mergeCell ref="A134:S134"/>
    <mergeCell ref="I113:I114"/>
    <mergeCell ref="J113:J114"/>
    <mergeCell ref="K113:K114"/>
    <mergeCell ref="L113:L114"/>
    <mergeCell ref="M113:M114"/>
    <mergeCell ref="N113:N114"/>
    <mergeCell ref="A135:S135"/>
    <mergeCell ref="S90:S91"/>
    <mergeCell ref="A110:S110"/>
    <mergeCell ref="A111:S111"/>
    <mergeCell ref="A112:S112"/>
    <mergeCell ref="A113:A114"/>
    <mergeCell ref="B113:B114"/>
    <mergeCell ref="C113:C114"/>
    <mergeCell ref="D113:F113"/>
    <mergeCell ref="G113:G114"/>
    <mergeCell ref="H113:H114"/>
    <mergeCell ref="L90:L91"/>
    <mergeCell ref="M90:M91"/>
    <mergeCell ref="N90:N91"/>
    <mergeCell ref="O90:O91"/>
    <mergeCell ref="P90:Q90"/>
    <mergeCell ref="R90:R91"/>
    <mergeCell ref="O113:O114"/>
    <mergeCell ref="P113:Q113"/>
    <mergeCell ref="R113:R114"/>
    <mergeCell ref="S113:S114"/>
    <mergeCell ref="A90:A91"/>
    <mergeCell ref="B90:B91"/>
    <mergeCell ref="C90:C91"/>
    <mergeCell ref="D90:F90"/>
    <mergeCell ref="G90:G91"/>
    <mergeCell ref="H90:H91"/>
    <mergeCell ref="I90:I91"/>
    <mergeCell ref="J90:J91"/>
    <mergeCell ref="K90:K91"/>
    <mergeCell ref="A87:S87"/>
    <mergeCell ref="A88:S88"/>
    <mergeCell ref="I67:I68"/>
    <mergeCell ref="J67:J68"/>
    <mergeCell ref="K67:K68"/>
    <mergeCell ref="L67:L68"/>
    <mergeCell ref="M67:M68"/>
    <mergeCell ref="N67:N68"/>
    <mergeCell ref="A89:S89"/>
    <mergeCell ref="A64:S64"/>
    <mergeCell ref="A65:S65"/>
    <mergeCell ref="A66:S66"/>
    <mergeCell ref="A67:A68"/>
    <mergeCell ref="B67:B68"/>
    <mergeCell ref="C67:C68"/>
    <mergeCell ref="D67:F67"/>
    <mergeCell ref="G67:G68"/>
    <mergeCell ref="H67:H68"/>
    <mergeCell ref="O67:O68"/>
    <mergeCell ref="P67:Q67"/>
    <mergeCell ref="R67:R68"/>
    <mergeCell ref="S67:S68"/>
    <mergeCell ref="A43:S43"/>
    <mergeCell ref="A44:A45"/>
    <mergeCell ref="B44:B45"/>
    <mergeCell ref="C44:C45"/>
    <mergeCell ref="D44:F44"/>
    <mergeCell ref="G44:G45"/>
    <mergeCell ref="H44:H45"/>
    <mergeCell ref="I44:I45"/>
    <mergeCell ref="J44:J45"/>
    <mergeCell ref="K44:K45"/>
    <mergeCell ref="S44:S45"/>
    <mergeCell ref="L44:L45"/>
    <mergeCell ref="M44:M45"/>
    <mergeCell ref="N44:N45"/>
    <mergeCell ref="O44:O45"/>
    <mergeCell ref="P44:Q44"/>
    <mergeCell ref="R44:R45"/>
    <mergeCell ref="O20:O21"/>
    <mergeCell ref="P20:Q20"/>
    <mergeCell ref="R20:R21"/>
    <mergeCell ref="S20:S21"/>
    <mergeCell ref="A41:S41"/>
    <mergeCell ref="A42:S42"/>
    <mergeCell ref="I20:I21"/>
    <mergeCell ref="J20:J21"/>
    <mergeCell ref="K20:K21"/>
    <mergeCell ref="L20:L21"/>
    <mergeCell ref="M20:M21"/>
    <mergeCell ref="N20:N21"/>
    <mergeCell ref="A20:A21"/>
    <mergeCell ref="B20:B21"/>
    <mergeCell ref="C20:C21"/>
    <mergeCell ref="D20:F20"/>
    <mergeCell ref="G20:G21"/>
    <mergeCell ref="H20:H21"/>
    <mergeCell ref="A17:S17"/>
    <mergeCell ref="A18:S18"/>
    <mergeCell ref="A19:S19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'รวมงบ 2565'!A1" display="กลับ" xr:uid="{F5BEE4BA-6C27-47F5-9893-CEFB0AB70B8B}"/>
    <hyperlink ref="T17" location="'รวมงบ 2565'!A1" display="กลับ" xr:uid="{22D24FF5-6EA6-4A08-A195-1502E3FE0550}"/>
    <hyperlink ref="T41" location="'รวมงบ 2565'!A1" display="กลับ" xr:uid="{65C824B0-ED6D-4E11-8D11-7BFFC734930C}"/>
    <hyperlink ref="T64" location="'รวมงบ 2565'!A1" display="กลับ" xr:uid="{3C99B1E8-BAF8-4EEC-8E6A-380D215C14A2}"/>
    <hyperlink ref="T87" location="'รวมงบ 2565'!A1" display="กลับ" xr:uid="{82050AA3-252E-440D-BB92-E242CD8B51E4}"/>
    <hyperlink ref="T110" location="'รวมงบ 2565'!A1" display="กลับ" xr:uid="{A5AFDE19-2C9D-46B7-8517-03B55D9FEAB5}"/>
    <hyperlink ref="T133" location="'รวมงบ 2565'!A1" display="กลับ" xr:uid="{122704D5-262C-478C-8114-CDF9E2D0ACE5}"/>
    <hyperlink ref="T155" location="'รวมงบ 2565'!A1" display="กลับ" xr:uid="{6F5BBF88-B6E1-44BB-BD1C-FF0EE4AD5323}"/>
  </hyperlinks>
  <pageMargins left="0.24" right="0.17" top="0.32" bottom="0.37" header="0.27" footer="0.31496062992125984"/>
  <pageSetup paperSize="9" orientation="landscape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0CA7B-B420-4BDE-9E21-AFBA7E95C7CC}">
  <sheetPr>
    <tabColor rgb="FF00B0F0"/>
    <pageSetUpPr fitToPage="1"/>
  </sheetPr>
  <dimension ref="A1:W23"/>
  <sheetViews>
    <sheetView showRuler="0" zoomScale="70" zoomScaleNormal="70" zoomScaleSheetLayoutView="126" workbookViewId="0">
      <selection activeCell="C4" sqref="C4:C5"/>
    </sheetView>
  </sheetViews>
  <sheetFormatPr defaultColWidth="8.69921875" defaultRowHeight="24.6"/>
  <cols>
    <col min="1" max="1" width="4.3984375" style="26" customWidth="1"/>
    <col min="2" max="2" width="18.296875" style="26" customWidth="1"/>
    <col min="3" max="4" width="5.296875" style="26" customWidth="1"/>
    <col min="5" max="5" width="5.09765625" style="26" customWidth="1"/>
    <col min="6" max="6" width="5.296875" style="26" customWidth="1"/>
    <col min="7" max="7" width="5.59765625" style="26" customWidth="1"/>
    <col min="8" max="8" width="6.3984375" style="26" customWidth="1"/>
    <col min="9" max="9" width="7.3984375" style="26" customWidth="1"/>
    <col min="10" max="10" width="11.69921875" style="26" customWidth="1"/>
    <col min="11" max="11" width="17" style="26" customWidth="1"/>
    <col min="12" max="12" width="6" style="26" customWidth="1"/>
    <col min="13" max="13" width="6.09765625" style="26" customWidth="1"/>
    <col min="14" max="14" width="5.8984375" style="26" customWidth="1"/>
    <col min="15" max="16" width="6.09765625" style="26" customWidth="1"/>
    <col min="17" max="17" width="13.69921875" style="26" customWidth="1"/>
    <col min="18" max="18" width="6.09765625" style="26" customWidth="1"/>
    <col min="19" max="19" width="7.3984375" style="26" customWidth="1"/>
    <col min="20" max="20" width="8.69921875" style="26"/>
    <col min="21" max="21" width="4.09765625" style="26" customWidth="1"/>
    <col min="22" max="22" width="8.296875" style="26" customWidth="1"/>
    <col min="23" max="23" width="9.8984375" style="26" customWidth="1"/>
    <col min="24" max="16384" width="8.69921875" style="26"/>
  </cols>
  <sheetData>
    <row r="1" spans="1:23" ht="22.5" customHeight="1">
      <c r="A1" s="1826" t="s">
        <v>2990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812" t="s">
        <v>1028</v>
      </c>
    </row>
    <row r="2" spans="1:23" ht="23.25" customHeight="1">
      <c r="A2" s="1826" t="s">
        <v>1518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</row>
    <row r="3" spans="1:23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3" ht="45" customHeight="1">
      <c r="A4" s="1930" t="s">
        <v>789</v>
      </c>
      <c r="B4" s="1931" t="s">
        <v>4</v>
      </c>
      <c r="C4" s="1930" t="s">
        <v>1031</v>
      </c>
      <c r="D4" s="1933" t="s">
        <v>1032</v>
      </c>
      <c r="E4" s="1933"/>
      <c r="F4" s="1933"/>
      <c r="G4" s="1831" t="s">
        <v>1033</v>
      </c>
      <c r="H4" s="1831" t="s">
        <v>1034</v>
      </c>
      <c r="I4" s="1831" t="s">
        <v>1035</v>
      </c>
      <c r="J4" s="1935" t="s">
        <v>1036</v>
      </c>
      <c r="K4" s="1935" t="s">
        <v>1037</v>
      </c>
      <c r="L4" s="1933" t="s">
        <v>1038</v>
      </c>
      <c r="M4" s="1933" t="s">
        <v>1039</v>
      </c>
      <c r="N4" s="1933" t="s">
        <v>1040</v>
      </c>
      <c r="O4" s="1933" t="s">
        <v>1041</v>
      </c>
      <c r="P4" s="1934" t="s">
        <v>1042</v>
      </c>
      <c r="Q4" s="1934"/>
      <c r="R4" s="1934" t="s">
        <v>1043</v>
      </c>
      <c r="S4" s="1934" t="s">
        <v>1044</v>
      </c>
      <c r="T4" s="813"/>
    </row>
    <row r="5" spans="1:23" ht="69" customHeight="1">
      <c r="A5" s="1930"/>
      <c r="B5" s="1932"/>
      <c r="C5" s="1930"/>
      <c r="D5" s="1396" t="s">
        <v>1045</v>
      </c>
      <c r="E5" s="1396" t="s">
        <v>1046</v>
      </c>
      <c r="F5" s="1396" t="s">
        <v>224</v>
      </c>
      <c r="G5" s="1831"/>
      <c r="H5" s="1831"/>
      <c r="I5" s="1831"/>
      <c r="J5" s="1935"/>
      <c r="K5" s="1935"/>
      <c r="L5" s="1933"/>
      <c r="M5" s="1933"/>
      <c r="N5" s="1933"/>
      <c r="O5" s="1933"/>
      <c r="P5" s="29" t="s">
        <v>1047</v>
      </c>
      <c r="Q5" s="1397" t="s">
        <v>1048</v>
      </c>
      <c r="R5" s="1934"/>
      <c r="S5" s="1934"/>
      <c r="T5" s="1398"/>
    </row>
    <row r="6" spans="1:23">
      <c r="A6" s="392">
        <v>1</v>
      </c>
      <c r="B6" s="389" t="s">
        <v>2991</v>
      </c>
      <c r="C6" s="389" t="s">
        <v>2992</v>
      </c>
      <c r="D6" s="389" t="s">
        <v>1117</v>
      </c>
      <c r="E6" s="389" t="s">
        <v>1117</v>
      </c>
      <c r="F6" s="389" t="s">
        <v>1117</v>
      </c>
      <c r="G6" s="389">
        <v>6</v>
      </c>
      <c r="H6" s="389">
        <v>0</v>
      </c>
      <c r="I6" s="1399">
        <v>6</v>
      </c>
      <c r="J6" s="1400">
        <v>2000000</v>
      </c>
      <c r="K6" s="1401">
        <f>+I6*J6</f>
        <v>12000000</v>
      </c>
      <c r="L6" s="1402">
        <v>0</v>
      </c>
      <c r="M6" s="389">
        <v>6</v>
      </c>
      <c r="N6" s="389">
        <v>0</v>
      </c>
      <c r="O6" s="389">
        <v>0</v>
      </c>
      <c r="P6" s="1399">
        <f>SUM(L6:O6)</f>
        <v>6</v>
      </c>
      <c r="Q6" s="1401">
        <f>+P6*J6</f>
        <v>12000000</v>
      </c>
      <c r="R6" s="391" t="s">
        <v>1051</v>
      </c>
      <c r="S6" s="389" t="s">
        <v>974</v>
      </c>
      <c r="T6" s="1403"/>
      <c r="U6" s="245"/>
      <c r="V6" s="26" t="s">
        <v>1053</v>
      </c>
    </row>
    <row r="7" spans="1:23">
      <c r="A7" s="1404"/>
      <c r="B7" s="819" t="s">
        <v>6</v>
      </c>
      <c r="C7" s="1405"/>
      <c r="D7" s="1406"/>
      <c r="E7" s="1406"/>
      <c r="F7" s="1406"/>
      <c r="G7" s="1406"/>
      <c r="H7" s="1406"/>
      <c r="I7" s="1407"/>
      <c r="J7" s="1408"/>
      <c r="K7" s="1401">
        <f>SUM(K6)</f>
        <v>12000000</v>
      </c>
      <c r="L7" s="1406"/>
      <c r="M7" s="1406"/>
      <c r="N7" s="1406"/>
      <c r="O7" s="1406"/>
      <c r="P7" s="1409"/>
      <c r="Q7" s="1410">
        <f>SUM(Q6)</f>
        <v>12000000</v>
      </c>
      <c r="R7" s="1411"/>
      <c r="S7" s="1406"/>
      <c r="T7" s="26" t="s">
        <v>2993</v>
      </c>
      <c r="V7" s="26" t="s">
        <v>2994</v>
      </c>
    </row>
    <row r="8" spans="1:23">
      <c r="A8" s="1404"/>
      <c r="B8" s="1406"/>
      <c r="C8" s="459"/>
      <c r="D8" s="1412"/>
      <c r="E8" s="1412"/>
      <c r="F8" s="1412"/>
      <c r="G8" s="1412"/>
      <c r="H8" s="1412"/>
      <c r="I8" s="1412"/>
      <c r="J8" s="1412"/>
      <c r="K8" s="1409"/>
      <c r="L8" s="1413"/>
      <c r="M8" s="1413"/>
      <c r="N8" s="1413"/>
      <c r="O8" s="1413"/>
      <c r="P8" s="1413"/>
      <c r="Q8" s="1409"/>
      <c r="R8" s="1414"/>
      <c r="S8" s="1406"/>
      <c r="T8" s="26" t="s">
        <v>2995</v>
      </c>
      <c r="V8" s="26" t="s">
        <v>2996</v>
      </c>
    </row>
    <row r="9" spans="1:23">
      <c r="A9" s="1404"/>
      <c r="B9" s="1406"/>
      <c r="C9" s="1406"/>
      <c r="D9" s="1406"/>
      <c r="E9" s="1406"/>
      <c r="F9" s="1406"/>
      <c r="G9" s="1406"/>
      <c r="H9" s="1406"/>
      <c r="I9" s="1409"/>
      <c r="J9" s="1408"/>
      <c r="K9" s="1415"/>
      <c r="L9" s="1406"/>
      <c r="M9" s="1406"/>
      <c r="N9" s="1406"/>
      <c r="O9" s="1406"/>
      <c r="P9" s="1409"/>
      <c r="Q9" s="1415"/>
      <c r="R9" s="1411"/>
      <c r="S9" s="1406"/>
      <c r="T9" s="26" t="s">
        <v>2997</v>
      </c>
      <c r="V9" s="26" t="s">
        <v>2998</v>
      </c>
    </row>
    <row r="10" spans="1:23">
      <c r="A10" s="1404"/>
      <c r="B10" s="1406"/>
      <c r="C10" s="1406"/>
      <c r="D10" s="1406"/>
      <c r="E10" s="1406"/>
      <c r="F10" s="1406"/>
      <c r="G10" s="1406"/>
      <c r="H10" s="1406"/>
      <c r="I10" s="1406"/>
      <c r="J10" s="1406"/>
      <c r="K10" s="1406"/>
      <c r="L10" s="1406"/>
      <c r="M10" s="1406"/>
      <c r="N10" s="1406"/>
      <c r="O10" s="1406"/>
      <c r="P10" s="1406"/>
      <c r="Q10" s="1406"/>
      <c r="R10" s="1406"/>
      <c r="S10" s="1406"/>
      <c r="V10" s="26" t="s">
        <v>974</v>
      </c>
      <c r="W10" s="1416">
        <f>SUM(K6:K10)</f>
        <v>24000000</v>
      </c>
    </row>
    <row r="11" spans="1:23">
      <c r="A11" s="1404"/>
      <c r="B11" s="1406"/>
      <c r="C11" s="1406"/>
      <c r="D11" s="1406"/>
      <c r="E11" s="1406"/>
      <c r="F11" s="1406"/>
      <c r="G11" s="1406"/>
      <c r="H11" s="1406"/>
      <c r="I11" s="1406"/>
      <c r="J11" s="1406"/>
      <c r="K11" s="1406"/>
      <c r="L11" s="1406"/>
      <c r="M11" s="1406"/>
      <c r="N11" s="1406"/>
      <c r="O11" s="1406"/>
      <c r="P11" s="1406"/>
      <c r="Q11" s="1406"/>
      <c r="R11" s="1406"/>
      <c r="S11" s="1406"/>
      <c r="V11" s="26" t="s">
        <v>2999</v>
      </c>
    </row>
    <row r="12" spans="1:23">
      <c r="A12" s="1405"/>
      <c r="B12" s="1405"/>
      <c r="C12" s="1405"/>
      <c r="D12" s="1405"/>
      <c r="E12" s="1405"/>
      <c r="F12" s="1406"/>
      <c r="G12" s="1406"/>
      <c r="H12" s="1406"/>
      <c r="I12" s="1407"/>
      <c r="J12" s="1408"/>
      <c r="K12" s="1417"/>
      <c r="L12" s="1406"/>
      <c r="M12" s="1406"/>
      <c r="N12" s="1406"/>
      <c r="O12" s="1406"/>
      <c r="P12" s="1407"/>
      <c r="Q12" s="1417"/>
      <c r="R12" s="1406"/>
      <c r="S12" s="1406"/>
      <c r="V12" s="26" t="s">
        <v>3000</v>
      </c>
    </row>
    <row r="13" spans="1:23">
      <c r="A13" s="1406"/>
      <c r="B13" s="1406"/>
      <c r="C13" s="1406"/>
      <c r="D13" s="1406"/>
      <c r="E13" s="1406"/>
      <c r="F13" s="1406"/>
      <c r="G13" s="1406"/>
      <c r="H13" s="1406"/>
      <c r="I13" s="1407"/>
      <c r="J13" s="1408"/>
      <c r="K13" s="1417"/>
      <c r="L13" s="1406"/>
      <c r="M13" s="1406"/>
      <c r="N13" s="1406"/>
      <c r="O13" s="1406"/>
      <c r="P13" s="1407"/>
      <c r="Q13" s="1417"/>
      <c r="R13" s="1406"/>
      <c r="S13" s="1406"/>
      <c r="V13" s="26" t="s">
        <v>1137</v>
      </c>
    </row>
    <row r="14" spans="1:23">
      <c r="A14" s="1406"/>
      <c r="B14" s="1406"/>
      <c r="C14" s="1406"/>
      <c r="D14" s="1406"/>
      <c r="E14" s="1406"/>
      <c r="F14" s="1406"/>
      <c r="G14" s="1406"/>
      <c r="H14" s="1406"/>
      <c r="I14" s="1407"/>
      <c r="J14" s="1408"/>
      <c r="K14" s="1417"/>
      <c r="L14" s="1406"/>
      <c r="M14" s="1406"/>
      <c r="N14" s="1406"/>
      <c r="O14" s="1406"/>
      <c r="P14" s="1407"/>
      <c r="Q14" s="1417"/>
      <c r="R14" s="1406"/>
      <c r="S14" s="1406"/>
      <c r="V14" s="26" t="s">
        <v>2346</v>
      </c>
    </row>
    <row r="15" spans="1:23">
      <c r="A15" s="1406"/>
      <c r="B15" s="1406"/>
      <c r="C15" s="1406"/>
      <c r="D15" s="1406"/>
      <c r="E15" s="1406"/>
      <c r="F15" s="1406"/>
      <c r="G15" s="1406"/>
      <c r="H15" s="1406"/>
      <c r="I15" s="1407"/>
      <c r="J15" s="1408"/>
      <c r="K15" s="1417"/>
      <c r="L15" s="1406"/>
      <c r="M15" s="1406"/>
      <c r="N15" s="1406"/>
      <c r="O15" s="1406"/>
      <c r="P15" s="1407"/>
      <c r="Q15" s="1417"/>
      <c r="R15" s="1406"/>
      <c r="S15" s="1406"/>
    </row>
    <row r="16" spans="1:23">
      <c r="A16" s="1406"/>
      <c r="B16" s="1406"/>
      <c r="C16" s="1406"/>
      <c r="D16" s="1406"/>
      <c r="E16" s="1406"/>
      <c r="F16" s="1406"/>
      <c r="G16" s="1406"/>
      <c r="H16" s="1406"/>
      <c r="I16" s="1407"/>
      <c r="J16" s="1406"/>
      <c r="K16" s="1417"/>
      <c r="L16" s="1406"/>
      <c r="M16" s="1406"/>
      <c r="N16" s="1406"/>
      <c r="O16" s="1406"/>
      <c r="P16" s="1407"/>
      <c r="Q16" s="1417"/>
      <c r="R16" s="1406"/>
      <c r="S16" s="1406"/>
    </row>
    <row r="17" spans="1:19">
      <c r="A17" s="1406"/>
      <c r="B17" s="1406"/>
      <c r="C17" s="1406"/>
      <c r="D17" s="1406"/>
      <c r="E17" s="1406"/>
      <c r="F17" s="1406"/>
      <c r="G17" s="1406"/>
      <c r="H17" s="1406"/>
      <c r="I17" s="1407"/>
      <c r="J17" s="1406"/>
      <c r="K17" s="1417"/>
      <c r="L17" s="1406"/>
      <c r="M17" s="1406"/>
      <c r="N17" s="1406"/>
      <c r="O17" s="1406"/>
      <c r="P17" s="1407"/>
      <c r="Q17" s="1417"/>
      <c r="R17" s="1406"/>
      <c r="S17" s="1406"/>
    </row>
    <row r="18" spans="1:19">
      <c r="A18" s="1406"/>
      <c r="B18" s="1406"/>
      <c r="C18" s="1406"/>
      <c r="D18" s="1406"/>
      <c r="E18" s="1406"/>
      <c r="F18" s="1406"/>
      <c r="G18" s="1406"/>
      <c r="H18" s="1406"/>
      <c r="I18" s="1407"/>
      <c r="J18" s="1406"/>
      <c r="K18" s="1417"/>
      <c r="L18" s="1406"/>
      <c r="M18" s="1406"/>
      <c r="N18" s="1406"/>
      <c r="O18" s="1406"/>
      <c r="P18" s="1407"/>
      <c r="Q18" s="1417"/>
      <c r="R18" s="1406"/>
      <c r="S18" s="1406"/>
    </row>
    <row r="19" spans="1:19">
      <c r="I19" s="1407"/>
      <c r="K19" s="1417"/>
      <c r="P19" s="1407"/>
      <c r="Q19" s="1417"/>
    </row>
    <row r="20" spans="1:19">
      <c r="I20" s="1407"/>
      <c r="K20" s="1417"/>
      <c r="P20" s="1407"/>
      <c r="Q20" s="1417"/>
    </row>
    <row r="21" spans="1:19">
      <c r="I21" s="1407"/>
      <c r="K21" s="1417"/>
      <c r="P21" s="1407"/>
      <c r="Q21" s="1417"/>
    </row>
    <row r="22" spans="1:19">
      <c r="I22" s="1407"/>
      <c r="K22" s="1417"/>
      <c r="P22" s="1407"/>
      <c r="Q22" s="1417"/>
    </row>
    <row r="23" spans="1:19">
      <c r="I23" s="1407"/>
      <c r="K23" s="1417"/>
      <c r="P23" s="1407"/>
      <c r="Q23" s="1417"/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1E82A190-AF6B-4A26-BBCB-1D41E1397C33}"/>
  </hyperlinks>
  <pageMargins left="0.39370078740157483" right="0" top="0.19685039370078741" bottom="0" header="0" footer="0"/>
  <pageSetup paperSize="9" scale="8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3EAA6-51A8-4C2C-9093-343C206C31CF}">
  <sheetPr>
    <pageSetUpPr fitToPage="1"/>
  </sheetPr>
  <dimension ref="A1:V16"/>
  <sheetViews>
    <sheetView showRuler="0" topLeftCell="A4" zoomScale="112" zoomScaleNormal="112" zoomScaleSheetLayoutView="82" workbookViewId="0">
      <selection activeCell="C4" sqref="C4:C5"/>
    </sheetView>
  </sheetViews>
  <sheetFormatPr defaultColWidth="8.69921875" defaultRowHeight="16.8"/>
  <cols>
    <col min="1" max="1" width="4.3984375" style="21" customWidth="1"/>
    <col min="2" max="2" width="19.29687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6.69921875" style="21" customWidth="1"/>
    <col min="8" max="8" width="5.3984375" style="21" bestFit="1" customWidth="1"/>
    <col min="9" max="9" width="6.69921875" style="21" customWidth="1"/>
    <col min="10" max="10" width="7.3984375" style="21" customWidth="1"/>
    <col min="11" max="11" width="9" style="21" customWidth="1"/>
    <col min="12" max="12" width="5.8984375" style="21" customWidth="1"/>
    <col min="13" max="14" width="6" style="21" customWidth="1"/>
    <col min="15" max="15" width="5.3984375" style="21" customWidth="1"/>
    <col min="16" max="16" width="4.59765625" style="21" customWidth="1"/>
    <col min="17" max="17" width="8.09765625" style="21" customWidth="1"/>
    <col min="18" max="18" width="10.09765625" style="21" customWidth="1"/>
    <col min="19" max="19" width="9.59765625" style="21" customWidth="1"/>
    <col min="20" max="20" width="5.59765625" style="1418" customWidth="1"/>
    <col min="21" max="21" width="12.8984375" style="21" customWidth="1"/>
    <col min="22" max="16384" width="8.69921875" style="21"/>
  </cols>
  <sheetData>
    <row r="1" spans="1:22" s="26" customFormat="1" ht="22.5" customHeight="1">
      <c r="A1" s="1826" t="s">
        <v>3001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</row>
    <row r="2" spans="1:22" s="26" customFormat="1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T2" s="1418"/>
    </row>
    <row r="3" spans="1:22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T3" s="1418"/>
    </row>
    <row r="4" spans="1:22" ht="18.600000000000001" customHeight="1">
      <c r="A4" s="1834" t="s">
        <v>789</v>
      </c>
      <c r="B4" s="1835" t="s">
        <v>4</v>
      </c>
      <c r="C4" s="1834" t="s">
        <v>1031</v>
      </c>
      <c r="D4" s="1837" t="s">
        <v>1032</v>
      </c>
      <c r="E4" s="1837"/>
      <c r="F4" s="1837"/>
      <c r="G4" s="1936" t="s">
        <v>1033</v>
      </c>
      <c r="H4" s="1838" t="s">
        <v>1034</v>
      </c>
      <c r="I4" s="1936" t="s">
        <v>1035</v>
      </c>
      <c r="J4" s="1841" t="s">
        <v>1036</v>
      </c>
      <c r="K4" s="1890" t="s">
        <v>1037</v>
      </c>
      <c r="L4" s="1838" t="s">
        <v>1038</v>
      </c>
      <c r="M4" s="1838" t="s">
        <v>1039</v>
      </c>
      <c r="N4" s="1838" t="s">
        <v>1040</v>
      </c>
      <c r="O4" s="1838" t="s">
        <v>1041</v>
      </c>
      <c r="P4" s="1839" t="s">
        <v>1042</v>
      </c>
      <c r="Q4" s="1839"/>
      <c r="R4" s="1840" t="s">
        <v>1043</v>
      </c>
      <c r="S4" s="1840" t="s">
        <v>1146</v>
      </c>
      <c r="T4" s="1419"/>
    </row>
    <row r="5" spans="1:22" ht="66.599999999999994" customHeight="1">
      <c r="A5" s="1834"/>
      <c r="B5" s="1836"/>
      <c r="C5" s="1834"/>
      <c r="D5" s="505" t="s">
        <v>1045</v>
      </c>
      <c r="E5" s="505" t="s">
        <v>1046</v>
      </c>
      <c r="F5" s="505" t="s">
        <v>224</v>
      </c>
      <c r="G5" s="1936"/>
      <c r="H5" s="1838"/>
      <c r="I5" s="1936"/>
      <c r="J5" s="1841"/>
      <c r="K5" s="1890"/>
      <c r="L5" s="1838"/>
      <c r="M5" s="1838"/>
      <c r="N5" s="1838"/>
      <c r="O5" s="1838"/>
      <c r="P5" s="553" t="s">
        <v>1047</v>
      </c>
      <c r="Q5" s="555" t="s">
        <v>1048</v>
      </c>
      <c r="R5" s="1840"/>
      <c r="S5" s="1840"/>
    </row>
    <row r="6" spans="1:22" s="820" customFormat="1" ht="24.6">
      <c r="A6" s="509">
        <v>1</v>
      </c>
      <c r="B6" s="539" t="s">
        <v>3002</v>
      </c>
      <c r="C6" s="509" t="s">
        <v>1116</v>
      </c>
      <c r="D6" s="539">
        <v>0</v>
      </c>
      <c r="E6" s="539">
        <v>1</v>
      </c>
      <c r="F6" s="539">
        <v>1</v>
      </c>
      <c r="G6" s="539">
        <v>1</v>
      </c>
      <c r="H6" s="539">
        <v>1</v>
      </c>
      <c r="I6" s="893">
        <v>2</v>
      </c>
      <c r="J6" s="893">
        <v>6500</v>
      </c>
      <c r="K6" s="538">
        <f>+I6*J6</f>
        <v>13000</v>
      </c>
      <c r="L6" s="510">
        <v>0</v>
      </c>
      <c r="M6" s="510">
        <v>1</v>
      </c>
      <c r="N6" s="510">
        <v>0</v>
      </c>
      <c r="O6" s="510">
        <v>0</v>
      </c>
      <c r="P6" s="523">
        <f>SUM(L6:O6)</f>
        <v>1</v>
      </c>
      <c r="Q6" s="538">
        <f>P6*J6</f>
        <v>6500</v>
      </c>
      <c r="R6" s="988" t="s">
        <v>1051</v>
      </c>
      <c r="S6" s="988" t="s">
        <v>3003</v>
      </c>
      <c r="T6" s="1420" t="b">
        <f>IF(K6=Q6,("OK"))</f>
        <v>0</v>
      </c>
      <c r="U6" s="1421" t="s">
        <v>1053</v>
      </c>
      <c r="V6" s="1422"/>
    </row>
    <row r="7" spans="1:22" s="1423" customFormat="1" ht="24.6">
      <c r="B7" s="1424" t="s">
        <v>6</v>
      </c>
      <c r="K7" s="1425">
        <f>SUM(K6:K6)</f>
        <v>13000</v>
      </c>
      <c r="L7" s="1426"/>
      <c r="M7" s="1426"/>
      <c r="N7" s="1426"/>
      <c r="O7" s="1426"/>
      <c r="P7" s="1426"/>
      <c r="Q7" s="1425">
        <f>SUM(Q6:Q6)</f>
        <v>6500</v>
      </c>
      <c r="T7" s="1420" t="str">
        <f>IF('1.8 ครุภัณฑ์อื่นๆ'!K16='1.8 ครุภัณฑ์อื่นๆ'!Q16,("OK"))</f>
        <v>OK</v>
      </c>
      <c r="U7" s="1427" t="s">
        <v>1067</v>
      </c>
      <c r="V7" s="1428"/>
    </row>
    <row r="8" spans="1:22" s="1423" customFormat="1" ht="24.6">
      <c r="T8" s="1420" t="e">
        <f>IF(#REF!=#REF!,("OK"))</f>
        <v>#REF!</v>
      </c>
      <c r="U8" s="1429" t="s">
        <v>1055</v>
      </c>
      <c r="V8" s="1430"/>
    </row>
    <row r="9" spans="1:22" s="1423" customFormat="1" ht="24.6">
      <c r="T9" s="1420" t="str">
        <f>IF('1.8 ครุภัณฑ์อื่นๆ'!K15='1.8 ครุภัณฑ์อื่นๆ'!Q15,("OK"))</f>
        <v>OK</v>
      </c>
      <c r="U9" s="1431" t="s">
        <v>1058</v>
      </c>
      <c r="V9" s="1430"/>
    </row>
    <row r="10" spans="1:22" s="1423" customFormat="1" ht="24.6">
      <c r="A10" s="746"/>
      <c r="B10" s="1394"/>
      <c r="C10" s="1432"/>
      <c r="D10" s="1433"/>
      <c r="E10" s="1433"/>
      <c r="F10" s="1433"/>
      <c r="G10" s="1433"/>
      <c r="H10" s="1433"/>
      <c r="I10" s="1434"/>
      <c r="J10" s="1435"/>
      <c r="K10" s="1436"/>
      <c r="L10" s="1437"/>
      <c r="M10" s="1438"/>
      <c r="N10" s="1437"/>
      <c r="O10" s="1437"/>
      <c r="P10" s="1439"/>
      <c r="Q10" s="1440"/>
      <c r="R10" s="1441"/>
      <c r="S10" s="1442"/>
      <c r="T10" s="1420" t="str">
        <f>IF(K10=Q10,("OK"))</f>
        <v>OK</v>
      </c>
      <c r="U10" s="1431" t="s">
        <v>1060</v>
      </c>
      <c r="V10" s="1430">
        <f>SUM(K6:K6)</f>
        <v>13000</v>
      </c>
    </row>
    <row r="11" spans="1:22" ht="24.6">
      <c r="A11" s="1443"/>
      <c r="B11" s="1444"/>
      <c r="C11" s="1432"/>
      <c r="D11" s="1433"/>
      <c r="E11" s="1433"/>
      <c r="F11" s="1433"/>
      <c r="G11" s="1433"/>
      <c r="H11" s="1433"/>
      <c r="I11" s="1440"/>
      <c r="J11" s="1435"/>
      <c r="K11" s="1436"/>
      <c r="L11" s="1445"/>
      <c r="M11" s="1446"/>
      <c r="N11" s="1445"/>
      <c r="O11" s="1445"/>
      <c r="P11" s="1439"/>
      <c r="Q11" s="1440"/>
      <c r="R11" s="1441"/>
      <c r="S11" s="1442"/>
      <c r="T11" s="1420" t="str">
        <f>IF(K11=Q11,("OK"))</f>
        <v>OK</v>
      </c>
      <c r="U11" s="1431" t="s">
        <v>1062</v>
      </c>
      <c r="V11" s="164"/>
    </row>
    <row r="12" spans="1:22" ht="24.6">
      <c r="A12" s="746"/>
      <c r="B12" s="1444"/>
      <c r="C12" s="1432"/>
      <c r="D12" s="1433"/>
      <c r="E12" s="1433"/>
      <c r="F12" s="1433"/>
      <c r="G12" s="1433"/>
      <c r="H12" s="1433"/>
      <c r="I12" s="1440"/>
      <c r="J12" s="1435"/>
      <c r="K12" s="1436"/>
      <c r="L12" s="1445"/>
      <c r="M12" s="1447"/>
      <c r="N12" s="1445"/>
      <c r="O12" s="1445"/>
      <c r="P12" s="1439"/>
      <c r="Q12" s="1440"/>
      <c r="R12" s="1441"/>
      <c r="S12" s="1442"/>
      <c r="T12" s="1420" t="str">
        <f>IF(K12=Q12,("OK"))</f>
        <v>OK</v>
      </c>
      <c r="U12" s="1448" t="s">
        <v>974</v>
      </c>
      <c r="V12" s="23"/>
    </row>
    <row r="13" spans="1:22" ht="29.25" customHeight="1">
      <c r="B13" s="822"/>
      <c r="K13" s="1449"/>
      <c r="L13" s="1450"/>
      <c r="M13" s="1450"/>
      <c r="N13" s="1450"/>
      <c r="O13" s="1450"/>
      <c r="P13" s="1450"/>
      <c r="Q13" s="1449"/>
      <c r="U13" s="1451" t="s">
        <v>3000</v>
      </c>
      <c r="V13" s="1452"/>
    </row>
    <row r="16" spans="1:22">
      <c r="R16" s="549"/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CDF194A5-B7F2-4811-A3DC-6A2C347F2287}"/>
  </hyperlinks>
  <pageMargins left="0.39370078740157483" right="0" top="0.19685039370078741" bottom="0" header="0" footer="0"/>
  <pageSetup paperSize="9" scale="82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D05E5-97FE-477E-9C36-24801B20D9F2}">
  <sheetPr>
    <tabColor rgb="FF00B0F0"/>
    <pageSetUpPr fitToPage="1"/>
  </sheetPr>
  <dimension ref="A1:W33"/>
  <sheetViews>
    <sheetView showRuler="0" topLeftCell="A37" zoomScale="91" zoomScaleNormal="91" zoomScaleSheetLayoutView="84" workbookViewId="0">
      <selection activeCell="C4" sqref="C4:C5"/>
    </sheetView>
  </sheetViews>
  <sheetFormatPr defaultColWidth="8.69921875" defaultRowHeight="21"/>
  <cols>
    <col min="1" max="1" width="4.3984375" style="746" customWidth="1"/>
    <col min="2" max="2" width="23.3984375" style="22" customWidth="1"/>
    <col min="3" max="3" width="5.296875" style="22" customWidth="1"/>
    <col min="4" max="4" width="5.8984375" style="22" customWidth="1"/>
    <col min="5" max="5" width="5.69921875" style="22" customWidth="1"/>
    <col min="6" max="6" width="5.296875" style="22" customWidth="1"/>
    <col min="7" max="7" width="7.8984375" style="22" customWidth="1"/>
    <col min="8" max="8" width="6" style="22" customWidth="1"/>
    <col min="9" max="9" width="5.8984375" style="22" customWidth="1"/>
    <col min="10" max="10" width="8.69921875" style="1549" customWidth="1"/>
    <col min="11" max="11" width="10.8984375" style="22" customWidth="1"/>
    <col min="12" max="12" width="6.8984375" style="22" customWidth="1"/>
    <col min="13" max="13" width="8.296875" style="22" customWidth="1"/>
    <col min="14" max="14" width="7.3984375" style="22" customWidth="1"/>
    <col min="15" max="15" width="9" style="22" customWidth="1"/>
    <col min="16" max="16" width="6.296875" style="22" customWidth="1"/>
    <col min="17" max="17" width="8.69921875" style="22" customWidth="1"/>
    <col min="18" max="18" width="8.8984375" style="22" customWidth="1"/>
    <col min="19" max="19" width="9" style="658" customWidth="1"/>
    <col min="20" max="20" width="11.69921875" style="22" customWidth="1"/>
    <col min="21" max="21" width="9.3984375" style="658" hidden="1" customWidth="1"/>
    <col min="22" max="22" width="15.3984375" style="22" customWidth="1"/>
    <col min="23" max="23" width="11.3984375" style="22" customWidth="1"/>
    <col min="24" max="24" width="15.296875" style="22" customWidth="1"/>
    <col min="25" max="16384" width="8.69921875" style="22"/>
  </cols>
  <sheetData>
    <row r="1" spans="1:23" ht="22.5" customHeight="1">
      <c r="A1" s="1781" t="s">
        <v>3004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  <c r="S1" s="1781"/>
      <c r="T1" s="1453" t="s">
        <v>1028</v>
      </c>
      <c r="U1" s="22"/>
      <c r="V1" s="517"/>
    </row>
    <row r="2" spans="1:23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T2" s="443"/>
      <c r="U2" s="1454"/>
      <c r="V2" s="517"/>
    </row>
    <row r="3" spans="1:23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T3" s="443"/>
      <c r="U3" s="1454"/>
      <c r="V3" s="517"/>
    </row>
    <row r="4" spans="1:23" ht="22.5" customHeight="1">
      <c r="A4" s="1872" t="s">
        <v>789</v>
      </c>
      <c r="B4" s="1873" t="s">
        <v>4</v>
      </c>
      <c r="C4" s="1872" t="s">
        <v>1031</v>
      </c>
      <c r="D4" s="1892" t="s">
        <v>1032</v>
      </c>
      <c r="E4" s="1892"/>
      <c r="F4" s="1892"/>
      <c r="G4" s="1937" t="s">
        <v>1033</v>
      </c>
      <c r="H4" s="1892" t="s">
        <v>1034</v>
      </c>
      <c r="I4" s="1939" t="s">
        <v>1035</v>
      </c>
      <c r="J4" s="1892" t="s">
        <v>1036</v>
      </c>
      <c r="K4" s="1896" t="s">
        <v>1037</v>
      </c>
      <c r="L4" s="1892" t="s">
        <v>1038</v>
      </c>
      <c r="M4" s="1892" t="s">
        <v>1143</v>
      </c>
      <c r="N4" s="1892" t="s">
        <v>1040</v>
      </c>
      <c r="O4" s="1892" t="s">
        <v>1041</v>
      </c>
      <c r="P4" s="1929" t="s">
        <v>1042</v>
      </c>
      <c r="Q4" s="1929"/>
      <c r="R4" s="1872" t="s">
        <v>1043</v>
      </c>
      <c r="S4" s="1872" t="s">
        <v>1044</v>
      </c>
      <c r="T4" s="727"/>
      <c r="U4" s="1455"/>
      <c r="V4" s="517"/>
    </row>
    <row r="5" spans="1:23" ht="54" customHeight="1">
      <c r="A5" s="1872"/>
      <c r="B5" s="1874"/>
      <c r="C5" s="1872"/>
      <c r="D5" s="1207" t="s">
        <v>1045</v>
      </c>
      <c r="E5" s="1207" t="s">
        <v>1046</v>
      </c>
      <c r="F5" s="1207" t="s">
        <v>224</v>
      </c>
      <c r="G5" s="1938"/>
      <c r="H5" s="1892"/>
      <c r="I5" s="1939"/>
      <c r="J5" s="1892"/>
      <c r="K5" s="1896"/>
      <c r="L5" s="1892"/>
      <c r="M5" s="1892"/>
      <c r="N5" s="1892"/>
      <c r="O5" s="1892"/>
      <c r="P5" s="1377" t="s">
        <v>1047</v>
      </c>
      <c r="Q5" s="1379" t="s">
        <v>1048</v>
      </c>
      <c r="R5" s="1872"/>
      <c r="S5" s="1872"/>
      <c r="T5" s="727"/>
      <c r="U5" s="1454"/>
      <c r="V5" s="517"/>
    </row>
    <row r="6" spans="1:23" s="1464" customFormat="1" ht="21.6" customHeight="1">
      <c r="A6" s="377">
        <v>1</v>
      </c>
      <c r="B6" s="1456" t="s">
        <v>3005</v>
      </c>
      <c r="C6" s="1457" t="s">
        <v>1396</v>
      </c>
      <c r="D6" s="1428" t="s">
        <v>1117</v>
      </c>
      <c r="E6" s="1428" t="s">
        <v>1117</v>
      </c>
      <c r="F6" s="405">
        <v>19</v>
      </c>
      <c r="G6" s="405">
        <v>10</v>
      </c>
      <c r="H6" s="1428">
        <v>0</v>
      </c>
      <c r="I6" s="1458">
        <v>10</v>
      </c>
      <c r="J6" s="1458">
        <v>1800</v>
      </c>
      <c r="K6" s="1459">
        <f>+I6*J6</f>
        <v>18000</v>
      </c>
      <c r="L6" s="405">
        <v>10</v>
      </c>
      <c r="M6" s="405"/>
      <c r="N6" s="1428"/>
      <c r="O6" s="1428"/>
      <c r="P6" s="1458">
        <f>SUM(L6:O6)</f>
        <v>10</v>
      </c>
      <c r="Q6" s="1460">
        <f>+P6*J6</f>
        <v>18000</v>
      </c>
      <c r="R6" s="402" t="s">
        <v>1051</v>
      </c>
      <c r="S6" s="1461" t="s">
        <v>974</v>
      </c>
      <c r="T6" s="1420" t="str">
        <f>IF(K6=Q6,("OK"))</f>
        <v>OK</v>
      </c>
      <c r="U6" s="1462"/>
      <c r="V6" s="1272" t="s">
        <v>1053</v>
      </c>
      <c r="W6" s="1463"/>
    </row>
    <row r="7" spans="1:23" s="1464" customFormat="1" ht="21.6" customHeight="1">
      <c r="A7" s="377">
        <v>2</v>
      </c>
      <c r="B7" s="1456" t="s">
        <v>3006</v>
      </c>
      <c r="C7" s="1457" t="s">
        <v>1396</v>
      </c>
      <c r="D7" s="1428" t="s">
        <v>1117</v>
      </c>
      <c r="E7" s="1428" t="s">
        <v>1117</v>
      </c>
      <c r="F7" s="405">
        <v>10</v>
      </c>
      <c r="G7" s="405">
        <v>10</v>
      </c>
      <c r="H7" s="1428">
        <v>0</v>
      </c>
      <c r="I7" s="1458">
        <v>10</v>
      </c>
      <c r="J7" s="1458">
        <v>1800</v>
      </c>
      <c r="K7" s="1459">
        <f>+I7*J7</f>
        <v>18000</v>
      </c>
      <c r="L7" s="405">
        <v>10</v>
      </c>
      <c r="M7" s="405"/>
      <c r="N7" s="1428"/>
      <c r="O7" s="1428"/>
      <c r="P7" s="1458">
        <f>SUM(L7:O7)</f>
        <v>10</v>
      </c>
      <c r="Q7" s="1460">
        <f>+P7*J7</f>
        <v>18000</v>
      </c>
      <c r="R7" s="402" t="s">
        <v>1051</v>
      </c>
      <c r="S7" s="1461" t="s">
        <v>974</v>
      </c>
      <c r="T7" s="1420"/>
      <c r="U7" s="1462"/>
      <c r="V7" s="888" t="s">
        <v>974</v>
      </c>
      <c r="W7" s="1465">
        <f>+K33</f>
        <v>319200</v>
      </c>
    </row>
    <row r="8" spans="1:23" s="564" customFormat="1" ht="45" customHeight="1">
      <c r="A8" s="377">
        <v>3</v>
      </c>
      <c r="B8" s="1456" t="s">
        <v>3007</v>
      </c>
      <c r="C8" s="509" t="s">
        <v>1396</v>
      </c>
      <c r="D8" s="1007">
        <v>0</v>
      </c>
      <c r="E8" s="1007">
        <v>0</v>
      </c>
      <c r="F8" s="1007">
        <v>0</v>
      </c>
      <c r="G8" s="1007">
        <v>2</v>
      </c>
      <c r="H8" s="1007">
        <v>0</v>
      </c>
      <c r="I8" s="1007">
        <v>2</v>
      </c>
      <c r="J8" s="893">
        <v>5000</v>
      </c>
      <c r="K8" s="893">
        <f>J8*I8</f>
        <v>10000</v>
      </c>
      <c r="L8" s="1007">
        <v>0</v>
      </c>
      <c r="M8" s="1007">
        <v>2</v>
      </c>
      <c r="N8" s="1007">
        <v>0</v>
      </c>
      <c r="O8" s="1007">
        <v>0</v>
      </c>
      <c r="P8" s="893">
        <f>SUM(L8:O8)</f>
        <v>2</v>
      </c>
      <c r="Q8" s="1466">
        <f>+P8*J8</f>
        <v>10000</v>
      </c>
      <c r="R8" s="935" t="s">
        <v>1553</v>
      </c>
      <c r="S8" s="1467" t="s">
        <v>3008</v>
      </c>
      <c r="T8" s="22" t="str">
        <f>+IF(K8=Q8,("OK"))</f>
        <v>OK</v>
      </c>
      <c r="V8" s="1468" t="s">
        <v>1067</v>
      </c>
      <c r="W8" s="1469"/>
    </row>
    <row r="9" spans="1:23" ht="25.2" customHeight="1">
      <c r="A9" s="377">
        <v>4</v>
      </c>
      <c r="B9" s="1470" t="s">
        <v>3009</v>
      </c>
      <c r="C9" s="164" t="s">
        <v>1116</v>
      </c>
      <c r="D9" s="1428">
        <v>2</v>
      </c>
      <c r="E9" s="1428">
        <v>2</v>
      </c>
      <c r="F9" s="1428">
        <v>2</v>
      </c>
      <c r="G9" s="1428">
        <v>0</v>
      </c>
      <c r="H9" s="1428">
        <v>0</v>
      </c>
      <c r="I9" s="1428">
        <v>1</v>
      </c>
      <c r="J9" s="1471">
        <v>19900</v>
      </c>
      <c r="K9" s="1472">
        <f>I9*J9</f>
        <v>19900</v>
      </c>
      <c r="L9" s="1428"/>
      <c r="M9" s="1428">
        <v>1</v>
      </c>
      <c r="N9" s="1428"/>
      <c r="O9" s="1428"/>
      <c r="P9" s="1473">
        <f>SUM(L9:O9)</f>
        <v>1</v>
      </c>
      <c r="Q9" s="1459">
        <f>P9*J9</f>
        <v>19900</v>
      </c>
      <c r="R9" s="298" t="s">
        <v>1051</v>
      </c>
      <c r="S9" s="1461" t="s">
        <v>974</v>
      </c>
      <c r="T9" s="1420" t="str">
        <f t="shared" ref="T9:T17" si="0">IF(K9=Q9,("OK"))</f>
        <v>OK</v>
      </c>
      <c r="V9" s="1474" t="s">
        <v>1055</v>
      </c>
      <c r="W9" s="544"/>
    </row>
    <row r="10" spans="1:23" s="743" customFormat="1" ht="28.2" customHeight="1">
      <c r="A10" s="377">
        <v>5</v>
      </c>
      <c r="B10" s="1475" t="s">
        <v>3010</v>
      </c>
      <c r="C10" s="1476" t="s">
        <v>1341</v>
      </c>
      <c r="D10" s="1428" t="s">
        <v>1117</v>
      </c>
      <c r="E10" s="1428" t="s">
        <v>1117</v>
      </c>
      <c r="F10" s="298">
        <v>2</v>
      </c>
      <c r="G10" s="1477">
        <v>2</v>
      </c>
      <c r="H10" s="1477">
        <v>0</v>
      </c>
      <c r="I10" s="991">
        <v>2</v>
      </c>
      <c r="J10" s="991">
        <v>5500</v>
      </c>
      <c r="K10" s="1459">
        <f t="shared" ref="K10:K17" si="1">+I10*J10</f>
        <v>11000</v>
      </c>
      <c r="L10" s="405">
        <v>2</v>
      </c>
      <c r="M10" s="1478"/>
      <c r="N10" s="1478"/>
      <c r="O10" s="1478"/>
      <c r="P10" s="1458">
        <f t="shared" ref="P10:P11" si="2">SUM(L10:O10)</f>
        <v>2</v>
      </c>
      <c r="Q10" s="1460">
        <f t="shared" ref="Q10:Q17" si="3">+P10*J10</f>
        <v>11000</v>
      </c>
      <c r="R10" s="402" t="s">
        <v>1051</v>
      </c>
      <c r="S10" s="1461" t="s">
        <v>974</v>
      </c>
      <c r="T10" s="1420" t="str">
        <f t="shared" si="0"/>
        <v>OK</v>
      </c>
      <c r="U10" s="1479"/>
      <c r="V10" s="1480" t="s">
        <v>1058</v>
      </c>
      <c r="W10" s="1481"/>
    </row>
    <row r="11" spans="1:23" s="743" customFormat="1" ht="32.4" customHeight="1">
      <c r="A11" s="377">
        <v>6</v>
      </c>
      <c r="B11" s="379" t="s">
        <v>3011</v>
      </c>
      <c r="C11" s="1476" t="s">
        <v>1341</v>
      </c>
      <c r="D11" s="298" t="s">
        <v>1117</v>
      </c>
      <c r="E11" s="298" t="s">
        <v>1117</v>
      </c>
      <c r="F11" s="298" t="s">
        <v>1117</v>
      </c>
      <c r="G11" s="298">
        <v>1</v>
      </c>
      <c r="H11" s="298">
        <v>0</v>
      </c>
      <c r="I11" s="991">
        <f>G11-H11</f>
        <v>1</v>
      </c>
      <c r="J11" s="1482">
        <v>10000</v>
      </c>
      <c r="K11" s="1459">
        <f t="shared" si="1"/>
        <v>10000</v>
      </c>
      <c r="L11" s="298">
        <v>0</v>
      </c>
      <c r="M11" s="298">
        <v>1</v>
      </c>
      <c r="N11" s="298">
        <v>0</v>
      </c>
      <c r="O11" s="298">
        <v>0</v>
      </c>
      <c r="P11" s="1458">
        <f t="shared" si="2"/>
        <v>1</v>
      </c>
      <c r="Q11" s="1460">
        <f t="shared" si="3"/>
        <v>10000</v>
      </c>
      <c r="R11" s="1483" t="s">
        <v>1051</v>
      </c>
      <c r="S11" s="1461" t="s">
        <v>974</v>
      </c>
      <c r="T11" s="1420" t="str">
        <f t="shared" si="0"/>
        <v>OK</v>
      </c>
      <c r="U11" s="1479"/>
      <c r="V11" s="1431" t="s">
        <v>1062</v>
      </c>
      <c r="W11" s="1484"/>
    </row>
    <row r="12" spans="1:23" ht="49.2">
      <c r="A12" s="377">
        <v>7</v>
      </c>
      <c r="B12" s="379" t="s">
        <v>3012</v>
      </c>
      <c r="C12" s="1476" t="s">
        <v>1396</v>
      </c>
      <c r="D12" s="405" t="s">
        <v>1117</v>
      </c>
      <c r="E12" s="405" t="s">
        <v>1117</v>
      </c>
      <c r="F12" s="298">
        <v>1</v>
      </c>
      <c r="G12" s="298">
        <v>1</v>
      </c>
      <c r="H12" s="298">
        <v>0</v>
      </c>
      <c r="I12" s="1485">
        <v>15</v>
      </c>
      <c r="J12" s="1485">
        <v>2500</v>
      </c>
      <c r="K12" s="1459">
        <f t="shared" si="1"/>
        <v>37500</v>
      </c>
      <c r="L12" s="298"/>
      <c r="M12" s="298">
        <v>15</v>
      </c>
      <c r="N12" s="298"/>
      <c r="O12" s="298"/>
      <c r="P12" s="1458">
        <f t="shared" ref="P12:P17" si="4">SUM(L12:O12)</f>
        <v>15</v>
      </c>
      <c r="Q12" s="1460">
        <f t="shared" si="3"/>
        <v>37500</v>
      </c>
      <c r="R12" s="1483" t="s">
        <v>1051</v>
      </c>
      <c r="S12" s="1486" t="s">
        <v>3013</v>
      </c>
      <c r="T12" s="1420" t="str">
        <f t="shared" si="0"/>
        <v>OK</v>
      </c>
      <c r="V12" s="556" t="s">
        <v>3014</v>
      </c>
      <c r="W12" s="1465"/>
    </row>
    <row r="13" spans="1:23" ht="64.2" customHeight="1">
      <c r="A13" s="377">
        <v>8</v>
      </c>
      <c r="B13" s="379" t="s">
        <v>3015</v>
      </c>
      <c r="C13" s="1487" t="s">
        <v>1396</v>
      </c>
      <c r="D13" s="1477">
        <v>3</v>
      </c>
      <c r="E13" s="1477">
        <v>3</v>
      </c>
      <c r="F13" s="1477">
        <v>3</v>
      </c>
      <c r="G13" s="1477">
        <v>8</v>
      </c>
      <c r="H13" s="1477">
        <v>3</v>
      </c>
      <c r="I13" s="991">
        <v>5</v>
      </c>
      <c r="J13" s="991">
        <v>2000</v>
      </c>
      <c r="K13" s="1459">
        <f t="shared" si="1"/>
        <v>10000</v>
      </c>
      <c r="L13" s="1478">
        <v>5</v>
      </c>
      <c r="M13" s="298">
        <v>0</v>
      </c>
      <c r="N13" s="298">
        <v>0</v>
      </c>
      <c r="O13" s="298">
        <v>0</v>
      </c>
      <c r="P13" s="1458">
        <f t="shared" si="4"/>
        <v>5</v>
      </c>
      <c r="Q13" s="1460">
        <f t="shared" si="3"/>
        <v>10000</v>
      </c>
      <c r="R13" s="402" t="s">
        <v>1051</v>
      </c>
      <c r="S13" s="1461" t="s">
        <v>974</v>
      </c>
      <c r="T13" s="1420" t="str">
        <f t="shared" si="0"/>
        <v>OK</v>
      </c>
      <c r="V13" s="1431" t="s">
        <v>1060</v>
      </c>
      <c r="W13" s="1488"/>
    </row>
    <row r="14" spans="1:23" s="26" customFormat="1" ht="24.6">
      <c r="A14" s="377">
        <v>9</v>
      </c>
      <c r="B14" s="1428" t="s">
        <v>3016</v>
      </c>
      <c r="C14" s="539" t="s">
        <v>1396</v>
      </c>
      <c r="D14" s="888">
        <v>0</v>
      </c>
      <c r="E14" s="888">
        <v>0</v>
      </c>
      <c r="F14" s="888">
        <v>0</v>
      </c>
      <c r="G14" s="1489">
        <v>6</v>
      </c>
      <c r="H14" s="539">
        <v>0</v>
      </c>
      <c r="I14" s="1007">
        <v>6</v>
      </c>
      <c r="J14" s="1074">
        <v>1500</v>
      </c>
      <c r="K14" s="839">
        <f>+I14*J14</f>
        <v>9000</v>
      </c>
      <c r="L14" s="1058">
        <v>0</v>
      </c>
      <c r="M14" s="888">
        <v>6</v>
      </c>
      <c r="N14" s="1058">
        <v>0</v>
      </c>
      <c r="O14" s="1058">
        <v>0</v>
      </c>
      <c r="P14" s="888">
        <v>6</v>
      </c>
      <c r="Q14" s="524">
        <v>9000</v>
      </c>
      <c r="R14" s="516" t="s">
        <v>1051</v>
      </c>
      <c r="S14" s="931" t="s">
        <v>1052</v>
      </c>
      <c r="T14" s="22" t="str">
        <f>+IF(K14=Q14,("OK"))</f>
        <v>OK</v>
      </c>
    </row>
    <row r="15" spans="1:23" ht="29.4" customHeight="1">
      <c r="A15" s="377">
        <v>10</v>
      </c>
      <c r="B15" s="1490" t="s">
        <v>3017</v>
      </c>
      <c r="C15" s="1491" t="s">
        <v>1396</v>
      </c>
      <c r="D15" s="1492" t="s">
        <v>1117</v>
      </c>
      <c r="E15" s="1492" t="s">
        <v>1117</v>
      </c>
      <c r="F15" s="1492" t="s">
        <v>1117</v>
      </c>
      <c r="G15" s="1492">
        <v>1</v>
      </c>
      <c r="H15" s="1492" t="s">
        <v>1117</v>
      </c>
      <c r="I15" s="1492">
        <v>2</v>
      </c>
      <c r="J15" s="1493">
        <v>6500</v>
      </c>
      <c r="K15" s="1459">
        <f t="shared" si="1"/>
        <v>13000</v>
      </c>
      <c r="L15" s="1492">
        <v>2</v>
      </c>
      <c r="M15" s="1494"/>
      <c r="N15" s="1492"/>
      <c r="O15" s="1495"/>
      <c r="P15" s="1458">
        <f t="shared" si="4"/>
        <v>2</v>
      </c>
      <c r="Q15" s="1460">
        <f t="shared" si="3"/>
        <v>13000</v>
      </c>
      <c r="R15" s="402" t="s">
        <v>1051</v>
      </c>
      <c r="S15" s="1496" t="s">
        <v>3018</v>
      </c>
      <c r="T15" s="1420" t="str">
        <f t="shared" si="0"/>
        <v>OK</v>
      </c>
    </row>
    <row r="16" spans="1:23" ht="27.6">
      <c r="A16" s="377">
        <v>11</v>
      </c>
      <c r="B16" s="1475" t="s">
        <v>3019</v>
      </c>
      <c r="C16" s="1476" t="s">
        <v>1396</v>
      </c>
      <c r="D16" s="405" t="s">
        <v>1117</v>
      </c>
      <c r="E16" s="405" t="s">
        <v>1117</v>
      </c>
      <c r="F16" s="298">
        <v>6</v>
      </c>
      <c r="G16" s="298">
        <v>6</v>
      </c>
      <c r="H16" s="298">
        <v>0</v>
      </c>
      <c r="I16" s="1485">
        <v>9</v>
      </c>
      <c r="J16" s="1482">
        <v>3900</v>
      </c>
      <c r="K16" s="1459">
        <f>+I16*J16</f>
        <v>35100</v>
      </c>
      <c r="L16" s="298"/>
      <c r="M16" s="298">
        <v>9</v>
      </c>
      <c r="N16" s="298"/>
      <c r="O16" s="298"/>
      <c r="P16" s="1458">
        <f>SUM(L16:O16)</f>
        <v>9</v>
      </c>
      <c r="Q16" s="1460">
        <f>+P16*J16</f>
        <v>35100</v>
      </c>
      <c r="R16" s="1483" t="s">
        <v>1051</v>
      </c>
      <c r="S16" s="1497" t="s">
        <v>3020</v>
      </c>
      <c r="T16" s="1420" t="str">
        <f>IF(K16=Q16,("OK"))</f>
        <v>OK</v>
      </c>
    </row>
    <row r="17" spans="1:22" ht="69" customHeight="1">
      <c r="A17" s="377">
        <v>12</v>
      </c>
      <c r="B17" s="1498" t="s">
        <v>3021</v>
      </c>
      <c r="C17" s="1499" t="s">
        <v>1341</v>
      </c>
      <c r="D17" s="1492" t="s">
        <v>1117</v>
      </c>
      <c r="E17" s="1492" t="s">
        <v>1117</v>
      </c>
      <c r="F17" s="1492" t="s">
        <v>1117</v>
      </c>
      <c r="G17" s="1132">
        <v>2</v>
      </c>
      <c r="H17" s="1492" t="s">
        <v>1117</v>
      </c>
      <c r="I17" s="1132">
        <v>2</v>
      </c>
      <c r="J17" s="1500">
        <v>4500</v>
      </c>
      <c r="K17" s="1459">
        <f t="shared" si="1"/>
        <v>9000</v>
      </c>
      <c r="L17" s="1132">
        <v>2</v>
      </c>
      <c r="M17" s="1494"/>
      <c r="N17" s="1492"/>
      <c r="O17" s="1495"/>
      <c r="P17" s="1458">
        <f t="shared" si="4"/>
        <v>2</v>
      </c>
      <c r="Q17" s="1460">
        <f t="shared" si="3"/>
        <v>9000</v>
      </c>
      <c r="R17" s="402" t="s">
        <v>1051</v>
      </c>
      <c r="S17" s="1496" t="s">
        <v>3022</v>
      </c>
      <c r="T17" s="1420" t="str">
        <f t="shared" si="0"/>
        <v>OK</v>
      </c>
    </row>
    <row r="18" spans="1:22" s="810" customFormat="1" ht="29.4" customHeight="1">
      <c r="A18" s="1501"/>
      <c r="B18" s="1502" t="s">
        <v>6</v>
      </c>
      <c r="C18" s="1503"/>
      <c r="D18" s="1504"/>
      <c r="E18" s="1504"/>
      <c r="F18" s="1504"/>
      <c r="G18" s="1505"/>
      <c r="H18" s="1504"/>
      <c r="I18" s="1505"/>
      <c r="J18" s="1506"/>
      <c r="K18" s="1507">
        <f>SUM(K6:K17)</f>
        <v>200500</v>
      </c>
      <c r="L18" s="1505"/>
      <c r="M18" s="1508"/>
      <c r="N18" s="1504"/>
      <c r="O18" s="1509"/>
      <c r="P18" s="1510"/>
      <c r="Q18" s="1511">
        <f>SUM(Q6:Q17)</f>
        <v>200500</v>
      </c>
      <c r="R18" s="1512"/>
      <c r="S18" s="1513"/>
    </row>
    <row r="19" spans="1:22" ht="22.5" customHeight="1">
      <c r="A19" s="1781" t="s">
        <v>3023</v>
      </c>
      <c r="B19" s="1781"/>
      <c r="C19" s="1781"/>
      <c r="D19" s="1781"/>
      <c r="E19" s="1781"/>
      <c r="F19" s="1781"/>
      <c r="G19" s="1781"/>
      <c r="H19" s="1781"/>
      <c r="I19" s="1781"/>
      <c r="J19" s="1781"/>
      <c r="K19" s="1781"/>
      <c r="L19" s="1781"/>
      <c r="M19" s="1781"/>
      <c r="N19" s="1781"/>
      <c r="O19" s="1781"/>
      <c r="P19" s="1781"/>
      <c r="Q19" s="1781"/>
      <c r="R19" s="1781"/>
      <c r="S19" s="1781"/>
      <c r="T19" s="1453" t="s">
        <v>1028</v>
      </c>
      <c r="U19" s="22"/>
      <c r="V19" s="517"/>
    </row>
    <row r="20" spans="1:22" ht="23.25" customHeight="1">
      <c r="A20" s="1826" t="s">
        <v>1029</v>
      </c>
      <c r="B20" s="1826"/>
      <c r="C20" s="1826"/>
      <c r="D20" s="1826"/>
      <c r="E20" s="1826"/>
      <c r="F20" s="1826"/>
      <c r="G20" s="1826"/>
      <c r="H20" s="1826"/>
      <c r="I20" s="1826"/>
      <c r="J20" s="1826"/>
      <c r="K20" s="1826"/>
      <c r="L20" s="1826"/>
      <c r="M20" s="1826"/>
      <c r="N20" s="1826"/>
      <c r="O20" s="1826"/>
      <c r="P20" s="1826"/>
      <c r="Q20" s="1826"/>
      <c r="R20" s="1826"/>
      <c r="S20" s="1826"/>
      <c r="T20" s="443"/>
      <c r="U20" s="1454"/>
      <c r="V20" s="517"/>
    </row>
    <row r="21" spans="1:22" ht="19.5" customHeight="1">
      <c r="A21" s="1827" t="s">
        <v>1030</v>
      </c>
      <c r="B21" s="1827"/>
      <c r="C21" s="1827"/>
      <c r="D21" s="1827"/>
      <c r="E21" s="1827"/>
      <c r="F21" s="1827"/>
      <c r="G21" s="1827"/>
      <c r="H21" s="1827"/>
      <c r="I21" s="1827"/>
      <c r="J21" s="1827"/>
      <c r="K21" s="1827"/>
      <c r="L21" s="1827"/>
      <c r="M21" s="1827"/>
      <c r="N21" s="1827"/>
      <c r="O21" s="1827"/>
      <c r="P21" s="1827"/>
      <c r="Q21" s="1827"/>
      <c r="R21" s="1827"/>
      <c r="S21" s="1827"/>
      <c r="T21" s="443"/>
      <c r="U21" s="1454"/>
      <c r="V21" s="517"/>
    </row>
    <row r="22" spans="1:22" ht="22.5" customHeight="1">
      <c r="A22" s="1872" t="s">
        <v>789</v>
      </c>
      <c r="B22" s="1873" t="s">
        <v>4</v>
      </c>
      <c r="C22" s="1872" t="s">
        <v>1031</v>
      </c>
      <c r="D22" s="1892" t="s">
        <v>1032</v>
      </c>
      <c r="E22" s="1892"/>
      <c r="F22" s="1892"/>
      <c r="G22" s="1937" t="s">
        <v>1033</v>
      </c>
      <c r="H22" s="1892" t="s">
        <v>1034</v>
      </c>
      <c r="I22" s="1939" t="s">
        <v>1035</v>
      </c>
      <c r="J22" s="1892" t="s">
        <v>1036</v>
      </c>
      <c r="K22" s="1941" t="s">
        <v>1037</v>
      </c>
      <c r="L22" s="1892" t="s">
        <v>1038</v>
      </c>
      <c r="M22" s="1892" t="s">
        <v>1143</v>
      </c>
      <c r="N22" s="1892" t="s">
        <v>1040</v>
      </c>
      <c r="O22" s="1892" t="s">
        <v>1145</v>
      </c>
      <c r="P22" s="1929" t="s">
        <v>1042</v>
      </c>
      <c r="Q22" s="1929"/>
      <c r="R22" s="1872" t="s">
        <v>1043</v>
      </c>
      <c r="S22" s="1940" t="s">
        <v>1146</v>
      </c>
      <c r="T22" s="727"/>
      <c r="U22" s="1455"/>
      <c r="V22" s="517"/>
    </row>
    <row r="23" spans="1:22" ht="54" customHeight="1">
      <c r="A23" s="1872"/>
      <c r="B23" s="1874"/>
      <c r="C23" s="1872"/>
      <c r="D23" s="1207" t="s">
        <v>1045</v>
      </c>
      <c r="E23" s="1207" t="s">
        <v>1046</v>
      </c>
      <c r="F23" s="1207" t="s">
        <v>224</v>
      </c>
      <c r="G23" s="1938"/>
      <c r="H23" s="1892"/>
      <c r="I23" s="1939"/>
      <c r="J23" s="1892"/>
      <c r="K23" s="1941"/>
      <c r="L23" s="1892"/>
      <c r="M23" s="1892"/>
      <c r="N23" s="1892"/>
      <c r="O23" s="1892"/>
      <c r="P23" s="1377" t="s">
        <v>1047</v>
      </c>
      <c r="Q23" s="1379" t="s">
        <v>1048</v>
      </c>
      <c r="R23" s="1872"/>
      <c r="S23" s="1940"/>
      <c r="T23" s="727"/>
      <c r="U23" s="1454"/>
      <c r="V23" s="517"/>
    </row>
    <row r="24" spans="1:22" s="810" customFormat="1" ht="24.6" customHeight="1">
      <c r="A24" s="174"/>
      <c r="B24" s="754" t="s">
        <v>1087</v>
      </c>
      <c r="C24" s="1514"/>
      <c r="D24" s="1515"/>
      <c r="E24" s="1515"/>
      <c r="F24" s="1515"/>
      <c r="G24" s="1516"/>
      <c r="H24" s="1515"/>
      <c r="I24" s="1516"/>
      <c r="J24" s="1517"/>
      <c r="K24" s="1518">
        <f>+K18</f>
        <v>200500</v>
      </c>
      <c r="L24" s="1519"/>
      <c r="M24" s="1520"/>
      <c r="N24" s="1521"/>
      <c r="O24" s="1522"/>
      <c r="P24" s="1523"/>
      <c r="Q24" s="1524">
        <f>+Q18</f>
        <v>200500</v>
      </c>
      <c r="R24" s="1525"/>
      <c r="S24" s="1496"/>
    </row>
    <row r="25" spans="1:22" s="810" customFormat="1" ht="51" customHeight="1">
      <c r="A25" s="377">
        <v>13</v>
      </c>
      <c r="B25" s="1498" t="s">
        <v>3024</v>
      </c>
      <c r="C25" s="1499" t="s">
        <v>1341</v>
      </c>
      <c r="D25" s="1492" t="s">
        <v>1117</v>
      </c>
      <c r="E25" s="1492" t="s">
        <v>1117</v>
      </c>
      <c r="F25" s="1492" t="s">
        <v>1117</v>
      </c>
      <c r="G25" s="1132">
        <v>1</v>
      </c>
      <c r="H25" s="1492" t="s">
        <v>1117</v>
      </c>
      <c r="I25" s="1132">
        <v>1</v>
      </c>
      <c r="J25" s="1500">
        <v>6900</v>
      </c>
      <c r="K25" s="1459">
        <f>+I25*J25</f>
        <v>6900</v>
      </c>
      <c r="L25" s="1132">
        <v>1</v>
      </c>
      <c r="M25" s="1494"/>
      <c r="N25" s="1492"/>
      <c r="O25" s="1526"/>
      <c r="P25" s="1458">
        <f>SUM(L25:O25)</f>
        <v>1</v>
      </c>
      <c r="Q25" s="1460">
        <f>+P25*J25</f>
        <v>6900</v>
      </c>
      <c r="R25" s="402" t="s">
        <v>1051</v>
      </c>
      <c r="S25" s="1496" t="s">
        <v>3022</v>
      </c>
      <c r="T25" s="1420" t="str">
        <f>IF(K25=Q25,("OK"))</f>
        <v>OK</v>
      </c>
    </row>
    <row r="26" spans="1:22" s="810" customFormat="1" ht="49.2">
      <c r="A26" s="377">
        <v>14</v>
      </c>
      <c r="B26" s="379" t="s">
        <v>3025</v>
      </c>
      <c r="C26" s="298" t="s">
        <v>3026</v>
      </c>
      <c r="D26" s="305">
        <v>1</v>
      </c>
      <c r="E26" s="305">
        <v>1</v>
      </c>
      <c r="F26" s="305">
        <v>1</v>
      </c>
      <c r="G26" s="305">
        <v>1</v>
      </c>
      <c r="H26" s="305">
        <v>1</v>
      </c>
      <c r="I26" s="1527">
        <v>1</v>
      </c>
      <c r="J26" s="1527">
        <v>4800</v>
      </c>
      <c r="K26" s="1528">
        <f t="shared" ref="K26:K29" si="5">Q26</f>
        <v>4800</v>
      </c>
      <c r="L26" s="305">
        <v>0</v>
      </c>
      <c r="M26" s="305">
        <v>1</v>
      </c>
      <c r="N26" s="305">
        <v>0</v>
      </c>
      <c r="O26" s="305">
        <v>0</v>
      </c>
      <c r="P26" s="1527">
        <f t="shared" ref="P26:P29" si="6">SUM(L26:O26)</f>
        <v>1</v>
      </c>
      <c r="Q26" s="1528">
        <f t="shared" ref="Q26:Q29" si="7">P26*J26</f>
        <v>4800</v>
      </c>
      <c r="R26" s="1529" t="s">
        <v>1051</v>
      </c>
      <c r="S26" s="1530" t="s">
        <v>1052</v>
      </c>
      <c r="T26" s="22" t="str">
        <f t="shared" ref="T26:T31" si="8">+IF(K26=Q26,("OK"))</f>
        <v>OK</v>
      </c>
    </row>
    <row r="27" spans="1:22" ht="24.6">
      <c r="A27" s="405">
        <v>15</v>
      </c>
      <c r="B27" s="379" t="s">
        <v>3027</v>
      </c>
      <c r="C27" s="298" t="s">
        <v>1341</v>
      </c>
      <c r="D27" s="1477">
        <v>2</v>
      </c>
      <c r="E27" s="1477">
        <v>2</v>
      </c>
      <c r="F27" s="1477">
        <v>2</v>
      </c>
      <c r="G27" s="1477">
        <v>2</v>
      </c>
      <c r="H27" s="1477">
        <v>0</v>
      </c>
      <c r="I27" s="991">
        <v>2</v>
      </c>
      <c r="J27" s="991">
        <v>7900</v>
      </c>
      <c r="K27" s="1482">
        <f>J27*I27</f>
        <v>15800</v>
      </c>
      <c r="L27" s="1478">
        <v>2</v>
      </c>
      <c r="M27" s="298">
        <v>0</v>
      </c>
      <c r="N27" s="298">
        <v>0</v>
      </c>
      <c r="O27" s="298">
        <v>0</v>
      </c>
      <c r="P27" s="991">
        <v>2</v>
      </c>
      <c r="Q27" s="1482">
        <f>J27*I27</f>
        <v>15800</v>
      </c>
      <c r="R27" s="1483" t="s">
        <v>1051</v>
      </c>
      <c r="S27" s="1461" t="s">
        <v>3008</v>
      </c>
      <c r="T27" s="22" t="str">
        <f>+IF(K27=Q27,("OK"))</f>
        <v>OK</v>
      </c>
      <c r="U27" s="1113" t="s">
        <v>3028</v>
      </c>
    </row>
    <row r="28" spans="1:22" ht="49.2">
      <c r="A28" s="377">
        <v>16</v>
      </c>
      <c r="B28" s="379" t="s">
        <v>3029</v>
      </c>
      <c r="C28" s="298" t="s">
        <v>1116</v>
      </c>
      <c r="D28" s="305">
        <v>0</v>
      </c>
      <c r="E28" s="305">
        <v>0</v>
      </c>
      <c r="F28" s="305">
        <v>0</v>
      </c>
      <c r="G28" s="305">
        <v>1</v>
      </c>
      <c r="H28" s="305">
        <v>0</v>
      </c>
      <c r="I28" s="1527">
        <v>1</v>
      </c>
      <c r="J28" s="1527">
        <v>22500</v>
      </c>
      <c r="K28" s="1528">
        <f t="shared" si="5"/>
        <v>22500</v>
      </c>
      <c r="L28" s="305">
        <v>0</v>
      </c>
      <c r="M28" s="305">
        <v>1</v>
      </c>
      <c r="N28" s="305">
        <v>0</v>
      </c>
      <c r="O28" s="305">
        <v>0</v>
      </c>
      <c r="P28" s="1527">
        <f t="shared" si="6"/>
        <v>1</v>
      </c>
      <c r="Q28" s="1528">
        <f t="shared" si="7"/>
        <v>22500</v>
      </c>
      <c r="R28" s="1529" t="s">
        <v>1051</v>
      </c>
      <c r="S28" s="1530" t="s">
        <v>1052</v>
      </c>
      <c r="T28" s="22" t="str">
        <f t="shared" si="8"/>
        <v>OK</v>
      </c>
    </row>
    <row r="29" spans="1:22" ht="49.2">
      <c r="A29" s="405">
        <v>17</v>
      </c>
      <c r="B29" s="379" t="s">
        <v>3030</v>
      </c>
      <c r="C29" s="298" t="s">
        <v>1116</v>
      </c>
      <c r="D29" s="305">
        <v>0</v>
      </c>
      <c r="E29" s="305">
        <v>0</v>
      </c>
      <c r="F29" s="305">
        <v>0</v>
      </c>
      <c r="G29" s="305">
        <v>1</v>
      </c>
      <c r="H29" s="305">
        <v>0</v>
      </c>
      <c r="I29" s="1527">
        <v>1</v>
      </c>
      <c r="J29" s="1527">
        <v>36300</v>
      </c>
      <c r="K29" s="1528">
        <f t="shared" si="5"/>
        <v>36300</v>
      </c>
      <c r="L29" s="305">
        <v>0</v>
      </c>
      <c r="M29" s="305">
        <v>1</v>
      </c>
      <c r="N29" s="305">
        <v>0</v>
      </c>
      <c r="O29" s="305">
        <v>0</v>
      </c>
      <c r="P29" s="1527">
        <f t="shared" si="6"/>
        <v>1</v>
      </c>
      <c r="Q29" s="1528">
        <f t="shared" si="7"/>
        <v>36300</v>
      </c>
      <c r="R29" s="1529" t="s">
        <v>1051</v>
      </c>
      <c r="S29" s="1530" t="s">
        <v>1052</v>
      </c>
      <c r="T29" s="22" t="str">
        <f t="shared" si="8"/>
        <v>OK</v>
      </c>
      <c r="U29" s="1531"/>
    </row>
    <row r="30" spans="1:22" ht="46.2" customHeight="1">
      <c r="A30" s="377">
        <v>18</v>
      </c>
      <c r="B30" s="379" t="s">
        <v>3031</v>
      </c>
      <c r="C30" s="298" t="s">
        <v>1116</v>
      </c>
      <c r="D30" s="1477">
        <v>0</v>
      </c>
      <c r="E30" s="1477">
        <v>0</v>
      </c>
      <c r="F30" s="1477">
        <v>0</v>
      </c>
      <c r="G30" s="1477">
        <v>1</v>
      </c>
      <c r="H30" s="1477">
        <v>0</v>
      </c>
      <c r="I30" s="1527">
        <v>1</v>
      </c>
      <c r="J30" s="991">
        <v>24900</v>
      </c>
      <c r="K30" s="1482">
        <f>J30*I30</f>
        <v>24900</v>
      </c>
      <c r="L30" s="298">
        <v>1</v>
      </c>
      <c r="M30" s="298">
        <v>0</v>
      </c>
      <c r="N30" s="298">
        <v>0</v>
      </c>
      <c r="O30" s="298">
        <v>0</v>
      </c>
      <c r="P30" s="991">
        <v>1</v>
      </c>
      <c r="Q30" s="1482">
        <f>J30*I30</f>
        <v>24900</v>
      </c>
      <c r="R30" s="1483" t="s">
        <v>1051</v>
      </c>
      <c r="S30" s="1461" t="s">
        <v>3008</v>
      </c>
      <c r="T30" s="22" t="str">
        <f t="shared" si="8"/>
        <v>OK</v>
      </c>
      <c r="U30" s="1113" t="s">
        <v>3032</v>
      </c>
    </row>
    <row r="31" spans="1:22" ht="24.6">
      <c r="A31" s="405">
        <v>19</v>
      </c>
      <c r="B31" s="1532" t="s">
        <v>3033</v>
      </c>
      <c r="C31" s="1533" t="s">
        <v>1503</v>
      </c>
      <c r="D31" s="1534">
        <v>3</v>
      </c>
      <c r="E31" s="1534">
        <v>3</v>
      </c>
      <c r="F31" s="1534">
        <v>3</v>
      </c>
      <c r="G31" s="1534">
        <v>3</v>
      </c>
      <c r="H31" s="1477">
        <v>0</v>
      </c>
      <c r="I31" s="1535">
        <v>3</v>
      </c>
      <c r="J31" s="1536">
        <v>2500</v>
      </c>
      <c r="K31" s="1472">
        <f>I31*J31</f>
        <v>7500</v>
      </c>
      <c r="L31" s="1472">
        <v>3</v>
      </c>
      <c r="M31" s="298">
        <v>0</v>
      </c>
      <c r="N31" s="298">
        <v>0</v>
      </c>
      <c r="O31" s="298">
        <v>0</v>
      </c>
      <c r="P31" s="1473">
        <f>SUM(L31:O31)</f>
        <v>3</v>
      </c>
      <c r="Q31" s="1459">
        <f>P31*J31</f>
        <v>7500</v>
      </c>
      <c r="R31" s="298" t="s">
        <v>1051</v>
      </c>
      <c r="S31" s="1537" t="s">
        <v>3008</v>
      </c>
      <c r="T31" s="22" t="str">
        <f t="shared" si="8"/>
        <v>OK</v>
      </c>
    </row>
    <row r="32" spans="1:22" s="1544" customFormat="1" ht="42">
      <c r="A32" s="1538">
        <v>1</v>
      </c>
      <c r="B32" s="1539" t="s">
        <v>3034</v>
      </c>
      <c r="C32" s="1540" t="s">
        <v>1461</v>
      </c>
      <c r="D32" s="1541">
        <v>44</v>
      </c>
      <c r="E32" s="1541">
        <v>44</v>
      </c>
      <c r="F32" s="1541">
        <v>44</v>
      </c>
      <c r="G32" s="1541"/>
      <c r="H32" s="1541"/>
      <c r="I32" s="1541">
        <v>35</v>
      </c>
      <c r="J32" s="1542">
        <v>3500</v>
      </c>
      <c r="K32" s="1541">
        <v>122500</v>
      </c>
      <c r="L32" s="1541">
        <v>0</v>
      </c>
      <c r="M32" s="1541">
        <v>35</v>
      </c>
      <c r="N32" s="1541">
        <v>0</v>
      </c>
      <c r="O32" s="1541">
        <v>0</v>
      </c>
      <c r="P32" s="1541">
        <v>35</v>
      </c>
      <c r="Q32" s="1542">
        <v>122500</v>
      </c>
      <c r="R32" s="1543" t="s">
        <v>1051</v>
      </c>
      <c r="S32" s="1543" t="s">
        <v>1067</v>
      </c>
    </row>
    <row r="33" spans="1:19" s="810" customFormat="1" ht="29.4" customHeight="1">
      <c r="A33" s="1501"/>
      <c r="B33" s="1502" t="s">
        <v>6</v>
      </c>
      <c r="C33" s="1545"/>
      <c r="D33" s="1546"/>
      <c r="E33" s="1546"/>
      <c r="F33" s="1546"/>
      <c r="G33" s="1547"/>
      <c r="H33" s="1546"/>
      <c r="I33" s="1547"/>
      <c r="J33" s="1548"/>
      <c r="K33" s="1507">
        <f>SUM(K22:K31)</f>
        <v>319200</v>
      </c>
      <c r="L33" s="1505"/>
      <c r="M33" s="1508"/>
      <c r="N33" s="1504"/>
      <c r="O33" s="1509"/>
      <c r="P33" s="1510"/>
      <c r="Q33" s="1511">
        <f>SUM(Q22:Q31)</f>
        <v>319200</v>
      </c>
      <c r="R33" s="1512"/>
      <c r="S33" s="1513"/>
    </row>
  </sheetData>
  <protectedRanges>
    <protectedRange password="CC6F" sqref="B32" name="ช่วง1_5_1_3_1_2_6_1_1_1_1"/>
  </protectedRanges>
  <mergeCells count="38">
    <mergeCell ref="S22:S23"/>
    <mergeCell ref="I22:I23"/>
    <mergeCell ref="J22:J23"/>
    <mergeCell ref="K22:K23"/>
    <mergeCell ref="L22:L23"/>
    <mergeCell ref="M22:M23"/>
    <mergeCell ref="N22:N23"/>
    <mergeCell ref="D22:F22"/>
    <mergeCell ref="G22:G23"/>
    <mergeCell ref="O22:O23"/>
    <mergeCell ref="P22:Q22"/>
    <mergeCell ref="R22:R23"/>
    <mergeCell ref="H22:H23"/>
    <mergeCell ref="P4:Q4"/>
    <mergeCell ref="R4:R5"/>
    <mergeCell ref="S4:S5"/>
    <mergeCell ref="A19:S19"/>
    <mergeCell ref="A20:S20"/>
    <mergeCell ref="A21:S21"/>
    <mergeCell ref="J4:J5"/>
    <mergeCell ref="K4:K5"/>
    <mergeCell ref="L4:L5"/>
    <mergeCell ref="M4:M5"/>
    <mergeCell ref="N4:N5"/>
    <mergeCell ref="O4:O5"/>
    <mergeCell ref="A22:A23"/>
    <mergeCell ref="B22:B23"/>
    <mergeCell ref="C22:C23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</mergeCells>
  <hyperlinks>
    <hyperlink ref="T1" location="'รวมงบ 2565'!A1" display="กลับ" xr:uid="{2724C202-CB68-47D1-B115-E339497F8135}"/>
    <hyperlink ref="T19" location="'รวมงบ 2565'!A1" display="กลับ" xr:uid="{CBB519F8-5E00-4EEE-8CDC-6D9F323F2766}"/>
  </hyperlinks>
  <pageMargins left="0.22" right="0" top="0.19685039370078741" bottom="0" header="0" footer="0"/>
  <pageSetup paperSize="9" scale="4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2EDFD-FB56-41B7-AD94-697364D6B2DC}">
  <sheetPr>
    <tabColor rgb="FF00B0F0"/>
    <pageSetUpPr fitToPage="1"/>
  </sheetPr>
  <dimension ref="A1:V12"/>
  <sheetViews>
    <sheetView showRuler="0" zoomScale="98" zoomScaleNormal="98" workbookViewId="0">
      <selection activeCell="C4" sqref="C4:C5"/>
    </sheetView>
  </sheetViews>
  <sheetFormatPr defaultColWidth="8.69921875" defaultRowHeight="16.8"/>
  <cols>
    <col min="1" max="1" width="4.3984375" style="21" customWidth="1"/>
    <col min="2" max="2" width="22.6992187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6.09765625" style="21" customWidth="1"/>
    <col min="10" max="10" width="8.3984375" style="21" customWidth="1"/>
    <col min="11" max="11" width="10.398437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4.59765625" style="21" customWidth="1"/>
    <col min="17" max="17" width="7.69921875" style="21" customWidth="1"/>
    <col min="18" max="19" width="10.296875" style="21" customWidth="1"/>
    <col min="20" max="16384" width="8.69921875" style="21"/>
  </cols>
  <sheetData>
    <row r="1" spans="1:22" s="26" customFormat="1" ht="22.5" customHeight="1">
      <c r="A1" s="1826" t="s">
        <v>3035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1550" t="s">
        <v>1028</v>
      </c>
    </row>
    <row r="2" spans="1:22" s="26" customFormat="1" ht="23.25" customHeight="1">
      <c r="A2" s="1826" t="s">
        <v>1518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</row>
    <row r="3" spans="1:22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2" ht="18.600000000000001" customHeight="1">
      <c r="A4" s="1834" t="s">
        <v>789</v>
      </c>
      <c r="B4" s="1835" t="s">
        <v>4</v>
      </c>
      <c r="C4" s="1834" t="s">
        <v>1031</v>
      </c>
      <c r="D4" s="1837" t="s">
        <v>1032</v>
      </c>
      <c r="E4" s="1837"/>
      <c r="F4" s="1837"/>
      <c r="G4" s="1838" t="s">
        <v>1033</v>
      </c>
      <c r="H4" s="1838" t="s">
        <v>1034</v>
      </c>
      <c r="I4" s="1838" t="s">
        <v>1035</v>
      </c>
      <c r="J4" s="1841" t="s">
        <v>1036</v>
      </c>
      <c r="K4" s="1841" t="s">
        <v>1037</v>
      </c>
      <c r="L4" s="1838" t="s">
        <v>1038</v>
      </c>
      <c r="M4" s="1838" t="s">
        <v>1039</v>
      </c>
      <c r="N4" s="1838" t="s">
        <v>1040</v>
      </c>
      <c r="O4" s="1838" t="s">
        <v>1041</v>
      </c>
      <c r="P4" s="1839" t="s">
        <v>1042</v>
      </c>
      <c r="Q4" s="1839"/>
      <c r="R4" s="1840" t="s">
        <v>1043</v>
      </c>
      <c r="S4" s="1840" t="s">
        <v>1146</v>
      </c>
      <c r="T4" s="801"/>
    </row>
    <row r="5" spans="1:22" ht="60" customHeight="1">
      <c r="A5" s="1834"/>
      <c r="B5" s="1836"/>
      <c r="C5" s="1834"/>
      <c r="D5" s="505" t="s">
        <v>1045</v>
      </c>
      <c r="E5" s="505" t="s">
        <v>1046</v>
      </c>
      <c r="F5" s="505" t="s">
        <v>224</v>
      </c>
      <c r="G5" s="1838"/>
      <c r="H5" s="1838"/>
      <c r="I5" s="1838"/>
      <c r="J5" s="1841"/>
      <c r="K5" s="1841"/>
      <c r="L5" s="1838"/>
      <c r="M5" s="1838"/>
      <c r="N5" s="1838"/>
      <c r="O5" s="1838"/>
      <c r="P5" s="553" t="s">
        <v>1047</v>
      </c>
      <c r="Q5" s="555" t="s">
        <v>1048</v>
      </c>
      <c r="R5" s="1840"/>
      <c r="S5" s="1840"/>
    </row>
    <row r="6" spans="1:22" ht="27.6" customHeight="1">
      <c r="A6" s="405">
        <v>1</v>
      </c>
      <c r="B6" s="1428" t="s">
        <v>3036</v>
      </c>
      <c r="C6" s="405" t="s">
        <v>1290</v>
      </c>
      <c r="D6" s="1428">
        <v>1</v>
      </c>
      <c r="E6" s="1428">
        <v>1</v>
      </c>
      <c r="F6" s="1428">
        <v>0</v>
      </c>
      <c r="G6" s="1428">
        <v>1</v>
      </c>
      <c r="H6" s="1428">
        <v>0</v>
      </c>
      <c r="I6" s="893">
        <v>1</v>
      </c>
      <c r="J6" s="1460">
        <v>35900</v>
      </c>
      <c r="K6" s="1459">
        <f>+I6*J6</f>
        <v>35900</v>
      </c>
      <c r="L6" s="1551"/>
      <c r="M6" s="1551">
        <v>1</v>
      </c>
      <c r="N6" s="1551"/>
      <c r="O6" s="1551"/>
      <c r="P6" s="1460">
        <f>SUM(L6:O6)</f>
        <v>1</v>
      </c>
      <c r="Q6" s="1460">
        <f>+P6*J6</f>
        <v>35900</v>
      </c>
      <c r="R6" s="1483" t="s">
        <v>1051</v>
      </c>
      <c r="S6" s="1552" t="s">
        <v>974</v>
      </c>
      <c r="U6" s="1553" t="s">
        <v>1053</v>
      </c>
      <c r="V6" s="1554"/>
    </row>
    <row r="7" spans="1:22" ht="116.4" customHeight="1">
      <c r="A7" s="405">
        <v>2</v>
      </c>
      <c r="B7" s="1456" t="s">
        <v>3037</v>
      </c>
      <c r="C7" s="1428" t="s">
        <v>1628</v>
      </c>
      <c r="D7" s="1428">
        <v>4</v>
      </c>
      <c r="E7" s="1428">
        <v>4</v>
      </c>
      <c r="F7" s="1428">
        <v>3</v>
      </c>
      <c r="G7" s="1428">
        <v>4</v>
      </c>
      <c r="H7" s="1428"/>
      <c r="I7" s="893">
        <v>1</v>
      </c>
      <c r="J7" s="1555">
        <v>237173.11</v>
      </c>
      <c r="K7" s="1459">
        <f>+I7*J7</f>
        <v>237173.11</v>
      </c>
      <c r="L7" s="1551"/>
      <c r="M7" s="1551">
        <v>1</v>
      </c>
      <c r="N7" s="1551"/>
      <c r="O7" s="1551"/>
      <c r="P7" s="1460">
        <f>SUM(L7:O7)</f>
        <v>1</v>
      </c>
      <c r="Q7" s="1460">
        <f>+P7*J7</f>
        <v>237173.11</v>
      </c>
      <c r="R7" s="1556" t="s">
        <v>3038</v>
      </c>
      <c r="S7" s="1557" t="s">
        <v>974</v>
      </c>
      <c r="U7" s="1558" t="s">
        <v>1067</v>
      </c>
      <c r="V7" s="1554"/>
    </row>
    <row r="8" spans="1:22" ht="22.2" customHeight="1">
      <c r="A8" s="1501"/>
      <c r="B8" s="1502" t="s">
        <v>6</v>
      </c>
      <c r="C8" s="1545"/>
      <c r="D8" s="1546"/>
      <c r="E8" s="1546"/>
      <c r="F8" s="1546"/>
      <c r="G8" s="1547"/>
      <c r="H8" s="1546"/>
      <c r="I8" s="1547"/>
      <c r="J8" s="1548"/>
      <c r="K8" s="1459">
        <f>SUM(K6:K7)</f>
        <v>273073.11</v>
      </c>
      <c r="L8" s="1547"/>
      <c r="M8" s="1559"/>
      <c r="N8" s="1546"/>
      <c r="O8" s="1560"/>
      <c r="P8" s="1561"/>
      <c r="Q8" s="1460">
        <f>SUM(Q6:Q7)</f>
        <v>273073.11</v>
      </c>
      <c r="R8" s="1512"/>
      <c r="S8" s="1513"/>
      <c r="U8" s="1562" t="s">
        <v>1058</v>
      </c>
      <c r="V8" s="1563"/>
    </row>
    <row r="9" spans="1:22" ht="24.6">
      <c r="I9" s="1564"/>
      <c r="K9" s="1565">
        <f>+I9*J9</f>
        <v>0</v>
      </c>
      <c r="P9" s="1564"/>
      <c r="Q9" s="1566"/>
      <c r="U9" s="1567" t="s">
        <v>1060</v>
      </c>
      <c r="V9" s="1469"/>
    </row>
    <row r="10" spans="1:22" ht="24.6">
      <c r="I10" s="1564"/>
      <c r="K10" s="1568"/>
      <c r="P10" s="1564"/>
      <c r="Q10" s="1566"/>
      <c r="U10" s="1567" t="s">
        <v>1062</v>
      </c>
      <c r="V10" s="1465"/>
    </row>
    <row r="11" spans="1:22" ht="21">
      <c r="I11" s="1564"/>
      <c r="K11" s="1568"/>
      <c r="P11" s="1564"/>
      <c r="Q11" s="1566"/>
      <c r="U11" s="1569" t="s">
        <v>974</v>
      </c>
      <c r="V11" s="1570">
        <f>SUM(K6:K7)</f>
        <v>273073.11</v>
      </c>
    </row>
    <row r="12" spans="1:22" ht="18.600000000000001">
      <c r="I12" s="1564"/>
      <c r="K12" s="1568"/>
      <c r="P12" s="1564"/>
      <c r="Q12" s="1566"/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8B44E781-3234-46B6-9675-0562323A18BD}"/>
  </hyperlinks>
  <pageMargins left="0.39370078740157483" right="0" top="0.19685039370078741" bottom="0" header="0" footer="0"/>
  <pageSetup paperSize="9" scale="8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12E4-FE5E-420C-89A8-1D3543100003}">
  <sheetPr>
    <tabColor rgb="FF00B0F0"/>
    <pageSetUpPr fitToPage="1"/>
  </sheetPr>
  <dimension ref="A1:V12"/>
  <sheetViews>
    <sheetView showRuler="0" zoomScale="94" zoomScaleNormal="94" zoomScaleSheetLayoutView="91" workbookViewId="0">
      <pane ySplit="5" topLeftCell="A9" activePane="bottomLeft" state="frozen"/>
      <selection activeCell="C4" sqref="C4:C5"/>
      <selection pane="bottomLeft" activeCell="C4" sqref="C4:C5"/>
    </sheetView>
  </sheetViews>
  <sheetFormatPr defaultColWidth="8.69921875" defaultRowHeight="24.6"/>
  <cols>
    <col min="1" max="1" width="5.09765625" style="26" customWidth="1"/>
    <col min="2" max="2" width="19.69921875" style="26" customWidth="1"/>
    <col min="3" max="3" width="5.69921875" style="26" customWidth="1"/>
    <col min="4" max="6" width="6" style="26" customWidth="1"/>
    <col min="7" max="7" width="7.69921875" style="26" customWidth="1"/>
    <col min="8" max="8" width="7.3984375" style="26" customWidth="1"/>
    <col min="9" max="9" width="8.3984375" style="26" customWidth="1"/>
    <col min="10" max="10" width="9.296875" style="1590" customWidth="1"/>
    <col min="11" max="11" width="10.3984375" style="1590" customWidth="1"/>
    <col min="12" max="12" width="6" style="26" customWidth="1"/>
    <col min="13" max="16" width="5.59765625" style="26" customWidth="1"/>
    <col min="17" max="17" width="7.69921875" style="26" customWidth="1"/>
    <col min="18" max="18" width="9.69921875" style="26" customWidth="1"/>
    <col min="19" max="19" width="8.3984375" style="26" customWidth="1"/>
    <col min="20" max="20" width="17.69921875" style="22" customWidth="1"/>
    <col min="21" max="21" width="15.3984375" style="26" customWidth="1"/>
    <col min="22" max="22" width="17.296875" style="26" customWidth="1"/>
    <col min="23" max="16384" width="8.69921875" style="26"/>
  </cols>
  <sheetData>
    <row r="1" spans="1:22" ht="22.5" customHeight="1">
      <c r="A1" s="1826" t="s">
        <v>3039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</row>
    <row r="2" spans="1:22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</row>
    <row r="3" spans="1:22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2" ht="48" customHeight="1">
      <c r="A4" s="1828" t="s">
        <v>789</v>
      </c>
      <c r="B4" s="1828" t="s">
        <v>4</v>
      </c>
      <c r="C4" s="1828" t="s">
        <v>1031</v>
      </c>
      <c r="D4" s="1831" t="s">
        <v>1032</v>
      </c>
      <c r="E4" s="1831"/>
      <c r="F4" s="1831"/>
      <c r="G4" s="1831" t="s">
        <v>1033</v>
      </c>
      <c r="H4" s="1831" t="s">
        <v>1034</v>
      </c>
      <c r="I4" s="1888" t="s">
        <v>1035</v>
      </c>
      <c r="J4" s="1831" t="s">
        <v>1036</v>
      </c>
      <c r="K4" s="1831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28" t="s">
        <v>1042</v>
      </c>
      <c r="Q4" s="1828"/>
      <c r="R4" s="1828" t="s">
        <v>1043</v>
      </c>
      <c r="S4" s="1828" t="s">
        <v>1044</v>
      </c>
      <c r="T4" s="503"/>
    </row>
    <row r="5" spans="1:22" ht="19.95" customHeight="1">
      <c r="A5" s="1828"/>
      <c r="B5" s="1828"/>
      <c r="C5" s="1828"/>
      <c r="D5" s="499" t="s">
        <v>1045</v>
      </c>
      <c r="E5" s="499" t="s">
        <v>1046</v>
      </c>
      <c r="F5" s="499" t="s">
        <v>224</v>
      </c>
      <c r="G5" s="1831"/>
      <c r="H5" s="1831"/>
      <c r="I5" s="1888"/>
      <c r="J5" s="1831"/>
      <c r="K5" s="1831"/>
      <c r="L5" s="1831"/>
      <c r="M5" s="1831"/>
      <c r="N5" s="1831"/>
      <c r="O5" s="1831"/>
      <c r="P5" s="498" t="s">
        <v>1047</v>
      </c>
      <c r="Q5" s="500" t="s">
        <v>1048</v>
      </c>
      <c r="R5" s="1828"/>
      <c r="S5" s="1828"/>
      <c r="U5" s="1571" t="s">
        <v>1053</v>
      </c>
      <c r="V5" s="1572"/>
    </row>
    <row r="6" spans="1:22" s="160" customFormat="1" ht="48" customHeight="1">
      <c r="A6" s="1573">
        <v>1</v>
      </c>
      <c r="B6" s="1574" t="s">
        <v>3040</v>
      </c>
      <c r="C6" s="1575" t="s">
        <v>1679</v>
      </c>
      <c r="D6" s="991" t="s">
        <v>2345</v>
      </c>
      <c r="E6" s="991" t="s">
        <v>2345</v>
      </c>
      <c r="F6" s="991" t="s">
        <v>1708</v>
      </c>
      <c r="G6" s="991">
        <v>1</v>
      </c>
      <c r="H6" s="991" t="s">
        <v>2345</v>
      </c>
      <c r="I6" s="991">
        <v>1</v>
      </c>
      <c r="J6" s="1527">
        <v>54000</v>
      </c>
      <c r="K6" s="1527">
        <f>+I6*J6</f>
        <v>54000</v>
      </c>
      <c r="L6" s="991">
        <v>0</v>
      </c>
      <c r="M6" s="991">
        <v>0</v>
      </c>
      <c r="N6" s="991">
        <v>1</v>
      </c>
      <c r="O6" s="991">
        <v>0</v>
      </c>
      <c r="P6" s="991">
        <v>1</v>
      </c>
      <c r="Q6" s="1527">
        <v>54000</v>
      </c>
      <c r="R6" s="1576" t="s">
        <v>1051</v>
      </c>
      <c r="S6" s="1577" t="s">
        <v>2348</v>
      </c>
      <c r="T6" s="1578"/>
      <c r="U6" s="1421" t="s">
        <v>1058</v>
      </c>
      <c r="V6" s="1572"/>
    </row>
    <row r="7" spans="1:22" s="438" customFormat="1" ht="114.6" customHeight="1">
      <c r="A7" s="1579">
        <v>2</v>
      </c>
      <c r="B7" s="1574" t="s">
        <v>3041</v>
      </c>
      <c r="C7" s="1575" t="s">
        <v>1116</v>
      </c>
      <c r="D7" s="991" t="s">
        <v>2345</v>
      </c>
      <c r="E7" s="991" t="s">
        <v>2345</v>
      </c>
      <c r="F7" s="991" t="s">
        <v>1708</v>
      </c>
      <c r="G7" s="991">
        <v>1</v>
      </c>
      <c r="H7" s="991" t="s">
        <v>2345</v>
      </c>
      <c r="I7" s="991">
        <v>1</v>
      </c>
      <c r="J7" s="1527">
        <v>300000</v>
      </c>
      <c r="K7" s="893">
        <v>300000</v>
      </c>
      <c r="L7" s="991">
        <v>0</v>
      </c>
      <c r="M7" s="991">
        <v>0</v>
      </c>
      <c r="N7" s="991">
        <v>1</v>
      </c>
      <c r="O7" s="991">
        <v>0</v>
      </c>
      <c r="P7" s="991">
        <v>1</v>
      </c>
      <c r="Q7" s="1527">
        <f>+J7*I7</f>
        <v>300000</v>
      </c>
      <c r="R7" s="1576" t="s">
        <v>1051</v>
      </c>
      <c r="S7" s="1577" t="s">
        <v>2348</v>
      </c>
      <c r="T7" s="1578"/>
      <c r="U7" s="1580" t="s">
        <v>300</v>
      </c>
      <c r="V7" s="1581"/>
    </row>
    <row r="8" spans="1:22" s="1586" customFormat="1" ht="49.2" customHeight="1">
      <c r="A8" s="1573">
        <v>3</v>
      </c>
      <c r="B8" s="1582" t="s">
        <v>3042</v>
      </c>
      <c r="C8" s="1050" t="s">
        <v>1116</v>
      </c>
      <c r="D8" s="1058">
        <v>1</v>
      </c>
      <c r="E8" s="1058">
        <v>1</v>
      </c>
      <c r="F8" s="1058">
        <v>1</v>
      </c>
      <c r="G8" s="1058">
        <v>1</v>
      </c>
      <c r="H8" s="1058">
        <v>1</v>
      </c>
      <c r="I8" s="1058">
        <v>1</v>
      </c>
      <c r="J8" s="839">
        <v>7000</v>
      </c>
      <c r="K8" s="839">
        <f>Q8</f>
        <v>7000</v>
      </c>
      <c r="L8" s="1058">
        <v>0</v>
      </c>
      <c r="M8" s="1058">
        <v>1</v>
      </c>
      <c r="N8" s="1058">
        <v>0</v>
      </c>
      <c r="O8" s="1058">
        <v>0</v>
      </c>
      <c r="P8" s="1058">
        <f>SUM(L8:O8)</f>
        <v>1</v>
      </c>
      <c r="Q8" s="839">
        <f>J8*P8</f>
        <v>7000</v>
      </c>
      <c r="R8" s="1583" t="s">
        <v>1051</v>
      </c>
      <c r="S8" s="1584" t="s">
        <v>1052</v>
      </c>
      <c r="T8" s="1578"/>
      <c r="U8" s="1585" t="s">
        <v>1060</v>
      </c>
      <c r="V8" s="1581"/>
    </row>
    <row r="9" spans="1:22" s="1586" customFormat="1" ht="49.2" customHeight="1">
      <c r="A9" s="1573">
        <v>4</v>
      </c>
      <c r="B9" s="1582" t="s">
        <v>3043</v>
      </c>
      <c r="C9" s="1050" t="s">
        <v>1116</v>
      </c>
      <c r="D9" s="1058">
        <v>1</v>
      </c>
      <c r="E9" s="1058">
        <v>1</v>
      </c>
      <c r="F9" s="1058">
        <v>1</v>
      </c>
      <c r="G9" s="1058">
        <v>1</v>
      </c>
      <c r="H9" s="1058">
        <v>1</v>
      </c>
      <c r="I9" s="1058">
        <v>1</v>
      </c>
      <c r="J9" s="839">
        <v>9700</v>
      </c>
      <c r="K9" s="839">
        <f>Q9</f>
        <v>9700</v>
      </c>
      <c r="L9" s="1058">
        <v>0</v>
      </c>
      <c r="M9" s="1058">
        <v>1</v>
      </c>
      <c r="N9" s="1058">
        <v>0</v>
      </c>
      <c r="O9" s="1058">
        <v>0</v>
      </c>
      <c r="P9" s="1058">
        <f>SUM(L9:O9)</f>
        <v>1</v>
      </c>
      <c r="Q9" s="839">
        <f>J9*P9</f>
        <v>9700</v>
      </c>
      <c r="R9" s="1583" t="s">
        <v>1051</v>
      </c>
      <c r="S9" s="1584" t="s">
        <v>1052</v>
      </c>
      <c r="T9" s="1578"/>
      <c r="U9" s="1580" t="s">
        <v>3044</v>
      </c>
      <c r="V9" s="1581">
        <f>SUM(K8:K10)</f>
        <v>26300</v>
      </c>
    </row>
    <row r="10" spans="1:22" s="1586" customFormat="1" ht="49.2">
      <c r="A10" s="1579">
        <v>5</v>
      </c>
      <c r="B10" s="1571" t="s">
        <v>3045</v>
      </c>
      <c r="C10" s="1050" t="s">
        <v>1116</v>
      </c>
      <c r="D10" s="824">
        <v>0</v>
      </c>
      <c r="E10" s="824">
        <v>0</v>
      </c>
      <c r="F10" s="824">
        <v>0</v>
      </c>
      <c r="G10" s="824">
        <v>2</v>
      </c>
      <c r="H10" s="824">
        <v>0</v>
      </c>
      <c r="I10" s="1058">
        <v>2</v>
      </c>
      <c r="J10" s="839">
        <v>4800</v>
      </c>
      <c r="K10" s="839">
        <f>Q10</f>
        <v>9600</v>
      </c>
      <c r="L10" s="1058">
        <v>0</v>
      </c>
      <c r="M10" s="1058">
        <v>2</v>
      </c>
      <c r="N10" s="1058">
        <v>0</v>
      </c>
      <c r="O10" s="1058">
        <v>0</v>
      </c>
      <c r="P10" s="1058">
        <f>SUM(L10:O10)</f>
        <v>2</v>
      </c>
      <c r="Q10" s="839">
        <f>J10*P10</f>
        <v>9600</v>
      </c>
      <c r="R10" s="1583" t="s">
        <v>1051</v>
      </c>
      <c r="S10" s="1584" t="s">
        <v>1052</v>
      </c>
      <c r="T10" s="1578"/>
      <c r="U10" s="169" t="s">
        <v>2346</v>
      </c>
      <c r="V10" s="1581">
        <f>SUM(K6:K7)</f>
        <v>354000</v>
      </c>
    </row>
    <row r="11" spans="1:22" s="160" customFormat="1" ht="30" customHeight="1">
      <c r="A11" s="1501"/>
      <c r="B11" s="1502" t="s">
        <v>6</v>
      </c>
      <c r="C11" s="1545"/>
      <c r="D11" s="1546"/>
      <c r="E11" s="1546"/>
      <c r="F11" s="1546"/>
      <c r="G11" s="1547"/>
      <c r="H11" s="1546"/>
      <c r="I11" s="1547"/>
      <c r="J11" s="1587"/>
      <c r="K11" s="1459">
        <f>SUM(K6:K10)</f>
        <v>380300</v>
      </c>
      <c r="L11" s="1587"/>
      <c r="M11" s="1587"/>
      <c r="N11" s="1588"/>
      <c r="O11" s="1589"/>
      <c r="P11" s="1561"/>
      <c r="Q11" s="1460">
        <f>SUM(Q6:Q10)</f>
        <v>380300</v>
      </c>
      <c r="R11" s="1512"/>
      <c r="S11" s="1513"/>
      <c r="T11" s="1578"/>
      <c r="U11" s="23" t="s">
        <v>974</v>
      </c>
      <c r="V11" s="1570"/>
    </row>
    <row r="12" spans="1:22">
      <c r="V12" s="1590">
        <f>SUM(K6:K10)</f>
        <v>380300</v>
      </c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89B0D586-3BDB-4726-A6D1-8745631A10C8}"/>
  </hyperlinks>
  <pageMargins left="0.24" right="0" top="0.19685039370078741" bottom="0" header="0" footer="0"/>
  <pageSetup paperSize="9" scale="63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3FC2-D465-4A01-B25C-47FACDC2CB20}">
  <sheetPr>
    <tabColor rgb="FF00B0F0"/>
    <pageSetUpPr fitToPage="1"/>
  </sheetPr>
  <dimension ref="A1:U15"/>
  <sheetViews>
    <sheetView zoomScale="95" zoomScaleNormal="95" workbookViewId="0">
      <selection activeCell="C4" sqref="C4:C5"/>
    </sheetView>
  </sheetViews>
  <sheetFormatPr defaultColWidth="8.69921875" defaultRowHeight="16.8"/>
  <cols>
    <col min="1" max="1" width="4.3984375" style="21" customWidth="1"/>
    <col min="2" max="2" width="29.0976562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6.09765625" style="21" customWidth="1"/>
    <col min="10" max="10" width="7.3984375" style="21" customWidth="1"/>
    <col min="11" max="11" width="11.69921875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4.59765625" style="21" customWidth="1"/>
    <col min="17" max="17" width="9.59765625" style="21" customWidth="1"/>
    <col min="18" max="18" width="7.3984375" style="21" customWidth="1"/>
    <col min="19" max="19" width="7.8984375" style="21" customWidth="1"/>
    <col min="20" max="20" width="8.69921875" style="21"/>
    <col min="21" max="21" width="16.3984375" style="21" customWidth="1"/>
    <col min="22" max="16384" width="8.69921875" style="21"/>
  </cols>
  <sheetData>
    <row r="1" spans="1:21" s="26" customFormat="1" ht="22.5" customHeight="1">
      <c r="A1" s="1826" t="s">
        <v>3046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496" t="s">
        <v>1028</v>
      </c>
    </row>
    <row r="2" spans="1:21" s="26" customFormat="1" ht="23.25" customHeight="1">
      <c r="A2" s="1826" t="s">
        <v>1029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</row>
    <row r="3" spans="1:21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1" ht="18.600000000000001" customHeight="1">
      <c r="A4" s="1834" t="s">
        <v>789</v>
      </c>
      <c r="B4" s="1931" t="s">
        <v>4</v>
      </c>
      <c r="C4" s="1834" t="s">
        <v>1031</v>
      </c>
      <c r="D4" s="1837" t="s">
        <v>1032</v>
      </c>
      <c r="E4" s="1837"/>
      <c r="F4" s="1837"/>
      <c r="G4" s="1838" t="s">
        <v>1033</v>
      </c>
      <c r="H4" s="1838" t="s">
        <v>1034</v>
      </c>
      <c r="I4" s="1838" t="s">
        <v>1035</v>
      </c>
      <c r="J4" s="1841" t="s">
        <v>1036</v>
      </c>
      <c r="K4" s="1841" t="s">
        <v>1037</v>
      </c>
      <c r="L4" s="1838" t="s">
        <v>1038</v>
      </c>
      <c r="M4" s="1838" t="s">
        <v>1039</v>
      </c>
      <c r="N4" s="1838" t="s">
        <v>1040</v>
      </c>
      <c r="O4" s="1838" t="s">
        <v>1041</v>
      </c>
      <c r="P4" s="1839" t="s">
        <v>1042</v>
      </c>
      <c r="Q4" s="1839"/>
      <c r="R4" s="1840" t="s">
        <v>1043</v>
      </c>
      <c r="S4" s="1840" t="s">
        <v>1146</v>
      </c>
      <c r="T4" s="801"/>
    </row>
    <row r="5" spans="1:21" ht="60" customHeight="1">
      <c r="A5" s="1834"/>
      <c r="B5" s="1932"/>
      <c r="C5" s="1834"/>
      <c r="D5" s="505" t="s">
        <v>1045</v>
      </c>
      <c r="E5" s="505" t="s">
        <v>1046</v>
      </c>
      <c r="F5" s="505" t="s">
        <v>224</v>
      </c>
      <c r="G5" s="1838"/>
      <c r="H5" s="1838"/>
      <c r="I5" s="1838"/>
      <c r="J5" s="1841"/>
      <c r="K5" s="1841"/>
      <c r="L5" s="1838"/>
      <c r="M5" s="1838"/>
      <c r="N5" s="1838"/>
      <c r="O5" s="1838"/>
      <c r="P5" s="553" t="s">
        <v>1047</v>
      </c>
      <c r="Q5" s="555" t="s">
        <v>1048</v>
      </c>
      <c r="R5" s="1840"/>
      <c r="S5" s="1840"/>
    </row>
    <row r="6" spans="1:21" ht="24.6">
      <c r="A6" s="1591">
        <v>1</v>
      </c>
      <c r="B6" s="1592" t="s">
        <v>3047</v>
      </c>
      <c r="C6" s="1090" t="s">
        <v>1116</v>
      </c>
      <c r="D6" s="1090" t="s">
        <v>1117</v>
      </c>
      <c r="E6" s="1090" t="s">
        <v>1117</v>
      </c>
      <c r="F6" s="1090" t="s">
        <v>1117</v>
      </c>
      <c r="G6" s="1132">
        <v>2</v>
      </c>
      <c r="H6" s="1593">
        <v>0</v>
      </c>
      <c r="I6" s="1495">
        <v>10</v>
      </c>
      <c r="J6" s="1536">
        <v>22000</v>
      </c>
      <c r="K6" s="1594">
        <f t="shared" ref="K6:K14" si="0">+I6*J6</f>
        <v>220000</v>
      </c>
      <c r="L6" s="990">
        <f>I6</f>
        <v>10</v>
      </c>
      <c r="M6" s="990"/>
      <c r="N6" s="990"/>
      <c r="O6" s="990"/>
      <c r="P6" s="990">
        <f>SUM(L6:O6)</f>
        <v>10</v>
      </c>
      <c r="Q6" s="990">
        <f>P6*J6</f>
        <v>220000</v>
      </c>
      <c r="R6" s="509" t="s">
        <v>1051</v>
      </c>
      <c r="S6" s="894" t="s">
        <v>3048</v>
      </c>
      <c r="T6" s="22" t="str">
        <f t="shared" ref="T6:T14" si="1">+IF(K6=Q6,("OK"))</f>
        <v>OK</v>
      </c>
      <c r="U6" s="1595" t="s">
        <v>3049</v>
      </c>
    </row>
    <row r="7" spans="1:21" ht="24.6">
      <c r="A7" s="1591">
        <v>2</v>
      </c>
      <c r="B7" s="1596" t="s">
        <v>3050</v>
      </c>
      <c r="C7" s="1090" t="s">
        <v>1116</v>
      </c>
      <c r="D7" s="1090" t="s">
        <v>1117</v>
      </c>
      <c r="E7" s="1090" t="s">
        <v>1117</v>
      </c>
      <c r="F7" s="1090">
        <v>18</v>
      </c>
      <c r="G7" s="1132">
        <v>31</v>
      </c>
      <c r="H7" s="1593">
        <v>0</v>
      </c>
      <c r="I7" s="1495">
        <v>12</v>
      </c>
      <c r="J7" s="1597">
        <v>22000</v>
      </c>
      <c r="K7" s="1594">
        <f>+I7*J7</f>
        <v>264000</v>
      </c>
      <c r="L7" s="990">
        <v>12</v>
      </c>
      <c r="M7" s="990"/>
      <c r="N7" s="990"/>
      <c r="O7" s="990"/>
      <c r="P7" s="990">
        <f t="shared" ref="P7:P13" si="2">SUM(L7:O7)</f>
        <v>12</v>
      </c>
      <c r="Q7" s="990">
        <f>P7*J7</f>
        <v>264000</v>
      </c>
      <c r="R7" s="509" t="s">
        <v>1051</v>
      </c>
      <c r="S7" s="894" t="s">
        <v>3048</v>
      </c>
      <c r="T7" s="22" t="str">
        <f t="shared" si="1"/>
        <v>OK</v>
      </c>
      <c r="U7" s="1595" t="s">
        <v>3051</v>
      </c>
    </row>
    <row r="8" spans="1:21" s="26" customFormat="1" ht="24.6" customHeight="1">
      <c r="A8" s="1591">
        <v>3</v>
      </c>
      <c r="B8" s="1598" t="s">
        <v>3052</v>
      </c>
      <c r="C8" s="1090" t="s">
        <v>1116</v>
      </c>
      <c r="D8" s="1090" t="s">
        <v>1117</v>
      </c>
      <c r="E8" s="1090" t="s">
        <v>1117</v>
      </c>
      <c r="F8" s="1090">
        <v>1</v>
      </c>
      <c r="G8" s="1132">
        <v>4</v>
      </c>
      <c r="H8" s="1593">
        <v>0</v>
      </c>
      <c r="I8" s="1495">
        <v>8</v>
      </c>
      <c r="J8" s="1536">
        <v>1500</v>
      </c>
      <c r="K8" s="1599">
        <f t="shared" si="0"/>
        <v>12000</v>
      </c>
      <c r="L8" s="990">
        <f>I8</f>
        <v>8</v>
      </c>
      <c r="M8" s="990"/>
      <c r="N8" s="990"/>
      <c r="O8" s="990"/>
      <c r="P8" s="990">
        <f t="shared" si="2"/>
        <v>8</v>
      </c>
      <c r="Q8" s="990">
        <f t="shared" ref="Q8:Q12" si="3">P8*J8</f>
        <v>12000</v>
      </c>
      <c r="R8" s="509" t="s">
        <v>1051</v>
      </c>
      <c r="S8" s="894" t="s">
        <v>3048</v>
      </c>
      <c r="T8" s="22" t="str">
        <f t="shared" si="1"/>
        <v>OK</v>
      </c>
      <c r="U8" s="1595" t="s">
        <v>3053</v>
      </c>
    </row>
    <row r="9" spans="1:21" s="26" customFormat="1" ht="24.6">
      <c r="A9" s="1591">
        <v>4</v>
      </c>
      <c r="B9" s="1592" t="s">
        <v>3054</v>
      </c>
      <c r="C9" s="1090" t="s">
        <v>1116</v>
      </c>
      <c r="D9" s="1090" t="s">
        <v>1117</v>
      </c>
      <c r="E9" s="1090" t="s">
        <v>1117</v>
      </c>
      <c r="F9" s="1090">
        <v>10</v>
      </c>
      <c r="G9" s="1132">
        <v>10</v>
      </c>
      <c r="H9" s="1593">
        <v>0</v>
      </c>
      <c r="I9" s="1495">
        <v>12</v>
      </c>
      <c r="J9" s="1536">
        <v>1500</v>
      </c>
      <c r="K9" s="1594">
        <f t="shared" si="0"/>
        <v>18000</v>
      </c>
      <c r="L9" s="990">
        <f>I9</f>
        <v>12</v>
      </c>
      <c r="M9" s="990"/>
      <c r="N9" s="990"/>
      <c r="O9" s="990"/>
      <c r="P9" s="990">
        <f t="shared" si="2"/>
        <v>12</v>
      </c>
      <c r="Q9" s="990">
        <f t="shared" si="3"/>
        <v>18000</v>
      </c>
      <c r="R9" s="509" t="s">
        <v>1051</v>
      </c>
      <c r="S9" s="894" t="s">
        <v>3048</v>
      </c>
      <c r="T9" s="22" t="str">
        <f t="shared" si="1"/>
        <v>OK</v>
      </c>
      <c r="U9" s="1595" t="s">
        <v>3055</v>
      </c>
    </row>
    <row r="10" spans="1:21" s="26" customFormat="1" ht="24.6">
      <c r="A10" s="1591">
        <v>5</v>
      </c>
      <c r="B10" s="1592" t="s">
        <v>3056</v>
      </c>
      <c r="C10" s="516" t="s">
        <v>1116</v>
      </c>
      <c r="D10" s="516" t="s">
        <v>1117</v>
      </c>
      <c r="E10" s="516" t="s">
        <v>1117</v>
      </c>
      <c r="F10" s="516">
        <v>10</v>
      </c>
      <c r="G10" s="298">
        <v>10</v>
      </c>
      <c r="H10" s="298">
        <v>0</v>
      </c>
      <c r="I10" s="1495">
        <v>4</v>
      </c>
      <c r="J10" s="1536">
        <v>10000</v>
      </c>
      <c r="K10" s="1594">
        <f t="shared" si="0"/>
        <v>40000</v>
      </c>
      <c r="L10" s="990">
        <f>I10</f>
        <v>4</v>
      </c>
      <c r="M10" s="991"/>
      <c r="N10" s="991"/>
      <c r="O10" s="991"/>
      <c r="P10" s="990">
        <f t="shared" si="2"/>
        <v>4</v>
      </c>
      <c r="Q10" s="990">
        <f t="shared" si="3"/>
        <v>40000</v>
      </c>
      <c r="R10" s="509" t="s">
        <v>1051</v>
      </c>
      <c r="S10" s="894" t="s">
        <v>3048</v>
      </c>
      <c r="T10" s="22" t="str">
        <f t="shared" si="1"/>
        <v>OK</v>
      </c>
      <c r="U10" s="1595" t="s">
        <v>3057</v>
      </c>
    </row>
    <row r="11" spans="1:21" s="26" customFormat="1" ht="24.6">
      <c r="A11" s="1591">
        <v>6</v>
      </c>
      <c r="B11" s="1596" t="s">
        <v>3058</v>
      </c>
      <c r="C11" s="516" t="s">
        <v>1116</v>
      </c>
      <c r="D11" s="516" t="s">
        <v>1117</v>
      </c>
      <c r="E11" s="516" t="s">
        <v>1117</v>
      </c>
      <c r="F11" s="516">
        <v>7</v>
      </c>
      <c r="G11" s="298">
        <v>2</v>
      </c>
      <c r="H11" s="298">
        <v>0</v>
      </c>
      <c r="I11" s="1495">
        <v>2</v>
      </c>
      <c r="J11" s="1597">
        <v>8900</v>
      </c>
      <c r="K11" s="1594">
        <f t="shared" si="0"/>
        <v>17800</v>
      </c>
      <c r="L11" s="990">
        <f>I11</f>
        <v>2</v>
      </c>
      <c r="M11" s="990"/>
      <c r="N11" s="991"/>
      <c r="O11" s="991"/>
      <c r="P11" s="990">
        <f t="shared" si="2"/>
        <v>2</v>
      </c>
      <c r="Q11" s="990">
        <f t="shared" si="3"/>
        <v>17800</v>
      </c>
      <c r="R11" s="509" t="s">
        <v>1051</v>
      </c>
      <c r="S11" s="894" t="s">
        <v>3048</v>
      </c>
      <c r="T11" s="22" t="str">
        <f t="shared" si="1"/>
        <v>OK</v>
      </c>
      <c r="U11" s="1595" t="s">
        <v>3059</v>
      </c>
    </row>
    <row r="12" spans="1:21" ht="24.6">
      <c r="A12" s="1591">
        <v>7</v>
      </c>
      <c r="B12" s="1596" t="s">
        <v>3060</v>
      </c>
      <c r="C12" s="516" t="s">
        <v>1116</v>
      </c>
      <c r="D12" s="516" t="s">
        <v>1117</v>
      </c>
      <c r="E12" s="516" t="s">
        <v>1117</v>
      </c>
      <c r="F12" s="516" t="s">
        <v>1117</v>
      </c>
      <c r="G12" s="298">
        <v>1</v>
      </c>
      <c r="H12" s="298">
        <v>0</v>
      </c>
      <c r="I12" s="1495">
        <v>1</v>
      </c>
      <c r="J12" s="1597">
        <v>7500</v>
      </c>
      <c r="K12" s="1594">
        <f t="shared" si="0"/>
        <v>7500</v>
      </c>
      <c r="L12" s="23">
        <v>1</v>
      </c>
      <c r="M12" s="23"/>
      <c r="N12" s="23"/>
      <c r="O12" s="23"/>
      <c r="P12" s="990">
        <f t="shared" si="2"/>
        <v>1</v>
      </c>
      <c r="Q12" s="990">
        <f t="shared" si="3"/>
        <v>7500</v>
      </c>
      <c r="R12" s="509" t="s">
        <v>1051</v>
      </c>
      <c r="S12" s="894" t="s">
        <v>3048</v>
      </c>
      <c r="T12" s="22" t="str">
        <f t="shared" si="1"/>
        <v>OK</v>
      </c>
      <c r="U12" s="1600" t="s">
        <v>3061</v>
      </c>
    </row>
    <row r="13" spans="1:21" ht="24.6">
      <c r="A13" s="1601">
        <v>8</v>
      </c>
      <c r="B13" s="1602" t="s">
        <v>3062</v>
      </c>
      <c r="C13" s="516" t="s">
        <v>1116</v>
      </c>
      <c r="D13" s="516" t="s">
        <v>1117</v>
      </c>
      <c r="E13" s="516" t="s">
        <v>1117</v>
      </c>
      <c r="F13" s="516" t="s">
        <v>1117</v>
      </c>
      <c r="G13" s="23">
        <v>30</v>
      </c>
      <c r="H13" s="23">
        <v>0</v>
      </c>
      <c r="I13" s="1603">
        <v>30</v>
      </c>
      <c r="J13" s="1604">
        <v>500</v>
      </c>
      <c r="K13" s="1594">
        <f t="shared" si="0"/>
        <v>15000</v>
      </c>
      <c r="L13" s="23">
        <v>30</v>
      </c>
      <c r="M13" s="23"/>
      <c r="N13" s="23"/>
      <c r="O13" s="23"/>
      <c r="P13" s="990">
        <f t="shared" si="2"/>
        <v>30</v>
      </c>
      <c r="Q13" s="990">
        <f>+I13*J13</f>
        <v>15000</v>
      </c>
      <c r="R13" s="509" t="s">
        <v>1051</v>
      </c>
      <c r="S13" s="894" t="s">
        <v>3048</v>
      </c>
      <c r="T13" s="22" t="str">
        <f t="shared" si="1"/>
        <v>OK</v>
      </c>
    </row>
    <row r="14" spans="1:21" ht="49.2">
      <c r="A14" s="405">
        <v>9</v>
      </c>
      <c r="B14" s="1605" t="s">
        <v>3063</v>
      </c>
      <c r="C14" s="516" t="s">
        <v>1116</v>
      </c>
      <c r="D14" s="516" t="s">
        <v>1117</v>
      </c>
      <c r="E14" s="516" t="s">
        <v>1117</v>
      </c>
      <c r="F14" s="516" t="s">
        <v>1117</v>
      </c>
      <c r="G14" s="1428">
        <v>2</v>
      </c>
      <c r="H14" s="1428">
        <v>0</v>
      </c>
      <c r="I14" s="1428">
        <v>2</v>
      </c>
      <c r="J14" s="1458">
        <v>13000</v>
      </c>
      <c r="K14" s="1599">
        <f t="shared" si="0"/>
        <v>26000</v>
      </c>
      <c r="L14" s="1428">
        <v>2</v>
      </c>
      <c r="M14" s="1428"/>
      <c r="N14" s="1428"/>
      <c r="O14" s="1428"/>
      <c r="P14" s="990">
        <f>SUM(L14:O14)</f>
        <v>2</v>
      </c>
      <c r="Q14" s="990">
        <f>+I14*J14</f>
        <v>26000</v>
      </c>
      <c r="R14" s="509" t="s">
        <v>1051</v>
      </c>
      <c r="S14" s="894" t="s">
        <v>3048</v>
      </c>
      <c r="T14" s="22" t="str">
        <f t="shared" si="1"/>
        <v>OK</v>
      </c>
    </row>
    <row r="15" spans="1:21" ht="24.6">
      <c r="B15" s="747" t="s">
        <v>6</v>
      </c>
      <c r="G15" s="26"/>
      <c r="H15" s="26"/>
      <c r="I15" s="26"/>
      <c r="J15" s="26"/>
      <c r="K15" s="1606">
        <f>SUM(K6:K14)</f>
        <v>620300</v>
      </c>
      <c r="L15" s="26"/>
      <c r="M15" s="26"/>
      <c r="N15" s="26"/>
      <c r="O15" s="26"/>
      <c r="P15" s="26"/>
      <c r="Q15" s="1607">
        <f>SUM(Q6:Q14)</f>
        <v>620300</v>
      </c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CE38123F-D1EC-4C2A-AE5A-1146FCB9577A}"/>
  </hyperlinks>
  <pageMargins left="0.39370078740157483" right="0" top="0.5" bottom="0" header="0.45" footer="0"/>
  <pageSetup paperSize="9" scale="54" orientation="landscape" r:id="rId1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4A70-9CE3-431A-B1FF-BE4133BC944C}">
  <sheetPr>
    <tabColor rgb="FF00B0F0"/>
    <pageSetUpPr fitToPage="1"/>
  </sheetPr>
  <dimension ref="A1:W17"/>
  <sheetViews>
    <sheetView zoomScale="98" zoomScaleNormal="98" zoomScaleSheetLayoutView="96" workbookViewId="0">
      <pane ySplit="5" topLeftCell="A15" activePane="bottomLeft" state="frozen"/>
      <selection activeCell="C4" sqref="C4:C5"/>
      <selection pane="bottomLeft" activeCell="C4" sqref="C4:C5"/>
    </sheetView>
  </sheetViews>
  <sheetFormatPr defaultColWidth="8.69921875" defaultRowHeight="16.8"/>
  <cols>
    <col min="1" max="1" width="4.3984375" style="1613" customWidth="1"/>
    <col min="2" max="2" width="28.69921875" style="1613" customWidth="1"/>
    <col min="3" max="3" width="5.296875" style="1613" customWidth="1"/>
    <col min="4" max="4" width="4.3984375" style="1613" customWidth="1"/>
    <col min="5" max="5" width="5.09765625" style="1613" customWidth="1"/>
    <col min="6" max="6" width="5.296875" style="1613" customWidth="1"/>
    <col min="7" max="7" width="5.59765625" style="1613" customWidth="1"/>
    <col min="8" max="8" width="5.3984375" style="1613" bestFit="1" customWidth="1"/>
    <col min="9" max="10" width="7.59765625" style="1613" customWidth="1"/>
    <col min="11" max="11" width="8" style="1613" customWidth="1"/>
    <col min="12" max="12" width="5.8984375" style="1613" customWidth="1"/>
    <col min="13" max="13" width="6" style="1613" customWidth="1"/>
    <col min="14" max="14" width="6.3984375" style="1613" customWidth="1"/>
    <col min="15" max="15" width="6" style="1613" customWidth="1"/>
    <col min="16" max="16" width="4.8984375" style="1613" customWidth="1"/>
    <col min="17" max="17" width="7.09765625" style="1613" customWidth="1"/>
    <col min="18" max="19" width="10.296875" style="1613" customWidth="1"/>
    <col min="20" max="20" width="5.8984375" style="1613" customWidth="1"/>
    <col min="21" max="21" width="10.69921875" style="1613" bestFit="1" customWidth="1"/>
    <col min="22" max="16384" width="8.69921875" style="1613"/>
  </cols>
  <sheetData>
    <row r="1" spans="1:23" s="1609" customFormat="1" ht="22.5" customHeight="1">
      <c r="A1" s="1942" t="s">
        <v>3064</v>
      </c>
      <c r="B1" s="1942"/>
      <c r="C1" s="1942"/>
      <c r="D1" s="1942"/>
      <c r="E1" s="1942"/>
      <c r="F1" s="1942"/>
      <c r="G1" s="1942"/>
      <c r="H1" s="1942"/>
      <c r="I1" s="1942"/>
      <c r="J1" s="1942"/>
      <c r="K1" s="1942"/>
      <c r="L1" s="1942"/>
      <c r="M1" s="1942"/>
      <c r="N1" s="1942"/>
      <c r="O1" s="1942"/>
      <c r="P1" s="1942"/>
      <c r="Q1" s="1942"/>
      <c r="R1" s="1942"/>
      <c r="S1" s="1942"/>
      <c r="T1" s="1608" t="s">
        <v>1028</v>
      </c>
    </row>
    <row r="2" spans="1:23" s="1609" customFormat="1" ht="23.25" customHeight="1">
      <c r="A2" s="1942" t="s">
        <v>1029</v>
      </c>
      <c r="B2" s="1942"/>
      <c r="C2" s="1942"/>
      <c r="D2" s="1942"/>
      <c r="E2" s="1942"/>
      <c r="F2" s="1942"/>
      <c r="G2" s="1942"/>
      <c r="H2" s="1942"/>
      <c r="I2" s="1942"/>
      <c r="J2" s="1942"/>
      <c r="K2" s="1942"/>
      <c r="L2" s="1942"/>
      <c r="M2" s="1942"/>
      <c r="N2" s="1942"/>
      <c r="O2" s="1942"/>
      <c r="P2" s="1942"/>
      <c r="Q2" s="1942"/>
      <c r="R2" s="1942"/>
      <c r="S2" s="1942"/>
    </row>
    <row r="3" spans="1:23" s="1609" customFormat="1" ht="19.5" customHeight="1">
      <c r="A3" s="1943" t="s">
        <v>1030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</row>
    <row r="4" spans="1:23" ht="18.600000000000001" customHeight="1">
      <c r="A4" s="1944" t="s">
        <v>789</v>
      </c>
      <c r="B4" s="1945" t="s">
        <v>4</v>
      </c>
      <c r="C4" s="1944" t="s">
        <v>1031</v>
      </c>
      <c r="D4" s="1947" t="s">
        <v>1032</v>
      </c>
      <c r="E4" s="1947"/>
      <c r="F4" s="1947"/>
      <c r="G4" s="1948" t="s">
        <v>1033</v>
      </c>
      <c r="H4" s="1948" t="s">
        <v>1034</v>
      </c>
      <c r="I4" s="1948" t="s">
        <v>1035</v>
      </c>
      <c r="J4" s="1950" t="s">
        <v>1036</v>
      </c>
      <c r="K4" s="1951" t="s">
        <v>1037</v>
      </c>
      <c r="L4" s="1947" t="s">
        <v>1038</v>
      </c>
      <c r="M4" s="1947" t="s">
        <v>1039</v>
      </c>
      <c r="N4" s="1947" t="s">
        <v>1040</v>
      </c>
      <c r="O4" s="1947" t="s">
        <v>1041</v>
      </c>
      <c r="P4" s="1949" t="s">
        <v>1042</v>
      </c>
      <c r="Q4" s="1949"/>
      <c r="R4" s="1949" t="s">
        <v>1043</v>
      </c>
      <c r="S4" s="1949" t="s">
        <v>1146</v>
      </c>
      <c r="T4" s="1612"/>
    </row>
    <row r="5" spans="1:23" ht="60" customHeight="1">
      <c r="A5" s="1944"/>
      <c r="B5" s="1946"/>
      <c r="C5" s="1944"/>
      <c r="D5" s="1610" t="s">
        <v>1045</v>
      </c>
      <c r="E5" s="1610" t="s">
        <v>1046</v>
      </c>
      <c r="F5" s="1610" t="s">
        <v>224</v>
      </c>
      <c r="G5" s="1948"/>
      <c r="H5" s="1948"/>
      <c r="I5" s="1948"/>
      <c r="J5" s="1950"/>
      <c r="K5" s="1951"/>
      <c r="L5" s="1947"/>
      <c r="M5" s="1947"/>
      <c r="N5" s="1947"/>
      <c r="O5" s="1947"/>
      <c r="P5" s="1611" t="s">
        <v>1047</v>
      </c>
      <c r="Q5" s="1614" t="s">
        <v>1048</v>
      </c>
      <c r="R5" s="1949"/>
      <c r="S5" s="1949"/>
      <c r="V5" s="1615" t="s">
        <v>1053</v>
      </c>
      <c r="W5" s="717">
        <f>SUM(K7:K9)</f>
        <v>11100</v>
      </c>
    </row>
    <row r="6" spans="1:23" ht="25.95" customHeight="1">
      <c r="A6" s="1538">
        <v>1</v>
      </c>
      <c r="B6" s="1616" t="s">
        <v>3065</v>
      </c>
      <c r="C6" s="1617">
        <v>1</v>
      </c>
      <c r="D6" s="1618">
        <v>1</v>
      </c>
      <c r="E6" s="1618">
        <v>1</v>
      </c>
      <c r="F6" s="1618">
        <v>0</v>
      </c>
      <c r="G6" s="1619">
        <v>1</v>
      </c>
      <c r="H6" s="1617">
        <v>0</v>
      </c>
      <c r="I6" s="1620">
        <v>1</v>
      </c>
      <c r="J6" s="1621">
        <v>17400</v>
      </c>
      <c r="K6" s="1622">
        <f>+I6*J6</f>
        <v>17400</v>
      </c>
      <c r="L6" s="1618"/>
      <c r="M6" s="1623">
        <v>1</v>
      </c>
      <c r="N6" s="1618"/>
      <c r="O6" s="1540"/>
      <c r="P6" s="1623">
        <f>SUM(L6:O6)</f>
        <v>1</v>
      </c>
      <c r="Q6" s="1624">
        <f>+P6*J6</f>
        <v>17400</v>
      </c>
      <c r="R6" s="1625" t="s">
        <v>1051</v>
      </c>
      <c r="S6" s="1540" t="s">
        <v>974</v>
      </c>
      <c r="T6" s="1028"/>
      <c r="V6" s="1626" t="s">
        <v>1058</v>
      </c>
      <c r="W6" s="1627">
        <f>SUM(K10)</f>
        <v>12000</v>
      </c>
    </row>
    <row r="7" spans="1:23" ht="24.6">
      <c r="A7" s="1538">
        <v>2</v>
      </c>
      <c r="B7" s="1623" t="s">
        <v>3066</v>
      </c>
      <c r="C7" s="1617" t="s">
        <v>1341</v>
      </c>
      <c r="D7" s="1618">
        <v>1</v>
      </c>
      <c r="E7" s="1618">
        <v>1</v>
      </c>
      <c r="F7" s="1618">
        <v>1</v>
      </c>
      <c r="G7" s="1619">
        <v>2</v>
      </c>
      <c r="H7" s="1617">
        <v>1</v>
      </c>
      <c r="I7" s="1620">
        <v>1</v>
      </c>
      <c r="J7" s="1621">
        <v>6990</v>
      </c>
      <c r="K7" s="1622">
        <f>J7*I7</f>
        <v>6990</v>
      </c>
      <c r="L7" s="1618">
        <v>1</v>
      </c>
      <c r="M7" s="1618">
        <v>0</v>
      </c>
      <c r="N7" s="1618">
        <v>0</v>
      </c>
      <c r="O7" s="1540">
        <v>0</v>
      </c>
      <c r="P7" s="1618">
        <f>SUM(L7:O7)</f>
        <v>1</v>
      </c>
      <c r="Q7" s="1624">
        <f>P7*J7</f>
        <v>6990</v>
      </c>
      <c r="R7" s="1625" t="s">
        <v>1051</v>
      </c>
      <c r="S7" s="1540" t="s">
        <v>3067</v>
      </c>
      <c r="T7" s="1028" t="str">
        <f t="shared" ref="T7:T16" si="0">+IF(K7=Q7,("OK"))</f>
        <v>OK</v>
      </c>
      <c r="V7" s="1628" t="s">
        <v>300</v>
      </c>
    </row>
    <row r="8" spans="1:23" ht="24.6">
      <c r="A8" s="1538">
        <v>3</v>
      </c>
      <c r="B8" s="1623" t="s">
        <v>3068</v>
      </c>
      <c r="C8" s="1617" t="s">
        <v>1642</v>
      </c>
      <c r="D8" s="1618">
        <v>1</v>
      </c>
      <c r="E8" s="1618">
        <v>1</v>
      </c>
      <c r="F8" s="1618">
        <v>1</v>
      </c>
      <c r="G8" s="1619">
        <v>2</v>
      </c>
      <c r="H8" s="1617">
        <v>1</v>
      </c>
      <c r="I8" s="1620">
        <v>1</v>
      </c>
      <c r="J8" s="1629">
        <v>2570</v>
      </c>
      <c r="K8" s="1622">
        <f>J8*I8</f>
        <v>2570</v>
      </c>
      <c r="L8" s="1618">
        <v>1</v>
      </c>
      <c r="M8" s="1618">
        <v>0</v>
      </c>
      <c r="N8" s="1618">
        <v>0</v>
      </c>
      <c r="O8" s="1540">
        <v>0</v>
      </c>
      <c r="P8" s="1618">
        <f>SUM(L8:O8)</f>
        <v>1</v>
      </c>
      <c r="Q8" s="1624">
        <f>P8*J8</f>
        <v>2570</v>
      </c>
      <c r="R8" s="1625" t="s">
        <v>1051</v>
      </c>
      <c r="S8" s="1540" t="s">
        <v>1053</v>
      </c>
      <c r="T8" s="1028" t="str">
        <f t="shared" si="0"/>
        <v>OK</v>
      </c>
      <c r="V8" s="1630" t="s">
        <v>1060</v>
      </c>
      <c r="W8" s="717">
        <f>SUM(K11:K14)</f>
        <v>30500</v>
      </c>
    </row>
    <row r="9" spans="1:23" ht="24.6">
      <c r="A9" s="1538">
        <v>4</v>
      </c>
      <c r="B9" s="1631" t="s">
        <v>3069</v>
      </c>
      <c r="C9" s="1632" t="s">
        <v>1503</v>
      </c>
      <c r="D9" s="1632">
        <v>2</v>
      </c>
      <c r="E9" s="1632">
        <v>1</v>
      </c>
      <c r="F9" s="1632">
        <v>1</v>
      </c>
      <c r="G9" s="1632">
        <v>2</v>
      </c>
      <c r="H9" s="1632">
        <v>1</v>
      </c>
      <c r="I9" s="1632">
        <v>1</v>
      </c>
      <c r="J9" s="1633">
        <v>1540</v>
      </c>
      <c r="K9" s="1634">
        <f>+J9*I9</f>
        <v>1540</v>
      </c>
      <c r="L9" s="1632">
        <v>1</v>
      </c>
      <c r="M9" s="1632">
        <v>0</v>
      </c>
      <c r="N9" s="1632">
        <v>0</v>
      </c>
      <c r="O9" s="1632">
        <v>0</v>
      </c>
      <c r="P9" s="1635">
        <v>1</v>
      </c>
      <c r="Q9" s="1636">
        <f>+P9*J9</f>
        <v>1540</v>
      </c>
      <c r="R9" s="1637" t="s">
        <v>1105</v>
      </c>
      <c r="S9" s="1638" t="s">
        <v>1053</v>
      </c>
      <c r="T9" s="1028" t="str">
        <f t="shared" si="0"/>
        <v>OK</v>
      </c>
      <c r="V9" s="1628" t="s">
        <v>3044</v>
      </c>
      <c r="W9" s="717">
        <f>SUM(K15:K16)</f>
        <v>18500</v>
      </c>
    </row>
    <row r="10" spans="1:23" ht="24.6" customHeight="1">
      <c r="A10" s="1538">
        <v>5</v>
      </c>
      <c r="B10" s="1639" t="s">
        <v>3070</v>
      </c>
      <c r="C10" s="1640" t="s">
        <v>1461</v>
      </c>
      <c r="D10" s="1640">
        <v>0</v>
      </c>
      <c r="E10" s="1640">
        <v>0</v>
      </c>
      <c r="F10" s="1640">
        <v>0</v>
      </c>
      <c r="G10" s="1640">
        <v>4</v>
      </c>
      <c r="H10" s="1640">
        <v>0</v>
      </c>
      <c r="I10" s="1640">
        <v>4</v>
      </c>
      <c r="J10" s="1640">
        <v>3000</v>
      </c>
      <c r="K10" s="1641">
        <f>+J10*I10</f>
        <v>12000</v>
      </c>
      <c r="L10" s="1640">
        <v>4</v>
      </c>
      <c r="M10" s="1640">
        <v>0</v>
      </c>
      <c r="N10" s="1640">
        <v>0</v>
      </c>
      <c r="O10" s="1640">
        <v>0</v>
      </c>
      <c r="P10" s="1640">
        <v>4</v>
      </c>
      <c r="Q10" s="1642">
        <f>+P10*J10</f>
        <v>12000</v>
      </c>
      <c r="R10" s="1625" t="s">
        <v>1051</v>
      </c>
      <c r="S10" s="1625" t="s">
        <v>1058</v>
      </c>
      <c r="T10" s="1028" t="str">
        <f t="shared" si="0"/>
        <v>OK</v>
      </c>
      <c r="V10" s="1643" t="s">
        <v>2346</v>
      </c>
    </row>
    <row r="11" spans="1:23" ht="24.6">
      <c r="A11" s="1538">
        <v>6</v>
      </c>
      <c r="B11" s="1644" t="s">
        <v>3071</v>
      </c>
      <c r="C11" s="1645" t="s">
        <v>1116</v>
      </c>
      <c r="D11" s="1646">
        <v>0</v>
      </c>
      <c r="E11" s="1646">
        <v>0</v>
      </c>
      <c r="F11" s="1646">
        <v>0</v>
      </c>
      <c r="G11" s="1646">
        <v>1</v>
      </c>
      <c r="H11" s="1646">
        <v>0</v>
      </c>
      <c r="I11" s="1647">
        <v>1</v>
      </c>
      <c r="J11" s="1648">
        <v>6000</v>
      </c>
      <c r="K11" s="1649">
        <f t="shared" ref="K11:K16" si="1">+I11*J11</f>
        <v>6000</v>
      </c>
      <c r="L11" s="1647">
        <v>0</v>
      </c>
      <c r="M11" s="1647">
        <v>1</v>
      </c>
      <c r="N11" s="1647">
        <v>0</v>
      </c>
      <c r="O11" s="1647">
        <v>0</v>
      </c>
      <c r="P11" s="1647">
        <f>SUM(L11:O11)</f>
        <v>1</v>
      </c>
      <c r="Q11" s="1648">
        <f>J11*P11</f>
        <v>6000</v>
      </c>
      <c r="R11" s="1650" t="s">
        <v>1051</v>
      </c>
      <c r="S11" s="1650" t="s">
        <v>1052</v>
      </c>
      <c r="T11" s="1028" t="str">
        <f t="shared" si="0"/>
        <v>OK</v>
      </c>
      <c r="V11" s="1651" t="s">
        <v>974</v>
      </c>
      <c r="W11" s="717">
        <f>SUM(K6:K6)</f>
        <v>17400</v>
      </c>
    </row>
    <row r="12" spans="1:23" ht="21">
      <c r="A12" s="1538">
        <v>7</v>
      </c>
      <c r="B12" s="1623" t="s">
        <v>3072</v>
      </c>
      <c r="C12" s="1617" t="s">
        <v>1116</v>
      </c>
      <c r="D12" s="1618">
        <v>0</v>
      </c>
      <c r="E12" s="1618">
        <v>0</v>
      </c>
      <c r="F12" s="1618">
        <v>0</v>
      </c>
      <c r="G12" s="1619">
        <v>1</v>
      </c>
      <c r="H12" s="1617">
        <v>0</v>
      </c>
      <c r="I12" s="1620">
        <v>2</v>
      </c>
      <c r="J12" s="1652">
        <v>3500</v>
      </c>
      <c r="K12" s="1649">
        <f t="shared" si="1"/>
        <v>7000</v>
      </c>
      <c r="L12" s="1647">
        <v>0</v>
      </c>
      <c r="M12" s="1647">
        <v>2</v>
      </c>
      <c r="N12" s="1647">
        <v>0</v>
      </c>
      <c r="O12" s="1647">
        <v>0</v>
      </c>
      <c r="P12" s="1647">
        <f>SUM(L12:O12)</f>
        <v>2</v>
      </c>
      <c r="Q12" s="1648">
        <f>J12*P12</f>
        <v>7000</v>
      </c>
      <c r="R12" s="1650" t="s">
        <v>1051</v>
      </c>
      <c r="S12" s="1650" t="s">
        <v>3073</v>
      </c>
      <c r="T12" s="1028" t="str">
        <f t="shared" si="0"/>
        <v>OK</v>
      </c>
      <c r="W12" s="717">
        <f>SUM(W5:W11)</f>
        <v>89500</v>
      </c>
    </row>
    <row r="13" spans="1:23" s="1609" customFormat="1" ht="24.6">
      <c r="A13" s="1538">
        <v>8</v>
      </c>
      <c r="B13" s="1653" t="s">
        <v>3074</v>
      </c>
      <c r="C13" s="1645" t="s">
        <v>1116</v>
      </c>
      <c r="D13" s="1654">
        <v>2</v>
      </c>
      <c r="E13" s="1654">
        <v>4</v>
      </c>
      <c r="F13" s="1654">
        <v>3</v>
      </c>
      <c r="G13" s="1654">
        <v>4</v>
      </c>
      <c r="H13" s="1654">
        <v>2</v>
      </c>
      <c r="I13" s="1647">
        <v>1</v>
      </c>
      <c r="J13" s="1649">
        <v>8500</v>
      </c>
      <c r="K13" s="1649">
        <f t="shared" si="1"/>
        <v>8500</v>
      </c>
      <c r="L13" s="1647">
        <v>0</v>
      </c>
      <c r="M13" s="1647">
        <v>1</v>
      </c>
      <c r="N13" s="1647">
        <v>0</v>
      </c>
      <c r="O13" s="1647">
        <v>0</v>
      </c>
      <c r="P13" s="1647">
        <f>SUM(L13:O13)</f>
        <v>1</v>
      </c>
      <c r="Q13" s="1648">
        <f>J13*P13</f>
        <v>8500</v>
      </c>
      <c r="R13" s="1650" t="s">
        <v>1051</v>
      </c>
      <c r="S13" s="1650" t="s">
        <v>1052</v>
      </c>
      <c r="T13" s="1028" t="str">
        <f t="shared" si="0"/>
        <v>OK</v>
      </c>
    </row>
    <row r="14" spans="1:23" ht="21">
      <c r="A14" s="1538">
        <v>9</v>
      </c>
      <c r="B14" s="1644" t="s">
        <v>3075</v>
      </c>
      <c r="C14" s="1645" t="s">
        <v>1116</v>
      </c>
      <c r="D14" s="1647">
        <v>2</v>
      </c>
      <c r="E14" s="1647">
        <v>2</v>
      </c>
      <c r="F14" s="1647">
        <v>2</v>
      </c>
      <c r="G14" s="1647">
        <v>3</v>
      </c>
      <c r="H14" s="1647">
        <v>1</v>
      </c>
      <c r="I14" s="1647">
        <v>2</v>
      </c>
      <c r="J14" s="1649">
        <v>4500</v>
      </c>
      <c r="K14" s="1649">
        <f t="shared" si="1"/>
        <v>9000</v>
      </c>
      <c r="L14" s="1647">
        <v>0</v>
      </c>
      <c r="M14" s="1647">
        <v>2</v>
      </c>
      <c r="N14" s="1647">
        <v>0</v>
      </c>
      <c r="O14" s="1647">
        <v>0</v>
      </c>
      <c r="P14" s="1647">
        <f>SUM(L14:O14)</f>
        <v>2</v>
      </c>
      <c r="Q14" s="1648">
        <f>J14*P14</f>
        <v>9000</v>
      </c>
      <c r="R14" s="1650" t="s">
        <v>1051</v>
      </c>
      <c r="S14" s="1650" t="s">
        <v>1052</v>
      </c>
      <c r="T14" s="1028" t="str">
        <f t="shared" si="0"/>
        <v>OK</v>
      </c>
    </row>
    <row r="15" spans="1:23" ht="21">
      <c r="A15" s="1538">
        <v>10</v>
      </c>
      <c r="B15" s="1655" t="s">
        <v>3076</v>
      </c>
      <c r="C15" s="1637" t="s">
        <v>1503</v>
      </c>
      <c r="D15" s="1656">
        <v>4</v>
      </c>
      <c r="E15" s="1656">
        <v>4</v>
      </c>
      <c r="F15" s="1656">
        <v>4</v>
      </c>
      <c r="G15" s="1656">
        <v>4</v>
      </c>
      <c r="H15" s="1656">
        <v>0</v>
      </c>
      <c r="I15" s="1647">
        <v>4</v>
      </c>
      <c r="J15" s="1647">
        <v>3500</v>
      </c>
      <c r="K15" s="1649">
        <f t="shared" si="1"/>
        <v>14000</v>
      </c>
      <c r="L15" s="1624">
        <v>4</v>
      </c>
      <c r="M15" s="1637">
        <v>0</v>
      </c>
      <c r="N15" s="1637">
        <v>0</v>
      </c>
      <c r="O15" s="1637">
        <v>0</v>
      </c>
      <c r="P15" s="1657">
        <f>SUM(L15:O15)</f>
        <v>4</v>
      </c>
      <c r="Q15" s="1622">
        <f>P15*J15</f>
        <v>14000</v>
      </c>
      <c r="R15" s="1625" t="s">
        <v>1051</v>
      </c>
      <c r="S15" s="1658" t="s">
        <v>3008</v>
      </c>
      <c r="T15" s="1028" t="str">
        <f t="shared" si="0"/>
        <v>OK</v>
      </c>
    </row>
    <row r="16" spans="1:23" ht="21">
      <c r="A16" s="1538">
        <v>11</v>
      </c>
      <c r="B16" s="1617" t="s">
        <v>3077</v>
      </c>
      <c r="C16" s="1540" t="s">
        <v>1116</v>
      </c>
      <c r="D16" s="1617">
        <v>0</v>
      </c>
      <c r="E16" s="1617">
        <v>0</v>
      </c>
      <c r="F16" s="1617">
        <v>0</v>
      </c>
      <c r="G16" s="1617">
        <v>1</v>
      </c>
      <c r="H16" s="1617">
        <v>0</v>
      </c>
      <c r="I16" s="1621">
        <v>1</v>
      </c>
      <c r="J16" s="1621">
        <v>4500</v>
      </c>
      <c r="K16" s="1649">
        <f t="shared" si="1"/>
        <v>4500</v>
      </c>
      <c r="L16" s="1659">
        <v>1</v>
      </c>
      <c r="M16" s="1659">
        <v>0</v>
      </c>
      <c r="N16" s="1659">
        <v>0</v>
      </c>
      <c r="O16" s="1659">
        <v>0</v>
      </c>
      <c r="P16" s="1660">
        <v>1</v>
      </c>
      <c r="Q16" s="1621">
        <v>4500</v>
      </c>
      <c r="R16" s="1661" t="s">
        <v>1051</v>
      </c>
      <c r="S16" s="1658" t="s">
        <v>3008</v>
      </c>
      <c r="T16" s="1028" t="str">
        <f t="shared" si="0"/>
        <v>OK</v>
      </c>
    </row>
    <row r="17" spans="1:17" ht="24.6">
      <c r="A17" s="1662"/>
      <c r="B17" s="1663" t="s">
        <v>6</v>
      </c>
      <c r="K17" s="1664">
        <f>SUM(K6:K16)</f>
        <v>89500</v>
      </c>
      <c r="Q17" s="1665">
        <f>SUM(Q6:Q16)</f>
        <v>89500</v>
      </c>
    </row>
  </sheetData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CEDA5E10-2E4A-4456-8346-40FD789EED0F}"/>
  </hyperlinks>
  <pageMargins left="0.28000000000000003" right="0" top="0.19685039370078741" bottom="0" header="0" footer="0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974BC-A95C-4176-914E-967C5E281668}">
  <sheetPr>
    <tabColor theme="4"/>
    <pageSetUpPr fitToPage="1"/>
  </sheetPr>
  <dimension ref="A1:H25"/>
  <sheetViews>
    <sheetView showGridLines="0" workbookViewId="0">
      <selection activeCell="L64" sqref="L64"/>
    </sheetView>
  </sheetViews>
  <sheetFormatPr defaultColWidth="8.8984375" defaultRowHeight="16.8"/>
  <cols>
    <col min="1" max="1" width="9.3984375" style="21" customWidth="1"/>
    <col min="2" max="2" width="40.69921875" style="21" customWidth="1"/>
    <col min="3" max="3" width="15.8984375" style="21" bestFit="1" customWidth="1"/>
    <col min="4" max="4" width="15.59765625" style="21" customWidth="1"/>
    <col min="5" max="5" width="24.69921875" style="21" customWidth="1"/>
    <col min="6" max="6" width="28.8984375" style="21" customWidth="1"/>
    <col min="7" max="7" width="21.09765625" style="21" customWidth="1"/>
    <col min="8" max="8" width="24.69921875" style="21" customWidth="1"/>
    <col min="9" max="9" width="8.3984375" style="21" customWidth="1"/>
    <col min="10" max="10" width="18.3984375" style="21" customWidth="1"/>
    <col min="11" max="11" width="18.09765625" style="21" customWidth="1"/>
    <col min="12" max="12" width="22.8984375" style="21" customWidth="1"/>
    <col min="13" max="16384" width="8.8984375" style="21"/>
  </cols>
  <sheetData>
    <row r="1" spans="1:8" ht="27">
      <c r="A1" s="1" t="s">
        <v>219</v>
      </c>
      <c r="H1" s="2"/>
    </row>
    <row r="2" spans="1:8" ht="27">
      <c r="A2" s="2" t="s">
        <v>0</v>
      </c>
      <c r="H2" s="2"/>
    </row>
    <row r="3" spans="1:8" ht="27">
      <c r="A3" s="2" t="s">
        <v>218</v>
      </c>
      <c r="H3" s="2"/>
    </row>
    <row r="4" spans="1:8" ht="24.6">
      <c r="A4" s="5"/>
      <c r="H4" s="5"/>
    </row>
    <row r="5" spans="1:8" s="31" customFormat="1" ht="59.4" customHeight="1">
      <c r="A5" s="30" t="s">
        <v>3</v>
      </c>
      <c r="B5" s="30" t="s">
        <v>4</v>
      </c>
      <c r="C5" s="30" t="s">
        <v>26</v>
      </c>
      <c r="D5" s="29" t="s">
        <v>9</v>
      </c>
      <c r="E5" s="30" t="s">
        <v>27</v>
      </c>
      <c r="F5" s="70" t="s">
        <v>112</v>
      </c>
      <c r="G5" s="29" t="s">
        <v>28</v>
      </c>
      <c r="H5" s="30" t="s">
        <v>107</v>
      </c>
    </row>
    <row r="6" spans="1:8" s="26" customFormat="1" ht="24.6">
      <c r="A6" s="125">
        <v>1</v>
      </c>
      <c r="B6" s="23"/>
      <c r="C6" s="23"/>
      <c r="D6" s="24"/>
      <c r="E6" s="25">
        <f>+C6*D6</f>
        <v>0</v>
      </c>
      <c r="F6" s="25"/>
      <c r="G6" s="23"/>
      <c r="H6" s="23"/>
    </row>
    <row r="7" spans="1:8" s="26" customFormat="1" ht="24.6">
      <c r="A7" s="125">
        <v>2</v>
      </c>
      <c r="B7" s="23"/>
      <c r="C7" s="23"/>
      <c r="D7" s="23"/>
      <c r="E7" s="25">
        <f t="shared" ref="E7:E10" si="0">+C7*D7</f>
        <v>0</v>
      </c>
      <c r="F7" s="25"/>
      <c r="G7" s="23"/>
      <c r="H7" s="23"/>
    </row>
    <row r="8" spans="1:8" s="26" customFormat="1" ht="24.6">
      <c r="A8" s="125">
        <v>3</v>
      </c>
      <c r="B8" s="23"/>
      <c r="C8" s="23"/>
      <c r="D8" s="23"/>
      <c r="E8" s="25">
        <f t="shared" si="0"/>
        <v>0</v>
      </c>
      <c r="F8" s="25"/>
      <c r="G8" s="23"/>
      <c r="H8" s="23"/>
    </row>
    <row r="9" spans="1:8" s="26" customFormat="1" ht="24.6">
      <c r="A9" s="125">
        <v>4</v>
      </c>
      <c r="B9" s="23"/>
      <c r="C9" s="23"/>
      <c r="D9" s="23"/>
      <c r="E9" s="25">
        <f>+C9*D9</f>
        <v>0</v>
      </c>
      <c r="F9" s="25"/>
      <c r="G9" s="23"/>
      <c r="H9" s="23"/>
    </row>
    <row r="10" spans="1:8" s="26" customFormat="1" ht="24.6">
      <c r="A10" s="125">
        <v>5</v>
      </c>
      <c r="B10" s="23"/>
      <c r="C10" s="23"/>
      <c r="D10" s="23"/>
      <c r="E10" s="25">
        <f t="shared" si="0"/>
        <v>0</v>
      </c>
      <c r="F10" s="25"/>
      <c r="G10" s="23"/>
      <c r="H10" s="23"/>
    </row>
    <row r="11" spans="1:8" s="26" customFormat="1" ht="22.95" customHeight="1">
      <c r="A11" s="23" t="s">
        <v>6</v>
      </c>
      <c r="B11" s="23"/>
      <c r="C11" s="23"/>
      <c r="D11" s="23"/>
      <c r="E11" s="23">
        <f>SUM(E6:E10)</f>
        <v>0</v>
      </c>
      <c r="F11" s="23"/>
      <c r="G11" s="23"/>
      <c r="H11" s="23"/>
    </row>
    <row r="12" spans="1:8" ht="22.95" customHeight="1"/>
    <row r="13" spans="1:8" ht="22.95" customHeight="1">
      <c r="A13" s="22" t="s">
        <v>13</v>
      </c>
      <c r="B13" s="22"/>
      <c r="C13" s="26"/>
      <c r="D13" s="26"/>
      <c r="E13" s="26"/>
      <c r="F13" s="26"/>
      <c r="G13" s="26"/>
      <c r="H13" s="27"/>
    </row>
    <row r="14" spans="1:8" ht="24.6">
      <c r="A14" s="22" t="s">
        <v>14</v>
      </c>
      <c r="B14" s="22"/>
      <c r="C14" s="26"/>
      <c r="D14" s="26" t="s">
        <v>16</v>
      </c>
      <c r="E14" s="26"/>
      <c r="F14" s="26"/>
      <c r="G14" s="26"/>
      <c r="H14" s="26"/>
    </row>
    <row r="15" spans="1:8" ht="17.25" customHeight="1">
      <c r="A15" s="22" t="s">
        <v>15</v>
      </c>
      <c r="B15" s="22"/>
      <c r="C15" s="26"/>
      <c r="D15" s="26"/>
      <c r="E15" s="26"/>
      <c r="F15" s="26"/>
      <c r="G15" s="26"/>
      <c r="H15" s="26"/>
    </row>
    <row r="16" spans="1:8" ht="17.25" customHeight="1">
      <c r="A16" s="22" t="s">
        <v>17</v>
      </c>
      <c r="B16" s="22"/>
      <c r="C16" s="26"/>
      <c r="D16" s="26"/>
      <c r="E16" s="26"/>
      <c r="F16" s="26"/>
      <c r="G16" s="26"/>
      <c r="H16" s="26"/>
    </row>
    <row r="17" spans="1:8" ht="24.6">
      <c r="A17" s="22" t="s">
        <v>18</v>
      </c>
      <c r="B17" s="22"/>
      <c r="C17" s="26"/>
      <c r="D17" s="26" t="s">
        <v>20</v>
      </c>
      <c r="E17" s="26"/>
      <c r="F17" s="26"/>
      <c r="G17" s="26"/>
      <c r="H17" s="26"/>
    </row>
    <row r="18" spans="1:8" ht="17.25" customHeight="1">
      <c r="A18" s="22" t="s">
        <v>19</v>
      </c>
      <c r="B18" s="22"/>
      <c r="C18" s="26"/>
      <c r="D18" s="26"/>
      <c r="E18" s="26"/>
      <c r="F18" s="26"/>
      <c r="G18" s="26"/>
      <c r="H18" s="26"/>
    </row>
    <row r="19" spans="1:8" ht="17.25" customHeight="1">
      <c r="A19" s="22" t="s">
        <v>21</v>
      </c>
      <c r="B19" s="22"/>
      <c r="C19" s="26"/>
      <c r="D19" s="26"/>
      <c r="E19" s="26"/>
      <c r="F19" s="26"/>
      <c r="G19" s="26"/>
      <c r="H19" s="26"/>
    </row>
    <row r="20" spans="1:8" ht="24.6">
      <c r="A20" s="22" t="s">
        <v>22</v>
      </c>
      <c r="B20" s="22"/>
      <c r="C20" s="26"/>
      <c r="D20" s="26" t="s">
        <v>24</v>
      </c>
      <c r="E20" s="26"/>
      <c r="F20" s="26"/>
      <c r="G20" s="26"/>
      <c r="H20" s="26"/>
    </row>
    <row r="21" spans="1:8" ht="17.25" customHeight="1">
      <c r="A21" s="22" t="s">
        <v>23</v>
      </c>
      <c r="B21" s="22"/>
      <c r="C21" s="26"/>
      <c r="D21" s="1816" t="s">
        <v>25</v>
      </c>
      <c r="E21" s="1816"/>
      <c r="F21" s="1816"/>
      <c r="G21" s="1816"/>
      <c r="H21" s="26"/>
    </row>
    <row r="22" spans="1:8" ht="17.25" customHeight="1"/>
    <row r="23" spans="1:8" ht="17.25" customHeight="1"/>
    <row r="24" spans="1:8" ht="17.25" customHeight="1"/>
    <row r="25" spans="1:8" ht="17.25" customHeight="1"/>
  </sheetData>
  <mergeCells count="1">
    <mergeCell ref="D21:G21"/>
  </mergeCells>
  <pageMargins left="0.47" right="0.26" top="0.75" bottom="0.27" header="0.3" footer="0.3"/>
  <pageSetup paperSize="9" scale="78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C6EAF-DBE9-4FEA-BA5B-0030F3538B36}">
  <sheetPr>
    <tabColor rgb="FFFFFF00"/>
  </sheetPr>
  <dimension ref="A1:W26"/>
  <sheetViews>
    <sheetView view="pageBreakPreview" zoomScale="107" zoomScaleNormal="92" zoomScaleSheetLayoutView="107" workbookViewId="0">
      <selection activeCell="C4" sqref="C4:C5"/>
    </sheetView>
  </sheetViews>
  <sheetFormatPr defaultColWidth="8.69921875" defaultRowHeight="16.8"/>
  <cols>
    <col min="1" max="1" width="4.3984375" style="21" customWidth="1"/>
    <col min="2" max="2" width="22.6992187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6.09765625" style="21" customWidth="1"/>
    <col min="10" max="11" width="7.3984375" style="21" customWidth="1"/>
    <col min="12" max="15" width="5.69921875" style="21" customWidth="1"/>
    <col min="16" max="16" width="4.59765625" style="21" customWidth="1"/>
    <col min="17" max="17" width="7.69921875" style="21" customWidth="1"/>
    <col min="18" max="18" width="10.296875" style="21" customWidth="1"/>
    <col min="19" max="19" width="8.296875" style="21" customWidth="1"/>
    <col min="20" max="16384" width="8.69921875" style="21"/>
  </cols>
  <sheetData>
    <row r="1" spans="1:23" s="26" customFormat="1" ht="22.5" customHeight="1">
      <c r="A1" s="1826" t="s">
        <v>3078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443"/>
      <c r="T1" s="496" t="s">
        <v>1028</v>
      </c>
    </row>
    <row r="2" spans="1:23" s="26" customFormat="1" ht="23.25" customHeight="1">
      <c r="A2" s="1826" t="s">
        <v>1518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443"/>
    </row>
    <row r="3" spans="1:23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3" ht="18.600000000000001" customHeight="1">
      <c r="A4" s="1834" t="s">
        <v>789</v>
      </c>
      <c r="B4" s="1835" t="s">
        <v>4</v>
      </c>
      <c r="C4" s="1834" t="s">
        <v>1031</v>
      </c>
      <c r="D4" s="1837" t="s">
        <v>1032</v>
      </c>
      <c r="E4" s="1837"/>
      <c r="F4" s="1837"/>
      <c r="G4" s="1838" t="s">
        <v>1033</v>
      </c>
      <c r="H4" s="1838" t="s">
        <v>1034</v>
      </c>
      <c r="I4" s="1838" t="s">
        <v>1035</v>
      </c>
      <c r="J4" s="1841" t="s">
        <v>1036</v>
      </c>
      <c r="K4" s="1841" t="s">
        <v>1037</v>
      </c>
      <c r="L4" s="1838" t="s">
        <v>1038</v>
      </c>
      <c r="M4" s="1838" t="s">
        <v>1039</v>
      </c>
      <c r="N4" s="1838" t="s">
        <v>1040</v>
      </c>
      <c r="O4" s="1838" t="s">
        <v>1041</v>
      </c>
      <c r="P4" s="1839" t="s">
        <v>1042</v>
      </c>
      <c r="Q4" s="1839"/>
      <c r="R4" s="1840" t="s">
        <v>1043</v>
      </c>
      <c r="S4" s="1840" t="s">
        <v>1146</v>
      </c>
      <c r="T4" s="801"/>
    </row>
    <row r="5" spans="1:23" ht="60" customHeight="1">
      <c r="A5" s="1834"/>
      <c r="B5" s="1836"/>
      <c r="C5" s="1834"/>
      <c r="D5" s="505" t="s">
        <v>1045</v>
      </c>
      <c r="E5" s="505" t="s">
        <v>1046</v>
      </c>
      <c r="F5" s="505" t="s">
        <v>1148</v>
      </c>
      <c r="G5" s="1838"/>
      <c r="H5" s="1838"/>
      <c r="I5" s="1838"/>
      <c r="J5" s="1841"/>
      <c r="K5" s="1841"/>
      <c r="L5" s="1838"/>
      <c r="M5" s="1838"/>
      <c r="N5" s="1838"/>
      <c r="O5" s="1838"/>
      <c r="P5" s="553" t="s">
        <v>1047</v>
      </c>
      <c r="Q5" s="555" t="s">
        <v>1048</v>
      </c>
      <c r="R5" s="1840"/>
      <c r="S5" s="1840"/>
    </row>
    <row r="6" spans="1:23" ht="48.6" customHeight="1">
      <c r="A6" s="577">
        <v>1</v>
      </c>
      <c r="B6" s="814" t="s">
        <v>3079</v>
      </c>
      <c r="C6" s="575" t="s">
        <v>1050</v>
      </c>
      <c r="D6" s="1096" t="s">
        <v>1117</v>
      </c>
      <c r="E6" s="1096" t="s">
        <v>1117</v>
      </c>
      <c r="F6" s="1096" t="s">
        <v>1117</v>
      </c>
      <c r="G6" s="1094">
        <v>1</v>
      </c>
      <c r="H6" s="575">
        <v>0</v>
      </c>
      <c r="I6" s="1096">
        <v>1</v>
      </c>
      <c r="J6" s="1666">
        <v>10000</v>
      </c>
      <c r="K6" s="1666">
        <f>+I6*J6</f>
        <v>10000</v>
      </c>
      <c r="L6" s="1666"/>
      <c r="M6" s="1667">
        <v>1</v>
      </c>
      <c r="N6" s="1667"/>
      <c r="O6" s="1667"/>
      <c r="P6" s="1666">
        <v>1</v>
      </c>
      <c r="Q6" s="1667">
        <f>+P6*J6</f>
        <v>10000</v>
      </c>
      <c r="R6" s="520" t="s">
        <v>1051</v>
      </c>
      <c r="S6" s="1222" t="s">
        <v>974</v>
      </c>
      <c r="T6" s="1668"/>
      <c r="U6" s="518" t="s">
        <v>1053</v>
      </c>
    </row>
    <row r="7" spans="1:23" ht="18" customHeight="1">
      <c r="B7" s="604" t="s">
        <v>6</v>
      </c>
      <c r="K7" s="546">
        <f>SUM(K4:K6)</f>
        <v>10000</v>
      </c>
      <c r="L7" s="547"/>
      <c r="M7" s="547"/>
      <c r="N7" s="547"/>
      <c r="O7" s="547"/>
      <c r="P7" s="547"/>
      <c r="Q7" s="546">
        <f>SUM(Q4:Q6)</f>
        <v>10000</v>
      </c>
      <c r="U7" s="520" t="s">
        <v>1055</v>
      </c>
    </row>
    <row r="8" spans="1:23" ht="18.600000000000001">
      <c r="I8" s="1669"/>
      <c r="K8" s="1670"/>
      <c r="P8" s="1669"/>
      <c r="Q8" s="1671"/>
      <c r="U8" s="526" t="s">
        <v>1058</v>
      </c>
    </row>
    <row r="9" spans="1:23" ht="24.6">
      <c r="I9" s="1669"/>
      <c r="K9" s="1670"/>
      <c r="P9" s="1669"/>
      <c r="Q9" s="1671"/>
      <c r="U9" s="536" t="s">
        <v>1060</v>
      </c>
    </row>
    <row r="10" spans="1:23" ht="24.6">
      <c r="I10" s="1669"/>
      <c r="K10" s="1670"/>
      <c r="M10" s="567"/>
      <c r="P10" s="1669"/>
      <c r="Q10" s="1671"/>
      <c r="U10" s="536" t="s">
        <v>1062</v>
      </c>
    </row>
    <row r="11" spans="1:23" s="26" customFormat="1" ht="24.6">
      <c r="I11" s="1669"/>
      <c r="K11" s="1670"/>
      <c r="P11" s="1669"/>
      <c r="Q11" s="1671"/>
      <c r="U11" s="545" t="s">
        <v>974</v>
      </c>
      <c r="V11" s="1672">
        <f>SUM(K6)</f>
        <v>10000</v>
      </c>
      <c r="W11" s="21"/>
    </row>
    <row r="12" spans="1:23" s="26" customFormat="1" ht="24.6">
      <c r="A12" s="160"/>
      <c r="B12" s="160"/>
      <c r="C12" s="160"/>
      <c r="D12" s="160"/>
      <c r="E12" s="160"/>
      <c r="I12" s="1669"/>
      <c r="K12" s="1670"/>
      <c r="P12" s="1669"/>
      <c r="Q12" s="1671"/>
    </row>
    <row r="13" spans="1:23" s="26" customFormat="1" ht="24.6">
      <c r="A13" s="160"/>
      <c r="B13" s="160"/>
      <c r="C13" s="160"/>
      <c r="D13" s="160"/>
      <c r="E13" s="160"/>
      <c r="I13" s="1669"/>
      <c r="K13" s="1670"/>
      <c r="P13" s="1669"/>
      <c r="Q13" s="1671"/>
    </row>
    <row r="14" spans="1:23" s="26" customFormat="1" ht="24.6">
      <c r="I14" s="1669"/>
      <c r="K14" s="1670"/>
      <c r="P14" s="1669"/>
      <c r="Q14" s="1671"/>
    </row>
    <row r="15" spans="1:23">
      <c r="I15" s="1669"/>
      <c r="K15" s="1670"/>
      <c r="P15" s="1669"/>
      <c r="Q15" s="1671"/>
    </row>
    <row r="16" spans="1:23">
      <c r="I16" s="1669"/>
      <c r="K16" s="1670"/>
      <c r="P16" s="1669"/>
      <c r="Q16" s="1671"/>
    </row>
    <row r="17" spans="9:17">
      <c r="I17" s="1669"/>
      <c r="K17" s="1670"/>
      <c r="P17" s="1669"/>
      <c r="Q17" s="1671"/>
    </row>
    <row r="18" spans="9:17">
      <c r="I18" s="1669"/>
      <c r="K18" s="1670"/>
      <c r="P18" s="1669"/>
      <c r="Q18" s="1671"/>
    </row>
    <row r="19" spans="9:17">
      <c r="I19" s="1669"/>
      <c r="K19" s="1670"/>
      <c r="P19" s="1669"/>
      <c r="Q19" s="1671"/>
    </row>
    <row r="20" spans="9:17">
      <c r="I20" s="1669"/>
      <c r="K20" s="1670"/>
      <c r="P20" s="1669"/>
      <c r="Q20" s="1671"/>
    </row>
    <row r="21" spans="9:17">
      <c r="I21" s="1669"/>
      <c r="K21" s="1670"/>
      <c r="P21" s="1669"/>
      <c r="Q21" s="1671"/>
    </row>
    <row r="22" spans="9:17">
      <c r="I22" s="1669"/>
      <c r="K22" s="1670"/>
      <c r="P22" s="1669"/>
      <c r="Q22" s="1671"/>
    </row>
    <row r="23" spans="9:17">
      <c r="I23" s="1669"/>
      <c r="K23" s="1670"/>
      <c r="P23" s="1669"/>
      <c r="Q23" s="1671"/>
    </row>
    <row r="24" spans="9:17">
      <c r="I24" s="1669"/>
      <c r="K24" s="1670"/>
      <c r="P24" s="1669"/>
      <c r="Q24" s="1671"/>
    </row>
    <row r="25" spans="9:17">
      <c r="I25" s="1669"/>
      <c r="K25" s="1670"/>
      <c r="P25" s="1669"/>
      <c r="Q25" s="1671"/>
    </row>
    <row r="26" spans="9:17">
      <c r="I26" s="1669"/>
      <c r="K26" s="1670"/>
      <c r="P26" s="1669"/>
      <c r="Q26" s="1671"/>
    </row>
  </sheetData>
  <mergeCells count="19">
    <mergeCell ref="M4:M5"/>
    <mergeCell ref="N4:N5"/>
    <mergeCell ref="O4:O5"/>
    <mergeCell ref="A1:R1"/>
    <mergeCell ref="A2:R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สรุป งบ รายกลุ่มงาน'!A1" display="กลับ" xr:uid="{723394B2-E061-4C18-A701-3B1B35E0DB87}"/>
  </hyperlinks>
  <pageMargins left="0.39370078740157483" right="0" top="0.19685039370078741" bottom="0" header="0" footer="0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3AE28-03A2-4EFC-B0C9-7ECAF191AE75}">
  <sheetPr>
    <tabColor rgb="FFFFFF00"/>
  </sheetPr>
  <dimension ref="A1:X22"/>
  <sheetViews>
    <sheetView view="pageBreakPreview" topLeftCell="A4" zoomScale="99" zoomScaleNormal="95" zoomScaleSheetLayoutView="99" workbookViewId="0">
      <selection activeCell="C4" sqref="C4:C5"/>
    </sheetView>
  </sheetViews>
  <sheetFormatPr defaultColWidth="9" defaultRowHeight="20.399999999999999"/>
  <cols>
    <col min="1" max="1" width="4.8984375" style="564" customWidth="1"/>
    <col min="2" max="2" width="19.296875" style="1259" customWidth="1"/>
    <col min="3" max="3" width="4.8984375" style="564" customWidth="1"/>
    <col min="4" max="6" width="4.3984375" style="564" customWidth="1"/>
    <col min="7" max="7" width="6.3984375" style="564" customWidth="1"/>
    <col min="8" max="8" width="6" style="564" customWidth="1"/>
    <col min="9" max="9" width="6.59765625" style="564" customWidth="1"/>
    <col min="10" max="10" width="7.59765625" style="564" customWidth="1"/>
    <col min="11" max="11" width="9.69921875" style="564" customWidth="1"/>
    <col min="12" max="15" width="6" style="564" customWidth="1"/>
    <col min="16" max="16" width="5.8984375" style="564" customWidth="1"/>
    <col min="17" max="17" width="9.09765625" style="564" customWidth="1"/>
    <col min="18" max="18" width="8.59765625" style="564" customWidth="1"/>
    <col min="19" max="19" width="8.296875" style="564" customWidth="1"/>
    <col min="20" max="20" width="9" style="564"/>
    <col min="21" max="21" width="16" style="564" customWidth="1"/>
    <col min="22" max="22" width="13.8984375" style="564" bestFit="1" customWidth="1"/>
    <col min="23" max="16384" width="9" style="564"/>
  </cols>
  <sheetData>
    <row r="1" spans="1:24" ht="24.6">
      <c r="A1" s="1781" t="s">
        <v>3080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  <c r="S1" s="1781"/>
      <c r="T1" s="496" t="s">
        <v>1028</v>
      </c>
    </row>
    <row r="2" spans="1:24" ht="24.6">
      <c r="A2" s="1781" t="s">
        <v>1029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  <c r="S2" s="1781"/>
      <c r="T2" s="227"/>
    </row>
    <row r="3" spans="1:24" ht="20.2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  <c r="T3" s="227"/>
    </row>
    <row r="4" spans="1:24" ht="42.75" customHeight="1">
      <c r="A4" s="1872" t="s">
        <v>789</v>
      </c>
      <c r="B4" s="1873" t="s">
        <v>4</v>
      </c>
      <c r="C4" s="1872" t="s">
        <v>1031</v>
      </c>
      <c r="D4" s="1892" t="s">
        <v>1032</v>
      </c>
      <c r="E4" s="1892"/>
      <c r="F4" s="1892"/>
      <c r="G4" s="1892" t="s">
        <v>1033</v>
      </c>
      <c r="H4" s="1892" t="s">
        <v>1034</v>
      </c>
      <c r="I4" s="1892" t="s">
        <v>1035</v>
      </c>
      <c r="J4" s="1896" t="s">
        <v>1036</v>
      </c>
      <c r="K4" s="1896" t="s">
        <v>1037</v>
      </c>
      <c r="L4" s="1892" t="s">
        <v>1038</v>
      </c>
      <c r="M4" s="1892" t="s">
        <v>1039</v>
      </c>
      <c r="N4" s="1892" t="s">
        <v>1040</v>
      </c>
      <c r="O4" s="1892" t="s">
        <v>1041</v>
      </c>
      <c r="P4" s="1872" t="s">
        <v>1042</v>
      </c>
      <c r="Q4" s="1872"/>
      <c r="R4" s="1872" t="s">
        <v>1043</v>
      </c>
      <c r="S4" s="1872" t="s">
        <v>1146</v>
      </c>
      <c r="T4" s="1212"/>
      <c r="U4" s="1673"/>
    </row>
    <row r="5" spans="1:24" ht="81.599999999999994" customHeight="1">
      <c r="A5" s="1872"/>
      <c r="B5" s="1874"/>
      <c r="C5" s="1872"/>
      <c r="D5" s="1207" t="s">
        <v>1045</v>
      </c>
      <c r="E5" s="1207" t="s">
        <v>1046</v>
      </c>
      <c r="F5" s="1207" t="s">
        <v>224</v>
      </c>
      <c r="G5" s="1892"/>
      <c r="H5" s="1892"/>
      <c r="I5" s="1892"/>
      <c r="J5" s="1896"/>
      <c r="K5" s="1896"/>
      <c r="L5" s="1892"/>
      <c r="M5" s="1892"/>
      <c r="N5" s="1892"/>
      <c r="O5" s="1892"/>
      <c r="P5" s="724" t="s">
        <v>1047</v>
      </c>
      <c r="Q5" s="1211" t="s">
        <v>1048</v>
      </c>
      <c r="R5" s="1872"/>
      <c r="S5" s="1872"/>
      <c r="V5" s="1674"/>
    </row>
    <row r="6" spans="1:24" ht="44.4" customHeight="1">
      <c r="A6" s="1675">
        <v>1</v>
      </c>
      <c r="B6" s="1676" t="s">
        <v>3081</v>
      </c>
      <c r="C6" s="1126" t="s">
        <v>1583</v>
      </c>
      <c r="D6" s="1122">
        <v>36000</v>
      </c>
      <c r="E6" s="1122">
        <v>36000</v>
      </c>
      <c r="F6" s="1038">
        <v>84000</v>
      </c>
      <c r="G6" s="1127">
        <v>48000</v>
      </c>
      <c r="H6" s="1123">
        <v>0</v>
      </c>
      <c r="I6" s="1127">
        <v>48000</v>
      </c>
      <c r="J6" s="1123">
        <v>11</v>
      </c>
      <c r="K6" s="1127">
        <f>+I6*J6</f>
        <v>528000</v>
      </c>
      <c r="L6" s="1038">
        <v>12000</v>
      </c>
      <c r="M6" s="1038">
        <v>12000</v>
      </c>
      <c r="N6" s="1038">
        <v>12000</v>
      </c>
      <c r="O6" s="1038">
        <v>12000</v>
      </c>
      <c r="P6" s="1127">
        <f>SUM(L6:O6)</f>
        <v>48000</v>
      </c>
      <c r="Q6" s="1127">
        <f>+P6*J6</f>
        <v>528000</v>
      </c>
      <c r="R6" s="1381" t="s">
        <v>1051</v>
      </c>
      <c r="S6" s="578" t="s">
        <v>974</v>
      </c>
      <c r="T6" s="517" t="str">
        <f>+IF(K6=Q6,("OK"))</f>
        <v>OK</v>
      </c>
      <c r="U6" s="518" t="s">
        <v>1053</v>
      </c>
      <c r="V6" s="1677">
        <f>SUM(K9)</f>
        <v>648000</v>
      </c>
      <c r="W6" s="1678"/>
      <c r="X6" s="1679">
        <v>700000</v>
      </c>
    </row>
    <row r="7" spans="1:24" ht="37.200000000000003" customHeight="1">
      <c r="A7" s="1675">
        <v>2</v>
      </c>
      <c r="B7" s="1676" t="s">
        <v>3082</v>
      </c>
      <c r="C7" s="1126" t="s">
        <v>1583</v>
      </c>
      <c r="D7" s="1122">
        <v>2400</v>
      </c>
      <c r="E7" s="1122">
        <v>2400</v>
      </c>
      <c r="F7" s="1122">
        <v>2400</v>
      </c>
      <c r="G7" s="1122">
        <v>2400</v>
      </c>
      <c r="H7" s="1123">
        <v>0</v>
      </c>
      <c r="I7" s="1127">
        <v>2400</v>
      </c>
      <c r="J7" s="1123">
        <v>40</v>
      </c>
      <c r="K7" s="1127">
        <f>+I7*J7</f>
        <v>96000</v>
      </c>
      <c r="L7" s="1680">
        <v>600</v>
      </c>
      <c r="M7" s="1680">
        <v>600</v>
      </c>
      <c r="N7" s="1680">
        <v>600</v>
      </c>
      <c r="O7" s="1680">
        <v>600</v>
      </c>
      <c r="P7" s="1037">
        <f>SUM(L7:O7)</f>
        <v>2400</v>
      </c>
      <c r="Q7" s="1127">
        <f>+P7*J7</f>
        <v>96000</v>
      </c>
      <c r="R7" s="1381" t="s">
        <v>1051</v>
      </c>
      <c r="S7" s="578" t="s">
        <v>974</v>
      </c>
      <c r="T7" s="517"/>
      <c r="U7" s="518"/>
      <c r="V7" s="1677"/>
      <c r="W7" s="1678"/>
      <c r="X7" s="1679"/>
    </row>
    <row r="8" spans="1:24" ht="39.6" customHeight="1">
      <c r="A8" s="1675">
        <v>3</v>
      </c>
      <c r="B8" s="1676" t="s">
        <v>3083</v>
      </c>
      <c r="C8" s="1126" t="s">
        <v>3084</v>
      </c>
      <c r="D8" s="1122">
        <v>12</v>
      </c>
      <c r="E8" s="1122">
        <v>12</v>
      </c>
      <c r="F8" s="1038">
        <v>12</v>
      </c>
      <c r="G8" s="1127">
        <v>12</v>
      </c>
      <c r="H8" s="1123">
        <v>0</v>
      </c>
      <c r="I8" s="1127">
        <v>12</v>
      </c>
      <c r="J8" s="1123">
        <v>2000</v>
      </c>
      <c r="K8" s="1127">
        <f>+I8*J8</f>
        <v>24000</v>
      </c>
      <c r="L8" s="1038">
        <v>3</v>
      </c>
      <c r="M8" s="1038">
        <v>3</v>
      </c>
      <c r="N8" s="1038">
        <v>3</v>
      </c>
      <c r="O8" s="1038">
        <v>3</v>
      </c>
      <c r="P8" s="1127">
        <f>SUM(L8:O8)</f>
        <v>12</v>
      </c>
      <c r="Q8" s="1127">
        <f>+P8*J8</f>
        <v>24000</v>
      </c>
      <c r="R8" s="1381" t="s">
        <v>1051</v>
      </c>
      <c r="S8" s="578" t="s">
        <v>974</v>
      </c>
      <c r="T8" s="517" t="str">
        <f>+IF(K8=Q8,("OK"))</f>
        <v>OK</v>
      </c>
      <c r="U8" s="520" t="s">
        <v>1055</v>
      </c>
      <c r="V8" s="1681"/>
      <c r="W8" s="1678"/>
      <c r="X8" s="1678"/>
    </row>
    <row r="9" spans="1:24" s="21" customFormat="1" ht="21">
      <c r="A9" s="1060"/>
      <c r="B9" s="76" t="s">
        <v>6</v>
      </c>
      <c r="K9" s="1273">
        <f>SUM(K1:K8)</f>
        <v>648000</v>
      </c>
      <c r="L9" s="1139"/>
      <c r="M9" s="1139"/>
      <c r="N9" s="1139"/>
      <c r="O9" s="1139"/>
      <c r="P9" s="1139"/>
      <c r="Q9" s="1273">
        <f>SUM(Q1:Q8)</f>
        <v>648000</v>
      </c>
      <c r="T9" s="517"/>
      <c r="U9" s="526" t="s">
        <v>1058</v>
      </c>
      <c r="V9" s="1681"/>
      <c r="W9" s="1678"/>
    </row>
    <row r="10" spans="1:24" s="21" customFormat="1" ht="24.6">
      <c r="U10" s="536" t="s">
        <v>1060</v>
      </c>
    </row>
    <row r="11" spans="1:24" s="21" customFormat="1" ht="24.6">
      <c r="M11" s="567"/>
      <c r="U11" s="536" t="s">
        <v>1062</v>
      </c>
    </row>
    <row r="12" spans="1:24" s="21" customFormat="1" ht="21">
      <c r="U12" s="545" t="s">
        <v>974</v>
      </c>
    </row>
    <row r="13" spans="1:24" s="21" customFormat="1" ht="16.8">
      <c r="V13" s="549">
        <f>SUM(K6:K8)</f>
        <v>648000</v>
      </c>
    </row>
    <row r="14" spans="1:24" s="21" customFormat="1" ht="16.8"/>
    <row r="15" spans="1:24" s="21" customFormat="1" ht="16.8"/>
    <row r="16" spans="1:24" s="21" customFormat="1" ht="16.8"/>
    <row r="17" s="21" customFormat="1" ht="16.8"/>
    <row r="18" s="21" customFormat="1" ht="16.8"/>
    <row r="19" s="21" customFormat="1" ht="16.8"/>
    <row r="20" s="21" customFormat="1" ht="16.8"/>
    <row r="21" s="21" customFormat="1" ht="16.8"/>
    <row r="22" s="21" customFormat="1" ht="16.8"/>
  </sheetData>
  <protectedRanges>
    <protectedRange password="CC6F" sqref="B9" name="ช่วง1_5_1_3_1_2_4_1_1_2"/>
  </protectedRanges>
  <mergeCells count="19"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  <mergeCell ref="J4:J5"/>
    <mergeCell ref="K4:K5"/>
    <mergeCell ref="L4:L5"/>
  </mergeCells>
  <hyperlinks>
    <hyperlink ref="T1" location="'รวมงบ 2565'!A1" display="กลับ" xr:uid="{A7D3699F-79D7-4F83-975D-A408988769C9}"/>
  </hyperlinks>
  <pageMargins left="0.24" right="0.17" top="0.32" bottom="0.37" header="0.27" footer="0.31496062992125984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9800E-2246-403F-9878-0CA4D35AFEAC}">
  <sheetPr>
    <tabColor rgb="FFFFFF00"/>
  </sheetPr>
  <dimension ref="A1:X67"/>
  <sheetViews>
    <sheetView view="pageBreakPreview" topLeftCell="A60" zoomScale="89" zoomScaleNormal="95" zoomScaleSheetLayoutView="89" workbookViewId="0">
      <selection activeCell="C4" sqref="C4:C5"/>
    </sheetView>
  </sheetViews>
  <sheetFormatPr defaultColWidth="9" defaultRowHeight="20.399999999999999"/>
  <cols>
    <col min="1" max="1" width="4.8984375" style="564" customWidth="1"/>
    <col min="2" max="2" width="19.69921875" style="1259" customWidth="1"/>
    <col min="3" max="3" width="4.8984375" style="564" customWidth="1"/>
    <col min="4" max="6" width="4.3984375" style="564" customWidth="1"/>
    <col min="7" max="7" width="6.8984375" style="564" customWidth="1"/>
    <col min="8" max="8" width="5.59765625" style="564" customWidth="1"/>
    <col min="9" max="9" width="6.59765625" style="564" customWidth="1"/>
    <col min="10" max="10" width="8.69921875" style="564" customWidth="1"/>
    <col min="11" max="11" width="9.3984375" style="1710" customWidth="1"/>
    <col min="12" max="15" width="5.296875" style="564" customWidth="1"/>
    <col min="16" max="16" width="5.8984375" style="564" customWidth="1"/>
    <col min="17" max="17" width="8.69921875" style="564" customWidth="1"/>
    <col min="18" max="18" width="7.59765625" style="564" customWidth="1"/>
    <col min="19" max="19" width="8.296875" style="564" customWidth="1"/>
    <col min="20" max="20" width="9" style="564"/>
    <col min="21" max="21" width="16" style="564" customWidth="1"/>
    <col min="22" max="22" width="13.8984375" style="564" bestFit="1" customWidth="1"/>
    <col min="23" max="16384" width="9" style="564"/>
  </cols>
  <sheetData>
    <row r="1" spans="1:24" ht="24.6">
      <c r="A1" s="1781" t="s">
        <v>3085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  <c r="S1" s="1781"/>
      <c r="T1" s="568" t="s">
        <v>1028</v>
      </c>
    </row>
    <row r="2" spans="1:24" ht="24.6">
      <c r="A2" s="1781" t="s">
        <v>1029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  <c r="S2" s="1781"/>
      <c r="T2" s="227"/>
    </row>
    <row r="3" spans="1:24" ht="20.25" customHeight="1">
      <c r="A3" s="1869" t="s">
        <v>1130</v>
      </c>
      <c r="B3" s="1869"/>
      <c r="C3" s="1869"/>
      <c r="D3" s="1869"/>
      <c r="E3" s="1869"/>
      <c r="F3" s="1869"/>
      <c r="G3" s="1869"/>
      <c r="H3" s="1869"/>
      <c r="I3" s="1869"/>
      <c r="J3" s="1869"/>
      <c r="K3" s="1869"/>
      <c r="L3" s="1869"/>
      <c r="M3" s="1869"/>
      <c r="N3" s="1869"/>
      <c r="O3" s="1869"/>
      <c r="P3" s="1869"/>
      <c r="Q3" s="1869"/>
      <c r="R3" s="1869"/>
      <c r="S3" s="1869"/>
      <c r="T3" s="227"/>
    </row>
    <row r="4" spans="1:24" ht="25.2" customHeight="1">
      <c r="A4" s="1872" t="s">
        <v>789</v>
      </c>
      <c r="B4" s="1873" t="s">
        <v>4</v>
      </c>
      <c r="C4" s="1872" t="s">
        <v>1031</v>
      </c>
      <c r="D4" s="1892" t="s">
        <v>1045</v>
      </c>
      <c r="E4" s="1892"/>
      <c r="F4" s="1892"/>
      <c r="G4" s="1893" t="s">
        <v>1131</v>
      </c>
      <c r="H4" s="1894" t="s">
        <v>1034</v>
      </c>
      <c r="I4" s="1894" t="s">
        <v>1132</v>
      </c>
      <c r="J4" s="1895" t="s">
        <v>1036</v>
      </c>
      <c r="K4" s="1952" t="s">
        <v>1133</v>
      </c>
      <c r="L4" s="1892" t="s">
        <v>1038</v>
      </c>
      <c r="M4" s="1892" t="s">
        <v>1039</v>
      </c>
      <c r="N4" s="1892" t="s">
        <v>1040</v>
      </c>
      <c r="O4" s="1892" t="s">
        <v>1041</v>
      </c>
      <c r="P4" s="1872" t="s">
        <v>1042</v>
      </c>
      <c r="Q4" s="1872"/>
      <c r="R4" s="1872" t="s">
        <v>1043</v>
      </c>
      <c r="S4" s="1878" t="s">
        <v>1146</v>
      </c>
      <c r="T4" s="1212"/>
      <c r="U4" s="1673"/>
    </row>
    <row r="5" spans="1:24" ht="54" customHeight="1">
      <c r="A5" s="1872"/>
      <c r="B5" s="1874"/>
      <c r="C5" s="1872"/>
      <c r="D5" s="1209" t="s">
        <v>1134</v>
      </c>
      <c r="E5" s="1209" t="s">
        <v>1135</v>
      </c>
      <c r="F5" s="1209" t="s">
        <v>1046</v>
      </c>
      <c r="G5" s="1893"/>
      <c r="H5" s="1894"/>
      <c r="I5" s="1894"/>
      <c r="J5" s="1895"/>
      <c r="K5" s="1952"/>
      <c r="L5" s="1892"/>
      <c r="M5" s="1892"/>
      <c r="N5" s="1892"/>
      <c r="O5" s="1892"/>
      <c r="P5" s="724" t="s">
        <v>1047</v>
      </c>
      <c r="Q5" s="1211" t="s">
        <v>1048</v>
      </c>
      <c r="R5" s="1872"/>
      <c r="S5" s="1878"/>
      <c r="V5" s="1674"/>
    </row>
    <row r="6" spans="1:24" ht="21">
      <c r="A6" s="1683">
        <v>1</v>
      </c>
      <c r="B6" s="1262" t="s">
        <v>3086</v>
      </c>
      <c r="C6" s="714" t="s">
        <v>3087</v>
      </c>
      <c r="D6" s="931">
        <v>1</v>
      </c>
      <c r="E6" s="931">
        <v>1</v>
      </c>
      <c r="F6" s="931">
        <v>1</v>
      </c>
      <c r="G6" s="931">
        <v>1</v>
      </c>
      <c r="H6" s="931">
        <v>0</v>
      </c>
      <c r="I6" s="1684">
        <v>1</v>
      </c>
      <c r="J6" s="870">
        <v>65000</v>
      </c>
      <c r="K6" s="1089">
        <f>J6*I6</f>
        <v>65000</v>
      </c>
      <c r="L6" s="1089">
        <v>0</v>
      </c>
      <c r="M6" s="1089">
        <v>0</v>
      </c>
      <c r="N6" s="1089">
        <v>1</v>
      </c>
      <c r="O6" s="1089">
        <v>0</v>
      </c>
      <c r="P6" s="560">
        <f t="shared" ref="P6:P15" si="0">SUM(L6:O6)</f>
        <v>1</v>
      </c>
      <c r="Q6" s="870">
        <f t="shared" ref="Q6:Q15" si="1">+P6*J6</f>
        <v>65000</v>
      </c>
      <c r="R6" s="1685" t="s">
        <v>1051</v>
      </c>
      <c r="S6" s="562" t="s">
        <v>1053</v>
      </c>
      <c r="T6" s="517" t="str">
        <f t="shared" ref="T6:T15" si="2">+IF(K6=Q6,("OK"))</f>
        <v>OK</v>
      </c>
      <c r="U6" s="1686" t="s">
        <v>1067</v>
      </c>
      <c r="V6" s="1687">
        <v>32400</v>
      </c>
      <c r="W6" s="1678"/>
      <c r="X6" s="1678"/>
    </row>
    <row r="7" spans="1:24" ht="42">
      <c r="A7" s="1683">
        <v>2</v>
      </c>
      <c r="B7" s="1688" t="s">
        <v>3088</v>
      </c>
      <c r="C7" s="1689" t="s">
        <v>3089</v>
      </c>
      <c r="D7" s="1690">
        <v>5</v>
      </c>
      <c r="E7" s="1690">
        <v>8</v>
      </c>
      <c r="F7" s="1690">
        <v>8</v>
      </c>
      <c r="G7" s="1690">
        <v>8</v>
      </c>
      <c r="H7" s="1691">
        <v>0</v>
      </c>
      <c r="I7" s="1690">
        <v>8</v>
      </c>
      <c r="J7" s="561">
        <v>1000</v>
      </c>
      <c r="K7" s="561">
        <v>8000</v>
      </c>
      <c r="L7" s="561">
        <v>4</v>
      </c>
      <c r="M7" s="561">
        <v>0</v>
      </c>
      <c r="N7" s="561">
        <v>4</v>
      </c>
      <c r="O7" s="561">
        <v>0</v>
      </c>
      <c r="P7" s="560">
        <f t="shared" si="0"/>
        <v>8</v>
      </c>
      <c r="Q7" s="870">
        <f t="shared" si="1"/>
        <v>8000</v>
      </c>
      <c r="R7" s="1685" t="s">
        <v>1051</v>
      </c>
      <c r="S7" s="1685" t="s">
        <v>1058</v>
      </c>
      <c r="T7" s="517" t="str">
        <f t="shared" si="2"/>
        <v>OK</v>
      </c>
      <c r="U7" s="1474" t="s">
        <v>1055</v>
      </c>
      <c r="V7" s="1687">
        <v>32400</v>
      </c>
      <c r="W7" s="1678"/>
      <c r="X7" s="1678"/>
    </row>
    <row r="8" spans="1:24" s="21" customFormat="1" ht="42">
      <c r="A8" s="1683">
        <v>3</v>
      </c>
      <c r="B8" s="1688" t="s">
        <v>3090</v>
      </c>
      <c r="C8" s="1689" t="s">
        <v>1128</v>
      </c>
      <c r="D8" s="1691">
        <v>1</v>
      </c>
      <c r="E8" s="1691">
        <v>1</v>
      </c>
      <c r="F8" s="1691">
        <v>1</v>
      </c>
      <c r="G8" s="1691">
        <v>1</v>
      </c>
      <c r="H8" s="1691">
        <v>0</v>
      </c>
      <c r="I8" s="1691">
        <v>1</v>
      </c>
      <c r="J8" s="561">
        <v>3500</v>
      </c>
      <c r="K8" s="561">
        <f>SUM(J8*D8)</f>
        <v>3500</v>
      </c>
      <c r="L8" s="561">
        <v>0</v>
      </c>
      <c r="M8" s="561">
        <v>0</v>
      </c>
      <c r="N8" s="561">
        <v>0</v>
      </c>
      <c r="O8" s="561">
        <v>1</v>
      </c>
      <c r="P8" s="560">
        <f t="shared" si="0"/>
        <v>1</v>
      </c>
      <c r="Q8" s="870">
        <f t="shared" si="1"/>
        <v>3500</v>
      </c>
      <c r="R8" s="1685" t="s">
        <v>1051</v>
      </c>
      <c r="S8" s="1685" t="s">
        <v>1058</v>
      </c>
      <c r="T8" s="517" t="str">
        <f t="shared" si="2"/>
        <v>OK</v>
      </c>
      <c r="U8" s="1480" t="s">
        <v>1058</v>
      </c>
      <c r="V8" s="1692"/>
      <c r="W8" s="1678"/>
    </row>
    <row r="9" spans="1:24" s="21" customFormat="1" ht="42">
      <c r="A9" s="1683">
        <v>4</v>
      </c>
      <c r="B9" s="1688" t="s">
        <v>3091</v>
      </c>
      <c r="C9" s="1689" t="s">
        <v>1128</v>
      </c>
      <c r="D9" s="1691">
        <v>1</v>
      </c>
      <c r="E9" s="1691">
        <v>1</v>
      </c>
      <c r="F9" s="1691">
        <v>1</v>
      </c>
      <c r="G9" s="1691">
        <v>1</v>
      </c>
      <c r="H9" s="1691">
        <v>0</v>
      </c>
      <c r="I9" s="1691">
        <v>1</v>
      </c>
      <c r="J9" s="561">
        <v>17000</v>
      </c>
      <c r="K9" s="561">
        <f>SUM(J9*D9)</f>
        <v>17000</v>
      </c>
      <c r="L9" s="561">
        <v>0</v>
      </c>
      <c r="M9" s="561">
        <v>0</v>
      </c>
      <c r="N9" s="561">
        <v>1</v>
      </c>
      <c r="O9" s="561">
        <v>0</v>
      </c>
      <c r="P9" s="560">
        <f t="shared" si="0"/>
        <v>1</v>
      </c>
      <c r="Q9" s="870">
        <f t="shared" si="1"/>
        <v>17000</v>
      </c>
      <c r="R9" s="1685" t="s">
        <v>1051</v>
      </c>
      <c r="S9" s="1685" t="s">
        <v>1058</v>
      </c>
      <c r="T9" s="517" t="str">
        <f t="shared" si="2"/>
        <v>OK</v>
      </c>
      <c r="U9" s="1431" t="s">
        <v>1060</v>
      </c>
      <c r="V9" s="1693">
        <v>375065</v>
      </c>
    </row>
    <row r="10" spans="1:24" s="21" customFormat="1" ht="42">
      <c r="A10" s="1683">
        <v>5</v>
      </c>
      <c r="B10" s="1694" t="s">
        <v>3092</v>
      </c>
      <c r="C10" s="1695" t="s">
        <v>1128</v>
      </c>
      <c r="D10" s="1696">
        <v>2</v>
      </c>
      <c r="E10" s="1696">
        <v>2</v>
      </c>
      <c r="F10" s="1696">
        <v>2</v>
      </c>
      <c r="G10" s="1696">
        <v>2</v>
      </c>
      <c r="H10" s="1696">
        <v>0</v>
      </c>
      <c r="I10" s="1696">
        <v>2</v>
      </c>
      <c r="J10" s="1697">
        <v>3600</v>
      </c>
      <c r="K10" s="1697">
        <v>7200</v>
      </c>
      <c r="L10" s="1697">
        <v>0</v>
      </c>
      <c r="M10" s="1697">
        <v>1</v>
      </c>
      <c r="N10" s="1697">
        <v>1</v>
      </c>
      <c r="O10" s="1697">
        <v>0</v>
      </c>
      <c r="P10" s="560">
        <f t="shared" si="0"/>
        <v>2</v>
      </c>
      <c r="Q10" s="870">
        <f t="shared" si="1"/>
        <v>7200</v>
      </c>
      <c r="R10" s="1685" t="s">
        <v>1051</v>
      </c>
      <c r="S10" s="1698" t="s">
        <v>1058</v>
      </c>
      <c r="T10" s="517" t="str">
        <f t="shared" si="2"/>
        <v>OK</v>
      </c>
      <c r="U10" s="1431" t="s">
        <v>1137</v>
      </c>
      <c r="V10" s="1274">
        <v>75000</v>
      </c>
    </row>
    <row r="11" spans="1:24" s="21" customFormat="1" ht="42">
      <c r="A11" s="1683">
        <v>6</v>
      </c>
      <c r="B11" s="1392" t="s">
        <v>3093</v>
      </c>
      <c r="C11" s="1699" t="s">
        <v>1128</v>
      </c>
      <c r="D11" s="1700">
        <v>0</v>
      </c>
      <c r="E11" s="1700">
        <v>0</v>
      </c>
      <c r="F11" s="1700">
        <v>1</v>
      </c>
      <c r="G11" s="1700">
        <v>1</v>
      </c>
      <c r="H11" s="1700">
        <v>0</v>
      </c>
      <c r="I11" s="1700">
        <v>1</v>
      </c>
      <c r="J11" s="917">
        <v>270000</v>
      </c>
      <c r="K11" s="917">
        <f>+I11*J11</f>
        <v>270000</v>
      </c>
      <c r="L11" s="917">
        <v>0</v>
      </c>
      <c r="M11" s="917">
        <v>1</v>
      </c>
      <c r="N11" s="917">
        <v>0</v>
      </c>
      <c r="O11" s="917">
        <v>0</v>
      </c>
      <c r="P11" s="870">
        <f t="shared" si="0"/>
        <v>1</v>
      </c>
      <c r="Q11" s="870">
        <f t="shared" si="1"/>
        <v>270000</v>
      </c>
      <c r="R11" s="1685" t="s">
        <v>1051</v>
      </c>
      <c r="S11" s="516" t="s">
        <v>1058</v>
      </c>
      <c r="T11" s="517" t="str">
        <f t="shared" si="2"/>
        <v>OK</v>
      </c>
      <c r="U11" s="1701" t="s">
        <v>974</v>
      </c>
      <c r="V11" s="1702">
        <v>27500</v>
      </c>
    </row>
    <row r="12" spans="1:24" s="21" customFormat="1" ht="63">
      <c r="A12" s="1683">
        <v>7</v>
      </c>
      <c r="B12" s="1688" t="s">
        <v>3094</v>
      </c>
      <c r="C12" s="1689" t="s">
        <v>1128</v>
      </c>
      <c r="D12" s="1691">
        <v>0</v>
      </c>
      <c r="E12" s="1691">
        <v>0</v>
      </c>
      <c r="F12" s="1691">
        <v>0</v>
      </c>
      <c r="G12" s="1691">
        <v>1</v>
      </c>
      <c r="H12" s="1691">
        <v>0</v>
      </c>
      <c r="I12" s="1691">
        <v>1</v>
      </c>
      <c r="J12" s="561">
        <v>30000</v>
      </c>
      <c r="K12" s="561">
        <v>30000</v>
      </c>
      <c r="L12" s="561">
        <v>0</v>
      </c>
      <c r="M12" s="561">
        <v>0</v>
      </c>
      <c r="N12" s="561">
        <v>1</v>
      </c>
      <c r="O12" s="561">
        <v>0</v>
      </c>
      <c r="P12" s="560">
        <f t="shared" si="0"/>
        <v>1</v>
      </c>
      <c r="Q12" s="870">
        <f t="shared" si="1"/>
        <v>30000</v>
      </c>
      <c r="R12" s="1685" t="s">
        <v>1051</v>
      </c>
      <c r="S12" s="1685" t="s">
        <v>1058</v>
      </c>
      <c r="T12" s="517" t="str">
        <f t="shared" si="2"/>
        <v>OK</v>
      </c>
      <c r="U12" s="895" t="s">
        <v>3000</v>
      </c>
      <c r="V12" s="1570">
        <v>10000</v>
      </c>
    </row>
    <row r="13" spans="1:24" s="21" customFormat="1" ht="21">
      <c r="A13" s="1683">
        <v>8</v>
      </c>
      <c r="B13" s="1688" t="s">
        <v>3095</v>
      </c>
      <c r="C13" s="1703" t="s">
        <v>1128</v>
      </c>
      <c r="D13" s="1691">
        <v>3</v>
      </c>
      <c r="E13" s="1691">
        <v>3</v>
      </c>
      <c r="F13" s="1691">
        <v>3</v>
      </c>
      <c r="G13" s="1691">
        <v>3</v>
      </c>
      <c r="H13" s="1691">
        <v>0</v>
      </c>
      <c r="I13" s="1691">
        <v>3</v>
      </c>
      <c r="J13" s="561">
        <v>1500</v>
      </c>
      <c r="K13" s="561">
        <v>4500</v>
      </c>
      <c r="L13" s="561">
        <v>0</v>
      </c>
      <c r="M13" s="561">
        <v>3</v>
      </c>
      <c r="N13" s="561">
        <v>0</v>
      </c>
      <c r="O13" s="561">
        <v>0</v>
      </c>
      <c r="P13" s="560">
        <f t="shared" si="0"/>
        <v>3</v>
      </c>
      <c r="Q13" s="870">
        <f t="shared" si="1"/>
        <v>4500</v>
      </c>
      <c r="R13" s="1685" t="s">
        <v>1051</v>
      </c>
      <c r="S13" s="1685" t="s">
        <v>1058</v>
      </c>
      <c r="T13" s="517" t="str">
        <f t="shared" si="2"/>
        <v>OK</v>
      </c>
      <c r="V13" s="549">
        <f>SUM(V6:V12)</f>
        <v>552365</v>
      </c>
    </row>
    <row r="14" spans="1:24" s="21" customFormat="1" ht="33.6" customHeight="1">
      <c r="A14" s="1683">
        <v>9</v>
      </c>
      <c r="B14" s="1688" t="s">
        <v>3096</v>
      </c>
      <c r="C14" s="1703" t="s">
        <v>1128</v>
      </c>
      <c r="D14" s="1691">
        <v>2</v>
      </c>
      <c r="E14" s="1691">
        <v>2</v>
      </c>
      <c r="F14" s="1691">
        <v>2</v>
      </c>
      <c r="G14" s="1691">
        <v>2</v>
      </c>
      <c r="H14" s="1691">
        <v>0</v>
      </c>
      <c r="I14" s="1691">
        <v>2</v>
      </c>
      <c r="J14" s="561">
        <v>1605</v>
      </c>
      <c r="K14" s="561">
        <v>3210</v>
      </c>
      <c r="L14" s="561">
        <v>0</v>
      </c>
      <c r="M14" s="561">
        <v>2</v>
      </c>
      <c r="N14" s="561">
        <v>0</v>
      </c>
      <c r="O14" s="561">
        <v>0</v>
      </c>
      <c r="P14" s="560">
        <f t="shared" si="0"/>
        <v>2</v>
      </c>
      <c r="Q14" s="870">
        <f t="shared" si="1"/>
        <v>3210</v>
      </c>
      <c r="R14" s="1685" t="s">
        <v>1051</v>
      </c>
      <c r="S14" s="1685" t="s">
        <v>1058</v>
      </c>
      <c r="T14" s="517" t="str">
        <f t="shared" si="2"/>
        <v>OK</v>
      </c>
    </row>
    <row r="15" spans="1:24" s="21" customFormat="1" ht="21">
      <c r="A15" s="1683">
        <v>10</v>
      </c>
      <c r="B15" s="1688" t="s">
        <v>3097</v>
      </c>
      <c r="C15" s="1703" t="s">
        <v>1128</v>
      </c>
      <c r="D15" s="1691">
        <v>3</v>
      </c>
      <c r="E15" s="1691">
        <v>3</v>
      </c>
      <c r="F15" s="1691">
        <v>3</v>
      </c>
      <c r="G15" s="1691">
        <v>3</v>
      </c>
      <c r="H15" s="1691">
        <v>0</v>
      </c>
      <c r="I15" s="1691">
        <v>3</v>
      </c>
      <c r="J15" s="561">
        <v>1605</v>
      </c>
      <c r="K15" s="561">
        <v>4815</v>
      </c>
      <c r="L15" s="561">
        <v>0</v>
      </c>
      <c r="M15" s="561">
        <v>3</v>
      </c>
      <c r="N15" s="561">
        <v>0</v>
      </c>
      <c r="O15" s="561">
        <v>0</v>
      </c>
      <c r="P15" s="560">
        <f t="shared" si="0"/>
        <v>3</v>
      </c>
      <c r="Q15" s="870">
        <f t="shared" si="1"/>
        <v>4815</v>
      </c>
      <c r="R15" s="1685" t="s">
        <v>1051</v>
      </c>
      <c r="S15" s="1685" t="s">
        <v>1058</v>
      </c>
      <c r="T15" s="517" t="str">
        <f t="shared" si="2"/>
        <v>OK</v>
      </c>
    </row>
    <row r="16" spans="1:24" s="21" customFormat="1" ht="21">
      <c r="A16" s="1060"/>
      <c r="B16" s="76" t="s">
        <v>6</v>
      </c>
      <c r="K16" s="1273">
        <f>SUM(K6:K15)</f>
        <v>413225</v>
      </c>
      <c r="L16" s="1139"/>
      <c r="M16" s="1139"/>
      <c r="N16" s="1139"/>
      <c r="O16" s="1139"/>
      <c r="P16" s="1139"/>
      <c r="Q16" s="1273">
        <f>SUM(Q6:Q15)</f>
        <v>413225</v>
      </c>
      <c r="T16" s="517" t="str">
        <f>+IF(K25=Q25,("OK"))</f>
        <v>OK</v>
      </c>
    </row>
    <row r="17" spans="1:20" s="21" customFormat="1" ht="21">
      <c r="A17" s="1060"/>
      <c r="B17" s="73"/>
      <c r="K17" s="1254"/>
      <c r="L17" s="1139"/>
      <c r="M17" s="1139"/>
      <c r="N17" s="1139"/>
      <c r="O17" s="1139"/>
      <c r="P17" s="1139"/>
      <c r="Q17" s="1254"/>
      <c r="T17" s="517"/>
    </row>
    <row r="18" spans="1:20" s="21" customFormat="1" ht="21">
      <c r="A18" s="1060"/>
      <c r="B18" s="73"/>
      <c r="K18" s="1254"/>
      <c r="L18" s="1139"/>
      <c r="M18" s="1139"/>
      <c r="N18" s="1139"/>
      <c r="O18" s="1139"/>
      <c r="P18" s="1139"/>
      <c r="Q18" s="1254"/>
      <c r="T18" s="517"/>
    </row>
    <row r="19" spans="1:20" s="21" customFormat="1" ht="24.6">
      <c r="A19" s="1781" t="s">
        <v>3085</v>
      </c>
      <c r="B19" s="1781"/>
      <c r="C19" s="1781"/>
      <c r="D19" s="1781"/>
      <c r="E19" s="1781"/>
      <c r="F19" s="1781"/>
      <c r="G19" s="1781"/>
      <c r="H19" s="1781"/>
      <c r="I19" s="1781"/>
      <c r="J19" s="1781"/>
      <c r="K19" s="1781"/>
      <c r="L19" s="1781"/>
      <c r="M19" s="1781"/>
      <c r="N19" s="1781"/>
      <c r="O19" s="1781"/>
      <c r="P19" s="1781"/>
      <c r="Q19" s="1781"/>
      <c r="R19" s="1781"/>
      <c r="S19" s="1781"/>
      <c r="T19" s="517" t="str">
        <f>+IF(K26=Q26,("OK"))</f>
        <v>OK</v>
      </c>
    </row>
    <row r="20" spans="1:20" s="21" customFormat="1" ht="24.6">
      <c r="A20" s="1781" t="s">
        <v>1029</v>
      </c>
      <c r="B20" s="1781"/>
      <c r="C20" s="1781"/>
      <c r="D20" s="1781"/>
      <c r="E20" s="1781"/>
      <c r="F20" s="1781"/>
      <c r="G20" s="1781"/>
      <c r="H20" s="1781"/>
      <c r="I20" s="1781"/>
      <c r="J20" s="1781"/>
      <c r="K20" s="1781"/>
      <c r="L20" s="1781"/>
      <c r="M20" s="1781"/>
      <c r="N20" s="1781"/>
      <c r="O20" s="1781"/>
      <c r="P20" s="1781"/>
      <c r="Q20" s="1781"/>
      <c r="R20" s="1781"/>
      <c r="S20" s="1781"/>
      <c r="T20" s="517" t="str">
        <f>+IF(K27=Q27,("OK"))</f>
        <v>OK</v>
      </c>
    </row>
    <row r="21" spans="1:20" s="21" customFormat="1" ht="24.6">
      <c r="A21" s="1869" t="s">
        <v>1130</v>
      </c>
      <c r="B21" s="1869"/>
      <c r="C21" s="1869"/>
      <c r="D21" s="1869"/>
      <c r="E21" s="1869"/>
      <c r="F21" s="1869"/>
      <c r="G21" s="1869"/>
      <c r="H21" s="1869"/>
      <c r="I21" s="1869"/>
      <c r="J21" s="1869"/>
      <c r="K21" s="1869"/>
      <c r="L21" s="1869"/>
      <c r="M21" s="1869"/>
      <c r="N21" s="1869"/>
      <c r="O21" s="1869"/>
      <c r="P21" s="1869"/>
      <c r="Q21" s="1869"/>
      <c r="R21" s="1869"/>
      <c r="S21" s="1869"/>
      <c r="T21" s="517" t="str">
        <f>+IF(K28=Q28,("OK"))</f>
        <v>OK</v>
      </c>
    </row>
    <row r="22" spans="1:20" s="21" customFormat="1" ht="21">
      <c r="A22" s="1872" t="s">
        <v>789</v>
      </c>
      <c r="B22" s="1873" t="s">
        <v>4</v>
      </c>
      <c r="C22" s="1872" t="s">
        <v>1031</v>
      </c>
      <c r="D22" s="1892" t="s">
        <v>1045</v>
      </c>
      <c r="E22" s="1892"/>
      <c r="F22" s="1892"/>
      <c r="G22" s="1893" t="s">
        <v>1131</v>
      </c>
      <c r="H22" s="1894" t="s">
        <v>1034</v>
      </c>
      <c r="I22" s="1894" t="s">
        <v>1132</v>
      </c>
      <c r="J22" s="1895" t="s">
        <v>1036</v>
      </c>
      <c r="K22" s="1952" t="s">
        <v>1133</v>
      </c>
      <c r="L22" s="1892" t="s">
        <v>1038</v>
      </c>
      <c r="M22" s="1892" t="s">
        <v>1039</v>
      </c>
      <c r="N22" s="1892" t="s">
        <v>1040</v>
      </c>
      <c r="O22" s="1892" t="s">
        <v>1041</v>
      </c>
      <c r="P22" s="1872" t="s">
        <v>1042</v>
      </c>
      <c r="Q22" s="1872"/>
      <c r="R22" s="1872" t="s">
        <v>1043</v>
      </c>
      <c r="S22" s="1878" t="s">
        <v>1146</v>
      </c>
      <c r="T22" s="517" t="str">
        <f>+IF(K29=Q29,("OK"))</f>
        <v>OK</v>
      </c>
    </row>
    <row r="23" spans="1:20" s="21" customFormat="1" ht="64.2" customHeight="1">
      <c r="A23" s="1872"/>
      <c r="B23" s="1874"/>
      <c r="C23" s="1872"/>
      <c r="D23" s="1209" t="s">
        <v>1134</v>
      </c>
      <c r="E23" s="1209" t="s">
        <v>1135</v>
      </c>
      <c r="F23" s="1209" t="s">
        <v>1046</v>
      </c>
      <c r="G23" s="1893"/>
      <c r="H23" s="1894"/>
      <c r="I23" s="1894"/>
      <c r="J23" s="1895"/>
      <c r="K23" s="1952"/>
      <c r="L23" s="1892"/>
      <c r="M23" s="1892"/>
      <c r="N23" s="1892"/>
      <c r="O23" s="1892"/>
      <c r="P23" s="724" t="s">
        <v>1047</v>
      </c>
      <c r="Q23" s="1211" t="s">
        <v>1048</v>
      </c>
      <c r="R23" s="1872"/>
      <c r="S23" s="1878"/>
      <c r="T23" s="517" t="str">
        <f>+IF(K30=Q30,("OK"))</f>
        <v>OK</v>
      </c>
    </row>
    <row r="24" spans="1:20" s="21" customFormat="1" ht="21">
      <c r="A24" s="724"/>
      <c r="B24" s="731" t="s">
        <v>1087</v>
      </c>
      <c r="C24" s="1227"/>
      <c r="D24" s="1209"/>
      <c r="E24" s="1209"/>
      <c r="F24" s="1209"/>
      <c r="G24" s="1208"/>
      <c r="H24" s="1209"/>
      <c r="I24" s="1209"/>
      <c r="J24" s="1210"/>
      <c r="K24" s="1682">
        <f>+K16</f>
        <v>413225</v>
      </c>
      <c r="L24" s="1207"/>
      <c r="M24" s="1207"/>
      <c r="N24" s="1207"/>
      <c r="O24" s="1207"/>
      <c r="P24" s="724"/>
      <c r="Q24" s="1240">
        <f>+Q16</f>
        <v>413225</v>
      </c>
      <c r="R24" s="724"/>
      <c r="S24" s="726"/>
      <c r="T24" s="517"/>
    </row>
    <row r="25" spans="1:20" s="21" customFormat="1" ht="21">
      <c r="A25" s="1683">
        <v>11</v>
      </c>
      <c r="B25" s="1688" t="s">
        <v>3098</v>
      </c>
      <c r="C25" s="1703" t="s">
        <v>1128</v>
      </c>
      <c r="D25" s="1691">
        <v>1</v>
      </c>
      <c r="E25" s="1691">
        <v>1</v>
      </c>
      <c r="F25" s="1691">
        <v>1</v>
      </c>
      <c r="G25" s="1691">
        <v>1</v>
      </c>
      <c r="H25" s="1691">
        <v>0</v>
      </c>
      <c r="I25" s="1691">
        <v>1</v>
      </c>
      <c r="J25" s="561">
        <v>1605</v>
      </c>
      <c r="K25" s="561">
        <v>1605</v>
      </c>
      <c r="L25" s="561">
        <v>0</v>
      </c>
      <c r="M25" s="561">
        <v>1</v>
      </c>
      <c r="N25" s="561">
        <v>0</v>
      </c>
      <c r="O25" s="561">
        <v>0</v>
      </c>
      <c r="P25" s="560">
        <f t="shared" ref="P25:P34" si="3">SUM(L25:O25)</f>
        <v>1</v>
      </c>
      <c r="Q25" s="870">
        <f t="shared" ref="Q25:Q34" si="4">+P25*J25</f>
        <v>1605</v>
      </c>
      <c r="R25" s="1685" t="s">
        <v>1051</v>
      </c>
      <c r="S25" s="1685" t="s">
        <v>1058</v>
      </c>
      <c r="T25" s="517" t="str">
        <f>+IF(K31=Q31,("OK"))</f>
        <v>OK</v>
      </c>
    </row>
    <row r="26" spans="1:20" ht="42">
      <c r="A26" s="1683">
        <v>12</v>
      </c>
      <c r="B26" s="1688" t="s">
        <v>3099</v>
      </c>
      <c r="C26" s="1703" t="s">
        <v>1128</v>
      </c>
      <c r="D26" s="1691">
        <v>1</v>
      </c>
      <c r="E26" s="1691">
        <v>1</v>
      </c>
      <c r="F26" s="1691">
        <v>2</v>
      </c>
      <c r="G26" s="1691">
        <v>2</v>
      </c>
      <c r="H26" s="1691">
        <v>0</v>
      </c>
      <c r="I26" s="1691">
        <v>2</v>
      </c>
      <c r="J26" s="561">
        <v>1605</v>
      </c>
      <c r="K26" s="561">
        <v>3210</v>
      </c>
      <c r="L26" s="561">
        <v>0</v>
      </c>
      <c r="M26" s="561">
        <v>2</v>
      </c>
      <c r="N26" s="561">
        <v>0</v>
      </c>
      <c r="O26" s="561">
        <v>0</v>
      </c>
      <c r="P26" s="560">
        <f t="shared" si="3"/>
        <v>2</v>
      </c>
      <c r="Q26" s="870">
        <f t="shared" si="4"/>
        <v>3210</v>
      </c>
      <c r="R26" s="1685" t="s">
        <v>1051</v>
      </c>
      <c r="S26" s="1685" t="s">
        <v>1058</v>
      </c>
      <c r="T26" s="517" t="str">
        <f>+IF(K32=Q32,("OK"))</f>
        <v>OK</v>
      </c>
    </row>
    <row r="27" spans="1:20" ht="21">
      <c r="A27" s="1683">
        <v>13</v>
      </c>
      <c r="B27" s="1688" t="s">
        <v>3100</v>
      </c>
      <c r="C27" s="1703" t="s">
        <v>1128</v>
      </c>
      <c r="D27" s="1691">
        <v>0</v>
      </c>
      <c r="E27" s="1691">
        <v>1</v>
      </c>
      <c r="F27" s="1691">
        <v>1</v>
      </c>
      <c r="G27" s="1691">
        <v>1</v>
      </c>
      <c r="H27" s="1691">
        <v>0</v>
      </c>
      <c r="I27" s="1691">
        <v>1</v>
      </c>
      <c r="J27" s="561">
        <v>1605</v>
      </c>
      <c r="K27" s="561">
        <v>1605</v>
      </c>
      <c r="L27" s="561">
        <v>0</v>
      </c>
      <c r="M27" s="561">
        <v>1</v>
      </c>
      <c r="N27" s="561">
        <v>0</v>
      </c>
      <c r="O27" s="561">
        <v>0</v>
      </c>
      <c r="P27" s="560">
        <f t="shared" si="3"/>
        <v>1</v>
      </c>
      <c r="Q27" s="870">
        <f t="shared" si="4"/>
        <v>1605</v>
      </c>
      <c r="R27" s="1685" t="s">
        <v>1051</v>
      </c>
      <c r="S27" s="1685" t="s">
        <v>1058</v>
      </c>
      <c r="T27" s="517" t="str">
        <f>+IF(K33=Q33,("OK"))</f>
        <v>OK</v>
      </c>
    </row>
    <row r="28" spans="1:20" ht="21">
      <c r="A28" s="1683">
        <v>14</v>
      </c>
      <c r="B28" s="1688" t="s">
        <v>3101</v>
      </c>
      <c r="C28" s="1703" t="s">
        <v>1128</v>
      </c>
      <c r="D28" s="1691">
        <v>0</v>
      </c>
      <c r="E28" s="1691">
        <v>2</v>
      </c>
      <c r="F28" s="1691">
        <v>1</v>
      </c>
      <c r="G28" s="1691">
        <v>1</v>
      </c>
      <c r="H28" s="1691">
        <v>0</v>
      </c>
      <c r="I28" s="1691">
        <v>1</v>
      </c>
      <c r="J28" s="561">
        <v>1605</v>
      </c>
      <c r="K28" s="561">
        <v>1605</v>
      </c>
      <c r="L28" s="561">
        <v>0</v>
      </c>
      <c r="M28" s="561">
        <v>1</v>
      </c>
      <c r="N28" s="561">
        <v>0</v>
      </c>
      <c r="O28" s="561">
        <v>0</v>
      </c>
      <c r="P28" s="560">
        <f t="shared" si="3"/>
        <v>1</v>
      </c>
      <c r="Q28" s="870">
        <f t="shared" si="4"/>
        <v>1605</v>
      </c>
      <c r="R28" s="1685" t="s">
        <v>1051</v>
      </c>
      <c r="S28" s="1685" t="s">
        <v>1058</v>
      </c>
      <c r="T28" s="517" t="str">
        <f>+IF(K34=Q34,("OK"))</f>
        <v>OK</v>
      </c>
    </row>
    <row r="29" spans="1:20" ht="42">
      <c r="A29" s="1683">
        <v>15</v>
      </c>
      <c r="B29" s="1688" t="s">
        <v>3102</v>
      </c>
      <c r="C29" s="1703" t="s">
        <v>1128</v>
      </c>
      <c r="D29" s="1691">
        <v>0</v>
      </c>
      <c r="E29" s="1691">
        <v>3</v>
      </c>
      <c r="F29" s="1691">
        <v>2</v>
      </c>
      <c r="G29" s="1691">
        <v>2</v>
      </c>
      <c r="H29" s="1691">
        <v>0</v>
      </c>
      <c r="I29" s="1691">
        <v>2</v>
      </c>
      <c r="J29" s="561">
        <v>1605</v>
      </c>
      <c r="K29" s="561">
        <v>3210</v>
      </c>
      <c r="L29" s="561">
        <v>0</v>
      </c>
      <c r="M29" s="561">
        <v>2</v>
      </c>
      <c r="N29" s="561">
        <v>0</v>
      </c>
      <c r="O29" s="561">
        <v>0</v>
      </c>
      <c r="P29" s="560">
        <f t="shared" si="3"/>
        <v>2</v>
      </c>
      <c r="Q29" s="870">
        <f t="shared" si="4"/>
        <v>3210</v>
      </c>
      <c r="R29" s="1685" t="s">
        <v>1051</v>
      </c>
      <c r="S29" s="1685" t="s">
        <v>1058</v>
      </c>
      <c r="T29" s="517" t="str">
        <f>+IF(K43=Q43,("OK"))</f>
        <v>OK</v>
      </c>
    </row>
    <row r="30" spans="1:20" ht="42">
      <c r="A30" s="1683">
        <v>16</v>
      </c>
      <c r="B30" s="1688" t="s">
        <v>3103</v>
      </c>
      <c r="C30" s="1703" t="s">
        <v>1128</v>
      </c>
      <c r="D30" s="1691">
        <v>0</v>
      </c>
      <c r="E30" s="1691">
        <v>0</v>
      </c>
      <c r="F30" s="1691">
        <v>1</v>
      </c>
      <c r="G30" s="1691">
        <v>1</v>
      </c>
      <c r="H30" s="1691">
        <v>0</v>
      </c>
      <c r="I30" s="1691">
        <v>1</v>
      </c>
      <c r="J30" s="561">
        <v>1200</v>
      </c>
      <c r="K30" s="561">
        <v>1200</v>
      </c>
      <c r="L30" s="561">
        <v>0</v>
      </c>
      <c r="M30" s="561">
        <v>1</v>
      </c>
      <c r="N30" s="561">
        <v>0</v>
      </c>
      <c r="O30" s="561">
        <v>0</v>
      </c>
      <c r="P30" s="560">
        <f t="shared" si="3"/>
        <v>1</v>
      </c>
      <c r="Q30" s="870">
        <f t="shared" si="4"/>
        <v>1200</v>
      </c>
      <c r="R30" s="1685" t="s">
        <v>1051</v>
      </c>
      <c r="S30" s="1685" t="s">
        <v>1058</v>
      </c>
      <c r="T30" s="517" t="str">
        <f>+IF(K44=Q44,("OK"))</f>
        <v>OK</v>
      </c>
    </row>
    <row r="31" spans="1:20" ht="42">
      <c r="A31" s="1683">
        <v>17</v>
      </c>
      <c r="B31" s="1688" t="s">
        <v>3104</v>
      </c>
      <c r="C31" s="1703" t="s">
        <v>1128</v>
      </c>
      <c r="D31" s="1691">
        <v>0</v>
      </c>
      <c r="E31" s="1691">
        <v>0</v>
      </c>
      <c r="F31" s="1691">
        <v>3</v>
      </c>
      <c r="G31" s="1691">
        <v>3</v>
      </c>
      <c r="H31" s="1691">
        <v>0</v>
      </c>
      <c r="I31" s="1691">
        <v>3</v>
      </c>
      <c r="J31" s="561">
        <v>1200</v>
      </c>
      <c r="K31" s="561">
        <v>2400</v>
      </c>
      <c r="L31" s="561">
        <v>0</v>
      </c>
      <c r="M31" s="561">
        <v>2</v>
      </c>
      <c r="N31" s="561">
        <v>0</v>
      </c>
      <c r="O31" s="561">
        <v>0</v>
      </c>
      <c r="P31" s="560">
        <f t="shared" si="3"/>
        <v>2</v>
      </c>
      <c r="Q31" s="870">
        <f t="shared" si="4"/>
        <v>2400</v>
      </c>
      <c r="R31" s="1685" t="s">
        <v>1051</v>
      </c>
      <c r="S31" s="1685" t="s">
        <v>1058</v>
      </c>
      <c r="T31" s="517" t="str">
        <f>+IF(K45=Q45,("OK"))</f>
        <v>OK</v>
      </c>
    </row>
    <row r="32" spans="1:20" ht="39.6" customHeight="1">
      <c r="A32" s="1683">
        <v>18</v>
      </c>
      <c r="B32" s="1688" t="s">
        <v>3105</v>
      </c>
      <c r="C32" s="1703" t="s">
        <v>1128</v>
      </c>
      <c r="D32" s="1691">
        <v>0</v>
      </c>
      <c r="E32" s="1691">
        <v>0</v>
      </c>
      <c r="F32" s="1691">
        <v>2</v>
      </c>
      <c r="G32" s="1691">
        <v>2</v>
      </c>
      <c r="H32" s="1691">
        <v>0</v>
      </c>
      <c r="I32" s="1691">
        <v>2</v>
      </c>
      <c r="J32" s="561">
        <v>1200</v>
      </c>
      <c r="K32" s="561">
        <v>1200</v>
      </c>
      <c r="L32" s="561">
        <v>0</v>
      </c>
      <c r="M32" s="561">
        <v>1</v>
      </c>
      <c r="N32" s="561">
        <v>0</v>
      </c>
      <c r="O32" s="561">
        <v>0</v>
      </c>
      <c r="P32" s="560">
        <f t="shared" si="3"/>
        <v>1</v>
      </c>
      <c r="Q32" s="870">
        <f t="shared" si="4"/>
        <v>1200</v>
      </c>
      <c r="R32" s="1685" t="s">
        <v>1051</v>
      </c>
      <c r="S32" s="1685" t="s">
        <v>1058</v>
      </c>
      <c r="T32" s="517" t="str">
        <f>+IF(K46=Q46,("OK"))</f>
        <v>OK</v>
      </c>
    </row>
    <row r="33" spans="1:20" ht="43.2" customHeight="1">
      <c r="A33" s="1683">
        <v>19</v>
      </c>
      <c r="B33" s="1688" t="s">
        <v>3106</v>
      </c>
      <c r="C33" s="1703" t="s">
        <v>1128</v>
      </c>
      <c r="D33" s="1691">
        <v>0</v>
      </c>
      <c r="E33" s="1691">
        <v>0</v>
      </c>
      <c r="F33" s="1691">
        <v>1</v>
      </c>
      <c r="G33" s="1691">
        <v>1</v>
      </c>
      <c r="H33" s="1691">
        <v>0</v>
      </c>
      <c r="I33" s="1691">
        <v>1</v>
      </c>
      <c r="J33" s="561">
        <v>1200</v>
      </c>
      <c r="K33" s="561">
        <v>2400</v>
      </c>
      <c r="L33" s="561">
        <v>0</v>
      </c>
      <c r="M33" s="561">
        <v>2</v>
      </c>
      <c r="N33" s="561">
        <v>0</v>
      </c>
      <c r="O33" s="561">
        <v>0</v>
      </c>
      <c r="P33" s="560">
        <f t="shared" si="3"/>
        <v>2</v>
      </c>
      <c r="Q33" s="870">
        <f t="shared" si="4"/>
        <v>2400</v>
      </c>
      <c r="R33" s="1685" t="s">
        <v>1051</v>
      </c>
      <c r="S33" s="1685" t="s">
        <v>1058</v>
      </c>
      <c r="T33" s="517" t="str">
        <f>+IF(K47=Q47,("OK"))</f>
        <v>OK</v>
      </c>
    </row>
    <row r="34" spans="1:20" ht="42">
      <c r="A34" s="1683">
        <v>20</v>
      </c>
      <c r="B34" s="1688" t="s">
        <v>3107</v>
      </c>
      <c r="C34" s="1703" t="s">
        <v>1128</v>
      </c>
      <c r="D34" s="1691">
        <v>0</v>
      </c>
      <c r="E34" s="1691">
        <v>0</v>
      </c>
      <c r="F34" s="1691">
        <v>1</v>
      </c>
      <c r="G34" s="1691">
        <v>1</v>
      </c>
      <c r="H34" s="1691">
        <v>0</v>
      </c>
      <c r="I34" s="1691">
        <v>1</v>
      </c>
      <c r="J34" s="561">
        <v>3000</v>
      </c>
      <c r="K34" s="561">
        <v>3000</v>
      </c>
      <c r="L34" s="561">
        <v>0</v>
      </c>
      <c r="M34" s="561">
        <v>1</v>
      </c>
      <c r="N34" s="561">
        <v>0</v>
      </c>
      <c r="O34" s="561">
        <v>0</v>
      </c>
      <c r="P34" s="560">
        <f t="shared" si="3"/>
        <v>1</v>
      </c>
      <c r="Q34" s="870">
        <f t="shared" si="4"/>
        <v>3000</v>
      </c>
      <c r="R34" s="1685" t="s">
        <v>1051</v>
      </c>
      <c r="S34" s="1685" t="s">
        <v>1058</v>
      </c>
      <c r="T34" s="517"/>
    </row>
    <row r="35" spans="1:20" s="21" customFormat="1" ht="21">
      <c r="A35" s="1060"/>
      <c r="B35" s="76" t="s">
        <v>6</v>
      </c>
      <c r="K35" s="1273">
        <f>SUM(K24:K34)</f>
        <v>434660</v>
      </c>
      <c r="L35" s="1139"/>
      <c r="M35" s="1139"/>
      <c r="N35" s="1139"/>
      <c r="O35" s="1139"/>
      <c r="P35" s="1139"/>
      <c r="Q35" s="1273">
        <f>SUM(Q24:Q34)</f>
        <v>434660</v>
      </c>
      <c r="T35" s="517" t="str">
        <f>+IF(K43=Q43,("OK"))</f>
        <v>OK</v>
      </c>
    </row>
    <row r="36" spans="1:20" s="21" customFormat="1" ht="21">
      <c r="A36" s="1060"/>
      <c r="B36" s="73"/>
      <c r="K36" s="1254"/>
      <c r="L36" s="1139"/>
      <c r="M36" s="1139"/>
      <c r="N36" s="1139"/>
      <c r="O36" s="1139"/>
      <c r="P36" s="1139"/>
      <c r="Q36" s="1254"/>
      <c r="T36" s="517"/>
    </row>
    <row r="37" spans="1:20" s="21" customFormat="1" ht="24.6">
      <c r="A37" s="1781" t="s">
        <v>3085</v>
      </c>
      <c r="B37" s="1781"/>
      <c r="C37" s="1781"/>
      <c r="D37" s="1781"/>
      <c r="E37" s="1781"/>
      <c r="F37" s="1781"/>
      <c r="G37" s="1781"/>
      <c r="H37" s="1781"/>
      <c r="I37" s="1781"/>
      <c r="J37" s="1781"/>
      <c r="K37" s="1781"/>
      <c r="L37" s="1781"/>
      <c r="M37" s="1781"/>
      <c r="N37" s="1781"/>
      <c r="O37" s="1781"/>
      <c r="P37" s="1781"/>
      <c r="Q37" s="1781"/>
      <c r="R37" s="1781"/>
      <c r="S37" s="1781"/>
      <c r="T37" s="517" t="str">
        <f>+IF(K44=Q44,("OK"))</f>
        <v>OK</v>
      </c>
    </row>
    <row r="38" spans="1:20" s="21" customFormat="1" ht="24.6">
      <c r="A38" s="1781" t="s">
        <v>1029</v>
      </c>
      <c r="B38" s="1781"/>
      <c r="C38" s="1781"/>
      <c r="D38" s="1781"/>
      <c r="E38" s="1781"/>
      <c r="F38" s="1781"/>
      <c r="G38" s="1781"/>
      <c r="H38" s="1781"/>
      <c r="I38" s="1781"/>
      <c r="J38" s="1781"/>
      <c r="K38" s="1781"/>
      <c r="L38" s="1781"/>
      <c r="M38" s="1781"/>
      <c r="N38" s="1781"/>
      <c r="O38" s="1781"/>
      <c r="P38" s="1781"/>
      <c r="Q38" s="1781"/>
      <c r="R38" s="1781"/>
      <c r="S38" s="1781"/>
      <c r="T38" s="517" t="str">
        <f>+IF(K45=Q45,("OK"))</f>
        <v>OK</v>
      </c>
    </row>
    <row r="39" spans="1:20" s="21" customFormat="1" ht="24.6">
      <c r="A39" s="1869" t="s">
        <v>1130</v>
      </c>
      <c r="B39" s="1869"/>
      <c r="C39" s="1869"/>
      <c r="D39" s="1869"/>
      <c r="E39" s="1869"/>
      <c r="F39" s="1869"/>
      <c r="G39" s="1869"/>
      <c r="H39" s="1869"/>
      <c r="I39" s="1869"/>
      <c r="J39" s="1869"/>
      <c r="K39" s="1869"/>
      <c r="L39" s="1869"/>
      <c r="M39" s="1869"/>
      <c r="N39" s="1869"/>
      <c r="O39" s="1869"/>
      <c r="P39" s="1869"/>
      <c r="Q39" s="1869"/>
      <c r="R39" s="1869"/>
      <c r="S39" s="1869"/>
      <c r="T39" s="517" t="str">
        <f>+IF(K46=Q46,("OK"))</f>
        <v>OK</v>
      </c>
    </row>
    <row r="40" spans="1:20" s="21" customFormat="1" ht="21">
      <c r="A40" s="1872" t="s">
        <v>789</v>
      </c>
      <c r="B40" s="1873" t="s">
        <v>4</v>
      </c>
      <c r="C40" s="1872" t="s">
        <v>1031</v>
      </c>
      <c r="D40" s="1892" t="s">
        <v>1045</v>
      </c>
      <c r="E40" s="1892"/>
      <c r="F40" s="1892"/>
      <c r="G40" s="1893" t="s">
        <v>1131</v>
      </c>
      <c r="H40" s="1894" t="s">
        <v>1034</v>
      </c>
      <c r="I40" s="1894" t="s">
        <v>1132</v>
      </c>
      <c r="J40" s="1895" t="s">
        <v>1036</v>
      </c>
      <c r="K40" s="1952" t="s">
        <v>1133</v>
      </c>
      <c r="L40" s="1892" t="s">
        <v>1038</v>
      </c>
      <c r="M40" s="1892" t="s">
        <v>1039</v>
      </c>
      <c r="N40" s="1892" t="s">
        <v>1040</v>
      </c>
      <c r="O40" s="1892" t="s">
        <v>1041</v>
      </c>
      <c r="P40" s="1872" t="s">
        <v>1042</v>
      </c>
      <c r="Q40" s="1872"/>
      <c r="R40" s="1872" t="s">
        <v>1043</v>
      </c>
      <c r="S40" s="1878" t="s">
        <v>1146</v>
      </c>
      <c r="T40" s="517" t="str">
        <f>+IF(K47=Q47,("OK"))</f>
        <v>OK</v>
      </c>
    </row>
    <row r="41" spans="1:20" s="21" customFormat="1" ht="64.2" customHeight="1">
      <c r="A41" s="1872"/>
      <c r="B41" s="1874"/>
      <c r="C41" s="1872"/>
      <c r="D41" s="1209" t="s">
        <v>1134</v>
      </c>
      <c r="E41" s="1209" t="s">
        <v>1135</v>
      </c>
      <c r="F41" s="1209" t="s">
        <v>1046</v>
      </c>
      <c r="G41" s="1893"/>
      <c r="H41" s="1894"/>
      <c r="I41" s="1894"/>
      <c r="J41" s="1895"/>
      <c r="K41" s="1952"/>
      <c r="L41" s="1892"/>
      <c r="M41" s="1892"/>
      <c r="N41" s="1892"/>
      <c r="O41" s="1892"/>
      <c r="P41" s="724" t="s">
        <v>1047</v>
      </c>
      <c r="Q41" s="1211" t="s">
        <v>1048</v>
      </c>
      <c r="R41" s="1872"/>
      <c r="S41" s="1878"/>
      <c r="T41" s="517" t="str">
        <f>+IF(K48=Q48,("OK"))</f>
        <v>OK</v>
      </c>
    </row>
    <row r="42" spans="1:20" s="21" customFormat="1" ht="21">
      <c r="A42" s="724"/>
      <c r="B42" s="731" t="s">
        <v>1087</v>
      </c>
      <c r="C42" s="1227"/>
      <c r="D42" s="1209"/>
      <c r="E42" s="1209"/>
      <c r="F42" s="1209"/>
      <c r="G42" s="1208"/>
      <c r="H42" s="1209"/>
      <c r="I42" s="1209"/>
      <c r="J42" s="1210"/>
      <c r="K42" s="1682">
        <f>+K35</f>
        <v>434660</v>
      </c>
      <c r="L42" s="1207"/>
      <c r="M42" s="1207"/>
      <c r="N42" s="1207"/>
      <c r="O42" s="1207"/>
      <c r="P42" s="724"/>
      <c r="Q42" s="1240">
        <f>+Q35</f>
        <v>434660</v>
      </c>
      <c r="R42" s="724"/>
      <c r="S42" s="726"/>
      <c r="T42" s="517"/>
    </row>
    <row r="43" spans="1:20" ht="42">
      <c r="A43" s="1683">
        <v>21</v>
      </c>
      <c r="B43" s="1688" t="s">
        <v>3108</v>
      </c>
      <c r="C43" s="1703" t="s">
        <v>1128</v>
      </c>
      <c r="D43" s="1691">
        <v>0</v>
      </c>
      <c r="E43" s="1691">
        <v>0</v>
      </c>
      <c r="F43" s="1691">
        <v>1</v>
      </c>
      <c r="G43" s="1691">
        <v>1</v>
      </c>
      <c r="H43" s="1691">
        <v>0</v>
      </c>
      <c r="I43" s="1691">
        <v>1</v>
      </c>
      <c r="J43" s="561">
        <v>3800</v>
      </c>
      <c r="K43" s="561">
        <v>3800</v>
      </c>
      <c r="L43" s="561">
        <v>0</v>
      </c>
      <c r="M43" s="561">
        <v>1</v>
      </c>
      <c r="N43" s="561">
        <v>0</v>
      </c>
      <c r="O43" s="561">
        <v>0</v>
      </c>
      <c r="P43" s="560">
        <f t="shared" ref="P43:P51" si="5">SUM(L43:O43)</f>
        <v>1</v>
      </c>
      <c r="Q43" s="870">
        <f t="shared" ref="Q43:Q51" si="6">+P43*J43</f>
        <v>3800</v>
      </c>
      <c r="R43" s="1685" t="s">
        <v>1051</v>
      </c>
      <c r="S43" s="1685" t="s">
        <v>1058</v>
      </c>
      <c r="T43" s="517" t="str">
        <f>+IF(K49=Q49,("OK"))</f>
        <v>OK</v>
      </c>
    </row>
    <row r="44" spans="1:20" ht="21">
      <c r="A44" s="1683">
        <v>22</v>
      </c>
      <c r="B44" s="1688" t="s">
        <v>3109</v>
      </c>
      <c r="C44" s="1703" t="s">
        <v>1128</v>
      </c>
      <c r="D44" s="1691">
        <v>0</v>
      </c>
      <c r="E44" s="1691">
        <v>0</v>
      </c>
      <c r="F44" s="1691">
        <v>0</v>
      </c>
      <c r="G44" s="1691">
        <v>1</v>
      </c>
      <c r="H44" s="1691">
        <v>0</v>
      </c>
      <c r="I44" s="1691">
        <v>1</v>
      </c>
      <c r="J44" s="561">
        <v>1605</v>
      </c>
      <c r="K44" s="561">
        <v>1605</v>
      </c>
      <c r="L44" s="561">
        <v>0</v>
      </c>
      <c r="M44" s="561">
        <v>1</v>
      </c>
      <c r="N44" s="561">
        <v>0</v>
      </c>
      <c r="O44" s="561">
        <v>0</v>
      </c>
      <c r="P44" s="560">
        <f t="shared" si="5"/>
        <v>1</v>
      </c>
      <c r="Q44" s="870">
        <f t="shared" si="6"/>
        <v>1605</v>
      </c>
      <c r="R44" s="1685" t="s">
        <v>1051</v>
      </c>
      <c r="S44" s="1685" t="s">
        <v>1058</v>
      </c>
      <c r="T44" s="517" t="str">
        <f>+IF(K50=Q50,("OK"))</f>
        <v>OK</v>
      </c>
    </row>
    <row r="45" spans="1:20" ht="42">
      <c r="A45" s="1683">
        <v>23</v>
      </c>
      <c r="B45" s="557" t="s">
        <v>3110</v>
      </c>
      <c r="C45" s="1704" t="s">
        <v>1072</v>
      </c>
      <c r="D45" s="1705">
        <v>1</v>
      </c>
      <c r="E45" s="1705">
        <v>1</v>
      </c>
      <c r="F45" s="1705">
        <v>1</v>
      </c>
      <c r="G45" s="1705">
        <v>1</v>
      </c>
      <c r="H45" s="1705">
        <v>0</v>
      </c>
      <c r="I45" s="1705">
        <v>1</v>
      </c>
      <c r="J45" s="560">
        <v>27500</v>
      </c>
      <c r="K45" s="561">
        <f>I45*J45</f>
        <v>27500</v>
      </c>
      <c r="L45" s="560">
        <v>1</v>
      </c>
      <c r="M45" s="560"/>
      <c r="N45" s="560"/>
      <c r="O45" s="560"/>
      <c r="P45" s="560">
        <f t="shared" si="5"/>
        <v>1</v>
      </c>
      <c r="Q45" s="870">
        <f t="shared" si="6"/>
        <v>27500</v>
      </c>
      <c r="R45" s="1685" t="s">
        <v>1051</v>
      </c>
      <c r="S45" s="562" t="s">
        <v>3048</v>
      </c>
      <c r="T45" s="517"/>
    </row>
    <row r="46" spans="1:20" ht="42">
      <c r="A46" s="1683">
        <v>24</v>
      </c>
      <c r="B46" s="1706" t="s">
        <v>3111</v>
      </c>
      <c r="C46" s="714" t="s">
        <v>1072</v>
      </c>
      <c r="D46" s="1707">
        <v>20</v>
      </c>
      <c r="E46" s="1707">
        <v>0</v>
      </c>
      <c r="F46" s="1707">
        <v>0</v>
      </c>
      <c r="G46" s="1707">
        <v>30</v>
      </c>
      <c r="H46" s="1707">
        <v>0</v>
      </c>
      <c r="I46" s="1707">
        <v>54</v>
      </c>
      <c r="J46" s="870">
        <v>600</v>
      </c>
      <c r="K46" s="562">
        <f>+I46*J46</f>
        <v>32400</v>
      </c>
      <c r="L46" s="870">
        <v>6</v>
      </c>
      <c r="M46" s="870">
        <v>36</v>
      </c>
      <c r="N46" s="870">
        <v>6</v>
      </c>
      <c r="O46" s="870">
        <v>6</v>
      </c>
      <c r="P46" s="560">
        <f t="shared" si="5"/>
        <v>54</v>
      </c>
      <c r="Q46" s="870">
        <f t="shared" si="6"/>
        <v>32400</v>
      </c>
      <c r="R46" s="1685" t="s">
        <v>1051</v>
      </c>
      <c r="S46" s="1708" t="s">
        <v>3112</v>
      </c>
      <c r="T46" s="517" t="str">
        <f t="shared" ref="T46:T51" si="7">+IF(K59=Q59,("OK"))</f>
        <v>OK</v>
      </c>
    </row>
    <row r="47" spans="1:20" ht="24.6" customHeight="1">
      <c r="A47" s="1683">
        <v>25</v>
      </c>
      <c r="B47" s="557" t="s">
        <v>3113</v>
      </c>
      <c r="C47" s="558" t="s">
        <v>1050</v>
      </c>
      <c r="D47" s="1705">
        <v>0</v>
      </c>
      <c r="E47" s="1705">
        <v>0</v>
      </c>
      <c r="F47" s="1705">
        <v>0</v>
      </c>
      <c r="G47" s="1705">
        <v>0</v>
      </c>
      <c r="H47" s="1705">
        <v>0</v>
      </c>
      <c r="I47" s="1705">
        <v>1</v>
      </c>
      <c r="J47" s="560">
        <v>150000</v>
      </c>
      <c r="K47" s="561">
        <v>150000</v>
      </c>
      <c r="L47" s="560"/>
      <c r="M47" s="560">
        <v>1</v>
      </c>
      <c r="N47" s="560"/>
      <c r="O47" s="560"/>
      <c r="P47" s="560">
        <f t="shared" si="5"/>
        <v>1</v>
      </c>
      <c r="Q47" s="870">
        <f t="shared" si="6"/>
        <v>150000</v>
      </c>
      <c r="R47" s="1685" t="s">
        <v>1051</v>
      </c>
      <c r="S47" s="562" t="s">
        <v>974</v>
      </c>
      <c r="T47" s="517" t="str">
        <f t="shared" si="7"/>
        <v>OK</v>
      </c>
    </row>
    <row r="48" spans="1:20" ht="42">
      <c r="A48" s="1683">
        <v>26</v>
      </c>
      <c r="B48" s="557" t="s">
        <v>3114</v>
      </c>
      <c r="C48" s="1704" t="s">
        <v>3115</v>
      </c>
      <c r="D48" s="1705">
        <v>0</v>
      </c>
      <c r="E48" s="1705">
        <v>0</v>
      </c>
      <c r="F48" s="1705">
        <v>0</v>
      </c>
      <c r="G48" s="1705">
        <v>2</v>
      </c>
      <c r="H48" s="1705">
        <v>0</v>
      </c>
      <c r="I48" s="1705">
        <v>2</v>
      </c>
      <c r="J48" s="560">
        <v>25000</v>
      </c>
      <c r="K48" s="561">
        <f>+J48*I48</f>
        <v>50000</v>
      </c>
      <c r="L48" s="560">
        <v>2</v>
      </c>
      <c r="M48" s="560"/>
      <c r="N48" s="560"/>
      <c r="O48" s="560"/>
      <c r="P48" s="560">
        <f t="shared" si="5"/>
        <v>2</v>
      </c>
      <c r="Q48" s="870">
        <f t="shared" si="6"/>
        <v>50000</v>
      </c>
      <c r="R48" s="1685" t="s">
        <v>1051</v>
      </c>
      <c r="S48" s="562" t="s">
        <v>974</v>
      </c>
      <c r="T48" s="517" t="str">
        <f t="shared" si="7"/>
        <v>OK</v>
      </c>
    </row>
    <row r="49" spans="1:20" ht="84">
      <c r="A49" s="1683">
        <v>27</v>
      </c>
      <c r="B49" s="1706" t="s">
        <v>3116</v>
      </c>
      <c r="C49" s="714" t="s">
        <v>1396</v>
      </c>
      <c r="D49" s="1707"/>
      <c r="E49" s="1707"/>
      <c r="F49" s="1707"/>
      <c r="G49" s="1707"/>
      <c r="H49" s="1707">
        <v>0</v>
      </c>
      <c r="I49" s="1707">
        <v>2</v>
      </c>
      <c r="J49" s="870">
        <v>42000</v>
      </c>
      <c r="K49" s="917">
        <f>+J49*I49</f>
        <v>84000</v>
      </c>
      <c r="L49" s="870">
        <v>0</v>
      </c>
      <c r="M49" s="870">
        <v>1</v>
      </c>
      <c r="N49" s="870">
        <v>0</v>
      </c>
      <c r="O49" s="870">
        <v>1</v>
      </c>
      <c r="P49" s="560">
        <f t="shared" si="5"/>
        <v>2</v>
      </c>
      <c r="Q49" s="870">
        <f t="shared" si="6"/>
        <v>84000</v>
      </c>
      <c r="R49" s="1685" t="s">
        <v>1051</v>
      </c>
      <c r="S49" s="917" t="s">
        <v>974</v>
      </c>
      <c r="T49" s="517" t="str">
        <f t="shared" si="7"/>
        <v>OK</v>
      </c>
    </row>
    <row r="50" spans="1:20" ht="45" customHeight="1">
      <c r="A50" s="1683">
        <v>28</v>
      </c>
      <c r="B50" s="1706" t="s">
        <v>3117</v>
      </c>
      <c r="C50" s="714" t="s">
        <v>1396</v>
      </c>
      <c r="D50" s="1707"/>
      <c r="E50" s="1707"/>
      <c r="F50" s="1707"/>
      <c r="G50" s="1707"/>
      <c r="H50" s="1707">
        <v>0</v>
      </c>
      <c r="I50" s="1707">
        <v>2</v>
      </c>
      <c r="J50" s="870">
        <v>30000</v>
      </c>
      <c r="K50" s="917">
        <f>+J50*I50</f>
        <v>60000</v>
      </c>
      <c r="L50" s="870"/>
      <c r="M50" s="870">
        <v>1</v>
      </c>
      <c r="N50" s="870"/>
      <c r="O50" s="870">
        <v>1</v>
      </c>
      <c r="P50" s="560">
        <f t="shared" si="5"/>
        <v>2</v>
      </c>
      <c r="Q50" s="870">
        <f t="shared" si="6"/>
        <v>60000</v>
      </c>
      <c r="R50" s="1685" t="s">
        <v>1051</v>
      </c>
      <c r="S50" s="917" t="s">
        <v>974</v>
      </c>
      <c r="T50" s="517" t="str">
        <f t="shared" si="7"/>
        <v>OK</v>
      </c>
    </row>
    <row r="51" spans="1:20" ht="42">
      <c r="A51" s="1683">
        <v>29</v>
      </c>
      <c r="B51" s="1706" t="s">
        <v>3118</v>
      </c>
      <c r="C51" s="714" t="s">
        <v>1396</v>
      </c>
      <c r="D51" s="1707"/>
      <c r="E51" s="1707"/>
      <c r="F51" s="1707"/>
      <c r="G51" s="1707"/>
      <c r="H51" s="1707"/>
      <c r="I51" s="1707">
        <v>5</v>
      </c>
      <c r="J51" s="870">
        <v>3000</v>
      </c>
      <c r="K51" s="917">
        <f>+J51*I51</f>
        <v>15000</v>
      </c>
      <c r="L51" s="870"/>
      <c r="M51" s="870">
        <v>3</v>
      </c>
      <c r="N51" s="870"/>
      <c r="O51" s="870">
        <v>2</v>
      </c>
      <c r="P51" s="560">
        <f t="shared" si="5"/>
        <v>5</v>
      </c>
      <c r="Q51" s="870">
        <f t="shared" si="6"/>
        <v>15000</v>
      </c>
      <c r="R51" s="1685" t="s">
        <v>1051</v>
      </c>
      <c r="S51" s="917" t="s">
        <v>974</v>
      </c>
      <c r="T51" s="517" t="str">
        <f t="shared" si="7"/>
        <v>OK</v>
      </c>
    </row>
    <row r="52" spans="1:20" s="21" customFormat="1" ht="21">
      <c r="A52" s="1060"/>
      <c r="B52" s="76" t="s">
        <v>6</v>
      </c>
      <c r="K52" s="1273">
        <f>SUM(K42:K51)</f>
        <v>858965</v>
      </c>
      <c r="L52" s="1139"/>
      <c r="M52" s="1139"/>
      <c r="N52" s="1139"/>
      <c r="O52" s="1139"/>
      <c r="P52" s="1139"/>
      <c r="Q52" s="1273">
        <f>SUM(Q42:Q51)</f>
        <v>858965</v>
      </c>
      <c r="T52" s="517" t="str">
        <f>+IF(K51=Q51,("OK"))</f>
        <v>OK</v>
      </c>
    </row>
    <row r="53" spans="1:20" s="21" customFormat="1" ht="24.6">
      <c r="A53" s="1781" t="s">
        <v>3085</v>
      </c>
      <c r="B53" s="1781"/>
      <c r="C53" s="1781"/>
      <c r="D53" s="1781"/>
      <c r="E53" s="1781"/>
      <c r="F53" s="1781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781"/>
      <c r="R53" s="1781"/>
      <c r="S53" s="1781"/>
      <c r="T53" s="517" t="str">
        <f>+IF(K59=Q59,("OK"))</f>
        <v>OK</v>
      </c>
    </row>
    <row r="54" spans="1:20" s="21" customFormat="1" ht="24.6">
      <c r="A54" s="1781" t="s">
        <v>1029</v>
      </c>
      <c r="B54" s="1781"/>
      <c r="C54" s="1781"/>
      <c r="D54" s="1781"/>
      <c r="E54" s="1781"/>
      <c r="F54" s="1781"/>
      <c r="G54" s="1781"/>
      <c r="H54" s="1781"/>
      <c r="I54" s="1781"/>
      <c r="J54" s="1781"/>
      <c r="K54" s="1781"/>
      <c r="L54" s="1781"/>
      <c r="M54" s="1781"/>
      <c r="N54" s="1781"/>
      <c r="O54" s="1781"/>
      <c r="P54" s="1781"/>
      <c r="Q54" s="1781"/>
      <c r="R54" s="1781"/>
      <c r="S54" s="1781"/>
      <c r="T54" s="517" t="str">
        <f>+IF(K60=Q60,("OK"))</f>
        <v>OK</v>
      </c>
    </row>
    <row r="55" spans="1:20" s="21" customFormat="1" ht="24.6">
      <c r="A55" s="1869" t="s">
        <v>1130</v>
      </c>
      <c r="B55" s="1869"/>
      <c r="C55" s="1869"/>
      <c r="D55" s="1869"/>
      <c r="E55" s="1869"/>
      <c r="F55" s="1869"/>
      <c r="G55" s="1869"/>
      <c r="H55" s="1869"/>
      <c r="I55" s="1869"/>
      <c r="J55" s="1869"/>
      <c r="K55" s="1869"/>
      <c r="L55" s="1869"/>
      <c r="M55" s="1869"/>
      <c r="N55" s="1869"/>
      <c r="O55" s="1869"/>
      <c r="P55" s="1869"/>
      <c r="Q55" s="1869"/>
      <c r="R55" s="1869"/>
      <c r="S55" s="1869"/>
      <c r="T55" s="517" t="str">
        <f>+IF(K61=Q61,("OK"))</f>
        <v>OK</v>
      </c>
    </row>
    <row r="56" spans="1:20" s="21" customFormat="1" ht="21">
      <c r="A56" s="1872" t="s">
        <v>789</v>
      </c>
      <c r="B56" s="1873" t="s">
        <v>4</v>
      </c>
      <c r="C56" s="1872" t="s">
        <v>1031</v>
      </c>
      <c r="D56" s="1892" t="s">
        <v>1045</v>
      </c>
      <c r="E56" s="1892"/>
      <c r="F56" s="1892"/>
      <c r="G56" s="1893" t="s">
        <v>1131</v>
      </c>
      <c r="H56" s="1894" t="s">
        <v>1034</v>
      </c>
      <c r="I56" s="1894" t="s">
        <v>1132</v>
      </c>
      <c r="J56" s="1895" t="s">
        <v>1036</v>
      </c>
      <c r="K56" s="1952" t="s">
        <v>1133</v>
      </c>
      <c r="L56" s="1892" t="s">
        <v>1038</v>
      </c>
      <c r="M56" s="1892" t="s">
        <v>1039</v>
      </c>
      <c r="N56" s="1892" t="s">
        <v>1040</v>
      </c>
      <c r="O56" s="1892" t="s">
        <v>1041</v>
      </c>
      <c r="P56" s="1872" t="s">
        <v>1042</v>
      </c>
      <c r="Q56" s="1872"/>
      <c r="R56" s="1872" t="s">
        <v>1043</v>
      </c>
      <c r="S56" s="1878" t="s">
        <v>1146</v>
      </c>
      <c r="T56" s="517" t="str">
        <f>+IF(K62=Q62,("OK"))</f>
        <v>OK</v>
      </c>
    </row>
    <row r="57" spans="1:20" s="21" customFormat="1" ht="58.2" customHeight="1">
      <c r="A57" s="1872"/>
      <c r="B57" s="1874"/>
      <c r="C57" s="1872"/>
      <c r="D57" s="1209" t="s">
        <v>1134</v>
      </c>
      <c r="E57" s="1209" t="s">
        <v>1135</v>
      </c>
      <c r="F57" s="1209" t="s">
        <v>1046</v>
      </c>
      <c r="G57" s="1893"/>
      <c r="H57" s="1894"/>
      <c r="I57" s="1894"/>
      <c r="J57" s="1895"/>
      <c r="K57" s="1952"/>
      <c r="L57" s="1892"/>
      <c r="M57" s="1892"/>
      <c r="N57" s="1892"/>
      <c r="O57" s="1892"/>
      <c r="P57" s="724" t="s">
        <v>1047</v>
      </c>
      <c r="Q57" s="1211" t="s">
        <v>1048</v>
      </c>
      <c r="R57" s="1872"/>
      <c r="S57" s="1878"/>
      <c r="T57" s="517" t="str">
        <f>+IF(K63=Q63,("OK"))</f>
        <v>OK</v>
      </c>
    </row>
    <row r="58" spans="1:20" s="21" customFormat="1" ht="21">
      <c r="A58" s="724"/>
      <c r="B58" s="731" t="s">
        <v>1087</v>
      </c>
      <c r="C58" s="1227"/>
      <c r="D58" s="1209"/>
      <c r="E58" s="1209"/>
      <c r="F58" s="1209"/>
      <c r="G58" s="1208"/>
      <c r="H58" s="1209"/>
      <c r="I58" s="1209"/>
      <c r="J58" s="1210"/>
      <c r="K58" s="1682">
        <f>+K52</f>
        <v>858965</v>
      </c>
      <c r="L58" s="1207"/>
      <c r="M58" s="1207"/>
      <c r="N58" s="1207"/>
      <c r="O58" s="1207"/>
      <c r="P58" s="724"/>
      <c r="Q58" s="1240">
        <f>+Q52</f>
        <v>858965</v>
      </c>
      <c r="R58" s="724"/>
      <c r="S58" s="726"/>
      <c r="T58" s="517"/>
    </row>
    <row r="59" spans="1:20" ht="21">
      <c r="A59" s="1683">
        <v>30</v>
      </c>
      <c r="B59" s="522" t="s">
        <v>3119</v>
      </c>
      <c r="C59" s="714" t="s">
        <v>3084</v>
      </c>
      <c r="D59" s="1707">
        <v>12</v>
      </c>
      <c r="E59" s="1707">
        <v>12</v>
      </c>
      <c r="F59" s="1707">
        <v>12</v>
      </c>
      <c r="G59" s="1707">
        <v>12</v>
      </c>
      <c r="H59" s="1707">
        <v>0</v>
      </c>
      <c r="I59" s="1707">
        <v>12</v>
      </c>
      <c r="J59" s="870">
        <v>5000</v>
      </c>
      <c r="K59" s="917">
        <f>+J59*I59</f>
        <v>60000</v>
      </c>
      <c r="L59" s="870">
        <v>3</v>
      </c>
      <c r="M59" s="870">
        <v>3</v>
      </c>
      <c r="N59" s="870">
        <v>3</v>
      </c>
      <c r="O59" s="870">
        <v>3</v>
      </c>
      <c r="P59" s="560">
        <f t="shared" ref="P59:P64" si="8">SUM(L59:O59)</f>
        <v>12</v>
      </c>
      <c r="Q59" s="870">
        <f t="shared" ref="Q59:Q64" si="9">+P59*J59</f>
        <v>60000</v>
      </c>
      <c r="R59" s="1685" t="s">
        <v>1051</v>
      </c>
      <c r="S59" s="917" t="s">
        <v>974</v>
      </c>
    </row>
    <row r="60" spans="1:20" ht="21">
      <c r="A60" s="1683">
        <v>31</v>
      </c>
      <c r="B60" s="522" t="s">
        <v>3120</v>
      </c>
      <c r="C60" s="715" t="s">
        <v>3084</v>
      </c>
      <c r="D60" s="1707">
        <v>12</v>
      </c>
      <c r="E60" s="1707">
        <v>12</v>
      </c>
      <c r="F60" s="1707">
        <v>12</v>
      </c>
      <c r="G60" s="1707">
        <v>12</v>
      </c>
      <c r="H60" s="1707">
        <v>0</v>
      </c>
      <c r="I60" s="1707">
        <v>12</v>
      </c>
      <c r="J60" s="870">
        <v>1300</v>
      </c>
      <c r="K60" s="917">
        <f>+J60*I60</f>
        <v>15600</v>
      </c>
      <c r="L60" s="870">
        <v>3</v>
      </c>
      <c r="M60" s="870">
        <v>3</v>
      </c>
      <c r="N60" s="870">
        <v>3</v>
      </c>
      <c r="O60" s="870">
        <v>3</v>
      </c>
      <c r="P60" s="560">
        <f t="shared" si="8"/>
        <v>12</v>
      </c>
      <c r="Q60" s="870">
        <f t="shared" si="9"/>
        <v>15600</v>
      </c>
      <c r="R60" s="1685" t="s">
        <v>1051</v>
      </c>
      <c r="S60" s="917" t="s">
        <v>974</v>
      </c>
    </row>
    <row r="61" spans="1:20" ht="63">
      <c r="A61" s="1683">
        <v>32</v>
      </c>
      <c r="B61" s="522" t="s">
        <v>3121</v>
      </c>
      <c r="C61" s="509" t="s">
        <v>3122</v>
      </c>
      <c r="D61" s="1707">
        <v>0</v>
      </c>
      <c r="E61" s="1707">
        <v>0</v>
      </c>
      <c r="F61" s="1707">
        <v>0</v>
      </c>
      <c r="G61" s="1707">
        <v>5</v>
      </c>
      <c r="H61" s="1707">
        <v>0</v>
      </c>
      <c r="I61" s="1707">
        <v>5</v>
      </c>
      <c r="J61" s="870">
        <v>5000</v>
      </c>
      <c r="K61" s="917">
        <f>Q61</f>
        <v>25000</v>
      </c>
      <c r="L61" s="870">
        <v>0</v>
      </c>
      <c r="M61" s="870">
        <v>0</v>
      </c>
      <c r="N61" s="870">
        <v>5</v>
      </c>
      <c r="O61" s="870">
        <v>0</v>
      </c>
      <c r="P61" s="870">
        <f t="shared" si="8"/>
        <v>5</v>
      </c>
      <c r="Q61" s="870">
        <f t="shared" si="9"/>
        <v>25000</v>
      </c>
      <c r="R61" s="1685" t="s">
        <v>1051</v>
      </c>
      <c r="S61" s="917" t="s">
        <v>1052</v>
      </c>
    </row>
    <row r="62" spans="1:20" ht="42">
      <c r="A62" s="1683">
        <v>33</v>
      </c>
      <c r="B62" s="522" t="s">
        <v>3123</v>
      </c>
      <c r="C62" s="714" t="s">
        <v>3122</v>
      </c>
      <c r="D62" s="1707">
        <v>0</v>
      </c>
      <c r="E62" s="1707">
        <v>0</v>
      </c>
      <c r="F62" s="1707">
        <v>0</v>
      </c>
      <c r="G62" s="1707">
        <v>2</v>
      </c>
      <c r="H62" s="1707">
        <v>0</v>
      </c>
      <c r="I62" s="1707">
        <v>2</v>
      </c>
      <c r="J62" s="870">
        <v>25000</v>
      </c>
      <c r="K62" s="917">
        <f>Q62</f>
        <v>50000</v>
      </c>
      <c r="L62" s="870">
        <v>0</v>
      </c>
      <c r="M62" s="870">
        <v>0</v>
      </c>
      <c r="N62" s="870">
        <v>2</v>
      </c>
      <c r="O62" s="870">
        <v>0</v>
      </c>
      <c r="P62" s="870">
        <f t="shared" si="8"/>
        <v>2</v>
      </c>
      <c r="Q62" s="870">
        <f t="shared" si="9"/>
        <v>50000</v>
      </c>
      <c r="R62" s="1685" t="s">
        <v>1051</v>
      </c>
      <c r="S62" s="917" t="s">
        <v>1052</v>
      </c>
    </row>
    <row r="63" spans="1:20" ht="84">
      <c r="A63" s="1683">
        <v>34</v>
      </c>
      <c r="B63" s="522" t="s">
        <v>3124</v>
      </c>
      <c r="C63" s="509" t="s">
        <v>1050</v>
      </c>
      <c r="D63" s="1707">
        <v>0</v>
      </c>
      <c r="E63" s="1707">
        <v>0</v>
      </c>
      <c r="F63" s="1707">
        <v>0</v>
      </c>
      <c r="G63" s="1707"/>
      <c r="H63" s="1707">
        <v>0</v>
      </c>
      <c r="I63" s="1707">
        <v>1</v>
      </c>
      <c r="J63" s="870">
        <v>30000</v>
      </c>
      <c r="K63" s="917">
        <f>Q63</f>
        <v>30000</v>
      </c>
      <c r="L63" s="870">
        <v>0</v>
      </c>
      <c r="M63" s="870">
        <v>1</v>
      </c>
      <c r="N63" s="870">
        <v>0</v>
      </c>
      <c r="O63" s="870">
        <v>0</v>
      </c>
      <c r="P63" s="870">
        <f t="shared" si="8"/>
        <v>1</v>
      </c>
      <c r="Q63" s="870">
        <f t="shared" si="9"/>
        <v>30000</v>
      </c>
      <c r="R63" s="1685" t="s">
        <v>1051</v>
      </c>
      <c r="S63" s="917" t="s">
        <v>3125</v>
      </c>
    </row>
    <row r="64" spans="1:20" ht="21">
      <c r="A64" s="890">
        <v>44</v>
      </c>
      <c r="B64" s="838" t="s">
        <v>3126</v>
      </c>
      <c r="C64" s="841" t="s">
        <v>1050</v>
      </c>
      <c r="D64" s="856"/>
      <c r="E64" s="856"/>
      <c r="F64" s="856"/>
      <c r="G64" s="856"/>
      <c r="H64" s="856"/>
      <c r="I64" s="856">
        <v>5</v>
      </c>
      <c r="J64" s="1709">
        <v>100000</v>
      </c>
      <c r="K64" s="870">
        <f>J64*I64</f>
        <v>500000</v>
      </c>
      <c r="L64" s="1709"/>
      <c r="M64" s="1709">
        <v>5</v>
      </c>
      <c r="N64" s="1709"/>
      <c r="O64" s="1709"/>
      <c r="P64" s="870">
        <f t="shared" si="8"/>
        <v>5</v>
      </c>
      <c r="Q64" s="870">
        <f t="shared" si="9"/>
        <v>500000</v>
      </c>
      <c r="R64" s="935" t="s">
        <v>1553</v>
      </c>
      <c r="S64" s="841" t="s">
        <v>974</v>
      </c>
    </row>
    <row r="65" spans="1:20" s="21" customFormat="1" ht="21">
      <c r="A65" s="1060"/>
      <c r="B65" s="76" t="s">
        <v>6</v>
      </c>
      <c r="K65" s="1273">
        <f>SUM(K58:K64)</f>
        <v>1539565</v>
      </c>
      <c r="L65" s="1139"/>
      <c r="M65" s="1139"/>
      <c r="N65" s="1139"/>
      <c r="O65" s="1139"/>
      <c r="P65" s="1139"/>
      <c r="Q65" s="1273">
        <f>SUM(Q58:Q64)</f>
        <v>1539565</v>
      </c>
      <c r="T65" s="517" t="e">
        <f>+IF(#REF!=#REF!,("OK"))</f>
        <v>#REF!</v>
      </c>
    </row>
    <row r="66" spans="1:20" s="21" customFormat="1" ht="21">
      <c r="A66" s="1060"/>
      <c r="B66" s="73"/>
      <c r="K66" s="1254"/>
      <c r="L66" s="1139"/>
      <c r="M66" s="1139"/>
      <c r="N66" s="1139"/>
      <c r="O66" s="1139"/>
      <c r="P66" s="1139"/>
      <c r="Q66" s="1254"/>
      <c r="T66" s="517"/>
    </row>
    <row r="67" spans="1:20" s="21" customFormat="1" ht="21">
      <c r="A67" s="1060"/>
      <c r="B67" s="73"/>
      <c r="K67" s="1254"/>
      <c r="L67" s="1139"/>
      <c r="M67" s="1139"/>
      <c r="N67" s="1139"/>
      <c r="O67" s="1139"/>
      <c r="P67" s="1139"/>
      <c r="Q67" s="1254"/>
      <c r="T67" s="517"/>
    </row>
  </sheetData>
  <protectedRanges>
    <protectedRange password="CC6F" sqref="B16:B18 B35:B36 B65:B67 B52" name="ช่วง1_5_1_3_1_2_4_1_1_2"/>
  </protectedRanges>
  <mergeCells count="76">
    <mergeCell ref="O40:O41"/>
    <mergeCell ref="P40:Q40"/>
    <mergeCell ref="R40:R41"/>
    <mergeCell ref="O56:O57"/>
    <mergeCell ref="P56:Q56"/>
    <mergeCell ref="R56:R57"/>
    <mergeCell ref="A53:S53"/>
    <mergeCell ref="A54:S54"/>
    <mergeCell ref="A55:S55"/>
    <mergeCell ref="A56:A57"/>
    <mergeCell ref="B56:B57"/>
    <mergeCell ref="C56:C57"/>
    <mergeCell ref="D56:F56"/>
    <mergeCell ref="G56:G57"/>
    <mergeCell ref="H56:H57"/>
    <mergeCell ref="S56:S57"/>
    <mergeCell ref="I56:I57"/>
    <mergeCell ref="J56:J57"/>
    <mergeCell ref="K56:K57"/>
    <mergeCell ref="L56:L57"/>
    <mergeCell ref="M56:M57"/>
    <mergeCell ref="N56:N57"/>
    <mergeCell ref="S22:S23"/>
    <mergeCell ref="A37:S37"/>
    <mergeCell ref="A39:S39"/>
    <mergeCell ref="A40:A41"/>
    <mergeCell ref="B40:B41"/>
    <mergeCell ref="C40:C41"/>
    <mergeCell ref="D40:F40"/>
    <mergeCell ref="G40:G41"/>
    <mergeCell ref="H40:H41"/>
    <mergeCell ref="I40:I41"/>
    <mergeCell ref="J40:J41"/>
    <mergeCell ref="K40:K41"/>
    <mergeCell ref="S40:S41"/>
    <mergeCell ref="L40:L41"/>
    <mergeCell ref="M40:M41"/>
    <mergeCell ref="N40:N41"/>
    <mergeCell ref="A38:S38"/>
    <mergeCell ref="I22:I23"/>
    <mergeCell ref="J22:J23"/>
    <mergeCell ref="K22:K23"/>
    <mergeCell ref="L22:L23"/>
    <mergeCell ref="M22:M23"/>
    <mergeCell ref="N22:N23"/>
    <mergeCell ref="A22:A23"/>
    <mergeCell ref="B22:B23"/>
    <mergeCell ref="C22:C23"/>
    <mergeCell ref="D22:F22"/>
    <mergeCell ref="G22:G23"/>
    <mergeCell ref="H22:H23"/>
    <mergeCell ref="O22:O23"/>
    <mergeCell ref="P22:Q22"/>
    <mergeCell ref="R22:R23"/>
    <mergeCell ref="A21:S21"/>
    <mergeCell ref="J4:J5"/>
    <mergeCell ref="K4:K5"/>
    <mergeCell ref="L4:L5"/>
    <mergeCell ref="M4:M5"/>
    <mergeCell ref="N4:N5"/>
    <mergeCell ref="O4:O5"/>
    <mergeCell ref="P4:Q4"/>
    <mergeCell ref="R4:R5"/>
    <mergeCell ref="S4:S5"/>
    <mergeCell ref="A19:S19"/>
    <mergeCell ref="A20:S20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</mergeCells>
  <hyperlinks>
    <hyperlink ref="T1" location="'รวมงบ 2565'!A1" display="กลับ" xr:uid="{8E058E0E-5292-4A36-A454-3A33CD4941C4}"/>
  </hyperlinks>
  <pageMargins left="0.24" right="0.17" top="0.32" bottom="0.37" header="0.27" footer="0.31496062992125984"/>
  <pageSetup paperSize="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B8373-9A3C-48D6-9269-7DCA7C58EDD8}">
  <sheetPr>
    <tabColor rgb="FFFFFF00"/>
  </sheetPr>
  <dimension ref="A1:V16"/>
  <sheetViews>
    <sheetView topLeftCell="A2" zoomScale="106" zoomScaleNormal="106" workbookViewId="0">
      <selection activeCell="A4" sqref="A4:S6"/>
    </sheetView>
  </sheetViews>
  <sheetFormatPr defaultColWidth="8.69921875" defaultRowHeight="16.8"/>
  <cols>
    <col min="1" max="1" width="4.3984375" style="21" customWidth="1"/>
    <col min="2" max="2" width="16.3984375" style="21" customWidth="1"/>
    <col min="3" max="3" width="5.296875" style="21" customWidth="1"/>
    <col min="4" max="4" width="4.3984375" style="21" customWidth="1"/>
    <col min="5" max="5" width="5.09765625" style="21" customWidth="1"/>
    <col min="6" max="6" width="5.296875" style="21" customWidth="1"/>
    <col min="7" max="7" width="5.59765625" style="21" customWidth="1"/>
    <col min="8" max="8" width="5.3984375" style="21" bestFit="1" customWidth="1"/>
    <col min="9" max="9" width="6.09765625" style="21" customWidth="1"/>
    <col min="10" max="10" width="8.3984375" style="21" customWidth="1"/>
    <col min="11" max="11" width="11.296875" style="21" customWidth="1"/>
    <col min="12" max="15" width="5.296875" style="21" customWidth="1"/>
    <col min="16" max="16" width="6" style="21" customWidth="1"/>
    <col min="17" max="17" width="9.296875" style="21" customWidth="1"/>
    <col min="18" max="18" width="10.296875" style="21" customWidth="1"/>
    <col min="19" max="19" width="8.69921875" style="21"/>
    <col min="20" max="20" width="9.09765625" style="21" bestFit="1" customWidth="1"/>
    <col min="21" max="16384" width="8.69921875" style="21"/>
  </cols>
  <sheetData>
    <row r="1" spans="1:22">
      <c r="T1" s="496" t="s">
        <v>1028</v>
      </c>
    </row>
    <row r="2" spans="1:22" s="26" customFormat="1" ht="22.5" customHeight="1">
      <c r="A2" s="1826" t="s">
        <v>3127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  <c r="T2" s="568" t="s">
        <v>1028</v>
      </c>
    </row>
    <row r="3" spans="1:22" s="26" customFormat="1" ht="23.2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2" s="26" customFormat="1" ht="19.5" customHeight="1">
      <c r="A4" s="1869" t="s">
        <v>1130</v>
      </c>
      <c r="B4" s="1869"/>
      <c r="C4" s="1869"/>
      <c r="D4" s="1869"/>
      <c r="E4" s="1869"/>
      <c r="F4" s="1869"/>
      <c r="G4" s="1869"/>
      <c r="H4" s="1869"/>
      <c r="I4" s="1869"/>
      <c r="J4" s="1869"/>
      <c r="K4" s="1869"/>
      <c r="L4" s="1869"/>
      <c r="M4" s="1869"/>
      <c r="N4" s="1869"/>
      <c r="O4" s="1869"/>
      <c r="P4" s="1869"/>
      <c r="Q4" s="1869"/>
      <c r="R4" s="1869"/>
      <c r="S4" s="1869"/>
    </row>
    <row r="5" spans="1:22" ht="18.600000000000001" customHeight="1">
      <c r="A5" s="1834" t="s">
        <v>789</v>
      </c>
      <c r="B5" s="1835" t="s">
        <v>4</v>
      </c>
      <c r="C5" s="1834" t="s">
        <v>1031</v>
      </c>
      <c r="D5" s="1837" t="s">
        <v>1045</v>
      </c>
      <c r="E5" s="1837"/>
      <c r="F5" s="1837"/>
      <c r="G5" s="1838" t="s">
        <v>1131</v>
      </c>
      <c r="H5" s="1838" t="s">
        <v>1034</v>
      </c>
      <c r="I5" s="1838" t="s">
        <v>1132</v>
      </c>
      <c r="J5" s="1841" t="s">
        <v>1036</v>
      </c>
      <c r="K5" s="1841" t="s">
        <v>1133</v>
      </c>
      <c r="L5" s="1838" t="s">
        <v>1038</v>
      </c>
      <c r="M5" s="1838" t="s">
        <v>1039</v>
      </c>
      <c r="N5" s="1838" t="s">
        <v>1040</v>
      </c>
      <c r="O5" s="1838" t="s">
        <v>1041</v>
      </c>
      <c r="P5" s="1839" t="s">
        <v>1042</v>
      </c>
      <c r="Q5" s="1839"/>
      <c r="R5" s="1840" t="s">
        <v>1043</v>
      </c>
      <c r="S5" s="1878" t="s">
        <v>1146</v>
      </c>
    </row>
    <row r="6" spans="1:22" ht="60" customHeight="1">
      <c r="A6" s="1834"/>
      <c r="B6" s="1836"/>
      <c r="C6" s="1834"/>
      <c r="D6" s="505" t="s">
        <v>1134</v>
      </c>
      <c r="E6" s="505" t="s">
        <v>1135</v>
      </c>
      <c r="F6" s="505" t="s">
        <v>1046</v>
      </c>
      <c r="G6" s="1838"/>
      <c r="H6" s="1838"/>
      <c r="I6" s="1838"/>
      <c r="J6" s="1841"/>
      <c r="K6" s="1841"/>
      <c r="L6" s="1838"/>
      <c r="M6" s="1838"/>
      <c r="N6" s="1838"/>
      <c r="O6" s="1838"/>
      <c r="P6" s="553" t="s">
        <v>1047</v>
      </c>
      <c r="Q6" s="555" t="s">
        <v>1048</v>
      </c>
      <c r="R6" s="1840"/>
      <c r="S6" s="1878"/>
    </row>
    <row r="7" spans="1:22" ht="43.2" customHeight="1">
      <c r="A7" s="1711">
        <v>1</v>
      </c>
      <c r="B7" s="522" t="s">
        <v>3128</v>
      </c>
      <c r="C7" s="544" t="s">
        <v>3084</v>
      </c>
      <c r="D7" s="544">
        <v>12</v>
      </c>
      <c r="E7" s="544">
        <v>12</v>
      </c>
      <c r="F7" s="544">
        <v>12</v>
      </c>
      <c r="G7" s="544">
        <v>12</v>
      </c>
      <c r="H7" s="544">
        <v>0</v>
      </c>
      <c r="I7" s="544">
        <v>12</v>
      </c>
      <c r="J7" s="543">
        <v>30000</v>
      </c>
      <c r="K7" s="543">
        <v>360000</v>
      </c>
      <c r="L7" s="1064">
        <v>3</v>
      </c>
      <c r="M7" s="1064">
        <v>3</v>
      </c>
      <c r="N7" s="1064">
        <v>3</v>
      </c>
      <c r="O7" s="1064">
        <v>3</v>
      </c>
      <c r="P7" s="544">
        <v>12</v>
      </c>
      <c r="Q7" s="543">
        <v>360000</v>
      </c>
      <c r="R7" s="507" t="s">
        <v>1051</v>
      </c>
      <c r="S7" s="1712" t="s">
        <v>300</v>
      </c>
      <c r="U7" s="563" t="s">
        <v>1067</v>
      </c>
      <c r="V7" s="148"/>
    </row>
    <row r="8" spans="1:22" ht="19.2" customHeight="1">
      <c r="A8" s="126"/>
      <c r="B8" s="76" t="s">
        <v>6</v>
      </c>
      <c r="C8" s="22"/>
      <c r="D8" s="22"/>
      <c r="E8" s="22"/>
      <c r="F8" s="22"/>
      <c r="G8" s="22"/>
      <c r="H8" s="22"/>
      <c r="I8" s="22"/>
      <c r="J8" s="22"/>
      <c r="K8" s="1273">
        <f>SUM(K7)</f>
        <v>360000</v>
      </c>
      <c r="L8" s="1139"/>
      <c r="M8" s="1139"/>
      <c r="N8" s="1139"/>
      <c r="O8" s="1139"/>
      <c r="P8" s="1139"/>
      <c r="Q8" s="1273">
        <f>SUM(Q7)</f>
        <v>360000</v>
      </c>
      <c r="R8" s="22"/>
      <c r="S8" s="22"/>
      <c r="U8" s="520" t="s">
        <v>1055</v>
      </c>
      <c r="V8" s="148"/>
    </row>
    <row r="9" spans="1:22" ht="18.600000000000001" customHeight="1">
      <c r="A9" s="606"/>
      <c r="B9" s="606"/>
      <c r="C9" s="606"/>
      <c r="D9" s="1713"/>
      <c r="E9" s="1713"/>
      <c r="F9" s="1713"/>
      <c r="G9" s="1713"/>
      <c r="H9" s="1713"/>
      <c r="I9" s="1713"/>
      <c r="J9" s="609"/>
      <c r="K9" s="609"/>
      <c r="L9" s="1713"/>
      <c r="M9" s="1713"/>
      <c r="N9" s="1713"/>
      <c r="O9" s="1713"/>
      <c r="P9" s="613"/>
      <c r="Q9" s="1714"/>
      <c r="R9" s="613"/>
      <c r="S9" s="727"/>
      <c r="U9" s="526" t="s">
        <v>1058</v>
      </c>
      <c r="V9" s="148"/>
    </row>
    <row r="10" spans="1:22" ht="17.399999999999999" customHeight="1">
      <c r="A10" s="1715"/>
      <c r="B10" s="1715"/>
      <c r="C10" s="1715"/>
      <c r="D10" s="607"/>
      <c r="E10" s="607"/>
      <c r="F10" s="607"/>
      <c r="G10" s="607"/>
      <c r="H10" s="607"/>
      <c r="I10" s="607"/>
      <c r="J10" s="1716"/>
      <c r="K10" s="1716"/>
      <c r="L10" s="607"/>
      <c r="M10" s="607"/>
      <c r="N10" s="607"/>
      <c r="O10" s="607"/>
      <c r="P10" s="1717"/>
      <c r="Q10" s="1718"/>
      <c r="R10" s="1719"/>
      <c r="S10" s="1720"/>
      <c r="U10" s="536" t="s">
        <v>1060</v>
      </c>
      <c r="V10" s="148"/>
    </row>
    <row r="11" spans="1:22" ht="18" customHeight="1">
      <c r="A11" s="1721"/>
      <c r="B11" s="1722"/>
      <c r="C11" s="1723"/>
      <c r="D11" s="1723"/>
      <c r="E11" s="1723"/>
      <c r="F11" s="1723"/>
      <c r="G11" s="1723"/>
      <c r="H11" s="1723"/>
      <c r="I11" s="1723"/>
      <c r="J11" s="1724"/>
      <c r="K11" s="1724"/>
      <c r="L11" s="1723"/>
      <c r="M11" s="1723"/>
      <c r="N11" s="1723"/>
      <c r="O11" s="1723"/>
      <c r="P11" s="1723"/>
      <c r="Q11" s="1725"/>
      <c r="R11" s="1726"/>
      <c r="S11" s="1726"/>
      <c r="U11" s="536" t="s">
        <v>1062</v>
      </c>
      <c r="V11" s="148"/>
    </row>
    <row r="12" spans="1:22" ht="18" customHeight="1">
      <c r="A12" s="1721"/>
      <c r="B12" s="1722"/>
      <c r="C12" s="1723"/>
      <c r="D12" s="1723"/>
      <c r="E12" s="1723"/>
      <c r="F12" s="1723"/>
      <c r="G12" s="1723"/>
      <c r="H12" s="1723"/>
      <c r="I12" s="1723"/>
      <c r="J12" s="1724"/>
      <c r="K12" s="1724"/>
      <c r="L12" s="1723"/>
      <c r="M12" s="1723"/>
      <c r="N12" s="1723"/>
      <c r="O12" s="1723"/>
      <c r="P12" s="1723"/>
      <c r="Q12" s="1725"/>
      <c r="R12" s="1726"/>
      <c r="S12" s="1726"/>
      <c r="U12" s="988" t="s">
        <v>974</v>
      </c>
      <c r="V12" s="148"/>
    </row>
    <row r="13" spans="1:22" ht="21">
      <c r="B13" s="73"/>
      <c r="K13" s="565">
        <f>SUM(K11:K11)</f>
        <v>0</v>
      </c>
      <c r="L13" s="547"/>
      <c r="M13" s="547"/>
      <c r="N13" s="547"/>
      <c r="O13" s="547"/>
      <c r="P13" s="547"/>
      <c r="Q13" s="566">
        <f>SUM(Q11:Q11)</f>
        <v>0</v>
      </c>
      <c r="U13" s="885" t="s">
        <v>300</v>
      </c>
      <c r="V13" s="1702">
        <f>SUM(K7)</f>
        <v>360000</v>
      </c>
    </row>
    <row r="14" spans="1:22">
      <c r="V14" s="1141">
        <f>SUM(V7:V13)</f>
        <v>360000</v>
      </c>
    </row>
    <row r="16" spans="1:22" ht="18.600000000000001">
      <c r="M16" s="567"/>
    </row>
  </sheetData>
  <protectedRanges>
    <protectedRange password="CC6F" sqref="B8" name="ช่วง1_5_1_3_1_2_4_1_1_2"/>
  </protectedRanges>
  <mergeCells count="19">
    <mergeCell ref="M5:M6"/>
    <mergeCell ref="N5:N6"/>
    <mergeCell ref="O5:O6"/>
    <mergeCell ref="A2:S2"/>
    <mergeCell ref="A3:S3"/>
    <mergeCell ref="A4:S4"/>
    <mergeCell ref="A5:A6"/>
    <mergeCell ref="B5:B6"/>
    <mergeCell ref="C5:C6"/>
    <mergeCell ref="D5:F5"/>
    <mergeCell ref="G5:G6"/>
    <mergeCell ref="H5:H6"/>
    <mergeCell ref="I5:I6"/>
    <mergeCell ref="P5:Q5"/>
    <mergeCell ref="R5:R6"/>
    <mergeCell ref="S5:S6"/>
    <mergeCell ref="J5:J6"/>
    <mergeCell ref="K5:K6"/>
    <mergeCell ref="L5:L6"/>
  </mergeCells>
  <hyperlinks>
    <hyperlink ref="T2" location="'รวมงบ 2565'!A1" display="กลับ" xr:uid="{5675EE9D-48A8-4390-AAA0-853AA9C09E9B}"/>
    <hyperlink ref="T1" location="'รวมงบ 2565'!A1" display="กลับ" xr:uid="{59918ECE-29B2-47C4-92C2-863973923DC4}"/>
  </hyperlinks>
  <pageMargins left="0.39370078740157483" right="0" top="0.19685039370078741" bottom="0" header="0" footer="0"/>
  <pageSetup paperSize="9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7F670-AAD6-4714-80FB-169F5FA3AE79}">
  <sheetPr>
    <tabColor rgb="FFFFFF00"/>
  </sheetPr>
  <dimension ref="A1:W193"/>
  <sheetViews>
    <sheetView view="pageBreakPreview" topLeftCell="A193" zoomScale="95" zoomScaleNormal="91" zoomScaleSheetLayoutView="95" workbookViewId="0">
      <selection activeCell="C4" sqref="C4:C5"/>
    </sheetView>
  </sheetViews>
  <sheetFormatPr defaultColWidth="8.69921875" defaultRowHeight="21"/>
  <cols>
    <col min="1" max="1" width="4.3984375" style="21" customWidth="1"/>
    <col min="2" max="2" width="19.296875" style="1738" customWidth="1"/>
    <col min="3" max="3" width="5.296875" style="21" customWidth="1"/>
    <col min="4" max="6" width="4" style="21" customWidth="1"/>
    <col min="7" max="7" width="5.59765625" style="21" customWidth="1"/>
    <col min="8" max="8" width="5.3984375" style="21" bestFit="1" customWidth="1"/>
    <col min="9" max="9" width="7" style="21" customWidth="1"/>
    <col min="10" max="10" width="7.296875" style="21" customWidth="1"/>
    <col min="11" max="11" width="11" style="21" customWidth="1"/>
    <col min="12" max="12" width="5.8984375" style="21" customWidth="1"/>
    <col min="13" max="13" width="6" style="21" customWidth="1"/>
    <col min="14" max="14" width="6.3984375" style="21" customWidth="1"/>
    <col min="15" max="15" width="6" style="21" customWidth="1"/>
    <col min="16" max="16" width="6.296875" style="21" customWidth="1"/>
    <col min="17" max="17" width="8.8984375" style="21" customWidth="1"/>
    <col min="18" max="18" width="8.09765625" style="21" customWidth="1"/>
    <col min="19" max="19" width="8.69921875" style="21"/>
    <col min="20" max="20" width="4.8984375" style="21" customWidth="1"/>
    <col min="21" max="21" width="8.69921875" style="21"/>
    <col min="22" max="22" width="12.296875" style="21" customWidth="1"/>
    <col min="23" max="16384" width="8.69921875" style="21"/>
  </cols>
  <sheetData>
    <row r="1" spans="1:23" s="26" customFormat="1" ht="22.5" customHeight="1">
      <c r="A1" s="1826" t="s">
        <v>3129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  <c r="T1" s="1063" t="s">
        <v>1028</v>
      </c>
    </row>
    <row r="2" spans="1:23" s="26" customFormat="1" ht="23.25" customHeight="1">
      <c r="A2" s="1781" t="s">
        <v>1029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  <c r="S2" s="1781"/>
      <c r="U2" s="26" t="s">
        <v>1057</v>
      </c>
    </row>
    <row r="3" spans="1:23" s="26" customFormat="1" ht="19.5" customHeight="1">
      <c r="A3" s="1827" t="s">
        <v>1030</v>
      </c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23" ht="33.6" customHeight="1">
      <c r="A4" s="1828" t="s">
        <v>1142</v>
      </c>
      <c r="B4" s="1829" t="s">
        <v>4</v>
      </c>
      <c r="C4" s="1828" t="s">
        <v>1031</v>
      </c>
      <c r="D4" s="1831" t="s">
        <v>1032</v>
      </c>
      <c r="E4" s="1831"/>
      <c r="F4" s="1831"/>
      <c r="G4" s="1838" t="s">
        <v>1033</v>
      </c>
      <c r="H4" s="1847" t="s">
        <v>1034</v>
      </c>
      <c r="I4" s="1847" t="s">
        <v>1035</v>
      </c>
      <c r="J4" s="1833" t="s">
        <v>1036</v>
      </c>
      <c r="K4" s="1885" t="s">
        <v>1037</v>
      </c>
      <c r="L4" s="1831" t="s">
        <v>1038</v>
      </c>
      <c r="M4" s="1831" t="s">
        <v>1039</v>
      </c>
      <c r="N4" s="1831" t="s">
        <v>1040</v>
      </c>
      <c r="O4" s="1831" t="s">
        <v>1041</v>
      </c>
      <c r="P4" s="1828" t="s">
        <v>1042</v>
      </c>
      <c r="Q4" s="1828"/>
      <c r="R4" s="1828" t="s">
        <v>1043</v>
      </c>
      <c r="S4" s="1872" t="s">
        <v>1146</v>
      </c>
    </row>
    <row r="5" spans="1:23" ht="52.2" customHeight="1">
      <c r="A5" s="1828"/>
      <c r="B5" s="1830"/>
      <c r="C5" s="1828"/>
      <c r="D5" s="505" t="s">
        <v>1045</v>
      </c>
      <c r="E5" s="505" t="s">
        <v>1046</v>
      </c>
      <c r="F5" s="505" t="s">
        <v>224</v>
      </c>
      <c r="G5" s="1838"/>
      <c r="H5" s="1847"/>
      <c r="I5" s="1847"/>
      <c r="J5" s="1833"/>
      <c r="K5" s="1885"/>
      <c r="L5" s="1831"/>
      <c r="M5" s="1831"/>
      <c r="N5" s="1831"/>
      <c r="O5" s="1831"/>
      <c r="P5" s="498" t="s">
        <v>1047</v>
      </c>
      <c r="Q5" s="500" t="s">
        <v>1048</v>
      </c>
      <c r="R5" s="1828"/>
      <c r="S5" s="1872"/>
    </row>
    <row r="6" spans="1:23" ht="42.6" customHeight="1">
      <c r="A6" s="1727">
        <v>1</v>
      </c>
      <c r="B6" s="1054" t="s">
        <v>3130</v>
      </c>
      <c r="C6" s="1056" t="s">
        <v>3131</v>
      </c>
      <c r="D6" s="1270" t="s">
        <v>1708</v>
      </c>
      <c r="E6" s="1270">
        <v>9</v>
      </c>
      <c r="F6" s="1270">
        <v>8</v>
      </c>
      <c r="G6" s="1270">
        <v>9</v>
      </c>
      <c r="H6" s="1270">
        <v>0</v>
      </c>
      <c r="I6" s="1058">
        <v>9</v>
      </c>
      <c r="J6" s="1274">
        <v>1300</v>
      </c>
      <c r="K6" s="1058">
        <f>J6*I6</f>
        <v>11700</v>
      </c>
      <c r="L6" s="1058">
        <v>2</v>
      </c>
      <c r="M6" s="1058">
        <v>3</v>
      </c>
      <c r="N6" s="1058">
        <v>2</v>
      </c>
      <c r="O6" s="1058">
        <v>2</v>
      </c>
      <c r="P6" s="1058">
        <v>9</v>
      </c>
      <c r="Q6" s="1058">
        <f>P6*J6</f>
        <v>11700</v>
      </c>
      <c r="R6" s="526" t="s">
        <v>1051</v>
      </c>
      <c r="S6" s="526" t="s">
        <v>1120</v>
      </c>
    </row>
    <row r="7" spans="1:23" ht="42.6" customHeight="1">
      <c r="A7" s="1727">
        <v>2</v>
      </c>
      <c r="B7" s="1054" t="s">
        <v>3132</v>
      </c>
      <c r="C7" s="1056" t="s">
        <v>3131</v>
      </c>
      <c r="D7" s="1270">
        <v>0</v>
      </c>
      <c r="E7" s="1270">
        <v>0</v>
      </c>
      <c r="F7" s="1270">
        <v>1</v>
      </c>
      <c r="G7" s="1270">
        <v>2</v>
      </c>
      <c r="H7" s="1270">
        <v>0</v>
      </c>
      <c r="I7" s="1058">
        <v>2</v>
      </c>
      <c r="J7" s="1274">
        <v>240</v>
      </c>
      <c r="K7" s="1058">
        <f>J7*I7</f>
        <v>480</v>
      </c>
      <c r="L7" s="1058"/>
      <c r="M7" s="1058"/>
      <c r="N7" s="1058">
        <v>2</v>
      </c>
      <c r="O7" s="1058"/>
      <c r="P7" s="1058">
        <v>2</v>
      </c>
      <c r="Q7" s="1058">
        <f>P7*J7</f>
        <v>480</v>
      </c>
      <c r="R7" s="526" t="s">
        <v>1051</v>
      </c>
      <c r="S7" s="526" t="s">
        <v>1120</v>
      </c>
    </row>
    <row r="8" spans="1:23" ht="42.6" customHeight="1">
      <c r="A8" s="1727">
        <v>3</v>
      </c>
      <c r="B8" s="1054" t="s">
        <v>3133</v>
      </c>
      <c r="C8" s="1056" t="s">
        <v>1072</v>
      </c>
      <c r="D8" s="1270">
        <v>2</v>
      </c>
      <c r="E8" s="1270">
        <v>2</v>
      </c>
      <c r="F8" s="1270">
        <v>1</v>
      </c>
      <c r="G8" s="1270">
        <v>4</v>
      </c>
      <c r="H8" s="1270">
        <v>0</v>
      </c>
      <c r="I8" s="1058">
        <v>4</v>
      </c>
      <c r="J8" s="1274">
        <v>3500</v>
      </c>
      <c r="K8" s="1058">
        <v>14000</v>
      </c>
      <c r="L8" s="1058">
        <v>1</v>
      </c>
      <c r="M8" s="1058">
        <v>1</v>
      </c>
      <c r="N8" s="1058">
        <v>1</v>
      </c>
      <c r="O8" s="1058">
        <v>1</v>
      </c>
      <c r="P8" s="1058">
        <v>4</v>
      </c>
      <c r="Q8" s="1058">
        <v>14000</v>
      </c>
      <c r="R8" s="526" t="s">
        <v>1051</v>
      </c>
      <c r="S8" s="526" t="s">
        <v>1067</v>
      </c>
    </row>
    <row r="9" spans="1:23" ht="55.2" customHeight="1">
      <c r="A9" s="1727">
        <v>4</v>
      </c>
      <c r="B9" s="1054" t="s">
        <v>3134</v>
      </c>
      <c r="C9" s="1056" t="s">
        <v>1072</v>
      </c>
      <c r="D9" s="1270">
        <v>2</v>
      </c>
      <c r="E9" s="1270">
        <v>2</v>
      </c>
      <c r="F9" s="1270">
        <v>1</v>
      </c>
      <c r="G9" s="1270">
        <v>4</v>
      </c>
      <c r="H9" s="1270">
        <v>0</v>
      </c>
      <c r="I9" s="1058">
        <v>4</v>
      </c>
      <c r="J9" s="1274">
        <v>3500</v>
      </c>
      <c r="K9" s="1058">
        <v>14000</v>
      </c>
      <c r="L9" s="1058">
        <v>1</v>
      </c>
      <c r="M9" s="1058">
        <v>1</v>
      </c>
      <c r="N9" s="1058">
        <v>1</v>
      </c>
      <c r="O9" s="1058">
        <v>1</v>
      </c>
      <c r="P9" s="1058">
        <v>4</v>
      </c>
      <c r="Q9" s="1058">
        <v>14000</v>
      </c>
      <c r="R9" s="526" t="s">
        <v>1051</v>
      </c>
      <c r="S9" s="526" t="s">
        <v>1067</v>
      </c>
    </row>
    <row r="10" spans="1:23" ht="61.2" customHeight="1">
      <c r="A10" s="1727">
        <v>5</v>
      </c>
      <c r="B10" s="1054" t="s">
        <v>3135</v>
      </c>
      <c r="C10" s="1056" t="s">
        <v>1072</v>
      </c>
      <c r="D10" s="1270">
        <v>2</v>
      </c>
      <c r="E10" s="1270">
        <v>2</v>
      </c>
      <c r="F10" s="1270">
        <v>1</v>
      </c>
      <c r="G10" s="1270">
        <v>4</v>
      </c>
      <c r="H10" s="1270">
        <v>0</v>
      </c>
      <c r="I10" s="1058">
        <v>4</v>
      </c>
      <c r="J10" s="1274">
        <v>2700</v>
      </c>
      <c r="K10" s="1058">
        <v>10800</v>
      </c>
      <c r="L10" s="1058">
        <v>1</v>
      </c>
      <c r="M10" s="1058">
        <v>1</v>
      </c>
      <c r="N10" s="1058">
        <v>1</v>
      </c>
      <c r="O10" s="1058">
        <v>1</v>
      </c>
      <c r="P10" s="1058">
        <v>4</v>
      </c>
      <c r="Q10" s="1058">
        <v>10800</v>
      </c>
      <c r="R10" s="526" t="s">
        <v>1051</v>
      </c>
      <c r="S10" s="526" t="s">
        <v>1067</v>
      </c>
    </row>
    <row r="11" spans="1:23" ht="52.2" customHeight="1">
      <c r="A11" s="1727">
        <v>6</v>
      </c>
      <c r="B11" s="1054" t="s">
        <v>3136</v>
      </c>
      <c r="C11" s="1056" t="s">
        <v>1072</v>
      </c>
      <c r="D11" s="1270">
        <v>2</v>
      </c>
      <c r="E11" s="1270">
        <v>2</v>
      </c>
      <c r="F11" s="1270">
        <v>1</v>
      </c>
      <c r="G11" s="1270">
        <v>4</v>
      </c>
      <c r="H11" s="1270">
        <v>0</v>
      </c>
      <c r="I11" s="1058">
        <v>4</v>
      </c>
      <c r="J11" s="1274">
        <v>2700</v>
      </c>
      <c r="K11" s="1058">
        <v>10800</v>
      </c>
      <c r="L11" s="1058">
        <v>1</v>
      </c>
      <c r="M11" s="1058">
        <v>1</v>
      </c>
      <c r="N11" s="1058">
        <v>1</v>
      </c>
      <c r="O11" s="1058">
        <v>1</v>
      </c>
      <c r="P11" s="1058">
        <v>4</v>
      </c>
      <c r="Q11" s="1058">
        <v>10800</v>
      </c>
      <c r="R11" s="526" t="s">
        <v>1051</v>
      </c>
      <c r="S11" s="526" t="s">
        <v>1067</v>
      </c>
    </row>
    <row r="12" spans="1:23" s="26" customFormat="1" ht="24.6">
      <c r="A12" s="126"/>
      <c r="B12" s="877" t="s">
        <v>6</v>
      </c>
      <c r="C12" s="22"/>
      <c r="D12" s="22"/>
      <c r="E12" s="22"/>
      <c r="F12" s="22"/>
      <c r="G12" s="22"/>
      <c r="H12" s="22"/>
      <c r="I12" s="22"/>
      <c r="J12" s="22"/>
      <c r="K12" s="1273">
        <f>SUM(K6:K11)</f>
        <v>61780</v>
      </c>
      <c r="L12" s="1139"/>
      <c r="M12" s="1139"/>
      <c r="N12" s="1139"/>
      <c r="O12" s="1139"/>
      <c r="P12" s="1139"/>
      <c r="Q12" s="1273">
        <f>SUM(Q6:Q11)</f>
        <v>61780</v>
      </c>
      <c r="R12" s="22"/>
      <c r="S12" s="22"/>
      <c r="T12" s="517" t="str">
        <f>+IF(K22=Q22,("OK"))</f>
        <v>OK</v>
      </c>
      <c r="U12" s="1222" t="s">
        <v>1053</v>
      </c>
      <c r="V12" s="21"/>
      <c r="W12" s="21"/>
    </row>
    <row r="13" spans="1:23" s="26" customFormat="1" ht="24.6">
      <c r="A13" s="126"/>
      <c r="B13" s="1728"/>
      <c r="C13" s="22"/>
      <c r="D13" s="22"/>
      <c r="E13" s="22"/>
      <c r="F13" s="22"/>
      <c r="G13" s="22"/>
      <c r="H13" s="22"/>
      <c r="I13" s="22"/>
      <c r="J13" s="22"/>
      <c r="K13" s="1254"/>
      <c r="L13" s="1139"/>
      <c r="M13" s="1139"/>
      <c r="N13" s="1139"/>
      <c r="O13" s="1139"/>
      <c r="P13" s="1139"/>
      <c r="Q13" s="1254"/>
      <c r="R13" s="22"/>
      <c r="S13" s="22"/>
      <c r="T13" s="517"/>
      <c r="U13" s="1222"/>
      <c r="V13" s="21"/>
      <c r="W13" s="21"/>
    </row>
    <row r="14" spans="1:23" s="26" customFormat="1" ht="24.6">
      <c r="A14" s="126"/>
      <c r="B14" s="1728"/>
      <c r="C14" s="22"/>
      <c r="D14" s="22"/>
      <c r="E14" s="22"/>
      <c r="F14" s="22"/>
      <c r="G14" s="22"/>
      <c r="H14" s="22"/>
      <c r="I14" s="22"/>
      <c r="J14" s="22"/>
      <c r="K14" s="1254"/>
      <c r="L14" s="1139"/>
      <c r="M14" s="1139"/>
      <c r="N14" s="1139"/>
      <c r="O14" s="1139"/>
      <c r="P14" s="1139"/>
      <c r="Q14" s="1254"/>
      <c r="R14" s="22"/>
      <c r="S14" s="22"/>
      <c r="T14" s="517"/>
      <c r="U14" s="1222"/>
      <c r="V14" s="21"/>
      <c r="W14" s="21"/>
    </row>
    <row r="15" spans="1:23" s="26" customFormat="1" ht="24.6">
      <c r="A15" s="126"/>
      <c r="B15" s="1728"/>
      <c r="C15" s="22"/>
      <c r="D15" s="22"/>
      <c r="E15" s="22"/>
      <c r="F15" s="22"/>
      <c r="G15" s="22"/>
      <c r="H15" s="22"/>
      <c r="I15" s="22"/>
      <c r="J15" s="22"/>
      <c r="K15" s="1254"/>
      <c r="L15" s="1139"/>
      <c r="M15" s="1139"/>
      <c r="N15" s="1139"/>
      <c r="O15" s="1139"/>
      <c r="P15" s="1139"/>
      <c r="Q15" s="1254"/>
      <c r="R15" s="22"/>
      <c r="S15" s="22"/>
      <c r="T15" s="517"/>
      <c r="U15" s="1222"/>
      <c r="V15" s="21"/>
      <c r="W15" s="21"/>
    </row>
    <row r="16" spans="1:23" s="26" customFormat="1" ht="24.6">
      <c r="A16" s="1826" t="s">
        <v>3137</v>
      </c>
      <c r="B16" s="1826"/>
      <c r="C16" s="1826"/>
      <c r="D16" s="1826"/>
      <c r="E16" s="1826"/>
      <c r="F16" s="1826"/>
      <c r="G16" s="1826"/>
      <c r="H16" s="1826"/>
      <c r="I16" s="1826"/>
      <c r="J16" s="1826"/>
      <c r="K16" s="1826"/>
      <c r="L16" s="1826"/>
      <c r="M16" s="1826"/>
      <c r="N16" s="1826"/>
      <c r="O16" s="1826"/>
      <c r="P16" s="1826"/>
      <c r="Q16" s="1826"/>
      <c r="R16" s="1826"/>
      <c r="S16" s="1826"/>
      <c r="T16" s="517" t="str">
        <f>+IF(K23=Q23,("OK"))</f>
        <v>OK</v>
      </c>
      <c r="U16" s="894" t="s">
        <v>1067</v>
      </c>
      <c r="V16" s="28"/>
      <c r="W16" s="23"/>
    </row>
    <row r="17" spans="1:23" s="26" customFormat="1" ht="24.6">
      <c r="A17" s="1781" t="s">
        <v>1029</v>
      </c>
      <c r="B17" s="1781"/>
      <c r="C17" s="1781"/>
      <c r="D17" s="1781"/>
      <c r="E17" s="1781"/>
      <c r="F17" s="1781"/>
      <c r="G17" s="1781"/>
      <c r="H17" s="1781"/>
      <c r="I17" s="1781"/>
      <c r="J17" s="1781"/>
      <c r="K17" s="1781"/>
      <c r="L17" s="1781"/>
      <c r="M17" s="1781"/>
      <c r="N17" s="1781"/>
      <c r="O17" s="1781"/>
      <c r="P17" s="1781"/>
      <c r="Q17" s="1781"/>
      <c r="R17" s="1781"/>
      <c r="S17" s="1781"/>
      <c r="T17" s="517" t="str">
        <f>+IF(K24=Q24,("OK"))</f>
        <v>OK</v>
      </c>
      <c r="U17" s="520" t="s">
        <v>1055</v>
      </c>
      <c r="V17" s="1729"/>
      <c r="W17" s="889"/>
    </row>
    <row r="18" spans="1:23" s="26" customFormat="1" ht="24.6">
      <c r="A18" s="1827" t="s">
        <v>1030</v>
      </c>
      <c r="B18" s="1827"/>
      <c r="C18" s="1827"/>
      <c r="D18" s="1827"/>
      <c r="E18" s="1827"/>
      <c r="F18" s="1827"/>
      <c r="G18" s="1827"/>
      <c r="H18" s="1827"/>
      <c r="I18" s="1827"/>
      <c r="J18" s="1827"/>
      <c r="K18" s="1827"/>
      <c r="L18" s="1827"/>
      <c r="M18" s="1827"/>
      <c r="N18" s="1827"/>
      <c r="O18" s="1827"/>
      <c r="P18" s="1827"/>
      <c r="Q18" s="1827"/>
      <c r="R18" s="1827"/>
      <c r="S18" s="1827"/>
      <c r="T18" s="517" t="str">
        <f>+IF(K25=Q25,("OK"))</f>
        <v>OK</v>
      </c>
      <c r="U18" s="526" t="s">
        <v>1058</v>
      </c>
      <c r="V18" s="1730"/>
      <c r="W18" s="889"/>
    </row>
    <row r="19" spans="1:23" s="26" customFormat="1" ht="38.4" customHeight="1">
      <c r="A19" s="1828" t="s">
        <v>1142</v>
      </c>
      <c r="B19" s="1829" t="s">
        <v>4</v>
      </c>
      <c r="C19" s="1828" t="s">
        <v>1031</v>
      </c>
      <c r="D19" s="1831" t="s">
        <v>1032</v>
      </c>
      <c r="E19" s="1831"/>
      <c r="F19" s="1831"/>
      <c r="G19" s="1838" t="s">
        <v>1033</v>
      </c>
      <c r="H19" s="1847" t="s">
        <v>1034</v>
      </c>
      <c r="I19" s="1847" t="s">
        <v>1035</v>
      </c>
      <c r="J19" s="1833" t="s">
        <v>1036</v>
      </c>
      <c r="K19" s="1885" t="s">
        <v>1037</v>
      </c>
      <c r="L19" s="1847" t="s">
        <v>1038</v>
      </c>
      <c r="M19" s="1847" t="s">
        <v>1039</v>
      </c>
      <c r="N19" s="1847" t="s">
        <v>1040</v>
      </c>
      <c r="O19" s="1847" t="s">
        <v>1041</v>
      </c>
      <c r="P19" s="1828" t="s">
        <v>1042</v>
      </c>
      <c r="Q19" s="1828"/>
      <c r="R19" s="1828" t="s">
        <v>1043</v>
      </c>
      <c r="S19" s="1872" t="s">
        <v>1146</v>
      </c>
      <c r="T19" s="517" t="str">
        <f>+IF(K26=Q26,("OK"))</f>
        <v>OK</v>
      </c>
      <c r="U19" s="536" t="s">
        <v>1060</v>
      </c>
      <c r="V19" s="1731"/>
      <c r="W19" s="889"/>
    </row>
    <row r="20" spans="1:23" s="26" customFormat="1" ht="52.95" customHeight="1">
      <c r="A20" s="1828"/>
      <c r="B20" s="1830"/>
      <c r="C20" s="1828"/>
      <c r="D20" s="1732" t="s">
        <v>1045</v>
      </c>
      <c r="E20" s="1732" t="s">
        <v>1046</v>
      </c>
      <c r="F20" s="1732" t="s">
        <v>224</v>
      </c>
      <c r="G20" s="1838"/>
      <c r="H20" s="1847"/>
      <c r="I20" s="1847"/>
      <c r="J20" s="1833"/>
      <c r="K20" s="1885"/>
      <c r="L20" s="1847"/>
      <c r="M20" s="1847"/>
      <c r="N20" s="1847"/>
      <c r="O20" s="1847"/>
      <c r="P20" s="498" t="s">
        <v>1047</v>
      </c>
      <c r="Q20" s="500" t="s">
        <v>1048</v>
      </c>
      <c r="R20" s="1828"/>
      <c r="S20" s="1872"/>
      <c r="T20" s="517" t="str">
        <f>+IF(K27=Q27,("OK"))</f>
        <v>OK</v>
      </c>
      <c r="U20" s="536" t="s">
        <v>1062</v>
      </c>
    </row>
    <row r="21" spans="1:23" s="26" customFormat="1" ht="24.6">
      <c r="A21" s="1023"/>
      <c r="B21" s="1733" t="s">
        <v>1087</v>
      </c>
      <c r="C21" s="888"/>
      <c r="D21" s="888"/>
      <c r="E21" s="888"/>
      <c r="F21" s="888"/>
      <c r="G21" s="888"/>
      <c r="H21" s="888"/>
      <c r="I21" s="888"/>
      <c r="J21" s="888"/>
      <c r="K21" s="1273">
        <f>+K12</f>
        <v>61780</v>
      </c>
      <c r="L21" s="1734"/>
      <c r="M21" s="1734"/>
      <c r="N21" s="1734"/>
      <c r="O21" s="1734"/>
      <c r="P21" s="1734"/>
      <c r="Q21" s="1273">
        <f>+Q12</f>
        <v>61780</v>
      </c>
      <c r="R21" s="888"/>
      <c r="S21" s="888"/>
      <c r="T21" s="517"/>
      <c r="U21" s="545" t="s">
        <v>974</v>
      </c>
    </row>
    <row r="22" spans="1:23" s="26" customFormat="1" ht="42">
      <c r="A22" s="1727">
        <v>7</v>
      </c>
      <c r="B22" s="853" t="s">
        <v>3138</v>
      </c>
      <c r="C22" s="1270" t="s">
        <v>2599</v>
      </c>
      <c r="D22" s="1270">
        <v>2000</v>
      </c>
      <c r="E22" s="1270">
        <v>1739</v>
      </c>
      <c r="F22" s="1270">
        <v>1804</v>
      </c>
      <c r="G22" s="1270">
        <v>2000</v>
      </c>
      <c r="H22" s="1270">
        <v>0</v>
      </c>
      <c r="I22" s="1270">
        <v>2000</v>
      </c>
      <c r="J22" s="1270">
        <v>170</v>
      </c>
      <c r="K22" s="1735">
        <v>340000</v>
      </c>
      <c r="L22" s="1270">
        <v>500</v>
      </c>
      <c r="M22" s="1270">
        <v>500</v>
      </c>
      <c r="N22" s="1270">
        <v>500</v>
      </c>
      <c r="O22" s="1270">
        <v>500</v>
      </c>
      <c r="P22" s="1270">
        <f t="shared" ref="P22:P30" si="0">SUM(L22:O22)</f>
        <v>2000</v>
      </c>
      <c r="Q22" s="1735">
        <f t="shared" ref="Q22:Q30" si="1">SUM(P22*J22)</f>
        <v>340000</v>
      </c>
      <c r="R22" s="526" t="s">
        <v>1051</v>
      </c>
      <c r="S22" s="526" t="s">
        <v>1058</v>
      </c>
      <c r="T22" s="517" t="str">
        <f>+IF(K28=Q28,("OK"))</f>
        <v>OK</v>
      </c>
    </row>
    <row r="23" spans="1:23" s="26" customFormat="1" ht="24.6">
      <c r="A23" s="1727">
        <v>8</v>
      </c>
      <c r="B23" s="853" t="s">
        <v>3139</v>
      </c>
      <c r="C23" s="1270" t="s">
        <v>2599</v>
      </c>
      <c r="D23" s="1270">
        <v>10</v>
      </c>
      <c r="E23" s="1270">
        <v>10</v>
      </c>
      <c r="F23" s="1270">
        <v>5</v>
      </c>
      <c r="G23" s="1270">
        <v>5</v>
      </c>
      <c r="H23" s="1270">
        <v>0</v>
      </c>
      <c r="I23" s="1270">
        <v>6</v>
      </c>
      <c r="J23" s="1270">
        <v>150</v>
      </c>
      <c r="K23" s="1735">
        <v>900</v>
      </c>
      <c r="L23" s="1270">
        <v>1</v>
      </c>
      <c r="M23" s="1270">
        <v>2</v>
      </c>
      <c r="N23" s="1270">
        <v>1</v>
      </c>
      <c r="O23" s="1270">
        <v>2</v>
      </c>
      <c r="P23" s="1270">
        <f t="shared" si="0"/>
        <v>6</v>
      </c>
      <c r="Q23" s="1735">
        <f t="shared" si="1"/>
        <v>900</v>
      </c>
      <c r="R23" s="526" t="s">
        <v>1051</v>
      </c>
      <c r="S23" s="526" t="s">
        <v>1058</v>
      </c>
      <c r="T23" s="517" t="str">
        <f>+IF(K29=Q29,("OK"))</f>
        <v>OK</v>
      </c>
    </row>
    <row r="24" spans="1:23" s="26" customFormat="1" ht="47.4" customHeight="1">
      <c r="A24" s="1727">
        <v>9</v>
      </c>
      <c r="B24" s="853" t="s">
        <v>3140</v>
      </c>
      <c r="C24" s="1270" t="s">
        <v>2599</v>
      </c>
      <c r="D24" s="1270">
        <v>15</v>
      </c>
      <c r="E24" s="1270">
        <v>14</v>
      </c>
      <c r="F24" s="1270">
        <v>43</v>
      </c>
      <c r="G24" s="1270">
        <v>43</v>
      </c>
      <c r="H24" s="1270">
        <v>0</v>
      </c>
      <c r="I24" s="1270">
        <v>33</v>
      </c>
      <c r="J24" s="1270">
        <v>650</v>
      </c>
      <c r="K24" s="1735">
        <v>21450</v>
      </c>
      <c r="L24" s="1270">
        <v>3</v>
      </c>
      <c r="M24" s="1270">
        <v>9</v>
      </c>
      <c r="N24" s="1270">
        <v>11</v>
      </c>
      <c r="O24" s="1270">
        <v>10</v>
      </c>
      <c r="P24" s="1270">
        <f t="shared" si="0"/>
        <v>33</v>
      </c>
      <c r="Q24" s="1735">
        <f t="shared" si="1"/>
        <v>21450</v>
      </c>
      <c r="R24" s="526" t="s">
        <v>1051</v>
      </c>
      <c r="S24" s="526" t="s">
        <v>1058</v>
      </c>
      <c r="T24" s="517" t="str">
        <f>+IF(K30=Q30,("OK"))</f>
        <v>OK</v>
      </c>
    </row>
    <row r="25" spans="1:23" s="26" customFormat="1" ht="24.6">
      <c r="A25" s="1727">
        <v>10</v>
      </c>
      <c r="B25" s="853" t="s">
        <v>3141</v>
      </c>
      <c r="C25" s="1270" t="s">
        <v>2599</v>
      </c>
      <c r="D25" s="1270">
        <v>40</v>
      </c>
      <c r="E25" s="1270">
        <v>34</v>
      </c>
      <c r="F25" s="1270">
        <v>249</v>
      </c>
      <c r="G25" s="1270">
        <v>249</v>
      </c>
      <c r="H25" s="1270">
        <v>0</v>
      </c>
      <c r="I25" s="1270">
        <v>224</v>
      </c>
      <c r="J25" s="1270">
        <v>500</v>
      </c>
      <c r="K25" s="1735">
        <v>112000</v>
      </c>
      <c r="L25" s="1270">
        <v>40</v>
      </c>
      <c r="M25" s="1270">
        <v>58</v>
      </c>
      <c r="N25" s="1270">
        <v>66</v>
      </c>
      <c r="O25" s="1270">
        <v>60</v>
      </c>
      <c r="P25" s="1270">
        <f t="shared" si="0"/>
        <v>224</v>
      </c>
      <c r="Q25" s="1735">
        <f t="shared" si="1"/>
        <v>112000</v>
      </c>
      <c r="R25" s="526" t="s">
        <v>1051</v>
      </c>
      <c r="S25" s="526" t="s">
        <v>1058</v>
      </c>
      <c r="T25" s="517" t="str">
        <f>+IF(K42=Q42,("OK"))</f>
        <v>OK</v>
      </c>
    </row>
    <row r="26" spans="1:23" ht="24.6">
      <c r="A26" s="1727">
        <v>11</v>
      </c>
      <c r="B26" s="853" t="s">
        <v>3142</v>
      </c>
      <c r="C26" s="1270" t="s">
        <v>2599</v>
      </c>
      <c r="D26" s="536">
        <v>3</v>
      </c>
      <c r="E26" s="536">
        <v>3</v>
      </c>
      <c r="F26" s="536">
        <v>2</v>
      </c>
      <c r="G26" s="536">
        <v>2</v>
      </c>
      <c r="H26" s="1270">
        <v>0</v>
      </c>
      <c r="I26" s="536">
        <v>2</v>
      </c>
      <c r="J26" s="1270">
        <v>130</v>
      </c>
      <c r="K26" s="1735">
        <v>260</v>
      </c>
      <c r="L26" s="1270">
        <v>0</v>
      </c>
      <c r="M26" s="536">
        <v>0</v>
      </c>
      <c r="N26" s="536">
        <v>1</v>
      </c>
      <c r="O26" s="536">
        <v>1</v>
      </c>
      <c r="P26" s="1270">
        <f t="shared" si="0"/>
        <v>2</v>
      </c>
      <c r="Q26" s="1735">
        <f t="shared" si="1"/>
        <v>260</v>
      </c>
      <c r="R26" s="526" t="s">
        <v>1051</v>
      </c>
      <c r="S26" s="526" t="s">
        <v>1058</v>
      </c>
      <c r="T26" s="517" t="str">
        <f>+IF(K43=Q43,("OK"))</f>
        <v>OK</v>
      </c>
    </row>
    <row r="27" spans="1:23" ht="24.6">
      <c r="A27" s="1727">
        <v>12</v>
      </c>
      <c r="B27" s="853" t="s">
        <v>3143</v>
      </c>
      <c r="C27" s="1270" t="s">
        <v>2599</v>
      </c>
      <c r="D27" s="536">
        <v>24</v>
      </c>
      <c r="E27" s="536">
        <v>24</v>
      </c>
      <c r="F27" s="536">
        <v>52</v>
      </c>
      <c r="G27" s="536">
        <v>52</v>
      </c>
      <c r="H27" s="1270">
        <v>0</v>
      </c>
      <c r="I27" s="536">
        <v>51</v>
      </c>
      <c r="J27" s="1270">
        <v>330</v>
      </c>
      <c r="K27" s="1735">
        <v>16830</v>
      </c>
      <c r="L27" s="1270">
        <v>11</v>
      </c>
      <c r="M27" s="536">
        <v>8</v>
      </c>
      <c r="N27" s="536">
        <v>20</v>
      </c>
      <c r="O27" s="536">
        <v>12</v>
      </c>
      <c r="P27" s="1270">
        <f t="shared" si="0"/>
        <v>51</v>
      </c>
      <c r="Q27" s="1735">
        <f t="shared" si="1"/>
        <v>16830</v>
      </c>
      <c r="R27" s="526" t="s">
        <v>1051</v>
      </c>
      <c r="S27" s="526" t="s">
        <v>1058</v>
      </c>
      <c r="T27" s="517" t="str">
        <f>+IF(K44=Q44,("OK"))</f>
        <v>OK</v>
      </c>
    </row>
    <row r="28" spans="1:23" ht="42">
      <c r="A28" s="1727">
        <v>13</v>
      </c>
      <c r="B28" s="853" t="s">
        <v>3144</v>
      </c>
      <c r="C28" s="1270" t="s">
        <v>2599</v>
      </c>
      <c r="D28" s="1270">
        <v>4</v>
      </c>
      <c r="E28" s="1270">
        <v>4</v>
      </c>
      <c r="F28" s="1270">
        <v>6</v>
      </c>
      <c r="G28" s="1270">
        <v>6</v>
      </c>
      <c r="H28" s="1270">
        <v>0</v>
      </c>
      <c r="I28" s="1270">
        <v>5</v>
      </c>
      <c r="J28" s="1270">
        <v>290</v>
      </c>
      <c r="K28" s="1735">
        <v>1450</v>
      </c>
      <c r="L28" s="1270">
        <v>1</v>
      </c>
      <c r="M28" s="1270">
        <v>0</v>
      </c>
      <c r="N28" s="1270">
        <v>2</v>
      </c>
      <c r="O28" s="1270">
        <v>2</v>
      </c>
      <c r="P28" s="1270">
        <f t="shared" si="0"/>
        <v>5</v>
      </c>
      <c r="Q28" s="1735">
        <f t="shared" si="1"/>
        <v>1450</v>
      </c>
      <c r="R28" s="526" t="s">
        <v>1051</v>
      </c>
      <c r="S28" s="526" t="s">
        <v>1058</v>
      </c>
      <c r="T28" s="517" t="str">
        <f>+IF(K45=Q45,("OK"))</f>
        <v>OK</v>
      </c>
    </row>
    <row r="29" spans="1:23" ht="42">
      <c r="A29" s="1727">
        <v>14</v>
      </c>
      <c r="B29" s="853" t="s">
        <v>3145</v>
      </c>
      <c r="C29" s="1270" t="s">
        <v>2599</v>
      </c>
      <c r="D29" s="1270">
        <v>18</v>
      </c>
      <c r="E29" s="1270">
        <v>18</v>
      </c>
      <c r="F29" s="1270">
        <v>18</v>
      </c>
      <c r="G29" s="1270">
        <v>18</v>
      </c>
      <c r="H29" s="1270">
        <v>0</v>
      </c>
      <c r="I29" s="1270">
        <v>17</v>
      </c>
      <c r="J29" s="1270">
        <v>290</v>
      </c>
      <c r="K29" s="1735">
        <v>4930</v>
      </c>
      <c r="L29" s="1270">
        <v>5</v>
      </c>
      <c r="M29" s="1270">
        <v>3</v>
      </c>
      <c r="N29" s="1270">
        <v>4</v>
      </c>
      <c r="O29" s="1270">
        <v>5</v>
      </c>
      <c r="P29" s="1270">
        <f t="shared" si="0"/>
        <v>17</v>
      </c>
      <c r="Q29" s="1735">
        <f t="shared" si="1"/>
        <v>4930</v>
      </c>
      <c r="R29" s="526" t="s">
        <v>1051</v>
      </c>
      <c r="S29" s="526" t="s">
        <v>1058</v>
      </c>
      <c r="T29" s="517" t="str">
        <f>+IF(K46=Q46,("OK"))</f>
        <v>OK</v>
      </c>
    </row>
    <row r="30" spans="1:23" ht="37.200000000000003" customHeight="1">
      <c r="A30" s="1727">
        <v>15</v>
      </c>
      <c r="B30" s="853" t="s">
        <v>3146</v>
      </c>
      <c r="C30" s="1270" t="s">
        <v>2599</v>
      </c>
      <c r="D30" s="1270">
        <v>4</v>
      </c>
      <c r="E30" s="1270">
        <v>4</v>
      </c>
      <c r="F30" s="1270">
        <v>2</v>
      </c>
      <c r="G30" s="1270">
        <v>2</v>
      </c>
      <c r="H30" s="1270">
        <v>0</v>
      </c>
      <c r="I30" s="1270">
        <v>1</v>
      </c>
      <c r="J30" s="1270">
        <v>350</v>
      </c>
      <c r="K30" s="1735">
        <v>350</v>
      </c>
      <c r="L30" s="1270">
        <v>0</v>
      </c>
      <c r="M30" s="1270">
        <v>0</v>
      </c>
      <c r="N30" s="1270">
        <v>0</v>
      </c>
      <c r="O30" s="1270">
        <v>1</v>
      </c>
      <c r="P30" s="1270">
        <f t="shared" si="0"/>
        <v>1</v>
      </c>
      <c r="Q30" s="1735">
        <f t="shared" si="1"/>
        <v>350</v>
      </c>
      <c r="R30" s="526" t="s">
        <v>1051</v>
      </c>
      <c r="S30" s="526" t="s">
        <v>1058</v>
      </c>
      <c r="T30" s="517" t="str">
        <f>+IF(K68=Q68,("OK"))</f>
        <v>OK</v>
      </c>
    </row>
    <row r="31" spans="1:23">
      <c r="A31" s="126"/>
      <c r="B31" s="877" t="s">
        <v>6</v>
      </c>
      <c r="C31" s="22"/>
      <c r="D31" s="22"/>
      <c r="E31" s="22"/>
      <c r="F31" s="22"/>
      <c r="G31" s="22"/>
      <c r="H31" s="22"/>
      <c r="I31" s="22"/>
      <c r="J31" s="22"/>
      <c r="K31" s="1273">
        <f>SUM(K21:K30)</f>
        <v>559950</v>
      </c>
      <c r="L31" s="1139"/>
      <c r="M31" s="1139"/>
      <c r="N31" s="1139"/>
      <c r="O31" s="1139"/>
      <c r="P31" s="1139"/>
      <c r="Q31" s="1273">
        <f>SUM(Q21:Q30)</f>
        <v>559950</v>
      </c>
      <c r="R31" s="22"/>
      <c r="S31" s="22"/>
      <c r="T31" s="517" t="str">
        <f>+IF(K47=Q47,("OK"))</f>
        <v>OK</v>
      </c>
    </row>
    <row r="32" spans="1:23">
      <c r="A32" s="126"/>
      <c r="B32" s="1728"/>
      <c r="C32" s="22"/>
      <c r="D32" s="22"/>
      <c r="E32" s="22"/>
      <c r="F32" s="22"/>
      <c r="G32" s="22"/>
      <c r="H32" s="22"/>
      <c r="I32" s="22"/>
      <c r="J32" s="22"/>
      <c r="K32" s="1254"/>
      <c r="L32" s="1139"/>
      <c r="M32" s="1139"/>
      <c r="N32" s="1139"/>
      <c r="O32" s="1139"/>
      <c r="P32" s="1139"/>
      <c r="Q32" s="1254"/>
      <c r="R32" s="22"/>
      <c r="S32" s="22"/>
      <c r="T32" s="517"/>
    </row>
    <row r="33" spans="1:20">
      <c r="A33" s="126"/>
      <c r="B33" s="1728"/>
      <c r="C33" s="22"/>
      <c r="D33" s="22"/>
      <c r="E33" s="22"/>
      <c r="F33" s="22"/>
      <c r="G33" s="22"/>
      <c r="H33" s="22"/>
      <c r="I33" s="22"/>
      <c r="J33" s="22"/>
      <c r="K33" s="1254"/>
      <c r="L33" s="1139"/>
      <c r="M33" s="1139"/>
      <c r="N33" s="1139"/>
      <c r="O33" s="1139"/>
      <c r="P33" s="1139"/>
      <c r="Q33" s="1254"/>
      <c r="R33" s="22"/>
      <c r="S33" s="22"/>
      <c r="T33" s="517"/>
    </row>
    <row r="34" spans="1:20">
      <c r="A34" s="126"/>
      <c r="B34" s="1728"/>
      <c r="C34" s="22"/>
      <c r="D34" s="22"/>
      <c r="E34" s="22"/>
      <c r="F34" s="22"/>
      <c r="G34" s="22"/>
      <c r="H34" s="22"/>
      <c r="I34" s="22"/>
      <c r="J34" s="22"/>
      <c r="K34" s="1254"/>
      <c r="L34" s="1139"/>
      <c r="M34" s="1139"/>
      <c r="N34" s="1139"/>
      <c r="O34" s="1139"/>
      <c r="P34" s="1139"/>
      <c r="Q34" s="1254"/>
      <c r="R34" s="22"/>
      <c r="S34" s="22"/>
      <c r="T34" s="517"/>
    </row>
    <row r="35" spans="1:20">
      <c r="A35" s="126"/>
      <c r="B35" s="1728"/>
      <c r="C35" s="22"/>
      <c r="D35" s="22"/>
      <c r="E35" s="22"/>
      <c r="F35" s="22"/>
      <c r="G35" s="22"/>
      <c r="H35" s="22"/>
      <c r="I35" s="22"/>
      <c r="J35" s="22"/>
      <c r="K35" s="1254"/>
      <c r="L35" s="1139"/>
      <c r="M35" s="1139"/>
      <c r="N35" s="1139"/>
      <c r="O35" s="1139"/>
      <c r="P35" s="1139"/>
      <c r="Q35" s="1254"/>
      <c r="R35" s="22"/>
      <c r="S35" s="22"/>
      <c r="T35" s="517"/>
    </row>
    <row r="36" spans="1:20" ht="24.6">
      <c r="A36" s="1826" t="s">
        <v>3137</v>
      </c>
      <c r="B36" s="1826"/>
      <c r="C36" s="1826"/>
      <c r="D36" s="1826"/>
      <c r="E36" s="1826"/>
      <c r="F36" s="1826"/>
      <c r="G36" s="1826"/>
      <c r="H36" s="1826"/>
      <c r="I36" s="1826"/>
      <c r="J36" s="1826"/>
      <c r="K36" s="1826"/>
      <c r="L36" s="1826"/>
      <c r="M36" s="1826"/>
      <c r="N36" s="1826"/>
      <c r="O36" s="1826"/>
      <c r="P36" s="1826"/>
      <c r="Q36" s="1826"/>
      <c r="R36" s="1826"/>
      <c r="S36" s="1826"/>
      <c r="T36" s="517" t="str">
        <f>+IF(K54=Q54,("OK"))</f>
        <v>OK</v>
      </c>
    </row>
    <row r="37" spans="1:20" ht="24.6">
      <c r="A37" s="1781" t="s">
        <v>1029</v>
      </c>
      <c r="B37" s="1781"/>
      <c r="C37" s="1781"/>
      <c r="D37" s="1781"/>
      <c r="E37" s="1781"/>
      <c r="F37" s="1781"/>
      <c r="G37" s="1781"/>
      <c r="H37" s="1781"/>
      <c r="I37" s="1781"/>
      <c r="J37" s="1781"/>
      <c r="K37" s="1781"/>
      <c r="L37" s="1781"/>
      <c r="M37" s="1781"/>
      <c r="N37" s="1781"/>
      <c r="O37" s="1781"/>
      <c r="P37" s="1781"/>
      <c r="Q37" s="1781"/>
      <c r="R37" s="1781"/>
      <c r="S37" s="1781"/>
      <c r="T37" s="517" t="str">
        <f>+IF(K55=Q55,("OK"))</f>
        <v>OK</v>
      </c>
    </row>
    <row r="38" spans="1:20" ht="24.6">
      <c r="A38" s="1827" t="s">
        <v>1030</v>
      </c>
      <c r="B38" s="1827"/>
      <c r="C38" s="1827"/>
      <c r="D38" s="1827"/>
      <c r="E38" s="1827"/>
      <c r="F38" s="1827"/>
      <c r="G38" s="1827"/>
      <c r="H38" s="1827"/>
      <c r="I38" s="1827"/>
      <c r="J38" s="1827"/>
      <c r="K38" s="1827"/>
      <c r="L38" s="1827"/>
      <c r="M38" s="1827"/>
      <c r="N38" s="1827"/>
      <c r="O38" s="1827"/>
      <c r="P38" s="1827"/>
      <c r="Q38" s="1827"/>
      <c r="R38" s="1827"/>
      <c r="S38" s="1827"/>
      <c r="T38" s="517" t="str">
        <f>+IF(K56=Q56,("OK"))</f>
        <v>OK</v>
      </c>
    </row>
    <row r="39" spans="1:20" ht="39" customHeight="1">
      <c r="A39" s="1828" t="s">
        <v>1142</v>
      </c>
      <c r="B39" s="1829" t="s">
        <v>4</v>
      </c>
      <c r="C39" s="1828" t="s">
        <v>1031</v>
      </c>
      <c r="D39" s="1831" t="s">
        <v>1032</v>
      </c>
      <c r="E39" s="1831"/>
      <c r="F39" s="1831"/>
      <c r="G39" s="1838" t="s">
        <v>1033</v>
      </c>
      <c r="H39" s="1847" t="s">
        <v>1034</v>
      </c>
      <c r="I39" s="1847" t="s">
        <v>1035</v>
      </c>
      <c r="J39" s="1833" t="s">
        <v>1036</v>
      </c>
      <c r="K39" s="1885" t="s">
        <v>1037</v>
      </c>
      <c r="L39" s="1847" t="s">
        <v>1038</v>
      </c>
      <c r="M39" s="1847" t="s">
        <v>1039</v>
      </c>
      <c r="N39" s="1847" t="s">
        <v>1040</v>
      </c>
      <c r="O39" s="1847" t="s">
        <v>1041</v>
      </c>
      <c r="P39" s="1828" t="s">
        <v>1042</v>
      </c>
      <c r="Q39" s="1828"/>
      <c r="R39" s="1828" t="s">
        <v>1043</v>
      </c>
      <c r="S39" s="1872" t="s">
        <v>1146</v>
      </c>
      <c r="T39" s="517" t="str">
        <f>+IF(K65=Q65,("OK"))</f>
        <v>OK</v>
      </c>
    </row>
    <row r="40" spans="1:20" ht="46.2" customHeight="1">
      <c r="A40" s="1828"/>
      <c r="B40" s="1830"/>
      <c r="C40" s="1828"/>
      <c r="D40" s="1732" t="s">
        <v>1045</v>
      </c>
      <c r="E40" s="1732" t="s">
        <v>1046</v>
      </c>
      <c r="F40" s="1732" t="s">
        <v>224</v>
      </c>
      <c r="G40" s="1838"/>
      <c r="H40" s="1847"/>
      <c r="I40" s="1847"/>
      <c r="J40" s="1833"/>
      <c r="K40" s="1885"/>
      <c r="L40" s="1847"/>
      <c r="M40" s="1847"/>
      <c r="N40" s="1847"/>
      <c r="O40" s="1847"/>
      <c r="P40" s="498" t="s">
        <v>1047</v>
      </c>
      <c r="Q40" s="500" t="s">
        <v>1048</v>
      </c>
      <c r="R40" s="1828"/>
      <c r="S40" s="1872"/>
      <c r="T40" s="517" t="str">
        <f>+IF(K66=Q66,("OK"))</f>
        <v>OK</v>
      </c>
    </row>
    <row r="41" spans="1:20">
      <c r="A41" s="1023"/>
      <c r="B41" s="1733" t="s">
        <v>1087</v>
      </c>
      <c r="C41" s="888"/>
      <c r="D41" s="888"/>
      <c r="E41" s="888"/>
      <c r="F41" s="888"/>
      <c r="G41" s="888"/>
      <c r="H41" s="888"/>
      <c r="I41" s="888"/>
      <c r="J41" s="888"/>
      <c r="K41" s="1273">
        <f>+K31</f>
        <v>559950</v>
      </c>
      <c r="L41" s="1734"/>
      <c r="M41" s="1734"/>
      <c r="N41" s="1734"/>
      <c r="O41" s="1734"/>
      <c r="P41" s="1734"/>
      <c r="Q41" s="1273">
        <f>+Q31</f>
        <v>559950</v>
      </c>
      <c r="R41" s="888"/>
      <c r="S41" s="888"/>
      <c r="T41" s="517" t="str">
        <f>+IF(K67=Q67,("OK"))</f>
        <v>OK</v>
      </c>
    </row>
    <row r="42" spans="1:20">
      <c r="A42" s="1727">
        <v>16</v>
      </c>
      <c r="B42" s="853" t="s">
        <v>3147</v>
      </c>
      <c r="C42" s="1056" t="s">
        <v>2599</v>
      </c>
      <c r="D42" s="1056">
        <v>0</v>
      </c>
      <c r="E42" s="1056">
        <v>0</v>
      </c>
      <c r="F42" s="1056">
        <v>2</v>
      </c>
      <c r="G42" s="1056">
        <v>3</v>
      </c>
      <c r="H42" s="1056">
        <v>0</v>
      </c>
      <c r="I42" s="1056">
        <v>3</v>
      </c>
      <c r="J42" s="1056">
        <v>500</v>
      </c>
      <c r="K42" s="1736">
        <v>1500</v>
      </c>
      <c r="L42" s="1056">
        <v>1</v>
      </c>
      <c r="M42" s="1056">
        <v>1</v>
      </c>
      <c r="N42" s="1056">
        <v>1</v>
      </c>
      <c r="O42" s="1056">
        <v>0</v>
      </c>
      <c r="P42" s="1056">
        <f t="shared" ref="P42:P49" si="2">SUM(L42:O42)</f>
        <v>3</v>
      </c>
      <c r="Q42" s="1736">
        <f t="shared" ref="Q42:Q56" si="3">SUM(P42*J42)</f>
        <v>1500</v>
      </c>
      <c r="R42" s="828" t="s">
        <v>1051</v>
      </c>
      <c r="S42" s="828" t="s">
        <v>1058</v>
      </c>
      <c r="T42" s="517" t="str">
        <f t="shared" ref="T42:T52" si="4">+IF(K69=Q69,("OK"))</f>
        <v>OK</v>
      </c>
    </row>
    <row r="43" spans="1:20" ht="42">
      <c r="A43" s="1727">
        <v>17</v>
      </c>
      <c r="B43" s="853" t="s">
        <v>3148</v>
      </c>
      <c r="C43" s="1056" t="s">
        <v>2599</v>
      </c>
      <c r="D43" s="1056">
        <v>11</v>
      </c>
      <c r="E43" s="1056">
        <v>11</v>
      </c>
      <c r="F43" s="1056">
        <v>8</v>
      </c>
      <c r="G43" s="1056">
        <v>8</v>
      </c>
      <c r="H43" s="1056">
        <v>0</v>
      </c>
      <c r="I43" s="1056">
        <v>8</v>
      </c>
      <c r="J43" s="1056">
        <v>170</v>
      </c>
      <c r="K43" s="1736">
        <v>1020</v>
      </c>
      <c r="L43" s="1056">
        <v>1</v>
      </c>
      <c r="M43" s="1056">
        <v>2</v>
      </c>
      <c r="N43" s="1056">
        <v>1</v>
      </c>
      <c r="O43" s="1056">
        <v>2</v>
      </c>
      <c r="P43" s="1056">
        <f t="shared" si="2"/>
        <v>6</v>
      </c>
      <c r="Q43" s="1736">
        <f t="shared" si="3"/>
        <v>1020</v>
      </c>
      <c r="R43" s="828" t="s">
        <v>1051</v>
      </c>
      <c r="S43" s="828" t="s">
        <v>1058</v>
      </c>
      <c r="T43" s="517" t="str">
        <f t="shared" si="4"/>
        <v>OK</v>
      </c>
    </row>
    <row r="44" spans="1:20">
      <c r="A44" s="1727">
        <v>18</v>
      </c>
      <c r="B44" s="853" t="s">
        <v>3149</v>
      </c>
      <c r="C44" s="1056" t="s">
        <v>2599</v>
      </c>
      <c r="D44" s="828">
        <v>48</v>
      </c>
      <c r="E44" s="828">
        <v>48</v>
      </c>
      <c r="F44" s="828">
        <v>39</v>
      </c>
      <c r="G44" s="828">
        <v>39</v>
      </c>
      <c r="H44" s="1056">
        <v>0</v>
      </c>
      <c r="I44" s="828">
        <v>39</v>
      </c>
      <c r="J44" s="1056">
        <v>200</v>
      </c>
      <c r="K44" s="1736">
        <v>5600</v>
      </c>
      <c r="L44" s="1056">
        <v>3</v>
      </c>
      <c r="M44" s="828">
        <v>7</v>
      </c>
      <c r="N44" s="828">
        <v>8</v>
      </c>
      <c r="O44" s="828">
        <v>10</v>
      </c>
      <c r="P44" s="1056">
        <f t="shared" si="2"/>
        <v>28</v>
      </c>
      <c r="Q44" s="1736">
        <f t="shared" si="3"/>
        <v>5600</v>
      </c>
      <c r="R44" s="828" t="s">
        <v>1051</v>
      </c>
      <c r="S44" s="828" t="s">
        <v>1058</v>
      </c>
      <c r="T44" s="517" t="str">
        <f t="shared" si="4"/>
        <v>OK</v>
      </c>
    </row>
    <row r="45" spans="1:20" ht="33" customHeight="1">
      <c r="A45" s="1727">
        <v>19</v>
      </c>
      <c r="B45" s="832" t="s">
        <v>3150</v>
      </c>
      <c r="C45" s="1056" t="s">
        <v>2599</v>
      </c>
      <c r="D45" s="828">
        <v>17</v>
      </c>
      <c r="E45" s="828">
        <v>17</v>
      </c>
      <c r="F45" s="828">
        <v>28</v>
      </c>
      <c r="G45" s="828">
        <v>28</v>
      </c>
      <c r="H45" s="1056">
        <v>0</v>
      </c>
      <c r="I45" s="828">
        <v>28</v>
      </c>
      <c r="J45" s="1056">
        <v>100</v>
      </c>
      <c r="K45" s="1736">
        <v>2500</v>
      </c>
      <c r="L45" s="1056">
        <v>5</v>
      </c>
      <c r="M45" s="828">
        <v>10</v>
      </c>
      <c r="N45" s="828">
        <v>5</v>
      </c>
      <c r="O45" s="828">
        <v>5</v>
      </c>
      <c r="P45" s="1056">
        <f t="shared" si="2"/>
        <v>25</v>
      </c>
      <c r="Q45" s="1736">
        <f t="shared" si="3"/>
        <v>2500</v>
      </c>
      <c r="R45" s="828" t="s">
        <v>1051</v>
      </c>
      <c r="S45" s="828" t="s">
        <v>1058</v>
      </c>
      <c r="T45" s="517" t="str">
        <f t="shared" si="4"/>
        <v>OK</v>
      </c>
    </row>
    <row r="46" spans="1:20">
      <c r="A46" s="1727">
        <v>20</v>
      </c>
      <c r="B46" s="853" t="s">
        <v>3151</v>
      </c>
      <c r="C46" s="1056" t="s">
        <v>2599</v>
      </c>
      <c r="D46" s="828">
        <v>11</v>
      </c>
      <c r="E46" s="828">
        <v>11</v>
      </c>
      <c r="F46" s="828">
        <v>12</v>
      </c>
      <c r="G46" s="828">
        <v>12</v>
      </c>
      <c r="H46" s="1056">
        <v>0</v>
      </c>
      <c r="I46" s="828">
        <v>12</v>
      </c>
      <c r="J46" s="1056">
        <v>250</v>
      </c>
      <c r="K46" s="1736">
        <v>2750</v>
      </c>
      <c r="L46" s="1056">
        <v>1</v>
      </c>
      <c r="M46" s="828">
        <v>3</v>
      </c>
      <c r="N46" s="828">
        <v>4</v>
      </c>
      <c r="O46" s="828">
        <v>3</v>
      </c>
      <c r="P46" s="1056">
        <f t="shared" si="2"/>
        <v>11</v>
      </c>
      <c r="Q46" s="1736">
        <f t="shared" si="3"/>
        <v>2750</v>
      </c>
      <c r="R46" s="828" t="s">
        <v>1051</v>
      </c>
      <c r="S46" s="828" t="s">
        <v>1058</v>
      </c>
      <c r="T46" s="517" t="str">
        <f t="shared" si="4"/>
        <v>OK</v>
      </c>
    </row>
    <row r="47" spans="1:20" ht="42">
      <c r="A47" s="1727">
        <v>21</v>
      </c>
      <c r="B47" s="853" t="s">
        <v>3152</v>
      </c>
      <c r="C47" s="1056" t="s">
        <v>2599</v>
      </c>
      <c r="D47" s="1056">
        <v>10</v>
      </c>
      <c r="E47" s="1056">
        <v>5</v>
      </c>
      <c r="F47" s="1056">
        <v>4</v>
      </c>
      <c r="G47" s="1056">
        <v>4</v>
      </c>
      <c r="H47" s="1056">
        <v>0</v>
      </c>
      <c r="I47" s="1056">
        <v>4</v>
      </c>
      <c r="J47" s="1056">
        <v>600</v>
      </c>
      <c r="K47" s="1736">
        <v>3000</v>
      </c>
      <c r="L47" s="1056">
        <v>1</v>
      </c>
      <c r="M47" s="1056">
        <v>0</v>
      </c>
      <c r="N47" s="1056">
        <v>2</v>
      </c>
      <c r="O47" s="1056">
        <v>2</v>
      </c>
      <c r="P47" s="1056">
        <f t="shared" si="2"/>
        <v>5</v>
      </c>
      <c r="Q47" s="1736">
        <f t="shared" si="3"/>
        <v>3000</v>
      </c>
      <c r="R47" s="828" t="s">
        <v>1051</v>
      </c>
      <c r="S47" s="828" t="s">
        <v>1058</v>
      </c>
      <c r="T47" s="517" t="str">
        <f t="shared" si="4"/>
        <v>OK</v>
      </c>
    </row>
    <row r="48" spans="1:20">
      <c r="A48" s="1727">
        <v>22</v>
      </c>
      <c r="B48" s="853" t="s">
        <v>3153</v>
      </c>
      <c r="C48" s="1056" t="s">
        <v>2599</v>
      </c>
      <c r="D48" s="1056">
        <v>5</v>
      </c>
      <c r="E48" s="1056">
        <v>1</v>
      </c>
      <c r="F48" s="1056">
        <v>13</v>
      </c>
      <c r="G48" s="1056">
        <v>13</v>
      </c>
      <c r="H48" s="1056">
        <v>0</v>
      </c>
      <c r="I48" s="1056">
        <v>13</v>
      </c>
      <c r="J48" s="1056">
        <v>130</v>
      </c>
      <c r="K48" s="1736">
        <v>2080</v>
      </c>
      <c r="L48" s="1056">
        <v>6</v>
      </c>
      <c r="M48" s="1056">
        <v>2</v>
      </c>
      <c r="N48" s="1056">
        <v>7</v>
      </c>
      <c r="O48" s="1056">
        <v>1</v>
      </c>
      <c r="P48" s="1056">
        <f t="shared" si="2"/>
        <v>16</v>
      </c>
      <c r="Q48" s="1736">
        <f t="shared" si="3"/>
        <v>2080</v>
      </c>
      <c r="R48" s="828" t="s">
        <v>1051</v>
      </c>
      <c r="S48" s="828" t="s">
        <v>1058</v>
      </c>
      <c r="T48" s="517" t="str">
        <f t="shared" si="4"/>
        <v>OK</v>
      </c>
    </row>
    <row r="49" spans="1:20" ht="42">
      <c r="A49" s="1727">
        <v>23</v>
      </c>
      <c r="B49" s="853" t="s">
        <v>3154</v>
      </c>
      <c r="C49" s="1056" t="s">
        <v>2599</v>
      </c>
      <c r="D49" s="1056">
        <v>20</v>
      </c>
      <c r="E49" s="1056">
        <v>29</v>
      </c>
      <c r="F49" s="1056">
        <v>74</v>
      </c>
      <c r="G49" s="1056">
        <v>74</v>
      </c>
      <c r="H49" s="1056">
        <v>0</v>
      </c>
      <c r="I49" s="1056">
        <v>74</v>
      </c>
      <c r="J49" s="1056">
        <v>200</v>
      </c>
      <c r="K49" s="1736">
        <v>14800</v>
      </c>
      <c r="L49" s="1056">
        <v>22</v>
      </c>
      <c r="M49" s="1056">
        <v>27</v>
      </c>
      <c r="N49" s="1056">
        <v>20</v>
      </c>
      <c r="O49" s="1056">
        <v>5</v>
      </c>
      <c r="P49" s="1056">
        <f t="shared" si="2"/>
        <v>74</v>
      </c>
      <c r="Q49" s="1736">
        <f t="shared" si="3"/>
        <v>14800</v>
      </c>
      <c r="R49" s="828" t="s">
        <v>1051</v>
      </c>
      <c r="S49" s="828" t="s">
        <v>1058</v>
      </c>
      <c r="T49" s="517" t="str">
        <f t="shared" si="4"/>
        <v>OK</v>
      </c>
    </row>
    <row r="50" spans="1:20" ht="23.4" customHeight="1">
      <c r="A50" s="1727">
        <v>24</v>
      </c>
      <c r="B50" s="853" t="s">
        <v>3155</v>
      </c>
      <c r="C50" s="1056" t="s">
        <v>2599</v>
      </c>
      <c r="D50" s="1056">
        <v>40</v>
      </c>
      <c r="E50" s="1056">
        <v>21</v>
      </c>
      <c r="F50" s="1056">
        <v>70</v>
      </c>
      <c r="G50" s="1056">
        <v>70</v>
      </c>
      <c r="H50" s="1056">
        <v>0</v>
      </c>
      <c r="I50" s="1056">
        <v>70</v>
      </c>
      <c r="J50" s="1056">
        <v>200</v>
      </c>
      <c r="K50" s="1736">
        <v>14000</v>
      </c>
      <c r="L50" s="1056">
        <v>3</v>
      </c>
      <c r="M50" s="1056">
        <v>20</v>
      </c>
      <c r="N50" s="1056">
        <v>20</v>
      </c>
      <c r="O50" s="1056">
        <v>20</v>
      </c>
      <c r="P50" s="1056">
        <v>70</v>
      </c>
      <c r="Q50" s="1736">
        <f t="shared" si="3"/>
        <v>14000</v>
      </c>
      <c r="R50" s="828" t="s">
        <v>1051</v>
      </c>
      <c r="S50" s="828" t="s">
        <v>1058</v>
      </c>
      <c r="T50" s="517" t="str">
        <f t="shared" si="4"/>
        <v>OK</v>
      </c>
    </row>
    <row r="51" spans="1:20">
      <c r="A51" s="1727">
        <v>25</v>
      </c>
      <c r="B51" s="853" t="s">
        <v>3156</v>
      </c>
      <c r="C51" s="1056" t="s">
        <v>2599</v>
      </c>
      <c r="D51" s="1056">
        <v>20</v>
      </c>
      <c r="E51" s="1056">
        <v>67</v>
      </c>
      <c r="F51" s="1056">
        <v>118</v>
      </c>
      <c r="G51" s="1056">
        <v>118</v>
      </c>
      <c r="H51" s="1056">
        <v>0</v>
      </c>
      <c r="I51" s="1056">
        <v>118</v>
      </c>
      <c r="J51" s="1056">
        <v>220</v>
      </c>
      <c r="K51" s="1736">
        <v>26180</v>
      </c>
      <c r="L51" s="1056">
        <v>22</v>
      </c>
      <c r="M51" s="1056">
        <v>44</v>
      </c>
      <c r="N51" s="1056">
        <v>38</v>
      </c>
      <c r="O51" s="1056">
        <v>15</v>
      </c>
      <c r="P51" s="1056">
        <f t="shared" ref="P51:P56" si="5">SUM(L51:O51)</f>
        <v>119</v>
      </c>
      <c r="Q51" s="1736">
        <f t="shared" si="3"/>
        <v>26180</v>
      </c>
      <c r="R51" s="828" t="s">
        <v>1051</v>
      </c>
      <c r="S51" s="828" t="s">
        <v>1058</v>
      </c>
      <c r="T51" s="517" t="str">
        <f t="shared" si="4"/>
        <v>OK</v>
      </c>
    </row>
    <row r="52" spans="1:20">
      <c r="A52" s="1727">
        <v>26</v>
      </c>
      <c r="B52" s="853" t="s">
        <v>3157</v>
      </c>
      <c r="C52" s="1056" t="s">
        <v>2599</v>
      </c>
      <c r="D52" s="1056">
        <v>7</v>
      </c>
      <c r="E52" s="1056">
        <v>23</v>
      </c>
      <c r="F52" s="1056">
        <v>57</v>
      </c>
      <c r="G52" s="1056">
        <v>57</v>
      </c>
      <c r="H52" s="1056">
        <v>0</v>
      </c>
      <c r="I52" s="1056">
        <v>57</v>
      </c>
      <c r="J52" s="1056">
        <v>450</v>
      </c>
      <c r="K52" s="1736">
        <v>24300</v>
      </c>
      <c r="L52" s="1056">
        <v>13</v>
      </c>
      <c r="M52" s="1056">
        <v>10</v>
      </c>
      <c r="N52" s="1056">
        <v>26</v>
      </c>
      <c r="O52" s="1056">
        <v>5</v>
      </c>
      <c r="P52" s="1056">
        <f t="shared" si="5"/>
        <v>54</v>
      </c>
      <c r="Q52" s="1736">
        <f t="shared" si="3"/>
        <v>24300</v>
      </c>
      <c r="R52" s="828" t="s">
        <v>1051</v>
      </c>
      <c r="S52" s="828" t="s">
        <v>1058</v>
      </c>
      <c r="T52" s="517" t="str">
        <f t="shared" si="4"/>
        <v>OK</v>
      </c>
    </row>
    <row r="53" spans="1:20">
      <c r="A53" s="1727">
        <v>27</v>
      </c>
      <c r="B53" s="853" t="s">
        <v>3158</v>
      </c>
      <c r="C53" s="1056" t="s">
        <v>2599</v>
      </c>
      <c r="D53" s="828">
        <v>220</v>
      </c>
      <c r="E53" s="828">
        <v>59</v>
      </c>
      <c r="F53" s="828">
        <v>66</v>
      </c>
      <c r="G53" s="828">
        <v>66</v>
      </c>
      <c r="H53" s="1056">
        <v>0</v>
      </c>
      <c r="I53" s="828">
        <v>66</v>
      </c>
      <c r="J53" s="1056">
        <v>40</v>
      </c>
      <c r="K53" s="1737">
        <v>2560</v>
      </c>
      <c r="L53" s="1056">
        <v>15</v>
      </c>
      <c r="M53" s="828">
        <v>16</v>
      </c>
      <c r="N53" s="828">
        <v>13</v>
      </c>
      <c r="O53" s="828">
        <v>20</v>
      </c>
      <c r="P53" s="1056">
        <f t="shared" si="5"/>
        <v>64</v>
      </c>
      <c r="Q53" s="1736">
        <f t="shared" si="3"/>
        <v>2560</v>
      </c>
      <c r="R53" s="828" t="s">
        <v>1051</v>
      </c>
      <c r="S53" s="828" t="s">
        <v>1058</v>
      </c>
      <c r="T53" s="517" t="str">
        <f>+IF(K89=Q89,("OK"))</f>
        <v>OK</v>
      </c>
    </row>
    <row r="54" spans="1:20">
      <c r="A54" s="1727">
        <v>28</v>
      </c>
      <c r="B54" s="853" t="s">
        <v>3159</v>
      </c>
      <c r="C54" s="1056" t="s">
        <v>2599</v>
      </c>
      <c r="D54" s="828">
        <v>1</v>
      </c>
      <c r="E54" s="828">
        <v>2</v>
      </c>
      <c r="F54" s="828">
        <v>2</v>
      </c>
      <c r="G54" s="828">
        <v>2</v>
      </c>
      <c r="H54" s="1056">
        <v>0</v>
      </c>
      <c r="I54" s="828">
        <v>2</v>
      </c>
      <c r="J54" s="1056">
        <v>80</v>
      </c>
      <c r="K54" s="1737">
        <v>240</v>
      </c>
      <c r="L54" s="1056">
        <v>1</v>
      </c>
      <c r="M54" s="828">
        <v>2</v>
      </c>
      <c r="N54" s="828">
        <v>0</v>
      </c>
      <c r="O54" s="828">
        <v>0</v>
      </c>
      <c r="P54" s="1056">
        <f t="shared" si="5"/>
        <v>3</v>
      </c>
      <c r="Q54" s="1736">
        <f t="shared" si="3"/>
        <v>240</v>
      </c>
      <c r="R54" s="828" t="s">
        <v>1051</v>
      </c>
      <c r="S54" s="828" t="s">
        <v>1058</v>
      </c>
      <c r="T54" s="517" t="str">
        <f>+IF(K90=Q90,("OK"))</f>
        <v>OK</v>
      </c>
    </row>
    <row r="55" spans="1:20">
      <c r="A55" s="1727">
        <v>29</v>
      </c>
      <c r="B55" s="853" t="s">
        <v>3160</v>
      </c>
      <c r="C55" s="1056" t="s">
        <v>2599</v>
      </c>
      <c r="D55" s="1056">
        <v>100</v>
      </c>
      <c r="E55" s="1056">
        <v>68</v>
      </c>
      <c r="F55" s="1056">
        <v>59</v>
      </c>
      <c r="G55" s="1056">
        <v>59</v>
      </c>
      <c r="H55" s="1056">
        <v>0</v>
      </c>
      <c r="I55" s="1056">
        <v>59</v>
      </c>
      <c r="J55" s="1056">
        <v>180</v>
      </c>
      <c r="K55" s="1736">
        <v>9540</v>
      </c>
      <c r="L55" s="1056">
        <v>10</v>
      </c>
      <c r="M55" s="1056">
        <v>10</v>
      </c>
      <c r="N55" s="1056">
        <v>13</v>
      </c>
      <c r="O55" s="1056">
        <v>20</v>
      </c>
      <c r="P55" s="1056">
        <f t="shared" si="5"/>
        <v>53</v>
      </c>
      <c r="Q55" s="1736">
        <f t="shared" si="3"/>
        <v>9540</v>
      </c>
      <c r="R55" s="828" t="s">
        <v>1051</v>
      </c>
      <c r="S55" s="828" t="s">
        <v>1058</v>
      </c>
      <c r="T55" s="517" t="str">
        <f>+IF(K91=Q91,("OK"))</f>
        <v>OK</v>
      </c>
    </row>
    <row r="56" spans="1:20">
      <c r="A56" s="1727">
        <v>30</v>
      </c>
      <c r="B56" s="853" t="s">
        <v>3161</v>
      </c>
      <c r="C56" s="1056" t="s">
        <v>2599</v>
      </c>
      <c r="D56" s="1056">
        <v>2</v>
      </c>
      <c r="E56" s="1056">
        <v>4</v>
      </c>
      <c r="F56" s="1056">
        <v>8</v>
      </c>
      <c r="G56" s="1056">
        <v>8</v>
      </c>
      <c r="H56" s="1056">
        <v>0</v>
      </c>
      <c r="I56" s="1056">
        <v>8</v>
      </c>
      <c r="J56" s="1056">
        <v>210</v>
      </c>
      <c r="K56" s="1736">
        <v>1680</v>
      </c>
      <c r="L56" s="1056">
        <v>3</v>
      </c>
      <c r="M56" s="1056">
        <v>2</v>
      </c>
      <c r="N56" s="1056">
        <v>3</v>
      </c>
      <c r="O56" s="1056">
        <v>0</v>
      </c>
      <c r="P56" s="1056">
        <f t="shared" si="5"/>
        <v>8</v>
      </c>
      <c r="Q56" s="1736">
        <f t="shared" si="3"/>
        <v>1680</v>
      </c>
      <c r="R56" s="828" t="s">
        <v>1051</v>
      </c>
      <c r="S56" s="828" t="s">
        <v>1058</v>
      </c>
      <c r="T56" s="517" t="str">
        <f>+IF(K92=Q92,("OK"))</f>
        <v>OK</v>
      </c>
    </row>
    <row r="57" spans="1:20">
      <c r="A57" s="126"/>
      <c r="B57" s="877" t="s">
        <v>6</v>
      </c>
      <c r="C57" s="22"/>
      <c r="D57" s="22"/>
      <c r="E57" s="22"/>
      <c r="F57" s="22"/>
      <c r="G57" s="22"/>
      <c r="H57" s="22"/>
      <c r="I57" s="22"/>
      <c r="J57" s="22"/>
      <c r="K57" s="1273">
        <f>SUM(K41:K56)</f>
        <v>671700</v>
      </c>
      <c r="L57" s="1139"/>
      <c r="M57" s="1139"/>
      <c r="N57" s="1139"/>
      <c r="O57" s="1139"/>
      <c r="P57" s="1139"/>
      <c r="Q57" s="1273">
        <f>SUM(Q41:Q56)</f>
        <v>671700</v>
      </c>
      <c r="R57" s="22"/>
      <c r="S57" s="22"/>
      <c r="T57" s="517" t="str">
        <f>+IF(K70=Q70,("OK"))</f>
        <v>OK</v>
      </c>
    </row>
    <row r="58" spans="1:20">
      <c r="A58" s="126"/>
      <c r="B58" s="1728"/>
      <c r="C58" s="22"/>
      <c r="D58" s="22"/>
      <c r="E58" s="22"/>
      <c r="F58" s="22"/>
      <c r="G58" s="22"/>
      <c r="H58" s="22"/>
      <c r="I58" s="22"/>
      <c r="J58" s="22"/>
      <c r="K58" s="1254"/>
      <c r="L58" s="1139"/>
      <c r="M58" s="1139"/>
      <c r="N58" s="1139"/>
      <c r="O58" s="1139"/>
      <c r="P58" s="1139"/>
      <c r="Q58" s="1254"/>
      <c r="R58" s="22"/>
      <c r="S58" s="22"/>
      <c r="T58" s="517"/>
    </row>
    <row r="59" spans="1:20" ht="24.6">
      <c r="A59" s="1826" t="s">
        <v>3137</v>
      </c>
      <c r="B59" s="1826"/>
      <c r="C59" s="1826"/>
      <c r="D59" s="1826"/>
      <c r="E59" s="1826"/>
      <c r="F59" s="1826"/>
      <c r="G59" s="1826"/>
      <c r="H59" s="1826"/>
      <c r="I59" s="1826"/>
      <c r="J59" s="1826"/>
      <c r="K59" s="1826"/>
      <c r="L59" s="1826"/>
      <c r="M59" s="1826"/>
      <c r="N59" s="1826"/>
      <c r="O59" s="1826"/>
      <c r="P59" s="1826"/>
      <c r="Q59" s="1826"/>
      <c r="R59" s="1826"/>
      <c r="S59" s="1826"/>
      <c r="T59" s="517" t="str">
        <f>+IF(K77=Q77,("OK"))</f>
        <v>OK</v>
      </c>
    </row>
    <row r="60" spans="1:20" ht="24.6">
      <c r="A60" s="1781" t="s">
        <v>1029</v>
      </c>
      <c r="B60" s="1781"/>
      <c r="C60" s="1781"/>
      <c r="D60" s="1781"/>
      <c r="E60" s="1781"/>
      <c r="F60" s="1781"/>
      <c r="G60" s="1781"/>
      <c r="H60" s="1781"/>
      <c r="I60" s="1781"/>
      <c r="J60" s="1781"/>
      <c r="K60" s="1781"/>
      <c r="L60" s="1781"/>
      <c r="M60" s="1781"/>
      <c r="N60" s="1781"/>
      <c r="O60" s="1781"/>
      <c r="P60" s="1781"/>
      <c r="Q60" s="1781"/>
      <c r="R60" s="1781"/>
      <c r="S60" s="1781"/>
      <c r="T60" s="517" t="str">
        <f>+IF(K78=Q78,("OK"))</f>
        <v>OK</v>
      </c>
    </row>
    <row r="61" spans="1:20" ht="24.6">
      <c r="A61" s="1827" t="s">
        <v>1030</v>
      </c>
      <c r="B61" s="1827"/>
      <c r="C61" s="1827"/>
      <c r="D61" s="1827"/>
      <c r="E61" s="1827"/>
      <c r="F61" s="1827"/>
      <c r="G61" s="1827"/>
      <c r="H61" s="1827"/>
      <c r="I61" s="1827"/>
      <c r="J61" s="1827"/>
      <c r="K61" s="1827"/>
      <c r="L61" s="1827"/>
      <c r="M61" s="1827"/>
      <c r="N61" s="1827"/>
      <c r="O61" s="1827"/>
      <c r="P61" s="1827"/>
      <c r="Q61" s="1827"/>
      <c r="R61" s="1827"/>
      <c r="S61" s="1827"/>
      <c r="T61" s="517" t="str">
        <f>+IF(K79=Q79,("OK"))</f>
        <v>OK</v>
      </c>
    </row>
    <row r="62" spans="1:20" ht="39" customHeight="1">
      <c r="A62" s="1828" t="s">
        <v>1142</v>
      </c>
      <c r="B62" s="1829" t="s">
        <v>4</v>
      </c>
      <c r="C62" s="1828" t="s">
        <v>1031</v>
      </c>
      <c r="D62" s="1831" t="s">
        <v>1032</v>
      </c>
      <c r="E62" s="1831"/>
      <c r="F62" s="1831"/>
      <c r="G62" s="1838" t="s">
        <v>1033</v>
      </c>
      <c r="H62" s="1847" t="s">
        <v>1034</v>
      </c>
      <c r="I62" s="1847" t="s">
        <v>1035</v>
      </c>
      <c r="J62" s="1833" t="s">
        <v>1036</v>
      </c>
      <c r="K62" s="1885" t="s">
        <v>1037</v>
      </c>
      <c r="L62" s="1847" t="s">
        <v>1038</v>
      </c>
      <c r="M62" s="1847" t="s">
        <v>1039</v>
      </c>
      <c r="N62" s="1847" t="s">
        <v>1040</v>
      </c>
      <c r="O62" s="1847" t="s">
        <v>1041</v>
      </c>
      <c r="P62" s="1828" t="s">
        <v>1042</v>
      </c>
      <c r="Q62" s="1828"/>
      <c r="R62" s="1828" t="s">
        <v>1043</v>
      </c>
      <c r="S62" s="1872" t="s">
        <v>1146</v>
      </c>
      <c r="T62" s="517" t="str">
        <f>+IF(K96=Q96,("OK"))</f>
        <v>OK</v>
      </c>
    </row>
    <row r="63" spans="1:20" ht="60.6" customHeight="1">
      <c r="A63" s="1828"/>
      <c r="B63" s="1830"/>
      <c r="C63" s="1828"/>
      <c r="D63" s="1732" t="s">
        <v>1045</v>
      </c>
      <c r="E63" s="1732" t="s">
        <v>1046</v>
      </c>
      <c r="F63" s="1732" t="s">
        <v>224</v>
      </c>
      <c r="G63" s="1838"/>
      <c r="H63" s="1847"/>
      <c r="I63" s="1847"/>
      <c r="J63" s="1833"/>
      <c r="K63" s="1885"/>
      <c r="L63" s="1847"/>
      <c r="M63" s="1847"/>
      <c r="N63" s="1847"/>
      <c r="O63" s="1847"/>
      <c r="P63" s="498" t="s">
        <v>1047</v>
      </c>
      <c r="Q63" s="500" t="s">
        <v>1048</v>
      </c>
      <c r="R63" s="1828"/>
      <c r="S63" s="1872"/>
      <c r="T63" s="517" t="str">
        <f>+IF(K97=Q97,("OK"))</f>
        <v>OK</v>
      </c>
    </row>
    <row r="64" spans="1:20">
      <c r="A64" s="1023"/>
      <c r="B64" s="1733" t="s">
        <v>1087</v>
      </c>
      <c r="C64" s="888"/>
      <c r="D64" s="888"/>
      <c r="E64" s="888"/>
      <c r="F64" s="888"/>
      <c r="G64" s="888"/>
      <c r="H64" s="888"/>
      <c r="I64" s="888"/>
      <c r="J64" s="888"/>
      <c r="K64" s="1273">
        <f>+K57</f>
        <v>671700</v>
      </c>
      <c r="L64" s="1734"/>
      <c r="M64" s="1734"/>
      <c r="N64" s="1734"/>
      <c r="O64" s="1734"/>
      <c r="P64" s="1734"/>
      <c r="Q64" s="1273">
        <f>+Q57</f>
        <v>671700</v>
      </c>
      <c r="R64" s="888"/>
      <c r="S64" s="888"/>
      <c r="T64" s="517" t="str">
        <f>+IF(K98=Q98,("OK"))</f>
        <v>OK</v>
      </c>
    </row>
    <row r="65" spans="1:20">
      <c r="A65" s="1727">
        <v>31</v>
      </c>
      <c r="B65" s="853" t="s">
        <v>3162</v>
      </c>
      <c r="C65" s="1056" t="s">
        <v>2599</v>
      </c>
      <c r="D65" s="1056">
        <v>20</v>
      </c>
      <c r="E65" s="1056">
        <v>3</v>
      </c>
      <c r="F65" s="1056">
        <v>3</v>
      </c>
      <c r="G65" s="1056">
        <v>3</v>
      </c>
      <c r="H65" s="1056">
        <v>0</v>
      </c>
      <c r="I65" s="1056">
        <v>3</v>
      </c>
      <c r="J65" s="1056">
        <v>250</v>
      </c>
      <c r="K65" s="1736">
        <v>1000</v>
      </c>
      <c r="L65" s="1056">
        <v>1</v>
      </c>
      <c r="M65" s="1056">
        <v>2</v>
      </c>
      <c r="N65" s="1056">
        <v>0</v>
      </c>
      <c r="O65" s="1056">
        <v>1</v>
      </c>
      <c r="P65" s="1056">
        <f t="shared" ref="P65:P79" si="6">SUM(L65:O65)</f>
        <v>4</v>
      </c>
      <c r="Q65" s="1736">
        <f t="shared" ref="Q65:Q79" si="7">SUM(P65*J65)</f>
        <v>1000</v>
      </c>
      <c r="R65" s="828" t="s">
        <v>1051</v>
      </c>
      <c r="S65" s="828" t="s">
        <v>1058</v>
      </c>
      <c r="T65" s="517" t="str">
        <f t="shared" ref="T65:T75" si="8">+IF(K93=Q93,("OK"))</f>
        <v>OK</v>
      </c>
    </row>
    <row r="66" spans="1:20">
      <c r="A66" s="1727">
        <v>32</v>
      </c>
      <c r="B66" s="853" t="s">
        <v>3163</v>
      </c>
      <c r="C66" s="1056" t="s">
        <v>2599</v>
      </c>
      <c r="D66" s="1056">
        <v>5</v>
      </c>
      <c r="E66" s="1056">
        <v>3</v>
      </c>
      <c r="F66" s="1056">
        <v>5</v>
      </c>
      <c r="G66" s="1056">
        <v>5</v>
      </c>
      <c r="H66" s="1056">
        <v>0</v>
      </c>
      <c r="I66" s="1056">
        <v>5</v>
      </c>
      <c r="J66" s="1056">
        <v>1850</v>
      </c>
      <c r="K66" s="1736">
        <v>9250</v>
      </c>
      <c r="L66" s="1056">
        <v>1</v>
      </c>
      <c r="M66" s="1056">
        <v>0</v>
      </c>
      <c r="N66" s="1056">
        <v>2</v>
      </c>
      <c r="O66" s="1056">
        <v>2</v>
      </c>
      <c r="P66" s="1056">
        <f t="shared" si="6"/>
        <v>5</v>
      </c>
      <c r="Q66" s="1736">
        <f t="shared" si="7"/>
        <v>9250</v>
      </c>
      <c r="R66" s="828" t="s">
        <v>1051</v>
      </c>
      <c r="S66" s="828" t="s">
        <v>1058</v>
      </c>
      <c r="T66" s="517" t="str">
        <f t="shared" si="8"/>
        <v>OK</v>
      </c>
    </row>
    <row r="67" spans="1:20">
      <c r="A67" s="1727">
        <v>33</v>
      </c>
      <c r="B67" s="853" t="s">
        <v>3164</v>
      </c>
      <c r="C67" s="1056" t="s">
        <v>2599</v>
      </c>
      <c r="D67" s="1056">
        <v>20</v>
      </c>
      <c r="E67" s="1056">
        <v>6</v>
      </c>
      <c r="F67" s="1056">
        <v>29</v>
      </c>
      <c r="G67" s="1056">
        <v>29</v>
      </c>
      <c r="H67" s="1056">
        <v>0</v>
      </c>
      <c r="I67" s="1056">
        <v>29</v>
      </c>
      <c r="J67" s="1056">
        <v>50</v>
      </c>
      <c r="K67" s="1736">
        <v>1000</v>
      </c>
      <c r="L67" s="1056">
        <v>2</v>
      </c>
      <c r="M67" s="1056">
        <v>11</v>
      </c>
      <c r="N67" s="1056">
        <v>6</v>
      </c>
      <c r="O67" s="1056">
        <v>1</v>
      </c>
      <c r="P67" s="1056">
        <f t="shared" si="6"/>
        <v>20</v>
      </c>
      <c r="Q67" s="1736">
        <f t="shared" si="7"/>
        <v>1000</v>
      </c>
      <c r="R67" s="828" t="s">
        <v>1051</v>
      </c>
      <c r="S67" s="828" t="s">
        <v>1058</v>
      </c>
      <c r="T67" s="517" t="str">
        <f t="shared" si="8"/>
        <v>OK</v>
      </c>
    </row>
    <row r="68" spans="1:20">
      <c r="A68" s="1727">
        <v>34</v>
      </c>
      <c r="B68" s="853" t="s">
        <v>3165</v>
      </c>
      <c r="C68" s="1056" t="s">
        <v>2599</v>
      </c>
      <c r="D68" s="828">
        <v>15</v>
      </c>
      <c r="E68" s="828">
        <v>6</v>
      </c>
      <c r="F68" s="828">
        <v>26</v>
      </c>
      <c r="G68" s="828">
        <v>26</v>
      </c>
      <c r="H68" s="1056">
        <v>0</v>
      </c>
      <c r="I68" s="828">
        <v>26</v>
      </c>
      <c r="J68" s="1056">
        <v>50</v>
      </c>
      <c r="K68" s="1737">
        <v>800</v>
      </c>
      <c r="L68" s="1056">
        <v>4</v>
      </c>
      <c r="M68" s="828">
        <v>8</v>
      </c>
      <c r="N68" s="828">
        <v>3</v>
      </c>
      <c r="O68" s="828">
        <v>1</v>
      </c>
      <c r="P68" s="1056">
        <f t="shared" si="6"/>
        <v>16</v>
      </c>
      <c r="Q68" s="1736">
        <f t="shared" si="7"/>
        <v>800</v>
      </c>
      <c r="R68" s="828" t="s">
        <v>1051</v>
      </c>
      <c r="S68" s="828" t="s">
        <v>1058</v>
      </c>
      <c r="T68" s="517" t="str">
        <f t="shared" si="8"/>
        <v>OK</v>
      </c>
    </row>
    <row r="69" spans="1:20">
      <c r="A69" s="1727">
        <v>35</v>
      </c>
      <c r="B69" s="853" t="s">
        <v>3166</v>
      </c>
      <c r="C69" s="1056" t="s">
        <v>2599</v>
      </c>
      <c r="D69" s="828">
        <v>30</v>
      </c>
      <c r="E69" s="828">
        <v>38</v>
      </c>
      <c r="F69" s="828">
        <v>63</v>
      </c>
      <c r="G69" s="828">
        <v>63</v>
      </c>
      <c r="H69" s="1056">
        <v>0</v>
      </c>
      <c r="I69" s="828">
        <v>63</v>
      </c>
      <c r="J69" s="1056">
        <v>200</v>
      </c>
      <c r="K69" s="1737">
        <v>14800</v>
      </c>
      <c r="L69" s="1056">
        <v>26</v>
      </c>
      <c r="M69" s="828">
        <v>15</v>
      </c>
      <c r="N69" s="828">
        <v>23</v>
      </c>
      <c r="O69" s="828">
        <v>10</v>
      </c>
      <c r="P69" s="1056">
        <f t="shared" si="6"/>
        <v>74</v>
      </c>
      <c r="Q69" s="1736">
        <f t="shared" si="7"/>
        <v>14800</v>
      </c>
      <c r="R69" s="828" t="s">
        <v>1051</v>
      </c>
      <c r="S69" s="828" t="s">
        <v>1058</v>
      </c>
      <c r="T69" s="517" t="str">
        <f t="shared" si="8"/>
        <v>OK</v>
      </c>
    </row>
    <row r="70" spans="1:20">
      <c r="A70" s="1727">
        <v>36</v>
      </c>
      <c r="B70" s="853" t="s">
        <v>3167</v>
      </c>
      <c r="C70" s="1056" t="s">
        <v>2599</v>
      </c>
      <c r="D70" s="828">
        <v>0</v>
      </c>
      <c r="E70" s="828">
        <v>0</v>
      </c>
      <c r="F70" s="828">
        <v>2</v>
      </c>
      <c r="G70" s="828">
        <v>2</v>
      </c>
      <c r="H70" s="1056">
        <v>0</v>
      </c>
      <c r="I70" s="828">
        <v>2</v>
      </c>
      <c r="J70" s="1056">
        <v>220</v>
      </c>
      <c r="K70" s="1737">
        <v>440</v>
      </c>
      <c r="L70" s="1056">
        <v>1</v>
      </c>
      <c r="M70" s="828">
        <v>0</v>
      </c>
      <c r="N70" s="828">
        <v>1</v>
      </c>
      <c r="O70" s="828">
        <v>0</v>
      </c>
      <c r="P70" s="1056">
        <f t="shared" si="6"/>
        <v>2</v>
      </c>
      <c r="Q70" s="1736">
        <f t="shared" si="7"/>
        <v>440</v>
      </c>
      <c r="R70" s="828" t="s">
        <v>1051</v>
      </c>
      <c r="S70" s="828" t="s">
        <v>1058</v>
      </c>
      <c r="T70" s="517" t="str">
        <f t="shared" si="8"/>
        <v>OK</v>
      </c>
    </row>
    <row r="71" spans="1:20">
      <c r="A71" s="1727">
        <v>37</v>
      </c>
      <c r="B71" s="853" t="s">
        <v>3168</v>
      </c>
      <c r="C71" s="1056" t="s">
        <v>2599</v>
      </c>
      <c r="D71" s="1056">
        <v>0</v>
      </c>
      <c r="E71" s="1056">
        <v>0</v>
      </c>
      <c r="F71" s="1056">
        <v>4</v>
      </c>
      <c r="G71" s="1056">
        <v>4</v>
      </c>
      <c r="H71" s="1056">
        <v>0</v>
      </c>
      <c r="I71" s="1056">
        <v>4</v>
      </c>
      <c r="J71" s="1056">
        <v>500</v>
      </c>
      <c r="K71" s="1736">
        <v>2000</v>
      </c>
      <c r="L71" s="1056">
        <v>1</v>
      </c>
      <c r="M71" s="1056">
        <v>1</v>
      </c>
      <c r="N71" s="1056">
        <v>1</v>
      </c>
      <c r="O71" s="1056">
        <v>1</v>
      </c>
      <c r="P71" s="1056">
        <f t="shared" si="6"/>
        <v>4</v>
      </c>
      <c r="Q71" s="1736">
        <f t="shared" si="7"/>
        <v>2000</v>
      </c>
      <c r="R71" s="828" t="s">
        <v>1051</v>
      </c>
      <c r="S71" s="828" t="s">
        <v>1058</v>
      </c>
      <c r="T71" s="517" t="str">
        <f t="shared" si="8"/>
        <v>OK</v>
      </c>
    </row>
    <row r="72" spans="1:20">
      <c r="A72" s="1727">
        <v>38</v>
      </c>
      <c r="B72" s="853" t="s">
        <v>3169</v>
      </c>
      <c r="C72" s="1056" t="s">
        <v>2599</v>
      </c>
      <c r="D72" s="1056">
        <v>25</v>
      </c>
      <c r="E72" s="1056">
        <v>23</v>
      </c>
      <c r="F72" s="1056">
        <v>54</v>
      </c>
      <c r="G72" s="1056">
        <v>54</v>
      </c>
      <c r="H72" s="1056">
        <v>0</v>
      </c>
      <c r="I72" s="1056">
        <v>54</v>
      </c>
      <c r="J72" s="1056">
        <v>700</v>
      </c>
      <c r="K72" s="1736">
        <v>38500</v>
      </c>
      <c r="L72" s="1056">
        <v>14</v>
      </c>
      <c r="M72" s="1056">
        <v>9</v>
      </c>
      <c r="N72" s="1056">
        <v>27</v>
      </c>
      <c r="O72" s="1056">
        <v>5</v>
      </c>
      <c r="P72" s="1056">
        <f t="shared" si="6"/>
        <v>55</v>
      </c>
      <c r="Q72" s="1736">
        <f t="shared" si="7"/>
        <v>38500</v>
      </c>
      <c r="R72" s="828" t="s">
        <v>1051</v>
      </c>
      <c r="S72" s="828" t="s">
        <v>1058</v>
      </c>
      <c r="T72" s="517" t="str">
        <f t="shared" si="8"/>
        <v>OK</v>
      </c>
    </row>
    <row r="73" spans="1:20">
      <c r="A73" s="1727">
        <v>39</v>
      </c>
      <c r="B73" s="853" t="s">
        <v>3170</v>
      </c>
      <c r="C73" s="1056" t="s">
        <v>2599</v>
      </c>
      <c r="D73" s="1056">
        <v>2</v>
      </c>
      <c r="E73" s="1056">
        <v>2</v>
      </c>
      <c r="F73" s="1056">
        <v>0</v>
      </c>
      <c r="G73" s="1056">
        <v>0</v>
      </c>
      <c r="H73" s="1056">
        <v>0</v>
      </c>
      <c r="I73" s="1056">
        <v>0</v>
      </c>
      <c r="J73" s="1056">
        <v>200</v>
      </c>
      <c r="K73" s="1736">
        <v>600</v>
      </c>
      <c r="L73" s="1056">
        <v>2</v>
      </c>
      <c r="M73" s="1056">
        <v>0</v>
      </c>
      <c r="N73" s="1056">
        <v>0</v>
      </c>
      <c r="O73" s="1056">
        <v>1</v>
      </c>
      <c r="P73" s="1056">
        <f t="shared" si="6"/>
        <v>3</v>
      </c>
      <c r="Q73" s="1736">
        <f t="shared" si="7"/>
        <v>600</v>
      </c>
      <c r="R73" s="828" t="s">
        <v>1051</v>
      </c>
      <c r="S73" s="828" t="s">
        <v>1058</v>
      </c>
      <c r="T73" s="517" t="str">
        <f t="shared" si="8"/>
        <v>OK</v>
      </c>
    </row>
    <row r="74" spans="1:20">
      <c r="A74" s="1727">
        <v>40</v>
      </c>
      <c r="B74" s="853" t="s">
        <v>3171</v>
      </c>
      <c r="C74" s="1056" t="s">
        <v>2599</v>
      </c>
      <c r="D74" s="1056">
        <v>2</v>
      </c>
      <c r="E74" s="1056">
        <v>1</v>
      </c>
      <c r="F74" s="1056">
        <v>4</v>
      </c>
      <c r="G74" s="1056">
        <v>4</v>
      </c>
      <c r="H74" s="1056">
        <v>0</v>
      </c>
      <c r="I74" s="1056">
        <v>4</v>
      </c>
      <c r="J74" s="1056">
        <v>380</v>
      </c>
      <c r="K74" s="1736">
        <v>1140</v>
      </c>
      <c r="L74" s="1056">
        <v>0</v>
      </c>
      <c r="M74" s="1056">
        <v>1</v>
      </c>
      <c r="N74" s="1056">
        <v>2</v>
      </c>
      <c r="O74" s="1056">
        <v>0</v>
      </c>
      <c r="P74" s="1056">
        <f t="shared" si="6"/>
        <v>3</v>
      </c>
      <c r="Q74" s="1736">
        <f t="shared" si="7"/>
        <v>1140</v>
      </c>
      <c r="R74" s="828" t="s">
        <v>1051</v>
      </c>
      <c r="S74" s="828" t="s">
        <v>1058</v>
      </c>
      <c r="T74" s="517" t="str">
        <f t="shared" si="8"/>
        <v>OK</v>
      </c>
    </row>
    <row r="75" spans="1:20">
      <c r="A75" s="1727">
        <v>41</v>
      </c>
      <c r="B75" s="853" t="s">
        <v>3172</v>
      </c>
      <c r="C75" s="1056" t="s">
        <v>2599</v>
      </c>
      <c r="D75" s="1056">
        <v>7</v>
      </c>
      <c r="E75" s="1056">
        <v>6</v>
      </c>
      <c r="F75" s="1056">
        <v>7</v>
      </c>
      <c r="G75" s="1056">
        <v>7</v>
      </c>
      <c r="H75" s="1056">
        <v>0</v>
      </c>
      <c r="I75" s="1056">
        <v>7</v>
      </c>
      <c r="J75" s="1056">
        <v>225</v>
      </c>
      <c r="K75" s="1736">
        <v>3375</v>
      </c>
      <c r="L75" s="1056">
        <v>9</v>
      </c>
      <c r="M75" s="1056">
        <v>1</v>
      </c>
      <c r="N75" s="1056">
        <v>3</v>
      </c>
      <c r="O75" s="1056">
        <v>2</v>
      </c>
      <c r="P75" s="1056">
        <f t="shared" si="6"/>
        <v>15</v>
      </c>
      <c r="Q75" s="1736">
        <f t="shared" si="7"/>
        <v>3375</v>
      </c>
      <c r="R75" s="828" t="s">
        <v>1051</v>
      </c>
      <c r="S75" s="828" t="s">
        <v>1058</v>
      </c>
      <c r="T75" s="517" t="str">
        <f t="shared" si="8"/>
        <v>OK</v>
      </c>
    </row>
    <row r="76" spans="1:20">
      <c r="A76" s="1727">
        <v>42</v>
      </c>
      <c r="B76" s="853" t="s">
        <v>3173</v>
      </c>
      <c r="C76" s="1056" t="s">
        <v>2599</v>
      </c>
      <c r="D76" s="1056">
        <v>0</v>
      </c>
      <c r="E76" s="1056">
        <v>2</v>
      </c>
      <c r="F76" s="1056">
        <v>4</v>
      </c>
      <c r="G76" s="1056">
        <v>4</v>
      </c>
      <c r="H76" s="1056">
        <v>0</v>
      </c>
      <c r="I76" s="1056">
        <v>4</v>
      </c>
      <c r="J76" s="1056">
        <v>50</v>
      </c>
      <c r="K76" s="1736">
        <v>200</v>
      </c>
      <c r="L76" s="1056">
        <v>1</v>
      </c>
      <c r="M76" s="1056">
        <v>1</v>
      </c>
      <c r="N76" s="1056">
        <v>1</v>
      </c>
      <c r="O76" s="1056">
        <v>1</v>
      </c>
      <c r="P76" s="1056">
        <f t="shared" si="6"/>
        <v>4</v>
      </c>
      <c r="Q76" s="1736">
        <f t="shared" si="7"/>
        <v>200</v>
      </c>
      <c r="R76" s="828" t="s">
        <v>1051</v>
      </c>
      <c r="S76" s="828" t="s">
        <v>1058</v>
      </c>
      <c r="T76" s="517" t="str">
        <f t="shared" ref="T76:T82" si="9">+IF(K113=Q113,("OK"))</f>
        <v>OK</v>
      </c>
    </row>
    <row r="77" spans="1:20" ht="42">
      <c r="A77" s="1727">
        <v>43</v>
      </c>
      <c r="B77" s="853" t="s">
        <v>3174</v>
      </c>
      <c r="C77" s="1056" t="s">
        <v>2599</v>
      </c>
      <c r="D77" s="1056">
        <v>10</v>
      </c>
      <c r="E77" s="1056">
        <v>7</v>
      </c>
      <c r="F77" s="1056">
        <v>21</v>
      </c>
      <c r="G77" s="1056">
        <v>21</v>
      </c>
      <c r="H77" s="1056">
        <v>0</v>
      </c>
      <c r="I77" s="1056">
        <v>21</v>
      </c>
      <c r="J77" s="1056">
        <v>250</v>
      </c>
      <c r="K77" s="1736">
        <v>5750</v>
      </c>
      <c r="L77" s="1056">
        <v>10</v>
      </c>
      <c r="M77" s="1056">
        <v>5</v>
      </c>
      <c r="N77" s="1056">
        <v>7</v>
      </c>
      <c r="O77" s="1056">
        <v>1</v>
      </c>
      <c r="P77" s="1056">
        <f t="shared" si="6"/>
        <v>23</v>
      </c>
      <c r="Q77" s="1736">
        <f t="shared" si="7"/>
        <v>5750</v>
      </c>
      <c r="R77" s="828" t="s">
        <v>1051</v>
      </c>
      <c r="S77" s="828" t="s">
        <v>1058</v>
      </c>
      <c r="T77" s="517" t="str">
        <f t="shared" si="9"/>
        <v>OK</v>
      </c>
    </row>
    <row r="78" spans="1:20" ht="42">
      <c r="A78" s="1727">
        <v>44</v>
      </c>
      <c r="B78" s="853" t="s">
        <v>3175</v>
      </c>
      <c r="C78" s="1056" t="s">
        <v>2599</v>
      </c>
      <c r="D78" s="828">
        <v>60</v>
      </c>
      <c r="E78" s="828">
        <v>51</v>
      </c>
      <c r="F78" s="828">
        <v>72</v>
      </c>
      <c r="G78" s="828">
        <v>72</v>
      </c>
      <c r="H78" s="1056">
        <v>0</v>
      </c>
      <c r="I78" s="828">
        <v>72</v>
      </c>
      <c r="J78" s="1056">
        <v>130</v>
      </c>
      <c r="K78" s="1736">
        <v>9750</v>
      </c>
      <c r="L78" s="1056">
        <v>21</v>
      </c>
      <c r="M78" s="828">
        <v>8</v>
      </c>
      <c r="N78" s="828">
        <v>26</v>
      </c>
      <c r="O78" s="828">
        <v>20</v>
      </c>
      <c r="P78" s="1056">
        <f t="shared" si="6"/>
        <v>75</v>
      </c>
      <c r="Q78" s="1736">
        <f t="shared" si="7"/>
        <v>9750</v>
      </c>
      <c r="R78" s="828" t="s">
        <v>1051</v>
      </c>
      <c r="S78" s="828" t="s">
        <v>1058</v>
      </c>
      <c r="T78" s="517" t="str">
        <f t="shared" si="9"/>
        <v>OK</v>
      </c>
    </row>
    <row r="79" spans="1:20">
      <c r="A79" s="1727">
        <v>45</v>
      </c>
      <c r="B79" s="853" t="s">
        <v>3176</v>
      </c>
      <c r="C79" s="1056" t="s">
        <v>2599</v>
      </c>
      <c r="D79" s="828">
        <v>55</v>
      </c>
      <c r="E79" s="828">
        <v>49</v>
      </c>
      <c r="F79" s="828">
        <v>48</v>
      </c>
      <c r="G79" s="828">
        <v>48</v>
      </c>
      <c r="H79" s="1056">
        <v>0</v>
      </c>
      <c r="I79" s="828">
        <v>48</v>
      </c>
      <c r="J79" s="1056">
        <v>70</v>
      </c>
      <c r="K79" s="1736">
        <v>3290</v>
      </c>
      <c r="L79" s="1056">
        <v>12</v>
      </c>
      <c r="M79" s="828">
        <v>11</v>
      </c>
      <c r="N79" s="828">
        <v>14</v>
      </c>
      <c r="O79" s="828">
        <v>10</v>
      </c>
      <c r="P79" s="1056">
        <f t="shared" si="6"/>
        <v>47</v>
      </c>
      <c r="Q79" s="1736">
        <f t="shared" si="7"/>
        <v>3290</v>
      </c>
      <c r="R79" s="828" t="s">
        <v>1051</v>
      </c>
      <c r="S79" s="828" t="s">
        <v>1058</v>
      </c>
      <c r="T79" s="517" t="str">
        <f t="shared" si="9"/>
        <v>OK</v>
      </c>
    </row>
    <row r="80" spans="1:20">
      <c r="A80" s="126"/>
      <c r="B80" s="877" t="s">
        <v>6</v>
      </c>
      <c r="C80" s="22"/>
      <c r="D80" s="22"/>
      <c r="E80" s="22"/>
      <c r="F80" s="22"/>
      <c r="G80" s="22"/>
      <c r="H80" s="22"/>
      <c r="I80" s="22"/>
      <c r="J80" s="22"/>
      <c r="K80" s="1273">
        <f>SUM(K64:K79)</f>
        <v>763595</v>
      </c>
      <c r="L80" s="1139"/>
      <c r="M80" s="1139"/>
      <c r="N80" s="1139"/>
      <c r="O80" s="1139"/>
      <c r="P80" s="1139"/>
      <c r="Q80" s="1273">
        <f>SUM(Q64:Q79)</f>
        <v>763595</v>
      </c>
      <c r="R80" s="22"/>
      <c r="S80" s="22"/>
      <c r="T80" s="517" t="str">
        <f t="shared" si="9"/>
        <v>OK</v>
      </c>
    </row>
    <row r="81" spans="1:20">
      <c r="A81" s="126"/>
      <c r="B81" s="1728"/>
      <c r="C81" s="22"/>
      <c r="D81" s="22"/>
      <c r="E81" s="22"/>
      <c r="F81" s="22"/>
      <c r="G81" s="22"/>
      <c r="H81" s="22"/>
      <c r="I81" s="22"/>
      <c r="J81" s="22"/>
      <c r="K81" s="1254"/>
      <c r="L81" s="1139"/>
      <c r="M81" s="1139"/>
      <c r="N81" s="1139"/>
      <c r="O81" s="1139"/>
      <c r="P81" s="1139"/>
      <c r="Q81" s="1254"/>
      <c r="R81" s="22"/>
      <c r="S81" s="22"/>
      <c r="T81" s="517" t="str">
        <f t="shared" si="9"/>
        <v>OK</v>
      </c>
    </row>
    <row r="82" spans="1:20">
      <c r="A82" s="126"/>
      <c r="B82" s="1728"/>
      <c r="C82" s="22"/>
      <c r="D82" s="22"/>
      <c r="E82" s="22"/>
      <c r="F82" s="22"/>
      <c r="G82" s="22"/>
      <c r="H82" s="22"/>
      <c r="I82" s="22"/>
      <c r="J82" s="22"/>
      <c r="K82" s="1254"/>
      <c r="L82" s="1139"/>
      <c r="M82" s="1139"/>
      <c r="N82" s="1139"/>
      <c r="O82" s="1139"/>
      <c r="P82" s="1139"/>
      <c r="Q82" s="1254"/>
      <c r="R82" s="22"/>
      <c r="S82" s="22"/>
      <c r="T82" s="517" t="str">
        <f t="shared" si="9"/>
        <v>OK</v>
      </c>
    </row>
    <row r="83" spans="1:20" ht="24.6">
      <c r="A83" s="1826" t="s">
        <v>3137</v>
      </c>
      <c r="B83" s="1826"/>
      <c r="C83" s="1826"/>
      <c r="D83" s="1826"/>
      <c r="E83" s="1826"/>
      <c r="F83" s="1826"/>
      <c r="G83" s="1826"/>
      <c r="H83" s="1826"/>
      <c r="I83" s="1826"/>
      <c r="J83" s="1826"/>
      <c r="K83" s="1826"/>
      <c r="L83" s="1826"/>
      <c r="M83" s="1826"/>
      <c r="N83" s="1826"/>
      <c r="O83" s="1826"/>
      <c r="P83" s="1826"/>
      <c r="Q83" s="1826"/>
      <c r="R83" s="1826"/>
      <c r="S83" s="1826"/>
      <c r="T83" s="517" t="str">
        <f t="shared" ref="T83:T89" si="10">+IF(K121=Q121,("OK"))</f>
        <v>OK</v>
      </c>
    </row>
    <row r="84" spans="1:20" ht="24.6">
      <c r="A84" s="1781" t="s">
        <v>1029</v>
      </c>
      <c r="B84" s="1781"/>
      <c r="C84" s="1781"/>
      <c r="D84" s="1781"/>
      <c r="E84" s="1781"/>
      <c r="F84" s="1781"/>
      <c r="G84" s="1781"/>
      <c r="H84" s="1781"/>
      <c r="I84" s="1781"/>
      <c r="J84" s="1781"/>
      <c r="K84" s="1781"/>
      <c r="L84" s="1781"/>
      <c r="M84" s="1781"/>
      <c r="N84" s="1781"/>
      <c r="O84" s="1781"/>
      <c r="P84" s="1781"/>
      <c r="Q84" s="1781"/>
      <c r="R84" s="1781"/>
      <c r="S84" s="1781"/>
      <c r="T84" s="517" t="str">
        <f t="shared" si="10"/>
        <v>OK</v>
      </c>
    </row>
    <row r="85" spans="1:20" ht="24.6">
      <c r="A85" s="1827" t="s">
        <v>1030</v>
      </c>
      <c r="B85" s="1827"/>
      <c r="C85" s="1827"/>
      <c r="D85" s="1827"/>
      <c r="E85" s="1827"/>
      <c r="F85" s="1827"/>
      <c r="G85" s="1827"/>
      <c r="H85" s="1827"/>
      <c r="I85" s="1827"/>
      <c r="J85" s="1827"/>
      <c r="K85" s="1827"/>
      <c r="L85" s="1827"/>
      <c r="M85" s="1827"/>
      <c r="N85" s="1827"/>
      <c r="O85" s="1827"/>
      <c r="P85" s="1827"/>
      <c r="Q85" s="1827"/>
      <c r="R85" s="1827"/>
      <c r="S85" s="1827"/>
      <c r="T85" s="517" t="str">
        <f t="shared" si="10"/>
        <v>OK</v>
      </c>
    </row>
    <row r="86" spans="1:20" ht="36.6" customHeight="1">
      <c r="A86" s="1828" t="s">
        <v>1142</v>
      </c>
      <c r="B86" s="1829" t="s">
        <v>4</v>
      </c>
      <c r="C86" s="1828" t="s">
        <v>1031</v>
      </c>
      <c r="D86" s="1831" t="s">
        <v>1032</v>
      </c>
      <c r="E86" s="1831"/>
      <c r="F86" s="1831"/>
      <c r="G86" s="1838" t="s">
        <v>1033</v>
      </c>
      <c r="H86" s="1847" t="s">
        <v>1034</v>
      </c>
      <c r="I86" s="1847" t="s">
        <v>1035</v>
      </c>
      <c r="J86" s="1833" t="s">
        <v>1036</v>
      </c>
      <c r="K86" s="1885" t="s">
        <v>1037</v>
      </c>
      <c r="L86" s="1847" t="s">
        <v>1038</v>
      </c>
      <c r="M86" s="1847" t="s">
        <v>1039</v>
      </c>
      <c r="N86" s="1847" t="s">
        <v>1040</v>
      </c>
      <c r="O86" s="1847" t="s">
        <v>1041</v>
      </c>
      <c r="P86" s="1828" t="s">
        <v>1042</v>
      </c>
      <c r="Q86" s="1828"/>
      <c r="R86" s="1828" t="s">
        <v>1043</v>
      </c>
      <c r="S86" s="1872" t="s">
        <v>1146</v>
      </c>
      <c r="T86" s="517" t="str">
        <f t="shared" si="10"/>
        <v>OK</v>
      </c>
    </row>
    <row r="87" spans="1:20" ht="51" customHeight="1">
      <c r="A87" s="1828"/>
      <c r="B87" s="1830"/>
      <c r="C87" s="1828"/>
      <c r="D87" s="1732" t="s">
        <v>1045</v>
      </c>
      <c r="E87" s="1732" t="s">
        <v>1046</v>
      </c>
      <c r="F87" s="1732" t="s">
        <v>224</v>
      </c>
      <c r="G87" s="1838"/>
      <c r="H87" s="1847"/>
      <c r="I87" s="1847"/>
      <c r="J87" s="1833"/>
      <c r="K87" s="1885"/>
      <c r="L87" s="1847"/>
      <c r="M87" s="1847"/>
      <c r="N87" s="1847"/>
      <c r="O87" s="1847"/>
      <c r="P87" s="498" t="s">
        <v>1047</v>
      </c>
      <c r="Q87" s="500" t="s">
        <v>1048</v>
      </c>
      <c r="R87" s="1828"/>
      <c r="S87" s="1872"/>
      <c r="T87" s="517" t="str">
        <f t="shared" si="10"/>
        <v>OK</v>
      </c>
    </row>
    <row r="88" spans="1:20">
      <c r="A88" s="1023"/>
      <c r="B88" s="1733" t="s">
        <v>1087</v>
      </c>
      <c r="C88" s="888"/>
      <c r="D88" s="888"/>
      <c r="E88" s="888"/>
      <c r="F88" s="888"/>
      <c r="G88" s="888"/>
      <c r="H88" s="888"/>
      <c r="I88" s="888"/>
      <c r="J88" s="888"/>
      <c r="K88" s="1273">
        <f>+K80</f>
        <v>763595</v>
      </c>
      <c r="L88" s="1734"/>
      <c r="M88" s="1734"/>
      <c r="N88" s="1734"/>
      <c r="O88" s="1734"/>
      <c r="P88" s="1734"/>
      <c r="Q88" s="1273">
        <f>+Q80</f>
        <v>763595</v>
      </c>
      <c r="R88" s="888"/>
      <c r="S88" s="888"/>
      <c r="T88" s="517" t="str">
        <f t="shared" si="10"/>
        <v>OK</v>
      </c>
    </row>
    <row r="89" spans="1:20">
      <c r="A89" s="1727">
        <v>46</v>
      </c>
      <c r="B89" s="853" t="s">
        <v>3177</v>
      </c>
      <c r="C89" s="1056" t="s">
        <v>2599</v>
      </c>
      <c r="D89" s="828">
        <v>45</v>
      </c>
      <c r="E89" s="828">
        <v>39</v>
      </c>
      <c r="F89" s="828">
        <v>83</v>
      </c>
      <c r="G89" s="828">
        <v>83</v>
      </c>
      <c r="H89" s="1056">
        <v>0</v>
      </c>
      <c r="I89" s="828">
        <v>83</v>
      </c>
      <c r="J89" s="1056">
        <v>500</v>
      </c>
      <c r="K89" s="1736">
        <v>44000</v>
      </c>
      <c r="L89" s="1056">
        <v>25</v>
      </c>
      <c r="M89" s="828">
        <v>15</v>
      </c>
      <c r="N89" s="828">
        <v>28</v>
      </c>
      <c r="O89" s="828">
        <v>20</v>
      </c>
      <c r="P89" s="1056">
        <f t="shared" ref="P89:P103" si="11">SUM(L89:O89)</f>
        <v>88</v>
      </c>
      <c r="Q89" s="1736">
        <f t="shared" ref="Q89:Q99" si="12">SUM(P89*J89)</f>
        <v>44000</v>
      </c>
      <c r="R89" s="828" t="s">
        <v>1051</v>
      </c>
      <c r="S89" s="828" t="s">
        <v>1058</v>
      </c>
      <c r="T89" s="517" t="str">
        <f t="shared" si="10"/>
        <v>OK</v>
      </c>
    </row>
    <row r="90" spans="1:20">
      <c r="A90" s="1727">
        <v>47</v>
      </c>
      <c r="B90" s="853" t="s">
        <v>3178</v>
      </c>
      <c r="C90" s="1056" t="s">
        <v>2599</v>
      </c>
      <c r="D90" s="1056">
        <v>100</v>
      </c>
      <c r="E90" s="1056">
        <v>94</v>
      </c>
      <c r="F90" s="1056">
        <v>130</v>
      </c>
      <c r="G90" s="1056">
        <v>130</v>
      </c>
      <c r="H90" s="1056">
        <v>0</v>
      </c>
      <c r="I90" s="1056">
        <v>130</v>
      </c>
      <c r="J90" s="1056">
        <v>70</v>
      </c>
      <c r="K90" s="1736">
        <v>8610</v>
      </c>
      <c r="L90" s="1056">
        <v>20</v>
      </c>
      <c r="M90" s="1056">
        <v>43</v>
      </c>
      <c r="N90" s="1056">
        <v>40</v>
      </c>
      <c r="O90" s="1056">
        <v>20</v>
      </c>
      <c r="P90" s="1056">
        <f t="shared" si="11"/>
        <v>123</v>
      </c>
      <c r="Q90" s="1736">
        <f t="shared" si="12"/>
        <v>8610</v>
      </c>
      <c r="R90" s="828" t="s">
        <v>1051</v>
      </c>
      <c r="S90" s="828" t="s">
        <v>1058</v>
      </c>
      <c r="T90" s="517" t="str">
        <f t="shared" ref="T90:T104" si="13">+IF(K138=Q138,("OK"))</f>
        <v>OK</v>
      </c>
    </row>
    <row r="91" spans="1:20">
      <c r="A91" s="1727">
        <v>48</v>
      </c>
      <c r="B91" s="853" t="s">
        <v>3179</v>
      </c>
      <c r="C91" s="1056" t="s">
        <v>2599</v>
      </c>
      <c r="D91" s="1056">
        <v>2</v>
      </c>
      <c r="E91" s="1056">
        <v>2</v>
      </c>
      <c r="F91" s="1056">
        <v>2</v>
      </c>
      <c r="G91" s="1056">
        <v>2</v>
      </c>
      <c r="H91" s="1056">
        <v>0</v>
      </c>
      <c r="I91" s="1056">
        <v>2</v>
      </c>
      <c r="J91" s="1056">
        <v>80</v>
      </c>
      <c r="K91" s="1736">
        <v>400</v>
      </c>
      <c r="L91" s="1056">
        <v>3</v>
      </c>
      <c r="M91" s="1056">
        <v>0</v>
      </c>
      <c r="N91" s="1056">
        <v>1</v>
      </c>
      <c r="O91" s="1056">
        <v>1</v>
      </c>
      <c r="P91" s="1056">
        <f t="shared" si="11"/>
        <v>5</v>
      </c>
      <c r="Q91" s="1736">
        <f t="shared" si="12"/>
        <v>400</v>
      </c>
      <c r="R91" s="828" t="s">
        <v>1051</v>
      </c>
      <c r="S91" s="828" t="s">
        <v>1058</v>
      </c>
      <c r="T91" s="517" t="str">
        <f t="shared" si="13"/>
        <v>OK</v>
      </c>
    </row>
    <row r="92" spans="1:20" ht="42">
      <c r="A92" s="1727">
        <v>49</v>
      </c>
      <c r="B92" s="853" t="s">
        <v>3180</v>
      </c>
      <c r="C92" s="1056" t="s">
        <v>2599</v>
      </c>
      <c r="D92" s="1056">
        <v>400</v>
      </c>
      <c r="E92" s="1056">
        <v>342</v>
      </c>
      <c r="F92" s="1056">
        <v>247</v>
      </c>
      <c r="G92" s="1056">
        <v>247</v>
      </c>
      <c r="H92" s="1056">
        <v>0</v>
      </c>
      <c r="I92" s="1056">
        <v>247</v>
      </c>
      <c r="J92" s="1056">
        <v>130</v>
      </c>
      <c r="K92" s="1736">
        <v>32500</v>
      </c>
      <c r="L92" s="1056">
        <v>47</v>
      </c>
      <c r="M92" s="1056">
        <v>48</v>
      </c>
      <c r="N92" s="1056">
        <v>55</v>
      </c>
      <c r="O92" s="1056">
        <v>100</v>
      </c>
      <c r="P92" s="1056">
        <f t="shared" si="11"/>
        <v>250</v>
      </c>
      <c r="Q92" s="1736">
        <f t="shared" si="12"/>
        <v>32500</v>
      </c>
      <c r="R92" s="828" t="s">
        <v>1051</v>
      </c>
      <c r="S92" s="828" t="s">
        <v>1058</v>
      </c>
      <c r="T92" s="517" t="str">
        <f t="shared" si="13"/>
        <v>OK</v>
      </c>
    </row>
    <row r="93" spans="1:20">
      <c r="A93" s="1727">
        <v>50</v>
      </c>
      <c r="B93" s="853" t="s">
        <v>3181</v>
      </c>
      <c r="C93" s="1056" t="s">
        <v>2599</v>
      </c>
      <c r="D93" s="1056">
        <v>30</v>
      </c>
      <c r="E93" s="1056">
        <v>23</v>
      </c>
      <c r="F93" s="1056">
        <v>76</v>
      </c>
      <c r="G93" s="1056">
        <v>76</v>
      </c>
      <c r="H93" s="1056">
        <v>0</v>
      </c>
      <c r="I93" s="1056">
        <v>76</v>
      </c>
      <c r="J93" s="1056">
        <v>130</v>
      </c>
      <c r="K93" s="1736">
        <v>11570</v>
      </c>
      <c r="L93" s="1056">
        <v>33</v>
      </c>
      <c r="M93" s="1056">
        <v>23</v>
      </c>
      <c r="N93" s="1056">
        <v>28</v>
      </c>
      <c r="O93" s="1056">
        <v>5</v>
      </c>
      <c r="P93" s="1056">
        <f t="shared" si="11"/>
        <v>89</v>
      </c>
      <c r="Q93" s="1736">
        <f t="shared" si="12"/>
        <v>11570</v>
      </c>
      <c r="R93" s="828" t="s">
        <v>1051</v>
      </c>
      <c r="S93" s="828" t="s">
        <v>1058</v>
      </c>
      <c r="T93" s="517" t="str">
        <f t="shared" si="13"/>
        <v>OK</v>
      </c>
    </row>
    <row r="94" spans="1:20">
      <c r="A94" s="1727">
        <v>51</v>
      </c>
      <c r="B94" s="853" t="s">
        <v>3182</v>
      </c>
      <c r="C94" s="1056" t="s">
        <v>2599</v>
      </c>
      <c r="D94" s="1056">
        <v>10</v>
      </c>
      <c r="E94" s="1056">
        <v>7</v>
      </c>
      <c r="F94" s="1056">
        <v>33</v>
      </c>
      <c r="G94" s="1056">
        <v>33</v>
      </c>
      <c r="H94" s="1056">
        <v>0</v>
      </c>
      <c r="I94" s="1056">
        <v>33</v>
      </c>
      <c r="J94" s="1056">
        <v>20</v>
      </c>
      <c r="K94" s="1736">
        <v>560</v>
      </c>
      <c r="L94" s="1056">
        <v>3</v>
      </c>
      <c r="M94" s="1056">
        <v>12</v>
      </c>
      <c r="N94" s="1056">
        <v>11</v>
      </c>
      <c r="O94" s="1056">
        <v>2</v>
      </c>
      <c r="P94" s="1056">
        <f t="shared" si="11"/>
        <v>28</v>
      </c>
      <c r="Q94" s="1736">
        <f t="shared" si="12"/>
        <v>560</v>
      </c>
      <c r="R94" s="828" t="s">
        <v>1051</v>
      </c>
      <c r="S94" s="828" t="s">
        <v>1058</v>
      </c>
      <c r="T94" s="517" t="str">
        <f t="shared" si="13"/>
        <v>OK</v>
      </c>
    </row>
    <row r="95" spans="1:20" ht="42">
      <c r="A95" s="1727">
        <v>52</v>
      </c>
      <c r="B95" s="853" t="s">
        <v>3183</v>
      </c>
      <c r="C95" s="1056" t="s">
        <v>2599</v>
      </c>
      <c r="D95" s="1056">
        <v>80</v>
      </c>
      <c r="E95" s="1056">
        <v>78</v>
      </c>
      <c r="F95" s="1056">
        <v>120</v>
      </c>
      <c r="G95" s="1056">
        <v>120</v>
      </c>
      <c r="H95" s="1056">
        <v>0</v>
      </c>
      <c r="I95" s="1056">
        <v>120</v>
      </c>
      <c r="J95" s="1056">
        <v>70</v>
      </c>
      <c r="K95" s="1736">
        <v>8190</v>
      </c>
      <c r="L95" s="1056">
        <v>20</v>
      </c>
      <c r="M95" s="1056">
        <v>43</v>
      </c>
      <c r="N95" s="1056">
        <v>39</v>
      </c>
      <c r="O95" s="1056">
        <v>15</v>
      </c>
      <c r="P95" s="1056">
        <f t="shared" si="11"/>
        <v>117</v>
      </c>
      <c r="Q95" s="1736">
        <f t="shared" si="12"/>
        <v>8190</v>
      </c>
      <c r="R95" s="828" t="s">
        <v>1051</v>
      </c>
      <c r="S95" s="828" t="s">
        <v>1058</v>
      </c>
      <c r="T95" s="517" t="str">
        <f t="shared" si="13"/>
        <v>OK</v>
      </c>
    </row>
    <row r="96" spans="1:20">
      <c r="A96" s="1727">
        <v>53</v>
      </c>
      <c r="B96" s="853" t="s">
        <v>3184</v>
      </c>
      <c r="C96" s="1056" t="s">
        <v>2599</v>
      </c>
      <c r="D96" s="828">
        <v>5</v>
      </c>
      <c r="E96" s="828">
        <v>4</v>
      </c>
      <c r="F96" s="828">
        <v>13</v>
      </c>
      <c r="G96" s="828">
        <v>13</v>
      </c>
      <c r="H96" s="1056">
        <v>0</v>
      </c>
      <c r="I96" s="828">
        <v>13</v>
      </c>
      <c r="J96" s="1056">
        <v>60</v>
      </c>
      <c r="K96" s="1737">
        <v>720</v>
      </c>
      <c r="L96" s="1056">
        <v>3</v>
      </c>
      <c r="M96" s="828">
        <v>6</v>
      </c>
      <c r="N96" s="828">
        <v>2</v>
      </c>
      <c r="O96" s="828">
        <v>1</v>
      </c>
      <c r="P96" s="1056">
        <f t="shared" si="11"/>
        <v>12</v>
      </c>
      <c r="Q96" s="1736">
        <f t="shared" si="12"/>
        <v>720</v>
      </c>
      <c r="R96" s="828" t="s">
        <v>1051</v>
      </c>
      <c r="S96" s="828" t="s">
        <v>1058</v>
      </c>
      <c r="T96" s="517" t="str">
        <f t="shared" si="13"/>
        <v>OK</v>
      </c>
    </row>
    <row r="97" spans="1:20">
      <c r="A97" s="1727">
        <v>54</v>
      </c>
      <c r="B97" s="853" t="s">
        <v>3185</v>
      </c>
      <c r="C97" s="1056" t="s">
        <v>2599</v>
      </c>
      <c r="D97" s="828">
        <v>20</v>
      </c>
      <c r="E97" s="828">
        <v>16</v>
      </c>
      <c r="F97" s="828">
        <v>17</v>
      </c>
      <c r="G97" s="828">
        <v>17</v>
      </c>
      <c r="H97" s="1056">
        <v>0</v>
      </c>
      <c r="I97" s="828">
        <v>17</v>
      </c>
      <c r="J97" s="1056">
        <v>250</v>
      </c>
      <c r="K97" s="1737">
        <v>4500</v>
      </c>
      <c r="L97" s="1056">
        <v>4</v>
      </c>
      <c r="M97" s="828">
        <v>4</v>
      </c>
      <c r="N97" s="828">
        <v>8</v>
      </c>
      <c r="O97" s="828">
        <v>2</v>
      </c>
      <c r="P97" s="1056">
        <f t="shared" si="11"/>
        <v>18</v>
      </c>
      <c r="Q97" s="1736">
        <f t="shared" si="12"/>
        <v>4500</v>
      </c>
      <c r="R97" s="828" t="s">
        <v>1051</v>
      </c>
      <c r="S97" s="828" t="s">
        <v>1058</v>
      </c>
      <c r="T97" s="517" t="str">
        <f t="shared" si="13"/>
        <v>OK</v>
      </c>
    </row>
    <row r="98" spans="1:20">
      <c r="A98" s="1727">
        <v>55</v>
      </c>
      <c r="B98" s="853" t="s">
        <v>3186</v>
      </c>
      <c r="C98" s="1056" t="s">
        <v>2599</v>
      </c>
      <c r="D98" s="828">
        <v>0</v>
      </c>
      <c r="E98" s="828">
        <v>0</v>
      </c>
      <c r="F98" s="828">
        <v>1</v>
      </c>
      <c r="G98" s="828">
        <v>1</v>
      </c>
      <c r="H98" s="1056">
        <v>0</v>
      </c>
      <c r="I98" s="828">
        <v>1</v>
      </c>
      <c r="J98" s="1056">
        <v>350</v>
      </c>
      <c r="K98" s="1737">
        <v>350</v>
      </c>
      <c r="L98" s="1056">
        <v>0</v>
      </c>
      <c r="M98" s="828">
        <v>1</v>
      </c>
      <c r="N98" s="828">
        <v>0</v>
      </c>
      <c r="O98" s="828">
        <v>0</v>
      </c>
      <c r="P98" s="1056">
        <f t="shared" si="11"/>
        <v>1</v>
      </c>
      <c r="Q98" s="1736">
        <f t="shared" si="12"/>
        <v>350</v>
      </c>
      <c r="R98" s="828" t="s">
        <v>1051</v>
      </c>
      <c r="S98" s="828" t="s">
        <v>1058</v>
      </c>
      <c r="T98" s="517" t="str">
        <f t="shared" si="13"/>
        <v>OK</v>
      </c>
    </row>
    <row r="99" spans="1:20">
      <c r="A99" s="1727">
        <v>56</v>
      </c>
      <c r="B99" s="853" t="s">
        <v>3187</v>
      </c>
      <c r="C99" s="1056" t="s">
        <v>2599</v>
      </c>
      <c r="D99" s="828">
        <v>0</v>
      </c>
      <c r="E99" s="828">
        <v>0</v>
      </c>
      <c r="F99" s="828">
        <v>1</v>
      </c>
      <c r="G99" s="828">
        <v>1</v>
      </c>
      <c r="H99" s="1056">
        <v>0</v>
      </c>
      <c r="I99" s="828">
        <v>1</v>
      </c>
      <c r="J99" s="1056">
        <v>450</v>
      </c>
      <c r="K99" s="1737">
        <v>450</v>
      </c>
      <c r="L99" s="1056">
        <v>0</v>
      </c>
      <c r="M99" s="828">
        <v>1</v>
      </c>
      <c r="N99" s="828">
        <v>0</v>
      </c>
      <c r="O99" s="828">
        <v>0</v>
      </c>
      <c r="P99" s="1056">
        <f t="shared" si="11"/>
        <v>1</v>
      </c>
      <c r="Q99" s="1736">
        <f t="shared" si="12"/>
        <v>450</v>
      </c>
      <c r="R99" s="828" t="s">
        <v>1051</v>
      </c>
      <c r="S99" s="828" t="s">
        <v>1058</v>
      </c>
      <c r="T99" s="517" t="str">
        <f t="shared" si="13"/>
        <v>OK</v>
      </c>
    </row>
    <row r="100" spans="1:20">
      <c r="A100" s="1727">
        <v>57</v>
      </c>
      <c r="B100" s="853" t="s">
        <v>3188</v>
      </c>
      <c r="C100" s="1056" t="s">
        <v>3189</v>
      </c>
      <c r="D100" s="1056">
        <v>250</v>
      </c>
      <c r="E100" s="1056">
        <v>250</v>
      </c>
      <c r="F100" s="1056">
        <v>286</v>
      </c>
      <c r="G100" s="1056">
        <v>286</v>
      </c>
      <c r="H100" s="1056">
        <v>0</v>
      </c>
      <c r="I100" s="1056">
        <v>286</v>
      </c>
      <c r="J100" s="1056">
        <v>870</v>
      </c>
      <c r="K100" s="1736">
        <v>417600</v>
      </c>
      <c r="L100" s="1056">
        <v>120</v>
      </c>
      <c r="M100" s="1056">
        <v>120</v>
      </c>
      <c r="N100" s="1056">
        <v>120</v>
      </c>
      <c r="O100" s="1056">
        <v>120</v>
      </c>
      <c r="P100" s="1056">
        <f t="shared" si="11"/>
        <v>480</v>
      </c>
      <c r="Q100" s="1736">
        <v>417600</v>
      </c>
      <c r="R100" s="828" t="s">
        <v>1051</v>
      </c>
      <c r="S100" s="828" t="s">
        <v>1058</v>
      </c>
      <c r="T100" s="517" t="str">
        <f t="shared" si="13"/>
        <v>OK</v>
      </c>
    </row>
    <row r="101" spans="1:20">
      <c r="A101" s="1727">
        <v>58</v>
      </c>
      <c r="B101" s="853" t="s">
        <v>3190</v>
      </c>
      <c r="C101" s="1056" t="s">
        <v>2599</v>
      </c>
      <c r="D101" s="1056">
        <v>7</v>
      </c>
      <c r="E101" s="1056">
        <v>7</v>
      </c>
      <c r="F101" s="1056">
        <v>7</v>
      </c>
      <c r="G101" s="1056">
        <v>7</v>
      </c>
      <c r="H101" s="1056">
        <v>0</v>
      </c>
      <c r="I101" s="1056">
        <v>7</v>
      </c>
      <c r="J101" s="1056">
        <v>70</v>
      </c>
      <c r="K101" s="1736">
        <v>490</v>
      </c>
      <c r="L101" s="1056">
        <v>2</v>
      </c>
      <c r="M101" s="1056">
        <v>1</v>
      </c>
      <c r="N101" s="1056">
        <v>1</v>
      </c>
      <c r="O101" s="1056">
        <v>3</v>
      </c>
      <c r="P101" s="1056">
        <f t="shared" si="11"/>
        <v>7</v>
      </c>
      <c r="Q101" s="1736">
        <f>SUM(P101*J101)</f>
        <v>490</v>
      </c>
      <c r="R101" s="828" t="s">
        <v>1051</v>
      </c>
      <c r="S101" s="828" t="s">
        <v>1058</v>
      </c>
      <c r="T101" s="517" t="str">
        <f t="shared" si="13"/>
        <v>OK</v>
      </c>
    </row>
    <row r="102" spans="1:20">
      <c r="A102" s="1727">
        <v>59</v>
      </c>
      <c r="B102" s="853" t="s">
        <v>3191</v>
      </c>
      <c r="C102" s="1056" t="s">
        <v>2599</v>
      </c>
      <c r="D102" s="1056">
        <v>5</v>
      </c>
      <c r="E102" s="1056">
        <v>5</v>
      </c>
      <c r="F102" s="1056">
        <v>9</v>
      </c>
      <c r="G102" s="1056">
        <v>9</v>
      </c>
      <c r="H102" s="1056">
        <v>0</v>
      </c>
      <c r="I102" s="1056">
        <v>9</v>
      </c>
      <c r="J102" s="1056">
        <v>280</v>
      </c>
      <c r="K102" s="1736">
        <v>2520</v>
      </c>
      <c r="L102" s="1056">
        <v>1</v>
      </c>
      <c r="M102" s="1056">
        <v>0</v>
      </c>
      <c r="N102" s="1056">
        <v>5</v>
      </c>
      <c r="O102" s="1056">
        <v>3</v>
      </c>
      <c r="P102" s="1056">
        <f t="shared" si="11"/>
        <v>9</v>
      </c>
      <c r="Q102" s="1736">
        <f>SUM(P102*J102)</f>
        <v>2520</v>
      </c>
      <c r="R102" s="828" t="s">
        <v>1051</v>
      </c>
      <c r="S102" s="828" t="s">
        <v>1058</v>
      </c>
      <c r="T102" s="517" t="str">
        <f t="shared" si="13"/>
        <v>OK</v>
      </c>
    </row>
    <row r="103" spans="1:20">
      <c r="A103" s="1727">
        <v>60</v>
      </c>
      <c r="B103" s="853" t="s">
        <v>3192</v>
      </c>
      <c r="C103" s="1056" t="s">
        <v>2599</v>
      </c>
      <c r="D103" s="1056">
        <v>5</v>
      </c>
      <c r="E103" s="1056">
        <v>5</v>
      </c>
      <c r="F103" s="1056">
        <v>10</v>
      </c>
      <c r="G103" s="1056">
        <v>10</v>
      </c>
      <c r="H103" s="1056">
        <v>0</v>
      </c>
      <c r="I103" s="1056">
        <v>10</v>
      </c>
      <c r="J103" s="1056">
        <v>280</v>
      </c>
      <c r="K103" s="1736">
        <v>2800</v>
      </c>
      <c r="L103" s="1056">
        <v>1</v>
      </c>
      <c r="M103" s="1056">
        <v>0</v>
      </c>
      <c r="N103" s="1056">
        <v>6</v>
      </c>
      <c r="O103" s="1056">
        <v>3</v>
      </c>
      <c r="P103" s="1056">
        <f t="shared" si="11"/>
        <v>10</v>
      </c>
      <c r="Q103" s="1736">
        <f>SUM(P103*J103)</f>
        <v>2800</v>
      </c>
      <c r="R103" s="828" t="s">
        <v>1051</v>
      </c>
      <c r="S103" s="828" t="s">
        <v>1058</v>
      </c>
      <c r="T103" s="517" t="str">
        <f t="shared" si="13"/>
        <v>OK</v>
      </c>
    </row>
    <row r="104" spans="1:20">
      <c r="A104" s="126"/>
      <c r="B104" s="877" t="s">
        <v>6</v>
      </c>
      <c r="C104" s="22"/>
      <c r="D104" s="22"/>
      <c r="E104" s="22"/>
      <c r="F104" s="22"/>
      <c r="G104" s="22"/>
      <c r="H104" s="22"/>
      <c r="I104" s="22"/>
      <c r="J104" s="22"/>
      <c r="K104" s="1273">
        <f>SUM(K88:K103)</f>
        <v>1298855</v>
      </c>
      <c r="L104" s="1139"/>
      <c r="M104" s="1139"/>
      <c r="N104" s="1139"/>
      <c r="O104" s="1139"/>
      <c r="P104" s="1139"/>
      <c r="Q104" s="1273">
        <f>SUM(Q88:Q103)</f>
        <v>1298855</v>
      </c>
      <c r="R104" s="22"/>
      <c r="S104" s="22"/>
      <c r="T104" s="517" t="str">
        <f t="shared" si="13"/>
        <v>OK</v>
      </c>
    </row>
    <row r="105" spans="1:20">
      <c r="A105" s="126"/>
      <c r="B105" s="1728"/>
      <c r="C105" s="22"/>
      <c r="D105" s="22"/>
      <c r="E105" s="22"/>
      <c r="F105" s="22"/>
      <c r="G105" s="22"/>
      <c r="H105" s="22"/>
      <c r="I105" s="22"/>
      <c r="J105" s="22"/>
      <c r="K105" s="1254"/>
      <c r="L105" s="1139"/>
      <c r="M105" s="1139"/>
      <c r="N105" s="1139"/>
      <c r="O105" s="1139"/>
      <c r="P105" s="1139"/>
      <c r="Q105" s="1254"/>
      <c r="R105" s="22"/>
      <c r="S105" s="22"/>
      <c r="T105" s="517" t="str">
        <f t="shared" ref="T105:T119" si="14">+IF(K164=Q164,("OK"))</f>
        <v>OK</v>
      </c>
    </row>
    <row r="106" spans="1:20">
      <c r="A106" s="126"/>
      <c r="B106" s="1728"/>
      <c r="C106" s="22"/>
      <c r="D106" s="22"/>
      <c r="E106" s="22"/>
      <c r="F106" s="22"/>
      <c r="G106" s="22"/>
      <c r="H106" s="22"/>
      <c r="I106" s="22"/>
      <c r="J106" s="22"/>
      <c r="K106" s="1254"/>
      <c r="L106" s="1139"/>
      <c r="M106" s="1139"/>
      <c r="N106" s="1139"/>
      <c r="O106" s="1139"/>
      <c r="P106" s="1139"/>
      <c r="Q106" s="1254"/>
      <c r="R106" s="22"/>
      <c r="S106" s="22"/>
      <c r="T106" s="517" t="str">
        <f t="shared" si="14"/>
        <v>OK</v>
      </c>
    </row>
    <row r="107" spans="1:20" ht="24.6">
      <c r="A107" s="1826" t="s">
        <v>3137</v>
      </c>
      <c r="B107" s="1826"/>
      <c r="C107" s="1826"/>
      <c r="D107" s="1826"/>
      <c r="E107" s="1826"/>
      <c r="F107" s="1826"/>
      <c r="G107" s="1826"/>
      <c r="H107" s="1826"/>
      <c r="I107" s="1826"/>
      <c r="J107" s="1826"/>
      <c r="K107" s="1826"/>
      <c r="L107" s="1826"/>
      <c r="M107" s="1826"/>
      <c r="N107" s="1826"/>
      <c r="O107" s="1826"/>
      <c r="P107" s="1826"/>
      <c r="Q107" s="1826"/>
      <c r="R107" s="1826"/>
      <c r="S107" s="1826"/>
      <c r="T107" s="517" t="str">
        <f t="shared" si="14"/>
        <v>OK</v>
      </c>
    </row>
    <row r="108" spans="1:20" ht="24.6">
      <c r="A108" s="1781" t="s">
        <v>1029</v>
      </c>
      <c r="B108" s="1781"/>
      <c r="C108" s="1781"/>
      <c r="D108" s="1781"/>
      <c r="E108" s="1781"/>
      <c r="F108" s="1781"/>
      <c r="G108" s="1781"/>
      <c r="H108" s="1781"/>
      <c r="I108" s="1781"/>
      <c r="J108" s="1781"/>
      <c r="K108" s="1781"/>
      <c r="L108" s="1781"/>
      <c r="M108" s="1781"/>
      <c r="N108" s="1781"/>
      <c r="O108" s="1781"/>
      <c r="P108" s="1781"/>
      <c r="Q108" s="1781"/>
      <c r="R108" s="1781"/>
      <c r="S108" s="1781"/>
      <c r="T108" s="517" t="str">
        <f t="shared" si="14"/>
        <v>OK</v>
      </c>
    </row>
    <row r="109" spans="1:20" ht="24.6">
      <c r="A109" s="1827" t="s">
        <v>1030</v>
      </c>
      <c r="B109" s="1827"/>
      <c r="C109" s="1827"/>
      <c r="D109" s="1827"/>
      <c r="E109" s="1827"/>
      <c r="F109" s="1827"/>
      <c r="G109" s="1827"/>
      <c r="H109" s="1827"/>
      <c r="I109" s="1827"/>
      <c r="J109" s="1827"/>
      <c r="K109" s="1827"/>
      <c r="L109" s="1827"/>
      <c r="M109" s="1827"/>
      <c r="N109" s="1827"/>
      <c r="O109" s="1827"/>
      <c r="P109" s="1827"/>
      <c r="Q109" s="1827"/>
      <c r="R109" s="1827"/>
      <c r="S109" s="1827"/>
      <c r="T109" s="517" t="str">
        <f t="shared" si="14"/>
        <v>OK</v>
      </c>
    </row>
    <row r="110" spans="1:20" ht="35.4" customHeight="1">
      <c r="A110" s="1828" t="s">
        <v>1142</v>
      </c>
      <c r="B110" s="1829" t="s">
        <v>4</v>
      </c>
      <c r="C110" s="1828" t="s">
        <v>1031</v>
      </c>
      <c r="D110" s="1831" t="s">
        <v>1032</v>
      </c>
      <c r="E110" s="1831"/>
      <c r="F110" s="1831"/>
      <c r="G110" s="1838" t="s">
        <v>1033</v>
      </c>
      <c r="H110" s="1847" t="s">
        <v>1034</v>
      </c>
      <c r="I110" s="1847" t="s">
        <v>1035</v>
      </c>
      <c r="J110" s="1833" t="s">
        <v>1036</v>
      </c>
      <c r="K110" s="1885" t="s">
        <v>1037</v>
      </c>
      <c r="L110" s="1847" t="s">
        <v>1038</v>
      </c>
      <c r="M110" s="1847" t="s">
        <v>1039</v>
      </c>
      <c r="N110" s="1847" t="s">
        <v>1040</v>
      </c>
      <c r="O110" s="1847" t="s">
        <v>1041</v>
      </c>
      <c r="P110" s="1828" t="s">
        <v>1042</v>
      </c>
      <c r="Q110" s="1828"/>
      <c r="R110" s="1828" t="s">
        <v>1043</v>
      </c>
      <c r="S110" s="1872" t="s">
        <v>1146</v>
      </c>
      <c r="T110" s="517" t="str">
        <f t="shared" si="14"/>
        <v>OK</v>
      </c>
    </row>
    <row r="111" spans="1:20" ht="61.95" customHeight="1">
      <c r="A111" s="1828"/>
      <c r="B111" s="1830"/>
      <c r="C111" s="1828"/>
      <c r="D111" s="1732" t="s">
        <v>1045</v>
      </c>
      <c r="E111" s="1732" t="s">
        <v>1046</v>
      </c>
      <c r="F111" s="1732" t="s">
        <v>224</v>
      </c>
      <c r="G111" s="1838"/>
      <c r="H111" s="1847"/>
      <c r="I111" s="1847"/>
      <c r="J111" s="1833"/>
      <c r="K111" s="1885"/>
      <c r="L111" s="1847"/>
      <c r="M111" s="1847"/>
      <c r="N111" s="1847"/>
      <c r="O111" s="1847"/>
      <c r="P111" s="498" t="s">
        <v>1047</v>
      </c>
      <c r="Q111" s="500" t="s">
        <v>1048</v>
      </c>
      <c r="R111" s="1828"/>
      <c r="S111" s="1872"/>
      <c r="T111" s="517" t="str">
        <f t="shared" si="14"/>
        <v>OK</v>
      </c>
    </row>
    <row r="112" spans="1:20">
      <c r="A112" s="126"/>
      <c r="B112" s="877" t="s">
        <v>1087</v>
      </c>
      <c r="C112" s="22"/>
      <c r="D112" s="22"/>
      <c r="E112" s="22"/>
      <c r="F112" s="22"/>
      <c r="G112" s="22"/>
      <c r="H112" s="22"/>
      <c r="I112" s="22"/>
      <c r="J112" s="22"/>
      <c r="K112" s="1273">
        <f>+K104</f>
        <v>1298855</v>
      </c>
      <c r="L112" s="1139"/>
      <c r="M112" s="1139"/>
      <c r="N112" s="1139"/>
      <c r="O112" s="1139"/>
      <c r="P112" s="1139"/>
      <c r="Q112" s="1273">
        <f>+Q104</f>
        <v>1298855</v>
      </c>
      <c r="R112" s="22"/>
      <c r="S112" s="22"/>
      <c r="T112" s="517" t="str">
        <f t="shared" si="14"/>
        <v>OK</v>
      </c>
    </row>
    <row r="113" spans="1:20">
      <c r="A113" s="1727">
        <v>61</v>
      </c>
      <c r="B113" s="853" t="s">
        <v>3193</v>
      </c>
      <c r="C113" s="1056" t="s">
        <v>2599</v>
      </c>
      <c r="D113" s="1056">
        <v>5</v>
      </c>
      <c r="E113" s="1056">
        <v>5</v>
      </c>
      <c r="F113" s="1056">
        <v>5</v>
      </c>
      <c r="G113" s="1056">
        <v>5</v>
      </c>
      <c r="H113" s="1056">
        <v>0</v>
      </c>
      <c r="I113" s="1056">
        <v>7</v>
      </c>
      <c r="J113" s="1056">
        <v>500</v>
      </c>
      <c r="K113" s="1736">
        <v>3500</v>
      </c>
      <c r="L113" s="1056">
        <v>5</v>
      </c>
      <c r="M113" s="1056">
        <v>0</v>
      </c>
      <c r="N113" s="1056">
        <v>0</v>
      </c>
      <c r="O113" s="1056">
        <v>2</v>
      </c>
      <c r="P113" s="1056">
        <f t="shared" ref="P113:P127" si="15">SUM(L113:O113)</f>
        <v>7</v>
      </c>
      <c r="Q113" s="1736">
        <f t="shared" ref="Q113:Q127" si="16">SUM(P113*J113)</f>
        <v>3500</v>
      </c>
      <c r="R113" s="828" t="s">
        <v>1051</v>
      </c>
      <c r="S113" s="828" t="s">
        <v>1058</v>
      </c>
      <c r="T113" s="517" t="str">
        <f t="shared" si="14"/>
        <v>OK</v>
      </c>
    </row>
    <row r="114" spans="1:20">
      <c r="A114" s="1727">
        <v>62</v>
      </c>
      <c r="B114" s="853" t="s">
        <v>3194</v>
      </c>
      <c r="C114" s="1056" t="s">
        <v>2599</v>
      </c>
      <c r="D114" s="1056">
        <v>5</v>
      </c>
      <c r="E114" s="1056">
        <v>5</v>
      </c>
      <c r="F114" s="1056">
        <v>5</v>
      </c>
      <c r="G114" s="1056">
        <v>5</v>
      </c>
      <c r="H114" s="1056">
        <v>0</v>
      </c>
      <c r="I114" s="1056">
        <v>6</v>
      </c>
      <c r="J114" s="1056">
        <v>500</v>
      </c>
      <c r="K114" s="1736">
        <v>3000</v>
      </c>
      <c r="L114" s="1056">
        <v>5</v>
      </c>
      <c r="M114" s="1056">
        <v>0</v>
      </c>
      <c r="N114" s="1056">
        <v>0</v>
      </c>
      <c r="O114" s="1056">
        <v>1</v>
      </c>
      <c r="P114" s="1056">
        <f t="shared" si="15"/>
        <v>6</v>
      </c>
      <c r="Q114" s="1736">
        <f t="shared" si="16"/>
        <v>3000</v>
      </c>
      <c r="R114" s="828" t="s">
        <v>1051</v>
      </c>
      <c r="S114" s="828" t="s">
        <v>1058</v>
      </c>
      <c r="T114" s="517" t="str">
        <f t="shared" si="14"/>
        <v>OK</v>
      </c>
    </row>
    <row r="115" spans="1:20">
      <c r="A115" s="1727">
        <v>63</v>
      </c>
      <c r="B115" s="853" t="s">
        <v>3195</v>
      </c>
      <c r="C115" s="1056" t="s">
        <v>2599</v>
      </c>
      <c r="D115" s="1056">
        <v>15</v>
      </c>
      <c r="E115" s="1056">
        <v>15</v>
      </c>
      <c r="F115" s="1056">
        <v>15</v>
      </c>
      <c r="G115" s="1056">
        <v>15</v>
      </c>
      <c r="H115" s="1056">
        <v>0</v>
      </c>
      <c r="I115" s="1056">
        <v>12</v>
      </c>
      <c r="J115" s="1056">
        <v>1600</v>
      </c>
      <c r="K115" s="1736">
        <v>14400</v>
      </c>
      <c r="L115" s="1056">
        <v>5</v>
      </c>
      <c r="M115" s="1056">
        <v>2</v>
      </c>
      <c r="N115" s="1056">
        <v>2</v>
      </c>
      <c r="O115" s="1056">
        <v>0</v>
      </c>
      <c r="P115" s="1056">
        <f t="shared" si="15"/>
        <v>9</v>
      </c>
      <c r="Q115" s="1736">
        <f t="shared" si="16"/>
        <v>14400</v>
      </c>
      <c r="R115" s="828" t="s">
        <v>1051</v>
      </c>
      <c r="S115" s="828" t="s">
        <v>1058</v>
      </c>
      <c r="T115" s="517" t="str">
        <f t="shared" si="14"/>
        <v>OK</v>
      </c>
    </row>
    <row r="116" spans="1:20">
      <c r="A116" s="1727">
        <v>64</v>
      </c>
      <c r="B116" s="853" t="s">
        <v>3163</v>
      </c>
      <c r="C116" s="1056" t="s">
        <v>2599</v>
      </c>
      <c r="D116" s="1056">
        <v>1</v>
      </c>
      <c r="E116" s="1056">
        <v>1</v>
      </c>
      <c r="F116" s="1056">
        <v>1</v>
      </c>
      <c r="G116" s="1056">
        <v>1</v>
      </c>
      <c r="H116" s="1056">
        <v>0</v>
      </c>
      <c r="I116" s="1056">
        <v>2</v>
      </c>
      <c r="J116" s="1056">
        <v>1850</v>
      </c>
      <c r="K116" s="1057">
        <v>3700</v>
      </c>
      <c r="L116" s="1056">
        <v>1</v>
      </c>
      <c r="M116" s="1056">
        <v>1</v>
      </c>
      <c r="N116" s="1056">
        <v>0</v>
      </c>
      <c r="O116" s="1056">
        <v>0</v>
      </c>
      <c r="P116" s="1056">
        <f t="shared" si="15"/>
        <v>2</v>
      </c>
      <c r="Q116" s="1736">
        <f t="shared" si="16"/>
        <v>3700</v>
      </c>
      <c r="R116" s="828" t="s">
        <v>1051</v>
      </c>
      <c r="S116" s="828" t="s">
        <v>1058</v>
      </c>
      <c r="T116" s="517" t="str">
        <f t="shared" si="14"/>
        <v>OK</v>
      </c>
    </row>
    <row r="117" spans="1:20">
      <c r="A117" s="1727">
        <v>65</v>
      </c>
      <c r="B117" s="853" t="s">
        <v>3196</v>
      </c>
      <c r="C117" s="1056" t="s">
        <v>2599</v>
      </c>
      <c r="D117" s="1056">
        <v>0</v>
      </c>
      <c r="E117" s="828">
        <v>2</v>
      </c>
      <c r="F117" s="828">
        <v>0</v>
      </c>
      <c r="G117" s="828">
        <v>0</v>
      </c>
      <c r="H117" s="1056">
        <v>0</v>
      </c>
      <c r="I117" s="828">
        <v>0</v>
      </c>
      <c r="J117" s="1056">
        <v>600</v>
      </c>
      <c r="K117" s="1736">
        <v>1800</v>
      </c>
      <c r="L117" s="1056">
        <v>1</v>
      </c>
      <c r="M117" s="1056">
        <v>0</v>
      </c>
      <c r="N117" s="1056">
        <v>2</v>
      </c>
      <c r="O117" s="1056">
        <v>0</v>
      </c>
      <c r="P117" s="1056">
        <f t="shared" si="15"/>
        <v>3</v>
      </c>
      <c r="Q117" s="1736">
        <f t="shared" si="16"/>
        <v>1800</v>
      </c>
      <c r="R117" s="828" t="s">
        <v>1051</v>
      </c>
      <c r="S117" s="828" t="s">
        <v>1058</v>
      </c>
      <c r="T117" s="517" t="str">
        <f t="shared" si="14"/>
        <v>OK</v>
      </c>
    </row>
    <row r="118" spans="1:20">
      <c r="A118" s="1727">
        <v>66</v>
      </c>
      <c r="B118" s="853" t="s">
        <v>3197</v>
      </c>
      <c r="C118" s="1056" t="s">
        <v>2599</v>
      </c>
      <c r="D118" s="1056">
        <v>0</v>
      </c>
      <c r="E118" s="1056">
        <v>17</v>
      </c>
      <c r="F118" s="828">
        <v>22</v>
      </c>
      <c r="G118" s="828">
        <v>22</v>
      </c>
      <c r="H118" s="1056">
        <v>0</v>
      </c>
      <c r="I118" s="828">
        <v>22</v>
      </c>
      <c r="J118" s="1056">
        <v>400</v>
      </c>
      <c r="K118" s="1736">
        <v>8800</v>
      </c>
      <c r="L118" s="1056">
        <v>7</v>
      </c>
      <c r="M118" s="1056">
        <v>7</v>
      </c>
      <c r="N118" s="1056">
        <v>3</v>
      </c>
      <c r="O118" s="1056">
        <v>5</v>
      </c>
      <c r="P118" s="1056">
        <f t="shared" si="15"/>
        <v>22</v>
      </c>
      <c r="Q118" s="1736">
        <f t="shared" si="16"/>
        <v>8800</v>
      </c>
      <c r="R118" s="828" t="s">
        <v>1051</v>
      </c>
      <c r="S118" s="828" t="s">
        <v>1058</v>
      </c>
      <c r="T118" s="517" t="str">
        <f t="shared" si="14"/>
        <v>OK</v>
      </c>
    </row>
    <row r="119" spans="1:20">
      <c r="A119" s="1727">
        <v>67</v>
      </c>
      <c r="B119" s="853" t="s">
        <v>3198</v>
      </c>
      <c r="C119" s="1056" t="s">
        <v>2599</v>
      </c>
      <c r="D119" s="828">
        <v>0</v>
      </c>
      <c r="E119" s="828">
        <v>4</v>
      </c>
      <c r="F119" s="828">
        <v>5</v>
      </c>
      <c r="G119" s="828">
        <v>5</v>
      </c>
      <c r="H119" s="1056">
        <v>0</v>
      </c>
      <c r="I119" s="828">
        <v>5</v>
      </c>
      <c r="J119" s="1056">
        <v>225</v>
      </c>
      <c r="K119" s="1737">
        <v>1350</v>
      </c>
      <c r="L119" s="1056">
        <v>2</v>
      </c>
      <c r="M119" s="1056">
        <v>1</v>
      </c>
      <c r="N119" s="1056">
        <v>2</v>
      </c>
      <c r="O119" s="1056">
        <v>1</v>
      </c>
      <c r="P119" s="1056">
        <f t="shared" si="15"/>
        <v>6</v>
      </c>
      <c r="Q119" s="1736">
        <f t="shared" si="16"/>
        <v>1350</v>
      </c>
      <c r="R119" s="828" t="s">
        <v>1051</v>
      </c>
      <c r="S119" s="828" t="s">
        <v>1058</v>
      </c>
      <c r="T119" s="517" t="str">
        <f t="shared" si="14"/>
        <v>OK</v>
      </c>
    </row>
    <row r="120" spans="1:20">
      <c r="A120" s="1727">
        <v>68</v>
      </c>
      <c r="B120" s="853" t="s">
        <v>3199</v>
      </c>
      <c r="C120" s="1056" t="s">
        <v>2599</v>
      </c>
      <c r="D120" s="828">
        <v>0</v>
      </c>
      <c r="E120" s="828">
        <v>1</v>
      </c>
      <c r="F120" s="828">
        <v>1</v>
      </c>
      <c r="G120" s="828">
        <v>1</v>
      </c>
      <c r="H120" s="1056">
        <v>0</v>
      </c>
      <c r="I120" s="828">
        <v>1</v>
      </c>
      <c r="J120" s="1056">
        <v>1750</v>
      </c>
      <c r="K120" s="1737">
        <v>1750</v>
      </c>
      <c r="L120" s="1056">
        <v>1</v>
      </c>
      <c r="M120" s="1056">
        <v>0</v>
      </c>
      <c r="N120" s="1056">
        <v>0</v>
      </c>
      <c r="O120" s="1056">
        <v>0</v>
      </c>
      <c r="P120" s="1056">
        <f t="shared" si="15"/>
        <v>1</v>
      </c>
      <c r="Q120" s="1736">
        <f t="shared" si="16"/>
        <v>1750</v>
      </c>
      <c r="R120" s="828" t="s">
        <v>1051</v>
      </c>
      <c r="S120" s="828" t="s">
        <v>1058</v>
      </c>
      <c r="T120" s="517" t="str">
        <f>+IF(K190=Q190,("OK"))</f>
        <v>OK</v>
      </c>
    </row>
    <row r="121" spans="1:20">
      <c r="A121" s="1727">
        <v>69</v>
      </c>
      <c r="B121" s="853" t="s">
        <v>3200</v>
      </c>
      <c r="C121" s="1056" t="s">
        <v>2599</v>
      </c>
      <c r="D121" s="828">
        <v>0</v>
      </c>
      <c r="E121" s="828">
        <v>1</v>
      </c>
      <c r="F121" s="828">
        <v>1</v>
      </c>
      <c r="G121" s="828">
        <v>1</v>
      </c>
      <c r="H121" s="1056">
        <v>0</v>
      </c>
      <c r="I121" s="828">
        <v>1</v>
      </c>
      <c r="J121" s="1056">
        <v>700</v>
      </c>
      <c r="K121" s="1737">
        <v>700</v>
      </c>
      <c r="L121" s="1056">
        <v>1</v>
      </c>
      <c r="M121" s="1056">
        <v>0</v>
      </c>
      <c r="N121" s="1056">
        <v>0</v>
      </c>
      <c r="O121" s="828">
        <v>0</v>
      </c>
      <c r="P121" s="1056">
        <f t="shared" si="15"/>
        <v>1</v>
      </c>
      <c r="Q121" s="1736">
        <f t="shared" si="16"/>
        <v>700</v>
      </c>
      <c r="R121" s="828" t="s">
        <v>1051</v>
      </c>
      <c r="S121" s="828" t="s">
        <v>1058</v>
      </c>
      <c r="T121" s="517" t="str">
        <f>+IF(K191=Q191,("OK"))</f>
        <v>OK</v>
      </c>
    </row>
    <row r="122" spans="1:20" ht="28.95" customHeight="1">
      <c r="A122" s="1727">
        <v>70</v>
      </c>
      <c r="B122" s="853" t="s">
        <v>3201</v>
      </c>
      <c r="C122" s="1056" t="s">
        <v>2599</v>
      </c>
      <c r="D122" s="1056">
        <v>0</v>
      </c>
      <c r="E122" s="1056">
        <v>1</v>
      </c>
      <c r="F122" s="1056">
        <v>1</v>
      </c>
      <c r="G122" s="1056">
        <v>1</v>
      </c>
      <c r="H122" s="1056">
        <v>0</v>
      </c>
      <c r="I122" s="1056">
        <v>1</v>
      </c>
      <c r="J122" s="1056">
        <v>1350</v>
      </c>
      <c r="K122" s="1736">
        <v>1350</v>
      </c>
      <c r="L122" s="1056">
        <v>0</v>
      </c>
      <c r="M122" s="1056">
        <v>0</v>
      </c>
      <c r="N122" s="1056">
        <v>1</v>
      </c>
      <c r="O122" s="1056">
        <v>0</v>
      </c>
      <c r="P122" s="1056">
        <f t="shared" si="15"/>
        <v>1</v>
      </c>
      <c r="Q122" s="1736">
        <f t="shared" si="16"/>
        <v>1350</v>
      </c>
      <c r="R122" s="828" t="s">
        <v>1051</v>
      </c>
      <c r="S122" s="828" t="s">
        <v>1058</v>
      </c>
    </row>
    <row r="123" spans="1:20">
      <c r="A123" s="1727">
        <v>71</v>
      </c>
      <c r="B123" s="853" t="s">
        <v>3202</v>
      </c>
      <c r="C123" s="1056" t="s">
        <v>2599</v>
      </c>
      <c r="D123" s="1056">
        <v>0</v>
      </c>
      <c r="E123" s="1056">
        <v>2</v>
      </c>
      <c r="F123" s="1056">
        <v>2</v>
      </c>
      <c r="G123" s="1056">
        <v>2</v>
      </c>
      <c r="H123" s="1056">
        <v>0</v>
      </c>
      <c r="I123" s="1056">
        <v>2</v>
      </c>
      <c r="J123" s="1056">
        <v>30</v>
      </c>
      <c r="K123" s="1736">
        <v>210</v>
      </c>
      <c r="L123" s="1056">
        <v>5</v>
      </c>
      <c r="M123" s="1056">
        <v>0</v>
      </c>
      <c r="N123" s="1056">
        <v>2</v>
      </c>
      <c r="O123" s="1056">
        <v>0</v>
      </c>
      <c r="P123" s="1056">
        <f t="shared" si="15"/>
        <v>7</v>
      </c>
      <c r="Q123" s="1736">
        <f t="shared" si="16"/>
        <v>210</v>
      </c>
      <c r="R123" s="828" t="s">
        <v>1051</v>
      </c>
      <c r="S123" s="828" t="s">
        <v>1058</v>
      </c>
    </row>
    <row r="124" spans="1:20">
      <c r="A124" s="1727">
        <v>72</v>
      </c>
      <c r="B124" s="853" t="s">
        <v>3203</v>
      </c>
      <c r="C124" s="1056" t="s">
        <v>2599</v>
      </c>
      <c r="D124" s="1056">
        <v>0</v>
      </c>
      <c r="E124" s="1056">
        <v>2</v>
      </c>
      <c r="F124" s="1056">
        <v>2</v>
      </c>
      <c r="G124" s="1056">
        <v>2</v>
      </c>
      <c r="H124" s="1056">
        <v>0</v>
      </c>
      <c r="I124" s="1056">
        <v>2</v>
      </c>
      <c r="J124" s="1056">
        <v>1000</v>
      </c>
      <c r="K124" s="1736">
        <v>2000</v>
      </c>
      <c r="L124" s="1056">
        <v>0</v>
      </c>
      <c r="M124" s="1056">
        <v>0</v>
      </c>
      <c r="N124" s="1056">
        <v>2</v>
      </c>
      <c r="O124" s="1056">
        <v>0</v>
      </c>
      <c r="P124" s="1056">
        <f t="shared" si="15"/>
        <v>2</v>
      </c>
      <c r="Q124" s="1736">
        <f t="shared" si="16"/>
        <v>2000</v>
      </c>
      <c r="R124" s="828" t="s">
        <v>1051</v>
      </c>
      <c r="S124" s="828" t="s">
        <v>1058</v>
      </c>
    </row>
    <row r="125" spans="1:20">
      <c r="A125" s="1727">
        <v>73</v>
      </c>
      <c r="B125" s="853" t="s">
        <v>3204</v>
      </c>
      <c r="C125" s="1056" t="s">
        <v>2599</v>
      </c>
      <c r="D125" s="1056">
        <v>0</v>
      </c>
      <c r="E125" s="1056">
        <v>2</v>
      </c>
      <c r="F125" s="1056">
        <v>2</v>
      </c>
      <c r="G125" s="1056">
        <v>2</v>
      </c>
      <c r="H125" s="1056">
        <v>0</v>
      </c>
      <c r="I125" s="1056">
        <v>2</v>
      </c>
      <c r="J125" s="1056">
        <v>80</v>
      </c>
      <c r="K125" s="1057">
        <v>1040</v>
      </c>
      <c r="L125" s="1056">
        <v>11</v>
      </c>
      <c r="M125" s="1056">
        <v>0</v>
      </c>
      <c r="N125" s="1056">
        <v>2</v>
      </c>
      <c r="O125" s="1056">
        <v>0</v>
      </c>
      <c r="P125" s="1056">
        <f t="shared" si="15"/>
        <v>13</v>
      </c>
      <c r="Q125" s="1736">
        <f t="shared" si="16"/>
        <v>1040</v>
      </c>
      <c r="R125" s="828" t="s">
        <v>1051</v>
      </c>
      <c r="S125" s="828" t="s">
        <v>1058</v>
      </c>
    </row>
    <row r="126" spans="1:20">
      <c r="A126" s="1727">
        <v>74</v>
      </c>
      <c r="B126" s="853" t="s">
        <v>3205</v>
      </c>
      <c r="C126" s="1056" t="s">
        <v>2599</v>
      </c>
      <c r="D126" s="1056">
        <v>0</v>
      </c>
      <c r="E126" s="1056">
        <v>1</v>
      </c>
      <c r="F126" s="1056">
        <v>1</v>
      </c>
      <c r="G126" s="1056">
        <v>1</v>
      </c>
      <c r="H126" s="1056">
        <v>0</v>
      </c>
      <c r="I126" s="1056">
        <v>1</v>
      </c>
      <c r="J126" s="1056">
        <v>250</v>
      </c>
      <c r="K126" s="1736">
        <v>1750</v>
      </c>
      <c r="L126" s="1056">
        <v>6</v>
      </c>
      <c r="M126" s="1056">
        <v>0</v>
      </c>
      <c r="N126" s="1056">
        <v>1</v>
      </c>
      <c r="O126" s="1056">
        <v>0</v>
      </c>
      <c r="P126" s="1056">
        <f t="shared" si="15"/>
        <v>7</v>
      </c>
      <c r="Q126" s="1736">
        <f t="shared" si="16"/>
        <v>1750</v>
      </c>
      <c r="R126" s="828" t="s">
        <v>1051</v>
      </c>
      <c r="S126" s="828" t="s">
        <v>1058</v>
      </c>
    </row>
    <row r="127" spans="1:20">
      <c r="A127" s="1727">
        <v>75</v>
      </c>
      <c r="B127" s="853" t="s">
        <v>3206</v>
      </c>
      <c r="C127" s="1056" t="s">
        <v>2599</v>
      </c>
      <c r="D127" s="1056">
        <v>0</v>
      </c>
      <c r="E127" s="1056">
        <v>0</v>
      </c>
      <c r="F127" s="1056">
        <v>1</v>
      </c>
      <c r="G127" s="1056">
        <v>1</v>
      </c>
      <c r="H127" s="1056">
        <v>0</v>
      </c>
      <c r="I127" s="1056">
        <v>1</v>
      </c>
      <c r="J127" s="1056">
        <v>800</v>
      </c>
      <c r="K127" s="1736">
        <v>800</v>
      </c>
      <c r="L127" s="1056">
        <v>0</v>
      </c>
      <c r="M127" s="1056">
        <v>1</v>
      </c>
      <c r="N127" s="1056">
        <v>0</v>
      </c>
      <c r="O127" s="1056">
        <v>0</v>
      </c>
      <c r="P127" s="1056">
        <f t="shared" si="15"/>
        <v>1</v>
      </c>
      <c r="Q127" s="1736">
        <f t="shared" si="16"/>
        <v>800</v>
      </c>
      <c r="R127" s="828" t="s">
        <v>1051</v>
      </c>
      <c r="S127" s="828" t="s">
        <v>1058</v>
      </c>
    </row>
    <row r="128" spans="1:20">
      <c r="A128" s="126"/>
      <c r="B128" s="877" t="s">
        <v>6</v>
      </c>
      <c r="C128" s="22"/>
      <c r="D128" s="22"/>
      <c r="E128" s="22"/>
      <c r="F128" s="22"/>
      <c r="G128" s="22"/>
      <c r="H128" s="22"/>
      <c r="I128" s="22"/>
      <c r="J128" s="22"/>
      <c r="K128" s="1273">
        <f>SUM(K112:K127)</f>
        <v>1345005</v>
      </c>
      <c r="L128" s="1139"/>
      <c r="M128" s="1139"/>
      <c r="N128" s="1139"/>
      <c r="O128" s="1139"/>
      <c r="P128" s="1139"/>
      <c r="Q128" s="1273">
        <f>SUM(Q112:Q127)</f>
        <v>1345005</v>
      </c>
      <c r="R128" s="22"/>
      <c r="S128" s="22"/>
      <c r="T128" s="517" t="str">
        <f>+IF(K198=Q198,("OK"))</f>
        <v>OK</v>
      </c>
    </row>
    <row r="129" spans="1:20">
      <c r="A129" s="126"/>
      <c r="B129" s="1728"/>
      <c r="C129" s="22"/>
      <c r="D129" s="22"/>
      <c r="E129" s="22"/>
      <c r="F129" s="22"/>
      <c r="G129" s="22"/>
      <c r="H129" s="22"/>
      <c r="I129" s="22"/>
      <c r="J129" s="22"/>
      <c r="K129" s="1254"/>
      <c r="L129" s="1139"/>
      <c r="M129" s="1139"/>
      <c r="N129" s="1139"/>
      <c r="O129" s="1139"/>
      <c r="P129" s="1139"/>
      <c r="Q129" s="1254"/>
      <c r="R129" s="22"/>
      <c r="S129" s="22"/>
      <c r="T129" s="517" t="str">
        <f>+IF(K199=Q199,("OK"))</f>
        <v>OK</v>
      </c>
    </row>
    <row r="130" spans="1:20">
      <c r="A130" s="126"/>
      <c r="B130" s="1728"/>
      <c r="C130" s="22"/>
      <c r="D130" s="22"/>
      <c r="E130" s="22"/>
      <c r="F130" s="22"/>
      <c r="G130" s="22"/>
      <c r="H130" s="22"/>
      <c r="I130" s="22"/>
      <c r="J130" s="22"/>
      <c r="K130" s="1254"/>
      <c r="L130" s="1139"/>
      <c r="M130" s="1139"/>
      <c r="N130" s="1139"/>
      <c r="O130" s="1139"/>
      <c r="P130" s="1139"/>
      <c r="Q130" s="1254"/>
      <c r="R130" s="22"/>
      <c r="S130" s="22"/>
      <c r="T130" s="517"/>
    </row>
    <row r="131" spans="1:20">
      <c r="A131" s="126"/>
      <c r="B131" s="1728"/>
      <c r="C131" s="22"/>
      <c r="D131" s="22"/>
      <c r="E131" s="22"/>
      <c r="F131" s="22"/>
      <c r="G131" s="22"/>
      <c r="H131" s="22"/>
      <c r="I131" s="22"/>
      <c r="J131" s="22"/>
      <c r="K131" s="1254"/>
      <c r="L131" s="1139"/>
      <c r="M131" s="1139"/>
      <c r="N131" s="1139"/>
      <c r="O131" s="1139"/>
      <c r="P131" s="1139"/>
      <c r="Q131" s="1254"/>
      <c r="R131" s="22"/>
      <c r="S131" s="22"/>
      <c r="T131" s="517" t="str">
        <f t="shared" ref="T131:T137" si="17">+IF(K200=Q200,("OK"))</f>
        <v>OK</v>
      </c>
    </row>
    <row r="132" spans="1:20" ht="24.6">
      <c r="A132" s="1826" t="s">
        <v>3137</v>
      </c>
      <c r="B132" s="1826"/>
      <c r="C132" s="1826"/>
      <c r="D132" s="1826"/>
      <c r="E132" s="1826"/>
      <c r="F132" s="1826"/>
      <c r="G132" s="1826"/>
      <c r="H132" s="1826"/>
      <c r="I132" s="1826"/>
      <c r="J132" s="1826"/>
      <c r="K132" s="1826"/>
      <c r="L132" s="1826"/>
      <c r="M132" s="1826"/>
      <c r="N132" s="1826"/>
      <c r="O132" s="1826"/>
      <c r="P132" s="1826"/>
      <c r="Q132" s="1826"/>
      <c r="R132" s="1826"/>
      <c r="S132" s="1826"/>
      <c r="T132" s="517" t="str">
        <f t="shared" si="17"/>
        <v>OK</v>
      </c>
    </row>
    <row r="133" spans="1:20" ht="24.6">
      <c r="A133" s="1781" t="s">
        <v>1029</v>
      </c>
      <c r="B133" s="1781"/>
      <c r="C133" s="1781"/>
      <c r="D133" s="1781"/>
      <c r="E133" s="1781"/>
      <c r="F133" s="1781"/>
      <c r="G133" s="1781"/>
      <c r="H133" s="1781"/>
      <c r="I133" s="1781"/>
      <c r="J133" s="1781"/>
      <c r="K133" s="1781"/>
      <c r="L133" s="1781"/>
      <c r="M133" s="1781"/>
      <c r="N133" s="1781"/>
      <c r="O133" s="1781"/>
      <c r="P133" s="1781"/>
      <c r="Q133" s="1781"/>
      <c r="R133" s="1781"/>
      <c r="S133" s="1781"/>
      <c r="T133" s="517" t="str">
        <f t="shared" si="17"/>
        <v>OK</v>
      </c>
    </row>
    <row r="134" spans="1:20" ht="24.6">
      <c r="A134" s="1827" t="s">
        <v>1030</v>
      </c>
      <c r="B134" s="1827"/>
      <c r="C134" s="1827"/>
      <c r="D134" s="1827"/>
      <c r="E134" s="1827"/>
      <c r="F134" s="1827"/>
      <c r="G134" s="1827"/>
      <c r="H134" s="1827"/>
      <c r="I134" s="1827"/>
      <c r="J134" s="1827"/>
      <c r="K134" s="1827"/>
      <c r="L134" s="1827"/>
      <c r="M134" s="1827"/>
      <c r="N134" s="1827"/>
      <c r="O134" s="1827"/>
      <c r="P134" s="1827"/>
      <c r="Q134" s="1827"/>
      <c r="R134" s="1827"/>
      <c r="S134" s="1827"/>
      <c r="T134" s="517" t="str">
        <f t="shared" si="17"/>
        <v>OK</v>
      </c>
    </row>
    <row r="135" spans="1:20" ht="35.4" customHeight="1">
      <c r="A135" s="1828" t="s">
        <v>1142</v>
      </c>
      <c r="B135" s="1829" t="s">
        <v>4</v>
      </c>
      <c r="C135" s="1828" t="s">
        <v>1031</v>
      </c>
      <c r="D135" s="1831" t="s">
        <v>1032</v>
      </c>
      <c r="E135" s="1831"/>
      <c r="F135" s="1831"/>
      <c r="G135" s="1838" t="s">
        <v>1033</v>
      </c>
      <c r="H135" s="1847" t="s">
        <v>1034</v>
      </c>
      <c r="I135" s="1847" t="s">
        <v>1035</v>
      </c>
      <c r="J135" s="1833" t="s">
        <v>1036</v>
      </c>
      <c r="K135" s="1885" t="s">
        <v>1037</v>
      </c>
      <c r="L135" s="1847" t="s">
        <v>1038</v>
      </c>
      <c r="M135" s="1847" t="s">
        <v>1039</v>
      </c>
      <c r="N135" s="1847" t="s">
        <v>1040</v>
      </c>
      <c r="O135" s="1847" t="s">
        <v>1041</v>
      </c>
      <c r="P135" s="1828" t="s">
        <v>1042</v>
      </c>
      <c r="Q135" s="1828"/>
      <c r="R135" s="1828" t="s">
        <v>1043</v>
      </c>
      <c r="S135" s="1872" t="s">
        <v>1146</v>
      </c>
      <c r="T135" s="517" t="str">
        <f t="shared" si="17"/>
        <v>OK</v>
      </c>
    </row>
    <row r="136" spans="1:20" ht="61.95" customHeight="1">
      <c r="A136" s="1828"/>
      <c r="B136" s="1830"/>
      <c r="C136" s="1828"/>
      <c r="D136" s="1732" t="s">
        <v>1045</v>
      </c>
      <c r="E136" s="1732" t="s">
        <v>1046</v>
      </c>
      <c r="F136" s="1732" t="s">
        <v>224</v>
      </c>
      <c r="G136" s="1838"/>
      <c r="H136" s="1847"/>
      <c r="I136" s="1847"/>
      <c r="J136" s="1833"/>
      <c r="K136" s="1885"/>
      <c r="L136" s="1847"/>
      <c r="M136" s="1847"/>
      <c r="N136" s="1847"/>
      <c r="O136" s="1847"/>
      <c r="P136" s="498" t="s">
        <v>1047</v>
      </c>
      <c r="Q136" s="500" t="s">
        <v>1048</v>
      </c>
      <c r="R136" s="1828"/>
      <c r="S136" s="1872"/>
      <c r="T136" s="517" t="str">
        <f t="shared" si="17"/>
        <v>OK</v>
      </c>
    </row>
    <row r="137" spans="1:20">
      <c r="A137" s="1023"/>
      <c r="B137" s="1733" t="s">
        <v>1087</v>
      </c>
      <c r="C137" s="888"/>
      <c r="D137" s="888"/>
      <c r="E137" s="888"/>
      <c r="F137" s="888"/>
      <c r="G137" s="888"/>
      <c r="H137" s="888"/>
      <c r="I137" s="888"/>
      <c r="J137" s="888"/>
      <c r="K137" s="1273">
        <f>+K128</f>
        <v>1345005</v>
      </c>
      <c r="L137" s="1734"/>
      <c r="M137" s="1734"/>
      <c r="N137" s="1734"/>
      <c r="O137" s="1734"/>
      <c r="P137" s="1734"/>
      <c r="Q137" s="1273">
        <f>+Q128</f>
        <v>1345005</v>
      </c>
      <c r="R137" s="888"/>
      <c r="S137" s="888"/>
      <c r="T137" s="517" t="str">
        <f t="shared" si="17"/>
        <v>OK</v>
      </c>
    </row>
    <row r="138" spans="1:20">
      <c r="A138" s="1727">
        <v>76</v>
      </c>
      <c r="B138" s="853" t="s">
        <v>3207</v>
      </c>
      <c r="C138" s="1056" t="s">
        <v>2599</v>
      </c>
      <c r="D138" s="1056">
        <v>0</v>
      </c>
      <c r="E138" s="1056">
        <v>0</v>
      </c>
      <c r="F138" s="1056">
        <v>1</v>
      </c>
      <c r="G138" s="1056">
        <v>1</v>
      </c>
      <c r="H138" s="1056">
        <v>0</v>
      </c>
      <c r="I138" s="1056">
        <v>1</v>
      </c>
      <c r="J138" s="1056">
        <v>82</v>
      </c>
      <c r="K138" s="1736">
        <v>82</v>
      </c>
      <c r="L138" s="1056">
        <v>0</v>
      </c>
      <c r="M138" s="1056">
        <v>1</v>
      </c>
      <c r="N138" s="1056">
        <v>0</v>
      </c>
      <c r="O138" s="1056">
        <v>0</v>
      </c>
      <c r="P138" s="1056">
        <v>1</v>
      </c>
      <c r="Q138" s="1736">
        <f t="shared" ref="Q138:Q152" si="18">SUM(P138*J138)</f>
        <v>82</v>
      </c>
      <c r="R138" s="828" t="s">
        <v>1051</v>
      </c>
      <c r="S138" s="828" t="s">
        <v>1058</v>
      </c>
    </row>
    <row r="139" spans="1:20">
      <c r="A139" s="1727">
        <v>77</v>
      </c>
      <c r="B139" s="853" t="s">
        <v>3208</v>
      </c>
      <c r="C139" s="1056" t="s">
        <v>2599</v>
      </c>
      <c r="D139" s="1056">
        <v>0</v>
      </c>
      <c r="E139" s="828">
        <v>3</v>
      </c>
      <c r="F139" s="828">
        <v>3</v>
      </c>
      <c r="G139" s="828">
        <v>3</v>
      </c>
      <c r="H139" s="1056">
        <v>0</v>
      </c>
      <c r="I139" s="828">
        <v>3</v>
      </c>
      <c r="J139" s="1056">
        <v>1600</v>
      </c>
      <c r="K139" s="1736">
        <v>12800</v>
      </c>
      <c r="L139" s="1056">
        <v>5</v>
      </c>
      <c r="M139" s="1056">
        <v>0</v>
      </c>
      <c r="N139" s="1056">
        <v>3</v>
      </c>
      <c r="O139" s="1056">
        <v>0</v>
      </c>
      <c r="P139" s="1056">
        <f t="shared" ref="P139:P152" si="19">SUM(L139:O139)</f>
        <v>8</v>
      </c>
      <c r="Q139" s="1736">
        <f t="shared" si="18"/>
        <v>12800</v>
      </c>
      <c r="R139" s="828" t="s">
        <v>1051</v>
      </c>
      <c r="S139" s="828" t="s">
        <v>1058</v>
      </c>
    </row>
    <row r="140" spans="1:20">
      <c r="A140" s="1727">
        <v>78</v>
      </c>
      <c r="B140" s="853" t="s">
        <v>3209</v>
      </c>
      <c r="C140" s="1056" t="s">
        <v>2599</v>
      </c>
      <c r="D140" s="1056">
        <v>0</v>
      </c>
      <c r="E140" s="1056">
        <v>1</v>
      </c>
      <c r="F140" s="828">
        <v>1</v>
      </c>
      <c r="G140" s="828">
        <v>1</v>
      </c>
      <c r="H140" s="1056">
        <v>0</v>
      </c>
      <c r="I140" s="828">
        <v>1</v>
      </c>
      <c r="J140" s="1056">
        <v>550</v>
      </c>
      <c r="K140" s="1736">
        <v>550</v>
      </c>
      <c r="L140" s="1056">
        <v>0</v>
      </c>
      <c r="M140" s="1056">
        <v>0</v>
      </c>
      <c r="N140" s="1056">
        <v>1</v>
      </c>
      <c r="O140" s="1056">
        <v>0</v>
      </c>
      <c r="P140" s="1056">
        <f t="shared" si="19"/>
        <v>1</v>
      </c>
      <c r="Q140" s="1736">
        <f t="shared" si="18"/>
        <v>550</v>
      </c>
      <c r="R140" s="828" t="s">
        <v>1051</v>
      </c>
      <c r="S140" s="828" t="s">
        <v>1058</v>
      </c>
    </row>
    <row r="141" spans="1:20">
      <c r="A141" s="1727">
        <v>79</v>
      </c>
      <c r="B141" s="853" t="s">
        <v>3210</v>
      </c>
      <c r="C141" s="1056" t="s">
        <v>2599</v>
      </c>
      <c r="D141" s="828">
        <v>0</v>
      </c>
      <c r="E141" s="828">
        <v>1</v>
      </c>
      <c r="F141" s="828">
        <v>1</v>
      </c>
      <c r="G141" s="828">
        <v>1</v>
      </c>
      <c r="H141" s="1056">
        <v>0</v>
      </c>
      <c r="I141" s="828">
        <v>1</v>
      </c>
      <c r="J141" s="1056">
        <v>2000</v>
      </c>
      <c r="K141" s="1737">
        <v>2000</v>
      </c>
      <c r="L141" s="1056">
        <v>0</v>
      </c>
      <c r="M141" s="1056">
        <v>1</v>
      </c>
      <c r="N141" s="1056">
        <v>0</v>
      </c>
      <c r="O141" s="1056">
        <v>0</v>
      </c>
      <c r="P141" s="1056">
        <f t="shared" si="19"/>
        <v>1</v>
      </c>
      <c r="Q141" s="1736">
        <f t="shared" si="18"/>
        <v>2000</v>
      </c>
      <c r="R141" s="828" t="s">
        <v>1051</v>
      </c>
      <c r="S141" s="828" t="s">
        <v>1058</v>
      </c>
    </row>
    <row r="142" spans="1:20">
      <c r="A142" s="1727">
        <v>80</v>
      </c>
      <c r="B142" s="853" t="s">
        <v>3211</v>
      </c>
      <c r="C142" s="1056" t="s">
        <v>2599</v>
      </c>
      <c r="D142" s="828">
        <v>0</v>
      </c>
      <c r="E142" s="828">
        <v>3</v>
      </c>
      <c r="F142" s="828">
        <v>3</v>
      </c>
      <c r="G142" s="828">
        <v>3</v>
      </c>
      <c r="H142" s="1056">
        <v>0</v>
      </c>
      <c r="I142" s="828">
        <v>3</v>
      </c>
      <c r="J142" s="1056">
        <v>30</v>
      </c>
      <c r="K142" s="1737">
        <v>240</v>
      </c>
      <c r="L142" s="1056">
        <v>6</v>
      </c>
      <c r="M142" s="1056">
        <v>1</v>
      </c>
      <c r="N142" s="1056">
        <v>1</v>
      </c>
      <c r="O142" s="1056">
        <v>0</v>
      </c>
      <c r="P142" s="1056">
        <f t="shared" si="19"/>
        <v>8</v>
      </c>
      <c r="Q142" s="1736">
        <f t="shared" si="18"/>
        <v>240</v>
      </c>
      <c r="R142" s="828" t="s">
        <v>1051</v>
      </c>
      <c r="S142" s="828" t="s">
        <v>1058</v>
      </c>
    </row>
    <row r="143" spans="1:20">
      <c r="A143" s="1727">
        <v>81</v>
      </c>
      <c r="B143" s="853" t="s">
        <v>3212</v>
      </c>
      <c r="C143" s="1056" t="s">
        <v>2599</v>
      </c>
      <c r="D143" s="828">
        <v>0</v>
      </c>
      <c r="E143" s="828">
        <v>3</v>
      </c>
      <c r="F143" s="828">
        <v>3</v>
      </c>
      <c r="G143" s="828">
        <v>3</v>
      </c>
      <c r="H143" s="1056">
        <v>0</v>
      </c>
      <c r="I143" s="828">
        <v>3</v>
      </c>
      <c r="J143" s="1056">
        <v>50</v>
      </c>
      <c r="K143" s="1737">
        <v>450</v>
      </c>
      <c r="L143" s="1056">
        <v>7</v>
      </c>
      <c r="M143" s="1056">
        <v>1</v>
      </c>
      <c r="N143" s="1056">
        <v>1</v>
      </c>
      <c r="O143" s="828">
        <v>0</v>
      </c>
      <c r="P143" s="1056">
        <f t="shared" si="19"/>
        <v>9</v>
      </c>
      <c r="Q143" s="1736">
        <f t="shared" si="18"/>
        <v>450</v>
      </c>
      <c r="R143" s="828" t="s">
        <v>1051</v>
      </c>
      <c r="S143" s="828" t="s">
        <v>1058</v>
      </c>
    </row>
    <row r="144" spans="1:20">
      <c r="A144" s="1727">
        <v>82</v>
      </c>
      <c r="B144" s="853" t="s">
        <v>3213</v>
      </c>
      <c r="C144" s="1056" t="s">
        <v>2599</v>
      </c>
      <c r="D144" s="828">
        <v>0</v>
      </c>
      <c r="E144" s="828">
        <v>8</v>
      </c>
      <c r="F144" s="828">
        <v>8</v>
      </c>
      <c r="G144" s="828">
        <v>8</v>
      </c>
      <c r="H144" s="1056">
        <v>0</v>
      </c>
      <c r="I144" s="828">
        <v>8</v>
      </c>
      <c r="J144" s="1056">
        <v>40</v>
      </c>
      <c r="K144" s="1737">
        <v>480</v>
      </c>
      <c r="L144" s="1056">
        <v>6</v>
      </c>
      <c r="M144" s="1056">
        <v>2</v>
      </c>
      <c r="N144" s="1056">
        <v>2</v>
      </c>
      <c r="O144" s="828">
        <v>2</v>
      </c>
      <c r="P144" s="1056">
        <f t="shared" si="19"/>
        <v>12</v>
      </c>
      <c r="Q144" s="1736">
        <f t="shared" si="18"/>
        <v>480</v>
      </c>
      <c r="R144" s="828" t="s">
        <v>1051</v>
      </c>
      <c r="S144" s="828" t="s">
        <v>1058</v>
      </c>
    </row>
    <row r="145" spans="1:20">
      <c r="A145" s="1727">
        <v>83</v>
      </c>
      <c r="B145" s="853" t="s">
        <v>3214</v>
      </c>
      <c r="C145" s="1056" t="s">
        <v>2599</v>
      </c>
      <c r="D145" s="828">
        <v>0</v>
      </c>
      <c r="E145" s="828">
        <v>62</v>
      </c>
      <c r="F145" s="828">
        <v>60</v>
      </c>
      <c r="G145" s="828">
        <v>60</v>
      </c>
      <c r="H145" s="1056">
        <v>0</v>
      </c>
      <c r="I145" s="828">
        <v>60</v>
      </c>
      <c r="J145" s="1056">
        <v>130</v>
      </c>
      <c r="K145" s="1737">
        <v>50830</v>
      </c>
      <c r="L145" s="1056">
        <v>91</v>
      </c>
      <c r="M145" s="1056">
        <v>100</v>
      </c>
      <c r="N145" s="1056">
        <v>100</v>
      </c>
      <c r="O145" s="828">
        <v>100</v>
      </c>
      <c r="P145" s="1056">
        <f t="shared" si="19"/>
        <v>391</v>
      </c>
      <c r="Q145" s="1736">
        <f t="shared" si="18"/>
        <v>50830</v>
      </c>
      <c r="R145" s="828" t="s">
        <v>1051</v>
      </c>
      <c r="S145" s="828" t="s">
        <v>1058</v>
      </c>
    </row>
    <row r="146" spans="1:20">
      <c r="A146" s="1727">
        <v>84</v>
      </c>
      <c r="B146" s="853" t="s">
        <v>3215</v>
      </c>
      <c r="C146" s="1056" t="s">
        <v>2599</v>
      </c>
      <c r="D146" s="828">
        <v>0</v>
      </c>
      <c r="E146" s="828">
        <v>0</v>
      </c>
      <c r="F146" s="828">
        <v>6</v>
      </c>
      <c r="G146" s="828">
        <v>10</v>
      </c>
      <c r="H146" s="1056">
        <v>0</v>
      </c>
      <c r="I146" s="828">
        <v>10</v>
      </c>
      <c r="J146" s="1056">
        <v>200</v>
      </c>
      <c r="K146" s="1737">
        <v>2000</v>
      </c>
      <c r="L146" s="1056">
        <v>2</v>
      </c>
      <c r="M146" s="1056">
        <v>3</v>
      </c>
      <c r="N146" s="1056">
        <v>2</v>
      </c>
      <c r="O146" s="828">
        <v>3</v>
      </c>
      <c r="P146" s="1056">
        <f t="shared" si="19"/>
        <v>10</v>
      </c>
      <c r="Q146" s="1736">
        <f t="shared" si="18"/>
        <v>2000</v>
      </c>
      <c r="R146" s="828" t="s">
        <v>1051</v>
      </c>
      <c r="S146" s="828" t="s">
        <v>1058</v>
      </c>
    </row>
    <row r="147" spans="1:20">
      <c r="A147" s="1727">
        <v>85</v>
      </c>
      <c r="B147" s="853" t="s">
        <v>3216</v>
      </c>
      <c r="C147" s="1056" t="s">
        <v>2599</v>
      </c>
      <c r="D147" s="828">
        <v>0</v>
      </c>
      <c r="E147" s="828">
        <v>0</v>
      </c>
      <c r="F147" s="828">
        <v>4</v>
      </c>
      <c r="G147" s="828">
        <v>4</v>
      </c>
      <c r="H147" s="1056">
        <v>0</v>
      </c>
      <c r="I147" s="828">
        <v>4</v>
      </c>
      <c r="J147" s="1056">
        <v>30</v>
      </c>
      <c r="K147" s="1737">
        <v>120</v>
      </c>
      <c r="L147" s="1056">
        <v>1</v>
      </c>
      <c r="M147" s="1056">
        <v>1</v>
      </c>
      <c r="N147" s="1056">
        <v>1</v>
      </c>
      <c r="O147" s="828">
        <v>1</v>
      </c>
      <c r="P147" s="1056">
        <f t="shared" si="19"/>
        <v>4</v>
      </c>
      <c r="Q147" s="1736">
        <f t="shared" si="18"/>
        <v>120</v>
      </c>
      <c r="R147" s="828" t="s">
        <v>1051</v>
      </c>
      <c r="S147" s="828" t="s">
        <v>1058</v>
      </c>
    </row>
    <row r="148" spans="1:20">
      <c r="A148" s="1727">
        <v>86</v>
      </c>
      <c r="B148" s="853" t="s">
        <v>3217</v>
      </c>
      <c r="C148" s="1056" t="s">
        <v>2599</v>
      </c>
      <c r="D148" s="828">
        <v>0</v>
      </c>
      <c r="E148" s="828">
        <v>0</v>
      </c>
      <c r="F148" s="828">
        <v>8</v>
      </c>
      <c r="G148" s="828">
        <v>10</v>
      </c>
      <c r="H148" s="1056">
        <v>0</v>
      </c>
      <c r="I148" s="828">
        <v>10</v>
      </c>
      <c r="J148" s="1056">
        <v>65</v>
      </c>
      <c r="K148" s="1737">
        <v>650</v>
      </c>
      <c r="L148" s="1056">
        <v>2</v>
      </c>
      <c r="M148" s="1056">
        <v>3</v>
      </c>
      <c r="N148" s="1056">
        <v>2</v>
      </c>
      <c r="O148" s="828">
        <v>3</v>
      </c>
      <c r="P148" s="1056">
        <f t="shared" si="19"/>
        <v>10</v>
      </c>
      <c r="Q148" s="1736">
        <f t="shared" si="18"/>
        <v>650</v>
      </c>
      <c r="R148" s="828" t="s">
        <v>1051</v>
      </c>
      <c r="S148" s="828" t="s">
        <v>1058</v>
      </c>
    </row>
    <row r="149" spans="1:20">
      <c r="A149" s="1727">
        <v>87</v>
      </c>
      <c r="B149" s="853" t="s">
        <v>3218</v>
      </c>
      <c r="C149" s="1056" t="s">
        <v>2599</v>
      </c>
      <c r="D149" s="1056">
        <v>0</v>
      </c>
      <c r="E149" s="828">
        <v>0</v>
      </c>
      <c r="F149" s="828">
        <v>1</v>
      </c>
      <c r="G149" s="828">
        <v>1</v>
      </c>
      <c r="H149" s="1056">
        <v>0</v>
      </c>
      <c r="I149" s="828">
        <v>1</v>
      </c>
      <c r="J149" s="1056">
        <v>1600</v>
      </c>
      <c r="K149" s="1736">
        <v>1600</v>
      </c>
      <c r="L149" s="1056">
        <v>1</v>
      </c>
      <c r="M149" s="1056">
        <v>0</v>
      </c>
      <c r="N149" s="1056">
        <v>0</v>
      </c>
      <c r="O149" s="1056">
        <v>0</v>
      </c>
      <c r="P149" s="1056">
        <f t="shared" si="19"/>
        <v>1</v>
      </c>
      <c r="Q149" s="1736">
        <f t="shared" si="18"/>
        <v>1600</v>
      </c>
      <c r="R149" s="828" t="s">
        <v>1051</v>
      </c>
      <c r="S149" s="828" t="s">
        <v>1058</v>
      </c>
    </row>
    <row r="150" spans="1:20">
      <c r="A150" s="1727">
        <v>88</v>
      </c>
      <c r="B150" s="853" t="s">
        <v>3219</v>
      </c>
      <c r="C150" s="1056" t="s">
        <v>2599</v>
      </c>
      <c r="D150" s="1056">
        <v>0</v>
      </c>
      <c r="E150" s="828">
        <v>0</v>
      </c>
      <c r="F150" s="828">
        <v>1</v>
      </c>
      <c r="G150" s="828">
        <v>1</v>
      </c>
      <c r="H150" s="1056">
        <v>0</v>
      </c>
      <c r="I150" s="828">
        <v>1</v>
      </c>
      <c r="J150" s="1056">
        <v>800</v>
      </c>
      <c r="K150" s="1736">
        <v>800</v>
      </c>
      <c r="L150" s="1056">
        <v>0</v>
      </c>
      <c r="M150" s="1056">
        <v>0</v>
      </c>
      <c r="N150" s="1056">
        <v>1</v>
      </c>
      <c r="O150" s="1056">
        <v>0</v>
      </c>
      <c r="P150" s="1056">
        <f t="shared" si="19"/>
        <v>1</v>
      </c>
      <c r="Q150" s="1736">
        <f t="shared" si="18"/>
        <v>800</v>
      </c>
      <c r="R150" s="828" t="s">
        <v>1051</v>
      </c>
      <c r="S150" s="828" t="s">
        <v>1058</v>
      </c>
    </row>
    <row r="151" spans="1:20">
      <c r="A151" s="1727">
        <v>89</v>
      </c>
      <c r="B151" s="853" t="s">
        <v>3220</v>
      </c>
      <c r="C151" s="1056" t="s">
        <v>2599</v>
      </c>
      <c r="D151" s="828">
        <v>0</v>
      </c>
      <c r="E151" s="828">
        <v>0</v>
      </c>
      <c r="F151" s="828">
        <v>1</v>
      </c>
      <c r="G151" s="828">
        <v>1</v>
      </c>
      <c r="H151" s="1056">
        <v>0</v>
      </c>
      <c r="I151" s="828">
        <v>1</v>
      </c>
      <c r="J151" s="1056">
        <v>1700</v>
      </c>
      <c r="K151" s="1737">
        <v>1700</v>
      </c>
      <c r="L151" s="1056">
        <v>0</v>
      </c>
      <c r="M151" s="1056">
        <v>1</v>
      </c>
      <c r="N151" s="1056">
        <v>0</v>
      </c>
      <c r="O151" s="1056">
        <v>0</v>
      </c>
      <c r="P151" s="1056">
        <f t="shared" si="19"/>
        <v>1</v>
      </c>
      <c r="Q151" s="1736">
        <f t="shared" si="18"/>
        <v>1700</v>
      </c>
      <c r="R151" s="828" t="s">
        <v>1051</v>
      </c>
      <c r="S151" s="828" t="s">
        <v>1058</v>
      </c>
    </row>
    <row r="152" spans="1:20">
      <c r="A152" s="1727">
        <v>90</v>
      </c>
      <c r="B152" s="853" t="s">
        <v>3221</v>
      </c>
      <c r="C152" s="1056" t="s">
        <v>2599</v>
      </c>
      <c r="D152" s="828">
        <v>0</v>
      </c>
      <c r="E152" s="828">
        <v>0</v>
      </c>
      <c r="F152" s="828">
        <v>2</v>
      </c>
      <c r="G152" s="828">
        <v>2</v>
      </c>
      <c r="H152" s="1056">
        <v>0</v>
      </c>
      <c r="I152" s="828">
        <v>2</v>
      </c>
      <c r="J152" s="1056">
        <v>1200</v>
      </c>
      <c r="K152" s="1737">
        <v>2400</v>
      </c>
      <c r="L152" s="1056">
        <v>1</v>
      </c>
      <c r="M152" s="1056">
        <v>0</v>
      </c>
      <c r="N152" s="1056">
        <v>1</v>
      </c>
      <c r="O152" s="1056">
        <v>0</v>
      </c>
      <c r="P152" s="1056">
        <f t="shared" si="19"/>
        <v>2</v>
      </c>
      <c r="Q152" s="1736">
        <f t="shared" si="18"/>
        <v>2400</v>
      </c>
      <c r="R152" s="828" t="s">
        <v>1051</v>
      </c>
      <c r="S152" s="828" t="s">
        <v>1058</v>
      </c>
    </row>
    <row r="153" spans="1:20">
      <c r="A153" s="126"/>
      <c r="B153" s="877" t="s">
        <v>6</v>
      </c>
      <c r="C153" s="22"/>
      <c r="D153" s="22"/>
      <c r="E153" s="22"/>
      <c r="F153" s="22"/>
      <c r="G153" s="22"/>
      <c r="H153" s="22"/>
      <c r="I153" s="22"/>
      <c r="J153" s="22"/>
      <c r="K153" s="1273">
        <f>SUM(K137:K152)</f>
        <v>1421707</v>
      </c>
      <c r="L153" s="1139"/>
      <c r="M153" s="1139"/>
      <c r="N153" s="1139"/>
      <c r="O153" s="1139"/>
      <c r="P153" s="1139"/>
      <c r="Q153" s="1273">
        <f>SUM(Q137:Q152)</f>
        <v>1421707</v>
      </c>
      <c r="R153" s="22"/>
      <c r="S153" s="22"/>
      <c r="T153" s="517" t="str">
        <f>+IF(K223=Q223,("OK"))</f>
        <v>OK</v>
      </c>
    </row>
    <row r="154" spans="1:20">
      <c r="A154" s="126"/>
      <c r="B154" s="1728"/>
      <c r="C154" s="22"/>
      <c r="D154" s="22"/>
      <c r="E154" s="22"/>
      <c r="F154" s="22"/>
      <c r="G154" s="22"/>
      <c r="H154" s="22"/>
      <c r="I154" s="22"/>
      <c r="J154" s="22"/>
      <c r="K154" s="1254"/>
      <c r="L154" s="1139"/>
      <c r="M154" s="1139"/>
      <c r="N154" s="1139"/>
      <c r="O154" s="1139"/>
      <c r="P154" s="1139"/>
      <c r="Q154" s="1254"/>
      <c r="R154" s="22"/>
      <c r="S154" s="22"/>
      <c r="T154" s="517" t="str">
        <f>+IF(K224=Q224,("OK"))</f>
        <v>OK</v>
      </c>
    </row>
    <row r="155" spans="1:20">
      <c r="A155" s="126"/>
      <c r="B155" s="1728"/>
      <c r="C155" s="22"/>
      <c r="D155" s="22"/>
      <c r="E155" s="22"/>
      <c r="F155" s="22"/>
      <c r="G155" s="22"/>
      <c r="H155" s="22"/>
      <c r="I155" s="22"/>
      <c r="J155" s="22"/>
      <c r="K155" s="1254"/>
      <c r="L155" s="1139"/>
      <c r="M155" s="1139"/>
      <c r="N155" s="1139"/>
      <c r="O155" s="1139"/>
      <c r="P155" s="1139"/>
      <c r="Q155" s="1254"/>
      <c r="R155" s="22"/>
      <c r="S155" s="22"/>
      <c r="T155" s="517"/>
    </row>
    <row r="156" spans="1:20">
      <c r="A156" s="126"/>
      <c r="B156" s="1728"/>
      <c r="C156" s="22"/>
      <c r="D156" s="22"/>
      <c r="E156" s="22"/>
      <c r="F156" s="22"/>
      <c r="G156" s="22"/>
      <c r="H156" s="22"/>
      <c r="I156" s="22"/>
      <c r="J156" s="22"/>
      <c r="K156" s="1254"/>
      <c r="L156" s="1139"/>
      <c r="M156" s="1139"/>
      <c r="N156" s="1139"/>
      <c r="O156" s="1139"/>
      <c r="P156" s="1139"/>
      <c r="Q156" s="1254"/>
      <c r="R156" s="22"/>
      <c r="S156" s="22"/>
      <c r="T156" s="517"/>
    </row>
    <row r="157" spans="1:20">
      <c r="A157" s="126"/>
      <c r="B157" s="1728"/>
      <c r="C157" s="22"/>
      <c r="D157" s="22"/>
      <c r="E157" s="22"/>
      <c r="F157" s="22"/>
      <c r="G157" s="22"/>
      <c r="H157" s="22"/>
      <c r="I157" s="22"/>
      <c r="J157" s="22"/>
      <c r="K157" s="1254"/>
      <c r="L157" s="1139"/>
      <c r="M157" s="1139"/>
      <c r="N157" s="1139"/>
      <c r="O157" s="1139"/>
      <c r="P157" s="1139"/>
      <c r="Q157" s="1254"/>
      <c r="R157" s="22"/>
      <c r="S157" s="22"/>
      <c r="T157" s="517" t="str">
        <f t="shared" ref="T157:T163" si="20">+IF(K225=Q225,("OK"))</f>
        <v>OK</v>
      </c>
    </row>
    <row r="158" spans="1:20" ht="24.6">
      <c r="A158" s="1826" t="s">
        <v>3137</v>
      </c>
      <c r="B158" s="1826"/>
      <c r="C158" s="1826"/>
      <c r="D158" s="1826"/>
      <c r="E158" s="1826"/>
      <c r="F158" s="1826"/>
      <c r="G158" s="1826"/>
      <c r="H158" s="1826"/>
      <c r="I158" s="1826"/>
      <c r="J158" s="1826"/>
      <c r="K158" s="1826"/>
      <c r="L158" s="1826"/>
      <c r="M158" s="1826"/>
      <c r="N158" s="1826"/>
      <c r="O158" s="1826"/>
      <c r="P158" s="1826"/>
      <c r="Q158" s="1826"/>
      <c r="R158" s="1826"/>
      <c r="S158" s="1826"/>
      <c r="T158" s="517" t="str">
        <f t="shared" si="20"/>
        <v>OK</v>
      </c>
    </row>
    <row r="159" spans="1:20" ht="24.6">
      <c r="A159" s="1781" t="s">
        <v>1029</v>
      </c>
      <c r="B159" s="1781"/>
      <c r="C159" s="1781"/>
      <c r="D159" s="1781"/>
      <c r="E159" s="1781"/>
      <c r="F159" s="1781"/>
      <c r="G159" s="1781"/>
      <c r="H159" s="1781"/>
      <c r="I159" s="1781"/>
      <c r="J159" s="1781"/>
      <c r="K159" s="1781"/>
      <c r="L159" s="1781"/>
      <c r="M159" s="1781"/>
      <c r="N159" s="1781"/>
      <c r="O159" s="1781"/>
      <c r="P159" s="1781"/>
      <c r="Q159" s="1781"/>
      <c r="R159" s="1781"/>
      <c r="S159" s="1781"/>
      <c r="T159" s="517" t="str">
        <f t="shared" si="20"/>
        <v>OK</v>
      </c>
    </row>
    <row r="160" spans="1:20" ht="24.6">
      <c r="A160" s="1827" t="s">
        <v>1030</v>
      </c>
      <c r="B160" s="1827"/>
      <c r="C160" s="1827"/>
      <c r="D160" s="1827"/>
      <c r="E160" s="1827"/>
      <c r="F160" s="1827"/>
      <c r="G160" s="1827"/>
      <c r="H160" s="1827"/>
      <c r="I160" s="1827"/>
      <c r="J160" s="1827"/>
      <c r="K160" s="1827"/>
      <c r="L160" s="1827"/>
      <c r="M160" s="1827"/>
      <c r="N160" s="1827"/>
      <c r="O160" s="1827"/>
      <c r="P160" s="1827"/>
      <c r="Q160" s="1827"/>
      <c r="R160" s="1827"/>
      <c r="S160" s="1827"/>
      <c r="T160" s="517" t="str">
        <f t="shared" si="20"/>
        <v>OK</v>
      </c>
    </row>
    <row r="161" spans="1:20" ht="35.4" customHeight="1">
      <c r="A161" s="1828" t="s">
        <v>1142</v>
      </c>
      <c r="B161" s="1829" t="s">
        <v>4</v>
      </c>
      <c r="C161" s="1828" t="s">
        <v>1031</v>
      </c>
      <c r="D161" s="1831" t="s">
        <v>1032</v>
      </c>
      <c r="E161" s="1831"/>
      <c r="F161" s="1831"/>
      <c r="G161" s="1838" t="s">
        <v>1033</v>
      </c>
      <c r="H161" s="1847" t="s">
        <v>1034</v>
      </c>
      <c r="I161" s="1847" t="s">
        <v>1035</v>
      </c>
      <c r="J161" s="1833" t="s">
        <v>1036</v>
      </c>
      <c r="K161" s="1885" t="s">
        <v>1037</v>
      </c>
      <c r="L161" s="1847" t="s">
        <v>1038</v>
      </c>
      <c r="M161" s="1847" t="s">
        <v>1039</v>
      </c>
      <c r="N161" s="1847" t="s">
        <v>1040</v>
      </c>
      <c r="O161" s="1847" t="s">
        <v>1041</v>
      </c>
      <c r="P161" s="1828" t="s">
        <v>1042</v>
      </c>
      <c r="Q161" s="1828"/>
      <c r="R161" s="1828" t="s">
        <v>1043</v>
      </c>
      <c r="S161" s="1872" t="s">
        <v>1146</v>
      </c>
      <c r="T161" s="517" t="str">
        <f t="shared" si="20"/>
        <v>OK</v>
      </c>
    </row>
    <row r="162" spans="1:20" ht="61.95" customHeight="1">
      <c r="A162" s="1828"/>
      <c r="B162" s="1830"/>
      <c r="C162" s="1828"/>
      <c r="D162" s="1732" t="s">
        <v>1045</v>
      </c>
      <c r="E162" s="1732" t="s">
        <v>1046</v>
      </c>
      <c r="F162" s="1732" t="s">
        <v>224</v>
      </c>
      <c r="G162" s="1838"/>
      <c r="H162" s="1847"/>
      <c r="I162" s="1847"/>
      <c r="J162" s="1833"/>
      <c r="K162" s="1885"/>
      <c r="L162" s="1847"/>
      <c r="M162" s="1847"/>
      <c r="N162" s="1847"/>
      <c r="O162" s="1847"/>
      <c r="P162" s="498" t="s">
        <v>1047</v>
      </c>
      <c r="Q162" s="500" t="s">
        <v>1048</v>
      </c>
      <c r="R162" s="1828"/>
      <c r="S162" s="1872"/>
      <c r="T162" s="517" t="str">
        <f t="shared" si="20"/>
        <v>OK</v>
      </c>
    </row>
    <row r="163" spans="1:20">
      <c r="A163" s="1023"/>
      <c r="B163" s="1733" t="s">
        <v>1087</v>
      </c>
      <c r="C163" s="888"/>
      <c r="D163" s="888"/>
      <c r="E163" s="888"/>
      <c r="F163" s="888"/>
      <c r="G163" s="888"/>
      <c r="H163" s="888"/>
      <c r="I163" s="888"/>
      <c r="J163" s="888"/>
      <c r="K163" s="1273">
        <f>+K153</f>
        <v>1421707</v>
      </c>
      <c r="L163" s="1734"/>
      <c r="M163" s="1734"/>
      <c r="N163" s="1734"/>
      <c r="O163" s="1734"/>
      <c r="P163" s="1734"/>
      <c r="Q163" s="1273">
        <f>+Q153</f>
        <v>1421707</v>
      </c>
      <c r="R163" s="888"/>
      <c r="S163" s="888"/>
      <c r="T163" s="517" t="str">
        <f t="shared" si="20"/>
        <v>OK</v>
      </c>
    </row>
    <row r="164" spans="1:20">
      <c r="A164" s="1727">
        <v>91</v>
      </c>
      <c r="B164" s="853" t="s">
        <v>3222</v>
      </c>
      <c r="C164" s="1056" t="s">
        <v>2599</v>
      </c>
      <c r="D164" s="828">
        <v>0</v>
      </c>
      <c r="E164" s="828">
        <v>0</v>
      </c>
      <c r="F164" s="828">
        <v>1</v>
      </c>
      <c r="G164" s="828">
        <v>1</v>
      </c>
      <c r="H164" s="1056">
        <v>0</v>
      </c>
      <c r="I164" s="828">
        <v>1</v>
      </c>
      <c r="J164" s="1056">
        <v>2300</v>
      </c>
      <c r="K164" s="1737">
        <v>2300</v>
      </c>
      <c r="L164" s="1056">
        <v>0</v>
      </c>
      <c r="M164" s="1056">
        <v>0</v>
      </c>
      <c r="N164" s="1056">
        <v>0</v>
      </c>
      <c r="O164" s="828">
        <v>1</v>
      </c>
      <c r="P164" s="1056">
        <f t="shared" ref="P164:P178" si="21">SUM(L164:O164)</f>
        <v>1</v>
      </c>
      <c r="Q164" s="1736">
        <f t="shared" ref="Q164:Q178" si="22">SUM(P164*J164)</f>
        <v>2300</v>
      </c>
      <c r="R164" s="828" t="s">
        <v>1051</v>
      </c>
      <c r="S164" s="828" t="s">
        <v>1058</v>
      </c>
    </row>
    <row r="165" spans="1:20">
      <c r="A165" s="1727">
        <v>92</v>
      </c>
      <c r="B165" s="853" t="s">
        <v>3223</v>
      </c>
      <c r="C165" s="1056" t="s">
        <v>2599</v>
      </c>
      <c r="D165" s="828">
        <v>0</v>
      </c>
      <c r="E165" s="828">
        <v>0</v>
      </c>
      <c r="F165" s="828">
        <v>1</v>
      </c>
      <c r="G165" s="828">
        <v>1</v>
      </c>
      <c r="H165" s="1056">
        <v>0</v>
      </c>
      <c r="I165" s="828">
        <v>1</v>
      </c>
      <c r="J165" s="1056">
        <v>600</v>
      </c>
      <c r="K165" s="1737">
        <v>600</v>
      </c>
      <c r="L165" s="1056">
        <v>0</v>
      </c>
      <c r="M165" s="1056">
        <v>0</v>
      </c>
      <c r="N165" s="1056">
        <v>0</v>
      </c>
      <c r="O165" s="828">
        <v>1</v>
      </c>
      <c r="P165" s="1056">
        <f t="shared" si="21"/>
        <v>1</v>
      </c>
      <c r="Q165" s="1736">
        <f t="shared" si="22"/>
        <v>600</v>
      </c>
      <c r="R165" s="828" t="s">
        <v>1051</v>
      </c>
      <c r="S165" s="828" t="s">
        <v>1058</v>
      </c>
    </row>
    <row r="166" spans="1:20">
      <c r="A166" s="1727">
        <v>93</v>
      </c>
      <c r="B166" s="853" t="s">
        <v>3224</v>
      </c>
      <c r="C166" s="1056" t="s">
        <v>2599</v>
      </c>
      <c r="D166" s="828">
        <v>0</v>
      </c>
      <c r="E166" s="828">
        <v>0</v>
      </c>
      <c r="F166" s="828">
        <v>1</v>
      </c>
      <c r="G166" s="828">
        <v>1</v>
      </c>
      <c r="H166" s="1056">
        <v>0</v>
      </c>
      <c r="I166" s="828">
        <v>1</v>
      </c>
      <c r="J166" s="1056">
        <v>650</v>
      </c>
      <c r="K166" s="1737">
        <v>650</v>
      </c>
      <c r="L166" s="1056">
        <v>0</v>
      </c>
      <c r="M166" s="1056">
        <v>0</v>
      </c>
      <c r="N166" s="1056">
        <v>1</v>
      </c>
      <c r="O166" s="828">
        <v>0</v>
      </c>
      <c r="P166" s="1056">
        <f t="shared" si="21"/>
        <v>1</v>
      </c>
      <c r="Q166" s="1736">
        <f t="shared" si="22"/>
        <v>650</v>
      </c>
      <c r="R166" s="828" t="s">
        <v>1051</v>
      </c>
      <c r="S166" s="828" t="s">
        <v>1058</v>
      </c>
    </row>
    <row r="167" spans="1:20">
      <c r="A167" s="1727">
        <v>94</v>
      </c>
      <c r="B167" s="853" t="s">
        <v>3225</v>
      </c>
      <c r="C167" s="1056" t="s">
        <v>2599</v>
      </c>
      <c r="D167" s="828">
        <v>0</v>
      </c>
      <c r="E167" s="828">
        <v>0</v>
      </c>
      <c r="F167" s="828">
        <v>1</v>
      </c>
      <c r="G167" s="828">
        <v>1</v>
      </c>
      <c r="H167" s="1056">
        <v>0</v>
      </c>
      <c r="I167" s="828">
        <v>1</v>
      </c>
      <c r="J167" s="1056">
        <v>1350</v>
      </c>
      <c r="K167" s="1737">
        <v>1350</v>
      </c>
      <c r="L167" s="1056">
        <v>0</v>
      </c>
      <c r="M167" s="1056">
        <v>0</v>
      </c>
      <c r="N167" s="1056">
        <v>1</v>
      </c>
      <c r="O167" s="828">
        <v>0</v>
      </c>
      <c r="P167" s="1056">
        <f t="shared" si="21"/>
        <v>1</v>
      </c>
      <c r="Q167" s="1736">
        <f t="shared" si="22"/>
        <v>1350</v>
      </c>
      <c r="R167" s="828" t="s">
        <v>1051</v>
      </c>
      <c r="S167" s="828" t="s">
        <v>1058</v>
      </c>
    </row>
    <row r="168" spans="1:20">
      <c r="A168" s="1727">
        <v>95</v>
      </c>
      <c r="B168" s="853" t="s">
        <v>3226</v>
      </c>
      <c r="C168" s="1056" t="s">
        <v>2599</v>
      </c>
      <c r="D168" s="828">
        <v>0</v>
      </c>
      <c r="E168" s="828">
        <v>0</v>
      </c>
      <c r="F168" s="828">
        <v>2</v>
      </c>
      <c r="G168" s="828">
        <v>2</v>
      </c>
      <c r="H168" s="1056">
        <v>0</v>
      </c>
      <c r="I168" s="828">
        <v>2</v>
      </c>
      <c r="J168" s="1056">
        <v>1300</v>
      </c>
      <c r="K168" s="1737">
        <v>2600</v>
      </c>
      <c r="L168" s="1056">
        <v>1</v>
      </c>
      <c r="M168" s="1056">
        <v>0</v>
      </c>
      <c r="N168" s="1056">
        <v>1</v>
      </c>
      <c r="O168" s="828">
        <v>0</v>
      </c>
      <c r="P168" s="1056">
        <f t="shared" si="21"/>
        <v>2</v>
      </c>
      <c r="Q168" s="1736">
        <f t="shared" si="22"/>
        <v>2600</v>
      </c>
      <c r="R168" s="828" t="s">
        <v>1051</v>
      </c>
      <c r="S168" s="828" t="s">
        <v>1058</v>
      </c>
    </row>
    <row r="169" spans="1:20">
      <c r="A169" s="1727">
        <v>96</v>
      </c>
      <c r="B169" s="853" t="s">
        <v>3227</v>
      </c>
      <c r="C169" s="1056" t="s">
        <v>2599</v>
      </c>
      <c r="D169" s="828">
        <v>0</v>
      </c>
      <c r="E169" s="828">
        <v>0</v>
      </c>
      <c r="F169" s="828">
        <v>4</v>
      </c>
      <c r="G169" s="828">
        <v>4</v>
      </c>
      <c r="H169" s="1056">
        <v>0</v>
      </c>
      <c r="I169" s="828">
        <v>4</v>
      </c>
      <c r="J169" s="1056">
        <v>3200</v>
      </c>
      <c r="K169" s="1737">
        <v>12800</v>
      </c>
      <c r="L169" s="1056">
        <v>1</v>
      </c>
      <c r="M169" s="1056">
        <v>1</v>
      </c>
      <c r="N169" s="1056">
        <v>1</v>
      </c>
      <c r="O169" s="828">
        <v>1</v>
      </c>
      <c r="P169" s="1056">
        <f t="shared" si="21"/>
        <v>4</v>
      </c>
      <c r="Q169" s="1736">
        <f t="shared" si="22"/>
        <v>12800</v>
      </c>
      <c r="R169" s="828" t="s">
        <v>1051</v>
      </c>
      <c r="S169" s="828" t="s">
        <v>1058</v>
      </c>
    </row>
    <row r="170" spans="1:20">
      <c r="A170" s="1727">
        <v>97</v>
      </c>
      <c r="B170" s="853" t="s">
        <v>3228</v>
      </c>
      <c r="C170" s="1056" t="s">
        <v>2599</v>
      </c>
      <c r="D170" s="1056">
        <v>0</v>
      </c>
      <c r="E170" s="828">
        <v>0</v>
      </c>
      <c r="F170" s="828">
        <v>1</v>
      </c>
      <c r="G170" s="828">
        <v>1</v>
      </c>
      <c r="H170" s="1056">
        <v>0</v>
      </c>
      <c r="I170" s="828">
        <v>1</v>
      </c>
      <c r="J170" s="1056">
        <v>700</v>
      </c>
      <c r="K170" s="1736">
        <v>700</v>
      </c>
      <c r="L170" s="1056">
        <v>1</v>
      </c>
      <c r="M170" s="1056">
        <v>0</v>
      </c>
      <c r="N170" s="1056">
        <v>0</v>
      </c>
      <c r="O170" s="1056">
        <v>0</v>
      </c>
      <c r="P170" s="1056">
        <f t="shared" si="21"/>
        <v>1</v>
      </c>
      <c r="Q170" s="1736">
        <f t="shared" si="22"/>
        <v>700</v>
      </c>
      <c r="R170" s="828" t="s">
        <v>1051</v>
      </c>
      <c r="S170" s="828" t="s">
        <v>1058</v>
      </c>
    </row>
    <row r="171" spans="1:20">
      <c r="A171" s="1727">
        <v>98</v>
      </c>
      <c r="B171" s="853" t="s">
        <v>3229</v>
      </c>
      <c r="C171" s="1056" t="s">
        <v>2599</v>
      </c>
      <c r="D171" s="1056">
        <v>0</v>
      </c>
      <c r="E171" s="828">
        <v>0</v>
      </c>
      <c r="F171" s="828">
        <v>6</v>
      </c>
      <c r="G171" s="828">
        <v>10</v>
      </c>
      <c r="H171" s="1056">
        <v>0</v>
      </c>
      <c r="I171" s="828">
        <v>10</v>
      </c>
      <c r="J171" s="1056">
        <v>350</v>
      </c>
      <c r="K171" s="1736">
        <v>3500</v>
      </c>
      <c r="L171" s="1056">
        <v>3</v>
      </c>
      <c r="M171" s="1056">
        <v>2</v>
      </c>
      <c r="N171" s="1056">
        <v>3</v>
      </c>
      <c r="O171" s="1056">
        <v>2</v>
      </c>
      <c r="P171" s="1056">
        <f t="shared" si="21"/>
        <v>10</v>
      </c>
      <c r="Q171" s="1736">
        <f t="shared" si="22"/>
        <v>3500</v>
      </c>
      <c r="R171" s="828" t="s">
        <v>1051</v>
      </c>
      <c r="S171" s="828" t="s">
        <v>1058</v>
      </c>
    </row>
    <row r="172" spans="1:20">
      <c r="A172" s="1727">
        <v>99</v>
      </c>
      <c r="B172" s="853" t="s">
        <v>3230</v>
      </c>
      <c r="C172" s="1056" t="s">
        <v>2599</v>
      </c>
      <c r="D172" s="828">
        <v>0</v>
      </c>
      <c r="E172" s="828">
        <v>0</v>
      </c>
      <c r="F172" s="828">
        <v>1</v>
      </c>
      <c r="G172" s="828">
        <v>1</v>
      </c>
      <c r="H172" s="1056">
        <v>0</v>
      </c>
      <c r="I172" s="828">
        <v>1</v>
      </c>
      <c r="J172" s="1056">
        <v>150</v>
      </c>
      <c r="K172" s="1737">
        <v>150</v>
      </c>
      <c r="L172" s="1056">
        <v>0</v>
      </c>
      <c r="M172" s="1056">
        <v>1</v>
      </c>
      <c r="N172" s="1056">
        <v>0</v>
      </c>
      <c r="O172" s="1056">
        <v>0</v>
      </c>
      <c r="P172" s="1056">
        <f t="shared" si="21"/>
        <v>1</v>
      </c>
      <c r="Q172" s="1736">
        <f t="shared" si="22"/>
        <v>150</v>
      </c>
      <c r="R172" s="828" t="s">
        <v>1051</v>
      </c>
      <c r="S172" s="828" t="s">
        <v>1058</v>
      </c>
    </row>
    <row r="173" spans="1:20">
      <c r="A173" s="1727">
        <v>100</v>
      </c>
      <c r="B173" s="853" t="s">
        <v>3231</v>
      </c>
      <c r="C173" s="1056" t="s">
        <v>2599</v>
      </c>
      <c r="D173" s="828">
        <v>0</v>
      </c>
      <c r="E173" s="828">
        <v>0</v>
      </c>
      <c r="F173" s="828">
        <v>5</v>
      </c>
      <c r="G173" s="828">
        <v>5</v>
      </c>
      <c r="H173" s="1056">
        <v>0</v>
      </c>
      <c r="I173" s="828">
        <v>5</v>
      </c>
      <c r="J173" s="1056">
        <v>210</v>
      </c>
      <c r="K173" s="1737">
        <v>1050</v>
      </c>
      <c r="L173" s="1056">
        <v>1</v>
      </c>
      <c r="M173" s="1056">
        <v>1</v>
      </c>
      <c r="N173" s="1056">
        <v>1</v>
      </c>
      <c r="O173" s="1056">
        <v>2</v>
      </c>
      <c r="P173" s="1056">
        <f t="shared" si="21"/>
        <v>5</v>
      </c>
      <c r="Q173" s="1736">
        <f t="shared" si="22"/>
        <v>1050</v>
      </c>
      <c r="R173" s="828" t="s">
        <v>1051</v>
      </c>
      <c r="S173" s="828" t="s">
        <v>1058</v>
      </c>
    </row>
    <row r="174" spans="1:20">
      <c r="A174" s="1727">
        <v>101</v>
      </c>
      <c r="B174" s="853" t="s">
        <v>3232</v>
      </c>
      <c r="C174" s="1056" t="s">
        <v>2599</v>
      </c>
      <c r="D174" s="828">
        <v>0</v>
      </c>
      <c r="E174" s="828">
        <v>0</v>
      </c>
      <c r="F174" s="828">
        <v>1</v>
      </c>
      <c r="G174" s="828">
        <v>1</v>
      </c>
      <c r="H174" s="1056">
        <v>0</v>
      </c>
      <c r="I174" s="828">
        <v>1</v>
      </c>
      <c r="J174" s="1056">
        <v>1700</v>
      </c>
      <c r="K174" s="1737">
        <v>1700</v>
      </c>
      <c r="L174" s="1056">
        <v>0</v>
      </c>
      <c r="M174" s="1056">
        <v>0</v>
      </c>
      <c r="N174" s="1056">
        <v>0</v>
      </c>
      <c r="O174" s="828">
        <v>1</v>
      </c>
      <c r="P174" s="1056">
        <f t="shared" si="21"/>
        <v>1</v>
      </c>
      <c r="Q174" s="1736">
        <f t="shared" si="22"/>
        <v>1700</v>
      </c>
      <c r="R174" s="828" t="s">
        <v>1051</v>
      </c>
      <c r="S174" s="828" t="s">
        <v>1058</v>
      </c>
    </row>
    <row r="175" spans="1:20">
      <c r="A175" s="1727">
        <v>102</v>
      </c>
      <c r="B175" s="853" t="s">
        <v>3233</v>
      </c>
      <c r="C175" s="1056" t="s">
        <v>2599</v>
      </c>
      <c r="D175" s="828">
        <v>0</v>
      </c>
      <c r="E175" s="828">
        <v>0</v>
      </c>
      <c r="F175" s="828">
        <v>1</v>
      </c>
      <c r="G175" s="828">
        <v>1</v>
      </c>
      <c r="H175" s="1056">
        <v>0</v>
      </c>
      <c r="I175" s="828">
        <v>1</v>
      </c>
      <c r="J175" s="1056">
        <v>1800</v>
      </c>
      <c r="K175" s="1737">
        <v>1800</v>
      </c>
      <c r="L175" s="1056">
        <v>0</v>
      </c>
      <c r="M175" s="1056">
        <v>0</v>
      </c>
      <c r="N175" s="1056">
        <v>0</v>
      </c>
      <c r="O175" s="828">
        <v>1</v>
      </c>
      <c r="P175" s="1056">
        <f t="shared" si="21"/>
        <v>1</v>
      </c>
      <c r="Q175" s="1736">
        <f t="shared" si="22"/>
        <v>1800</v>
      </c>
      <c r="R175" s="828" t="s">
        <v>1051</v>
      </c>
      <c r="S175" s="828" t="s">
        <v>1058</v>
      </c>
    </row>
    <row r="176" spans="1:20">
      <c r="A176" s="1727">
        <v>103</v>
      </c>
      <c r="B176" s="853" t="s">
        <v>3234</v>
      </c>
      <c r="C176" s="1056" t="s">
        <v>2599</v>
      </c>
      <c r="D176" s="828">
        <v>0</v>
      </c>
      <c r="E176" s="828">
        <v>0</v>
      </c>
      <c r="F176" s="828">
        <v>1</v>
      </c>
      <c r="G176" s="828">
        <v>1</v>
      </c>
      <c r="H176" s="1056">
        <v>0</v>
      </c>
      <c r="I176" s="828">
        <v>1</v>
      </c>
      <c r="J176" s="1056">
        <v>550</v>
      </c>
      <c r="K176" s="1737">
        <v>550</v>
      </c>
      <c r="L176" s="1056">
        <v>0</v>
      </c>
      <c r="M176" s="1056">
        <v>0</v>
      </c>
      <c r="N176" s="1056">
        <v>0</v>
      </c>
      <c r="O176" s="828">
        <v>1</v>
      </c>
      <c r="P176" s="1056">
        <f t="shared" si="21"/>
        <v>1</v>
      </c>
      <c r="Q176" s="1736">
        <f t="shared" si="22"/>
        <v>550</v>
      </c>
      <c r="R176" s="828" t="s">
        <v>1051</v>
      </c>
      <c r="S176" s="828" t="s">
        <v>1058</v>
      </c>
    </row>
    <row r="177" spans="1:20">
      <c r="A177" s="1727">
        <v>104</v>
      </c>
      <c r="B177" s="853" t="s">
        <v>3235</v>
      </c>
      <c r="C177" s="1056" t="s">
        <v>2599</v>
      </c>
      <c r="D177" s="828">
        <v>0</v>
      </c>
      <c r="E177" s="828">
        <v>0</v>
      </c>
      <c r="F177" s="828">
        <v>1</v>
      </c>
      <c r="G177" s="828">
        <v>1</v>
      </c>
      <c r="H177" s="1056">
        <v>0</v>
      </c>
      <c r="I177" s="828">
        <v>1</v>
      </c>
      <c r="J177" s="1056">
        <v>550</v>
      </c>
      <c r="K177" s="1737">
        <v>550</v>
      </c>
      <c r="L177" s="1056">
        <v>0</v>
      </c>
      <c r="M177" s="1056">
        <v>0</v>
      </c>
      <c r="N177" s="1056">
        <v>0</v>
      </c>
      <c r="O177" s="828">
        <v>1</v>
      </c>
      <c r="P177" s="1056">
        <f t="shared" si="21"/>
        <v>1</v>
      </c>
      <c r="Q177" s="1736">
        <f t="shared" si="22"/>
        <v>550</v>
      </c>
      <c r="R177" s="828" t="s">
        <v>1051</v>
      </c>
      <c r="S177" s="828" t="s">
        <v>1058</v>
      </c>
    </row>
    <row r="178" spans="1:20">
      <c r="A178" s="1727">
        <v>105</v>
      </c>
      <c r="B178" s="853" t="s">
        <v>3236</v>
      </c>
      <c r="C178" s="1056" t="s">
        <v>2599</v>
      </c>
      <c r="D178" s="1056">
        <v>117</v>
      </c>
      <c r="E178" s="1056">
        <v>40</v>
      </c>
      <c r="F178" s="1056">
        <v>40</v>
      </c>
      <c r="G178" s="1056">
        <v>240</v>
      </c>
      <c r="H178" s="1056">
        <v>0</v>
      </c>
      <c r="I178" s="1056">
        <v>221</v>
      </c>
      <c r="J178" s="1056">
        <v>40</v>
      </c>
      <c r="K178" s="1736">
        <v>48000</v>
      </c>
      <c r="L178" s="1056">
        <v>300</v>
      </c>
      <c r="M178" s="1056">
        <v>300</v>
      </c>
      <c r="N178" s="1056">
        <v>300</v>
      </c>
      <c r="O178" s="1056">
        <v>300</v>
      </c>
      <c r="P178" s="1056">
        <f t="shared" si="21"/>
        <v>1200</v>
      </c>
      <c r="Q178" s="1736">
        <f t="shared" si="22"/>
        <v>48000</v>
      </c>
      <c r="R178" s="828" t="s">
        <v>1051</v>
      </c>
      <c r="S178" s="828" t="s">
        <v>1058</v>
      </c>
    </row>
    <row r="179" spans="1:20">
      <c r="A179" s="126"/>
      <c r="B179" s="877" t="s">
        <v>6</v>
      </c>
      <c r="C179" s="22"/>
      <c r="D179" s="22"/>
      <c r="E179" s="22"/>
      <c r="F179" s="22"/>
      <c r="G179" s="22"/>
      <c r="H179" s="22"/>
      <c r="I179" s="22"/>
      <c r="J179" s="22"/>
      <c r="K179" s="1273">
        <f>SUM(K163:K178)</f>
        <v>1500007</v>
      </c>
      <c r="L179" s="1139"/>
      <c r="M179" s="1139"/>
      <c r="N179" s="1139"/>
      <c r="O179" s="1139"/>
      <c r="P179" s="1139"/>
      <c r="Q179" s="1273">
        <f>SUM(Q163:Q178)</f>
        <v>1500007</v>
      </c>
      <c r="R179" s="22"/>
      <c r="S179" s="22"/>
      <c r="T179" s="517" t="str">
        <f>+IF(K249=Q249,("OK"))</f>
        <v>OK</v>
      </c>
    </row>
    <row r="180" spans="1:20">
      <c r="A180" s="126"/>
      <c r="B180" s="1728"/>
      <c r="C180" s="22"/>
      <c r="D180" s="22"/>
      <c r="E180" s="22"/>
      <c r="F180" s="22"/>
      <c r="G180" s="22"/>
      <c r="H180" s="22"/>
      <c r="I180" s="22"/>
      <c r="J180" s="22"/>
      <c r="K180" s="1254"/>
      <c r="L180" s="1139"/>
      <c r="M180" s="1139"/>
      <c r="N180" s="1139"/>
      <c r="O180" s="1139"/>
      <c r="P180" s="1139"/>
      <c r="Q180" s="1254"/>
      <c r="R180" s="22"/>
      <c r="S180" s="22"/>
      <c r="T180" s="517" t="str">
        <f>+IF(K250=Q250,("OK"))</f>
        <v>OK</v>
      </c>
    </row>
    <row r="181" spans="1:20">
      <c r="A181" s="126"/>
      <c r="B181" s="1728"/>
      <c r="C181" s="22"/>
      <c r="D181" s="22"/>
      <c r="E181" s="22"/>
      <c r="F181" s="22"/>
      <c r="G181" s="22"/>
      <c r="H181" s="22"/>
      <c r="I181" s="22"/>
      <c r="J181" s="22"/>
      <c r="K181" s="1254"/>
      <c r="L181" s="1139"/>
      <c r="M181" s="1139"/>
      <c r="N181" s="1139"/>
      <c r="O181" s="1139"/>
      <c r="P181" s="1139"/>
      <c r="Q181" s="1254"/>
      <c r="R181" s="22"/>
      <c r="S181" s="22"/>
      <c r="T181" s="517"/>
    </row>
    <row r="182" spans="1:20">
      <c r="A182" s="126"/>
      <c r="B182" s="1728"/>
      <c r="C182" s="22"/>
      <c r="D182" s="22"/>
      <c r="E182" s="22"/>
      <c r="F182" s="22"/>
      <c r="G182" s="22"/>
      <c r="H182" s="22"/>
      <c r="I182" s="22"/>
      <c r="J182" s="22"/>
      <c r="K182" s="1254"/>
      <c r="L182" s="1139"/>
      <c r="M182" s="1139"/>
      <c r="N182" s="1139"/>
      <c r="O182" s="1139"/>
      <c r="P182" s="1139"/>
      <c r="Q182" s="1254"/>
      <c r="R182" s="22"/>
      <c r="S182" s="22"/>
      <c r="T182" s="517"/>
    </row>
    <row r="183" spans="1:20">
      <c r="A183" s="126"/>
      <c r="B183" s="1728"/>
      <c r="C183" s="22"/>
      <c r="D183" s="22"/>
      <c r="E183" s="22"/>
      <c r="F183" s="22"/>
      <c r="G183" s="22"/>
      <c r="H183" s="22"/>
      <c r="I183" s="22"/>
      <c r="J183" s="22"/>
      <c r="K183" s="1254"/>
      <c r="L183" s="1139"/>
      <c r="M183" s="1139"/>
      <c r="N183" s="1139"/>
      <c r="O183" s="1139"/>
      <c r="P183" s="1139"/>
      <c r="Q183" s="1254"/>
      <c r="R183" s="22"/>
      <c r="S183" s="22"/>
      <c r="T183" s="517" t="str">
        <f t="shared" ref="T183:T189" si="23">+IF(K251=Q251,("OK"))</f>
        <v>OK</v>
      </c>
    </row>
    <row r="184" spans="1:20" ht="24.6">
      <c r="A184" s="1826" t="s">
        <v>3137</v>
      </c>
      <c r="B184" s="1826"/>
      <c r="C184" s="1826"/>
      <c r="D184" s="1826"/>
      <c r="E184" s="1826"/>
      <c r="F184" s="1826"/>
      <c r="G184" s="1826"/>
      <c r="H184" s="1826"/>
      <c r="I184" s="1826"/>
      <c r="J184" s="1826"/>
      <c r="K184" s="1826"/>
      <c r="L184" s="1826"/>
      <c r="M184" s="1826"/>
      <c r="N184" s="1826"/>
      <c r="O184" s="1826"/>
      <c r="P184" s="1826"/>
      <c r="Q184" s="1826"/>
      <c r="R184" s="1826"/>
      <c r="S184" s="1826"/>
      <c r="T184" s="517" t="str">
        <f t="shared" si="23"/>
        <v>OK</v>
      </c>
    </row>
    <row r="185" spans="1:20" ht="24.6">
      <c r="A185" s="1781" t="s">
        <v>1029</v>
      </c>
      <c r="B185" s="1781"/>
      <c r="C185" s="1781"/>
      <c r="D185" s="1781"/>
      <c r="E185" s="1781"/>
      <c r="F185" s="1781"/>
      <c r="G185" s="1781"/>
      <c r="H185" s="1781"/>
      <c r="I185" s="1781"/>
      <c r="J185" s="1781"/>
      <c r="K185" s="1781"/>
      <c r="L185" s="1781"/>
      <c r="M185" s="1781"/>
      <c r="N185" s="1781"/>
      <c r="O185" s="1781"/>
      <c r="P185" s="1781"/>
      <c r="Q185" s="1781"/>
      <c r="R185" s="1781"/>
      <c r="S185" s="1781"/>
      <c r="T185" s="517" t="str">
        <f t="shared" si="23"/>
        <v>OK</v>
      </c>
    </row>
    <row r="186" spans="1:20" ht="24.6">
      <c r="A186" s="1827" t="s">
        <v>1030</v>
      </c>
      <c r="B186" s="1827"/>
      <c r="C186" s="1827"/>
      <c r="D186" s="1827"/>
      <c r="E186" s="1827"/>
      <c r="F186" s="1827"/>
      <c r="G186" s="1827"/>
      <c r="H186" s="1827"/>
      <c r="I186" s="1827"/>
      <c r="J186" s="1827"/>
      <c r="K186" s="1827"/>
      <c r="L186" s="1827"/>
      <c r="M186" s="1827"/>
      <c r="N186" s="1827"/>
      <c r="O186" s="1827"/>
      <c r="P186" s="1827"/>
      <c r="Q186" s="1827"/>
      <c r="R186" s="1827"/>
      <c r="S186" s="1827"/>
      <c r="T186" s="517" t="str">
        <f t="shared" si="23"/>
        <v>OK</v>
      </c>
    </row>
    <row r="187" spans="1:20" ht="35.4" customHeight="1">
      <c r="A187" s="1828" t="s">
        <v>1142</v>
      </c>
      <c r="B187" s="1829" t="s">
        <v>4</v>
      </c>
      <c r="C187" s="1828" t="s">
        <v>1031</v>
      </c>
      <c r="D187" s="1831" t="s">
        <v>1032</v>
      </c>
      <c r="E187" s="1831"/>
      <c r="F187" s="1831"/>
      <c r="G187" s="1838" t="s">
        <v>1033</v>
      </c>
      <c r="H187" s="1847" t="s">
        <v>1034</v>
      </c>
      <c r="I187" s="1847" t="s">
        <v>1035</v>
      </c>
      <c r="J187" s="1833" t="s">
        <v>1036</v>
      </c>
      <c r="K187" s="1885" t="s">
        <v>1037</v>
      </c>
      <c r="L187" s="1847" t="s">
        <v>1038</v>
      </c>
      <c r="M187" s="1847" t="s">
        <v>1039</v>
      </c>
      <c r="N187" s="1847" t="s">
        <v>1040</v>
      </c>
      <c r="O187" s="1847" t="s">
        <v>1041</v>
      </c>
      <c r="P187" s="1828" t="s">
        <v>1042</v>
      </c>
      <c r="Q187" s="1828"/>
      <c r="R187" s="1828" t="s">
        <v>1043</v>
      </c>
      <c r="S187" s="1872" t="s">
        <v>1146</v>
      </c>
      <c r="T187" s="517" t="str">
        <f t="shared" si="23"/>
        <v>OK</v>
      </c>
    </row>
    <row r="188" spans="1:20" ht="61.95" customHeight="1">
      <c r="A188" s="1828"/>
      <c r="B188" s="1830"/>
      <c r="C188" s="1828"/>
      <c r="D188" s="1732" t="s">
        <v>1045</v>
      </c>
      <c r="E188" s="1732" t="s">
        <v>1046</v>
      </c>
      <c r="F188" s="1732" t="s">
        <v>224</v>
      </c>
      <c r="G188" s="1838"/>
      <c r="H188" s="1847"/>
      <c r="I188" s="1847"/>
      <c r="J188" s="1833"/>
      <c r="K188" s="1885"/>
      <c r="L188" s="1847"/>
      <c r="M188" s="1847"/>
      <c r="N188" s="1847"/>
      <c r="O188" s="1847"/>
      <c r="P188" s="498" t="s">
        <v>1047</v>
      </c>
      <c r="Q188" s="500" t="s">
        <v>1048</v>
      </c>
      <c r="R188" s="1828"/>
      <c r="S188" s="1872"/>
      <c r="T188" s="517" t="str">
        <f t="shared" si="23"/>
        <v>OK</v>
      </c>
    </row>
    <row r="189" spans="1:20">
      <c r="A189" s="1023"/>
      <c r="B189" s="1733" t="s">
        <v>1087</v>
      </c>
      <c r="C189" s="888"/>
      <c r="D189" s="888"/>
      <c r="E189" s="888"/>
      <c r="F189" s="888"/>
      <c r="G189" s="888"/>
      <c r="H189" s="888"/>
      <c r="I189" s="888"/>
      <c r="J189" s="888"/>
      <c r="K189" s="1273">
        <f>+K179</f>
        <v>1500007</v>
      </c>
      <c r="L189" s="1734"/>
      <c r="M189" s="1734"/>
      <c r="N189" s="1734"/>
      <c r="O189" s="1734"/>
      <c r="P189" s="1734"/>
      <c r="Q189" s="1273">
        <f>+Q179</f>
        <v>1500007</v>
      </c>
      <c r="R189" s="888"/>
      <c r="S189" s="888"/>
      <c r="T189" s="517" t="str">
        <f t="shared" si="23"/>
        <v>OK</v>
      </c>
    </row>
    <row r="190" spans="1:20">
      <c r="A190" s="1727">
        <v>106</v>
      </c>
      <c r="B190" s="853" t="s">
        <v>3237</v>
      </c>
      <c r="C190" s="1056" t="s">
        <v>2599</v>
      </c>
      <c r="D190" s="1056">
        <v>90</v>
      </c>
      <c r="E190" s="1056">
        <v>140</v>
      </c>
      <c r="F190" s="1056">
        <v>138</v>
      </c>
      <c r="G190" s="1056">
        <v>226</v>
      </c>
      <c r="H190" s="1056">
        <v>0</v>
      </c>
      <c r="I190" s="1056">
        <v>226</v>
      </c>
      <c r="J190" s="1056">
        <v>50</v>
      </c>
      <c r="K190" s="1736">
        <v>60000</v>
      </c>
      <c r="L190" s="1056">
        <v>300</v>
      </c>
      <c r="M190" s="1056">
        <v>300</v>
      </c>
      <c r="N190" s="1056">
        <v>300</v>
      </c>
      <c r="O190" s="1056">
        <v>300</v>
      </c>
      <c r="P190" s="1056">
        <f>SUM(L190:O190)</f>
        <v>1200</v>
      </c>
      <c r="Q190" s="1736">
        <f>SUM(P190*J190)</f>
        <v>60000</v>
      </c>
      <c r="R190" s="828" t="s">
        <v>1051</v>
      </c>
      <c r="S190" s="828" t="s">
        <v>1058</v>
      </c>
    </row>
    <row r="191" spans="1:20">
      <c r="A191" s="1727">
        <v>107</v>
      </c>
      <c r="B191" s="853" t="s">
        <v>3238</v>
      </c>
      <c r="C191" s="1056" t="s">
        <v>2599</v>
      </c>
      <c r="D191" s="1056">
        <v>113</v>
      </c>
      <c r="E191" s="1056">
        <v>150</v>
      </c>
      <c r="F191" s="1056">
        <v>146</v>
      </c>
      <c r="G191" s="1056">
        <v>77</v>
      </c>
      <c r="H191" s="1056">
        <v>0</v>
      </c>
      <c r="I191" s="1056">
        <v>77</v>
      </c>
      <c r="J191" s="1056">
        <v>50</v>
      </c>
      <c r="K191" s="1736">
        <v>60000</v>
      </c>
      <c r="L191" s="1056">
        <v>300</v>
      </c>
      <c r="M191" s="1056">
        <v>300</v>
      </c>
      <c r="N191" s="1056">
        <v>300</v>
      </c>
      <c r="O191" s="1056">
        <v>300</v>
      </c>
      <c r="P191" s="1056">
        <f>SUM(L191:O191)</f>
        <v>1200</v>
      </c>
      <c r="Q191" s="1736">
        <f>SUM(P191*J191)</f>
        <v>60000</v>
      </c>
      <c r="R191" s="828" t="s">
        <v>1051</v>
      </c>
      <c r="S191" s="828" t="s">
        <v>1058</v>
      </c>
    </row>
    <row r="192" spans="1:20" ht="30" customHeight="1">
      <c r="A192" s="126"/>
      <c r="B192" s="877" t="s">
        <v>6</v>
      </c>
      <c r="C192" s="22"/>
      <c r="D192" s="22"/>
      <c r="E192" s="22"/>
      <c r="F192" s="22"/>
      <c r="G192" s="22"/>
      <c r="H192" s="22"/>
      <c r="I192" s="22"/>
      <c r="J192" s="22"/>
      <c r="K192" s="1273">
        <f>SUM(K189:K191)</f>
        <v>1620007</v>
      </c>
      <c r="L192" s="1139"/>
      <c r="M192" s="1139"/>
      <c r="N192" s="1139"/>
      <c r="O192" s="1139"/>
      <c r="P192" s="1139"/>
      <c r="Q192" s="1273">
        <f>SUM(Q189:Q191)</f>
        <v>1620007</v>
      </c>
      <c r="R192" s="22"/>
      <c r="S192" s="22"/>
    </row>
    <row r="193" spans="1:19">
      <c r="A193" s="126"/>
      <c r="B193" s="1728"/>
      <c r="C193" s="22"/>
      <c r="D193" s="22"/>
      <c r="E193" s="22"/>
      <c r="F193" s="22"/>
      <c r="G193" s="22"/>
      <c r="H193" s="22"/>
      <c r="I193" s="22"/>
      <c r="J193" s="22"/>
      <c r="K193" s="1254"/>
      <c r="L193" s="1139"/>
      <c r="M193" s="1139"/>
      <c r="N193" s="1139"/>
      <c r="O193" s="1139"/>
      <c r="P193" s="1139"/>
      <c r="Q193" s="1254"/>
      <c r="R193" s="22"/>
      <c r="S193" s="22"/>
    </row>
  </sheetData>
  <protectedRanges>
    <protectedRange password="CC6F" sqref="B21 B12:B15 B41 B31:B35 B64 B192:B193 B88 B80:B82 B112 B104:B106 B137 B128:B131 B163 B153:B157 B189 B179:B183 B57:B58" name="ช่วง1_5_1_3_1_2_4_1_1_2"/>
  </protectedRanges>
  <mergeCells count="171">
    <mergeCell ref="K187:K188"/>
    <mergeCell ref="A184:S184"/>
    <mergeCell ref="A185:S185"/>
    <mergeCell ref="I161:I162"/>
    <mergeCell ref="J161:J162"/>
    <mergeCell ref="K161:K162"/>
    <mergeCell ref="L161:L162"/>
    <mergeCell ref="M161:M162"/>
    <mergeCell ref="N161:N162"/>
    <mergeCell ref="S187:S188"/>
    <mergeCell ref="L187:L188"/>
    <mergeCell ref="M187:M188"/>
    <mergeCell ref="N187:N188"/>
    <mergeCell ref="O187:O188"/>
    <mergeCell ref="P187:Q187"/>
    <mergeCell ref="R187:R188"/>
    <mergeCell ref="A186:S186"/>
    <mergeCell ref="A187:A188"/>
    <mergeCell ref="B187:B188"/>
    <mergeCell ref="C187:C188"/>
    <mergeCell ref="D187:F187"/>
    <mergeCell ref="G187:G188"/>
    <mergeCell ref="H187:H188"/>
    <mergeCell ref="I187:I188"/>
    <mergeCell ref="J187:J188"/>
    <mergeCell ref="S135:S136"/>
    <mergeCell ref="A158:S158"/>
    <mergeCell ref="A159:S159"/>
    <mergeCell ref="A160:S160"/>
    <mergeCell ref="A161:A162"/>
    <mergeCell ref="B161:B162"/>
    <mergeCell ref="C161:C162"/>
    <mergeCell ref="D161:F161"/>
    <mergeCell ref="G161:G162"/>
    <mergeCell ref="H161:H162"/>
    <mergeCell ref="L135:L136"/>
    <mergeCell ref="M135:M136"/>
    <mergeCell ref="N135:N136"/>
    <mergeCell ref="O135:O136"/>
    <mergeCell ref="P135:Q135"/>
    <mergeCell ref="R135:R136"/>
    <mergeCell ref="O161:O162"/>
    <mergeCell ref="P161:Q161"/>
    <mergeCell ref="R161:R162"/>
    <mergeCell ref="S161:S162"/>
    <mergeCell ref="A135:A136"/>
    <mergeCell ref="B135:B136"/>
    <mergeCell ref="C135:C136"/>
    <mergeCell ref="D135:F135"/>
    <mergeCell ref="G135:G136"/>
    <mergeCell ref="H135:H136"/>
    <mergeCell ref="I135:I136"/>
    <mergeCell ref="J135:J136"/>
    <mergeCell ref="K135:K136"/>
    <mergeCell ref="A132:S132"/>
    <mergeCell ref="A133:S133"/>
    <mergeCell ref="I110:I111"/>
    <mergeCell ref="J110:J111"/>
    <mergeCell ref="K110:K111"/>
    <mergeCell ref="L110:L111"/>
    <mergeCell ref="M110:M111"/>
    <mergeCell ref="N110:N111"/>
    <mergeCell ref="A134:S134"/>
    <mergeCell ref="S86:S87"/>
    <mergeCell ref="A107:S107"/>
    <mergeCell ref="A108:S108"/>
    <mergeCell ref="A109:S109"/>
    <mergeCell ref="A110:A111"/>
    <mergeCell ref="B110:B111"/>
    <mergeCell ref="C110:C111"/>
    <mergeCell ref="D110:F110"/>
    <mergeCell ref="G110:G111"/>
    <mergeCell ref="H110:H111"/>
    <mergeCell ref="L86:L87"/>
    <mergeCell ref="M86:M87"/>
    <mergeCell ref="N86:N87"/>
    <mergeCell ref="O86:O87"/>
    <mergeCell ref="P86:Q86"/>
    <mergeCell ref="R86:R87"/>
    <mergeCell ref="O110:O111"/>
    <mergeCell ref="P110:Q110"/>
    <mergeCell ref="R110:R111"/>
    <mergeCell ref="S110:S111"/>
    <mergeCell ref="A86:A87"/>
    <mergeCell ref="B86:B87"/>
    <mergeCell ref="C86:C87"/>
    <mergeCell ref="D86:F86"/>
    <mergeCell ref="G86:G87"/>
    <mergeCell ref="H86:H87"/>
    <mergeCell ref="I86:I87"/>
    <mergeCell ref="J86:J87"/>
    <mergeCell ref="K86:K87"/>
    <mergeCell ref="A83:S83"/>
    <mergeCell ref="A84:S84"/>
    <mergeCell ref="I62:I63"/>
    <mergeCell ref="J62:J63"/>
    <mergeCell ref="K62:K63"/>
    <mergeCell ref="L62:L63"/>
    <mergeCell ref="M62:M63"/>
    <mergeCell ref="N62:N63"/>
    <mergeCell ref="A85:S85"/>
    <mergeCell ref="A59:S59"/>
    <mergeCell ref="A60:S60"/>
    <mergeCell ref="A61:S61"/>
    <mergeCell ref="A62:A63"/>
    <mergeCell ref="B62:B63"/>
    <mergeCell ref="C62:C63"/>
    <mergeCell ref="D62:F62"/>
    <mergeCell ref="G62:G63"/>
    <mergeCell ref="H62:H63"/>
    <mergeCell ref="O62:O63"/>
    <mergeCell ref="P62:Q62"/>
    <mergeCell ref="R62:R63"/>
    <mergeCell ref="S62:S63"/>
    <mergeCell ref="A38:S38"/>
    <mergeCell ref="A39:A40"/>
    <mergeCell ref="B39:B40"/>
    <mergeCell ref="C39:C40"/>
    <mergeCell ref="D39:F39"/>
    <mergeCell ref="G39:G40"/>
    <mergeCell ref="H39:H40"/>
    <mergeCell ref="I39:I40"/>
    <mergeCell ref="J39:J40"/>
    <mergeCell ref="K39:K40"/>
    <mergeCell ref="S39:S40"/>
    <mergeCell ref="L39:L40"/>
    <mergeCell ref="M39:M40"/>
    <mergeCell ref="N39:N40"/>
    <mergeCell ref="O39:O40"/>
    <mergeCell ref="P39:Q39"/>
    <mergeCell ref="R39:R40"/>
    <mergeCell ref="O19:O20"/>
    <mergeCell ref="P19:Q19"/>
    <mergeCell ref="R19:R20"/>
    <mergeCell ref="S19:S20"/>
    <mergeCell ref="A36:S36"/>
    <mergeCell ref="A37:S37"/>
    <mergeCell ref="I19:I20"/>
    <mergeCell ref="J19:J20"/>
    <mergeCell ref="K19:K20"/>
    <mergeCell ref="L19:L20"/>
    <mergeCell ref="M19:M20"/>
    <mergeCell ref="N19:N20"/>
    <mergeCell ref="A19:A20"/>
    <mergeCell ref="B19:B20"/>
    <mergeCell ref="C19:C20"/>
    <mergeCell ref="D19:F19"/>
    <mergeCell ref="G19:G20"/>
    <mergeCell ref="H19:H20"/>
    <mergeCell ref="A16:S16"/>
    <mergeCell ref="A17:S17"/>
    <mergeCell ref="A18:S18"/>
    <mergeCell ref="J4:J5"/>
    <mergeCell ref="K4:K5"/>
    <mergeCell ref="L4:L5"/>
    <mergeCell ref="M4:M5"/>
    <mergeCell ref="N4:N5"/>
    <mergeCell ref="O4:O5"/>
    <mergeCell ref="A1:S1"/>
    <mergeCell ref="A2:S2"/>
    <mergeCell ref="A3:S3"/>
    <mergeCell ref="A4:A5"/>
    <mergeCell ref="B4:B5"/>
    <mergeCell ref="C4:C5"/>
    <mergeCell ref="D4:F4"/>
    <mergeCell ref="G4:G5"/>
    <mergeCell ref="H4:H5"/>
    <mergeCell ref="I4:I5"/>
    <mergeCell ref="P4:Q4"/>
    <mergeCell ref="R4:R5"/>
    <mergeCell ref="S4:S5"/>
  </mergeCells>
  <hyperlinks>
    <hyperlink ref="T1" location="'รวมงบ 2565'!A1" display="กลับ" xr:uid="{44FD1A22-8FE5-4187-9E4F-0BA87C3EDA81}"/>
  </hyperlinks>
  <pageMargins left="0.39370078740157483" right="0" top="0.19685039370078741" bottom="0" header="0" footer="0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20C24-15BE-47B4-8D7E-CD86D5F55569}">
  <sheetPr>
    <tabColor rgb="FF00B050"/>
  </sheetPr>
  <dimension ref="A7:J299"/>
  <sheetViews>
    <sheetView topLeftCell="A17" zoomScaleNormal="100" zoomScaleSheetLayoutView="96" workbookViewId="0">
      <selection activeCell="H45" sqref="H45"/>
    </sheetView>
  </sheetViews>
  <sheetFormatPr defaultRowHeight="22.2"/>
  <cols>
    <col min="1" max="1" width="14" style="182" bestFit="1" customWidth="1"/>
    <col min="2" max="2" width="20.3984375" customWidth="1"/>
    <col min="3" max="3" width="31.09765625" customWidth="1"/>
    <col min="4" max="4" width="15.69921875" customWidth="1"/>
    <col min="5" max="5" width="21.19921875" customWidth="1"/>
    <col min="6" max="6" width="15.8984375" customWidth="1"/>
    <col min="7" max="7" width="10.09765625" customWidth="1"/>
    <col min="257" max="257" width="14" bestFit="1" customWidth="1"/>
    <col min="258" max="258" width="20.3984375" customWidth="1"/>
    <col min="259" max="259" width="31.09765625" customWidth="1"/>
    <col min="260" max="260" width="15.69921875" customWidth="1"/>
    <col min="261" max="261" width="21.19921875" customWidth="1"/>
    <col min="262" max="262" width="15.8984375" customWidth="1"/>
    <col min="263" max="263" width="10.09765625" customWidth="1"/>
    <col min="513" max="513" width="14" bestFit="1" customWidth="1"/>
    <col min="514" max="514" width="20.3984375" customWidth="1"/>
    <col min="515" max="515" width="31.09765625" customWidth="1"/>
    <col min="516" max="516" width="15.69921875" customWidth="1"/>
    <col min="517" max="517" width="21.19921875" customWidth="1"/>
    <col min="518" max="518" width="15.8984375" customWidth="1"/>
    <col min="519" max="519" width="10.09765625" customWidth="1"/>
    <col min="769" max="769" width="14" bestFit="1" customWidth="1"/>
    <col min="770" max="770" width="20.3984375" customWidth="1"/>
    <col min="771" max="771" width="31.09765625" customWidth="1"/>
    <col min="772" max="772" width="15.69921875" customWidth="1"/>
    <col min="773" max="773" width="21.19921875" customWidth="1"/>
    <col min="774" max="774" width="15.8984375" customWidth="1"/>
    <col min="775" max="775" width="10.09765625" customWidth="1"/>
    <col min="1025" max="1025" width="14" bestFit="1" customWidth="1"/>
    <col min="1026" max="1026" width="20.3984375" customWidth="1"/>
    <col min="1027" max="1027" width="31.09765625" customWidth="1"/>
    <col min="1028" max="1028" width="15.69921875" customWidth="1"/>
    <col min="1029" max="1029" width="21.19921875" customWidth="1"/>
    <col min="1030" max="1030" width="15.8984375" customWidth="1"/>
    <col min="1031" max="1031" width="10.09765625" customWidth="1"/>
    <col min="1281" max="1281" width="14" bestFit="1" customWidth="1"/>
    <col min="1282" max="1282" width="20.3984375" customWidth="1"/>
    <col min="1283" max="1283" width="31.09765625" customWidth="1"/>
    <col min="1284" max="1284" width="15.69921875" customWidth="1"/>
    <col min="1285" max="1285" width="21.19921875" customWidth="1"/>
    <col min="1286" max="1286" width="15.8984375" customWidth="1"/>
    <col min="1287" max="1287" width="10.09765625" customWidth="1"/>
    <col min="1537" max="1537" width="14" bestFit="1" customWidth="1"/>
    <col min="1538" max="1538" width="20.3984375" customWidth="1"/>
    <col min="1539" max="1539" width="31.09765625" customWidth="1"/>
    <col min="1540" max="1540" width="15.69921875" customWidth="1"/>
    <col min="1541" max="1541" width="21.19921875" customWidth="1"/>
    <col min="1542" max="1542" width="15.8984375" customWidth="1"/>
    <col min="1543" max="1543" width="10.09765625" customWidth="1"/>
    <col min="1793" max="1793" width="14" bestFit="1" customWidth="1"/>
    <col min="1794" max="1794" width="20.3984375" customWidth="1"/>
    <col min="1795" max="1795" width="31.09765625" customWidth="1"/>
    <col min="1796" max="1796" width="15.69921875" customWidth="1"/>
    <col min="1797" max="1797" width="21.19921875" customWidth="1"/>
    <col min="1798" max="1798" width="15.8984375" customWidth="1"/>
    <col min="1799" max="1799" width="10.09765625" customWidth="1"/>
    <col min="2049" max="2049" width="14" bestFit="1" customWidth="1"/>
    <col min="2050" max="2050" width="20.3984375" customWidth="1"/>
    <col min="2051" max="2051" width="31.09765625" customWidth="1"/>
    <col min="2052" max="2052" width="15.69921875" customWidth="1"/>
    <col min="2053" max="2053" width="21.19921875" customWidth="1"/>
    <col min="2054" max="2054" width="15.8984375" customWidth="1"/>
    <col min="2055" max="2055" width="10.09765625" customWidth="1"/>
    <col min="2305" max="2305" width="14" bestFit="1" customWidth="1"/>
    <col min="2306" max="2306" width="20.3984375" customWidth="1"/>
    <col min="2307" max="2307" width="31.09765625" customWidth="1"/>
    <col min="2308" max="2308" width="15.69921875" customWidth="1"/>
    <col min="2309" max="2309" width="21.19921875" customWidth="1"/>
    <col min="2310" max="2310" width="15.8984375" customWidth="1"/>
    <col min="2311" max="2311" width="10.09765625" customWidth="1"/>
    <col min="2561" max="2561" width="14" bestFit="1" customWidth="1"/>
    <col min="2562" max="2562" width="20.3984375" customWidth="1"/>
    <col min="2563" max="2563" width="31.09765625" customWidth="1"/>
    <col min="2564" max="2564" width="15.69921875" customWidth="1"/>
    <col min="2565" max="2565" width="21.19921875" customWidth="1"/>
    <col min="2566" max="2566" width="15.8984375" customWidth="1"/>
    <col min="2567" max="2567" width="10.09765625" customWidth="1"/>
    <col min="2817" max="2817" width="14" bestFit="1" customWidth="1"/>
    <col min="2818" max="2818" width="20.3984375" customWidth="1"/>
    <col min="2819" max="2819" width="31.09765625" customWidth="1"/>
    <col min="2820" max="2820" width="15.69921875" customWidth="1"/>
    <col min="2821" max="2821" width="21.19921875" customWidth="1"/>
    <col min="2822" max="2822" width="15.8984375" customWidth="1"/>
    <col min="2823" max="2823" width="10.09765625" customWidth="1"/>
    <col min="3073" max="3073" width="14" bestFit="1" customWidth="1"/>
    <col min="3074" max="3074" width="20.3984375" customWidth="1"/>
    <col min="3075" max="3075" width="31.09765625" customWidth="1"/>
    <col min="3076" max="3076" width="15.69921875" customWidth="1"/>
    <col min="3077" max="3077" width="21.19921875" customWidth="1"/>
    <col min="3078" max="3078" width="15.8984375" customWidth="1"/>
    <col min="3079" max="3079" width="10.09765625" customWidth="1"/>
    <col min="3329" max="3329" width="14" bestFit="1" customWidth="1"/>
    <col min="3330" max="3330" width="20.3984375" customWidth="1"/>
    <col min="3331" max="3331" width="31.09765625" customWidth="1"/>
    <col min="3332" max="3332" width="15.69921875" customWidth="1"/>
    <col min="3333" max="3333" width="21.19921875" customWidth="1"/>
    <col min="3334" max="3334" width="15.8984375" customWidth="1"/>
    <col min="3335" max="3335" width="10.09765625" customWidth="1"/>
    <col min="3585" max="3585" width="14" bestFit="1" customWidth="1"/>
    <col min="3586" max="3586" width="20.3984375" customWidth="1"/>
    <col min="3587" max="3587" width="31.09765625" customWidth="1"/>
    <col min="3588" max="3588" width="15.69921875" customWidth="1"/>
    <col min="3589" max="3589" width="21.19921875" customWidth="1"/>
    <col min="3590" max="3590" width="15.8984375" customWidth="1"/>
    <col min="3591" max="3591" width="10.09765625" customWidth="1"/>
    <col min="3841" max="3841" width="14" bestFit="1" customWidth="1"/>
    <col min="3842" max="3842" width="20.3984375" customWidth="1"/>
    <col min="3843" max="3843" width="31.09765625" customWidth="1"/>
    <col min="3844" max="3844" width="15.69921875" customWidth="1"/>
    <col min="3845" max="3845" width="21.19921875" customWidth="1"/>
    <col min="3846" max="3846" width="15.8984375" customWidth="1"/>
    <col min="3847" max="3847" width="10.09765625" customWidth="1"/>
    <col min="4097" max="4097" width="14" bestFit="1" customWidth="1"/>
    <col min="4098" max="4098" width="20.3984375" customWidth="1"/>
    <col min="4099" max="4099" width="31.09765625" customWidth="1"/>
    <col min="4100" max="4100" width="15.69921875" customWidth="1"/>
    <col min="4101" max="4101" width="21.19921875" customWidth="1"/>
    <col min="4102" max="4102" width="15.8984375" customWidth="1"/>
    <col min="4103" max="4103" width="10.09765625" customWidth="1"/>
    <col min="4353" max="4353" width="14" bestFit="1" customWidth="1"/>
    <col min="4354" max="4354" width="20.3984375" customWidth="1"/>
    <col min="4355" max="4355" width="31.09765625" customWidth="1"/>
    <col min="4356" max="4356" width="15.69921875" customWidth="1"/>
    <col min="4357" max="4357" width="21.19921875" customWidth="1"/>
    <col min="4358" max="4358" width="15.8984375" customWidth="1"/>
    <col min="4359" max="4359" width="10.09765625" customWidth="1"/>
    <col min="4609" max="4609" width="14" bestFit="1" customWidth="1"/>
    <col min="4610" max="4610" width="20.3984375" customWidth="1"/>
    <col min="4611" max="4611" width="31.09765625" customWidth="1"/>
    <col min="4612" max="4612" width="15.69921875" customWidth="1"/>
    <col min="4613" max="4613" width="21.19921875" customWidth="1"/>
    <col min="4614" max="4614" width="15.8984375" customWidth="1"/>
    <col min="4615" max="4615" width="10.09765625" customWidth="1"/>
    <col min="4865" max="4865" width="14" bestFit="1" customWidth="1"/>
    <col min="4866" max="4866" width="20.3984375" customWidth="1"/>
    <col min="4867" max="4867" width="31.09765625" customWidth="1"/>
    <col min="4868" max="4868" width="15.69921875" customWidth="1"/>
    <col min="4869" max="4869" width="21.19921875" customWidth="1"/>
    <col min="4870" max="4870" width="15.8984375" customWidth="1"/>
    <col min="4871" max="4871" width="10.09765625" customWidth="1"/>
    <col min="5121" max="5121" width="14" bestFit="1" customWidth="1"/>
    <col min="5122" max="5122" width="20.3984375" customWidth="1"/>
    <col min="5123" max="5123" width="31.09765625" customWidth="1"/>
    <col min="5124" max="5124" width="15.69921875" customWidth="1"/>
    <col min="5125" max="5125" width="21.19921875" customWidth="1"/>
    <col min="5126" max="5126" width="15.8984375" customWidth="1"/>
    <col min="5127" max="5127" width="10.09765625" customWidth="1"/>
    <col min="5377" max="5377" width="14" bestFit="1" customWidth="1"/>
    <col min="5378" max="5378" width="20.3984375" customWidth="1"/>
    <col min="5379" max="5379" width="31.09765625" customWidth="1"/>
    <col min="5380" max="5380" width="15.69921875" customWidth="1"/>
    <col min="5381" max="5381" width="21.19921875" customWidth="1"/>
    <col min="5382" max="5382" width="15.8984375" customWidth="1"/>
    <col min="5383" max="5383" width="10.09765625" customWidth="1"/>
    <col min="5633" max="5633" width="14" bestFit="1" customWidth="1"/>
    <col min="5634" max="5634" width="20.3984375" customWidth="1"/>
    <col min="5635" max="5635" width="31.09765625" customWidth="1"/>
    <col min="5636" max="5636" width="15.69921875" customWidth="1"/>
    <col min="5637" max="5637" width="21.19921875" customWidth="1"/>
    <col min="5638" max="5638" width="15.8984375" customWidth="1"/>
    <col min="5639" max="5639" width="10.09765625" customWidth="1"/>
    <col min="5889" max="5889" width="14" bestFit="1" customWidth="1"/>
    <col min="5890" max="5890" width="20.3984375" customWidth="1"/>
    <col min="5891" max="5891" width="31.09765625" customWidth="1"/>
    <col min="5892" max="5892" width="15.69921875" customWidth="1"/>
    <col min="5893" max="5893" width="21.19921875" customWidth="1"/>
    <col min="5894" max="5894" width="15.8984375" customWidth="1"/>
    <col min="5895" max="5895" width="10.09765625" customWidth="1"/>
    <col min="6145" max="6145" width="14" bestFit="1" customWidth="1"/>
    <col min="6146" max="6146" width="20.3984375" customWidth="1"/>
    <col min="6147" max="6147" width="31.09765625" customWidth="1"/>
    <col min="6148" max="6148" width="15.69921875" customWidth="1"/>
    <col min="6149" max="6149" width="21.19921875" customWidth="1"/>
    <col min="6150" max="6150" width="15.8984375" customWidth="1"/>
    <col min="6151" max="6151" width="10.09765625" customWidth="1"/>
    <col min="6401" max="6401" width="14" bestFit="1" customWidth="1"/>
    <col min="6402" max="6402" width="20.3984375" customWidth="1"/>
    <col min="6403" max="6403" width="31.09765625" customWidth="1"/>
    <col min="6404" max="6404" width="15.69921875" customWidth="1"/>
    <col min="6405" max="6405" width="21.19921875" customWidth="1"/>
    <col min="6406" max="6406" width="15.8984375" customWidth="1"/>
    <col min="6407" max="6407" width="10.09765625" customWidth="1"/>
    <col min="6657" max="6657" width="14" bestFit="1" customWidth="1"/>
    <col min="6658" max="6658" width="20.3984375" customWidth="1"/>
    <col min="6659" max="6659" width="31.09765625" customWidth="1"/>
    <col min="6660" max="6660" width="15.69921875" customWidth="1"/>
    <col min="6661" max="6661" width="21.19921875" customWidth="1"/>
    <col min="6662" max="6662" width="15.8984375" customWidth="1"/>
    <col min="6663" max="6663" width="10.09765625" customWidth="1"/>
    <col min="6913" max="6913" width="14" bestFit="1" customWidth="1"/>
    <col min="6914" max="6914" width="20.3984375" customWidth="1"/>
    <col min="6915" max="6915" width="31.09765625" customWidth="1"/>
    <col min="6916" max="6916" width="15.69921875" customWidth="1"/>
    <col min="6917" max="6917" width="21.19921875" customWidth="1"/>
    <col min="6918" max="6918" width="15.8984375" customWidth="1"/>
    <col min="6919" max="6919" width="10.09765625" customWidth="1"/>
    <col min="7169" max="7169" width="14" bestFit="1" customWidth="1"/>
    <col min="7170" max="7170" width="20.3984375" customWidth="1"/>
    <col min="7171" max="7171" width="31.09765625" customWidth="1"/>
    <col min="7172" max="7172" width="15.69921875" customWidth="1"/>
    <col min="7173" max="7173" width="21.19921875" customWidth="1"/>
    <col min="7174" max="7174" width="15.8984375" customWidth="1"/>
    <col min="7175" max="7175" width="10.09765625" customWidth="1"/>
    <col min="7425" max="7425" width="14" bestFit="1" customWidth="1"/>
    <col min="7426" max="7426" width="20.3984375" customWidth="1"/>
    <col min="7427" max="7427" width="31.09765625" customWidth="1"/>
    <col min="7428" max="7428" width="15.69921875" customWidth="1"/>
    <col min="7429" max="7429" width="21.19921875" customWidth="1"/>
    <col min="7430" max="7430" width="15.8984375" customWidth="1"/>
    <col min="7431" max="7431" width="10.09765625" customWidth="1"/>
    <col min="7681" max="7681" width="14" bestFit="1" customWidth="1"/>
    <col min="7682" max="7682" width="20.3984375" customWidth="1"/>
    <col min="7683" max="7683" width="31.09765625" customWidth="1"/>
    <col min="7684" max="7684" width="15.69921875" customWidth="1"/>
    <col min="7685" max="7685" width="21.19921875" customWidth="1"/>
    <col min="7686" max="7686" width="15.8984375" customWidth="1"/>
    <col min="7687" max="7687" width="10.09765625" customWidth="1"/>
    <col min="7937" max="7937" width="14" bestFit="1" customWidth="1"/>
    <col min="7938" max="7938" width="20.3984375" customWidth="1"/>
    <col min="7939" max="7939" width="31.09765625" customWidth="1"/>
    <col min="7940" max="7940" width="15.69921875" customWidth="1"/>
    <col min="7941" max="7941" width="21.19921875" customWidth="1"/>
    <col min="7942" max="7942" width="15.8984375" customWidth="1"/>
    <col min="7943" max="7943" width="10.09765625" customWidth="1"/>
    <col min="8193" max="8193" width="14" bestFit="1" customWidth="1"/>
    <col min="8194" max="8194" width="20.3984375" customWidth="1"/>
    <col min="8195" max="8195" width="31.09765625" customWidth="1"/>
    <col min="8196" max="8196" width="15.69921875" customWidth="1"/>
    <col min="8197" max="8197" width="21.19921875" customWidth="1"/>
    <col min="8198" max="8198" width="15.8984375" customWidth="1"/>
    <col min="8199" max="8199" width="10.09765625" customWidth="1"/>
    <col min="8449" max="8449" width="14" bestFit="1" customWidth="1"/>
    <col min="8450" max="8450" width="20.3984375" customWidth="1"/>
    <col min="8451" max="8451" width="31.09765625" customWidth="1"/>
    <col min="8452" max="8452" width="15.69921875" customWidth="1"/>
    <col min="8453" max="8453" width="21.19921875" customWidth="1"/>
    <col min="8454" max="8454" width="15.8984375" customWidth="1"/>
    <col min="8455" max="8455" width="10.09765625" customWidth="1"/>
    <col min="8705" max="8705" width="14" bestFit="1" customWidth="1"/>
    <col min="8706" max="8706" width="20.3984375" customWidth="1"/>
    <col min="8707" max="8707" width="31.09765625" customWidth="1"/>
    <col min="8708" max="8708" width="15.69921875" customWidth="1"/>
    <col min="8709" max="8709" width="21.19921875" customWidth="1"/>
    <col min="8710" max="8710" width="15.8984375" customWidth="1"/>
    <col min="8711" max="8711" width="10.09765625" customWidth="1"/>
    <col min="8961" max="8961" width="14" bestFit="1" customWidth="1"/>
    <col min="8962" max="8962" width="20.3984375" customWidth="1"/>
    <col min="8963" max="8963" width="31.09765625" customWidth="1"/>
    <col min="8964" max="8964" width="15.69921875" customWidth="1"/>
    <col min="8965" max="8965" width="21.19921875" customWidth="1"/>
    <col min="8966" max="8966" width="15.8984375" customWidth="1"/>
    <col min="8967" max="8967" width="10.09765625" customWidth="1"/>
    <col min="9217" max="9217" width="14" bestFit="1" customWidth="1"/>
    <col min="9218" max="9218" width="20.3984375" customWidth="1"/>
    <col min="9219" max="9219" width="31.09765625" customWidth="1"/>
    <col min="9220" max="9220" width="15.69921875" customWidth="1"/>
    <col min="9221" max="9221" width="21.19921875" customWidth="1"/>
    <col min="9222" max="9222" width="15.8984375" customWidth="1"/>
    <col min="9223" max="9223" width="10.09765625" customWidth="1"/>
    <col min="9473" max="9473" width="14" bestFit="1" customWidth="1"/>
    <col min="9474" max="9474" width="20.3984375" customWidth="1"/>
    <col min="9475" max="9475" width="31.09765625" customWidth="1"/>
    <col min="9476" max="9476" width="15.69921875" customWidth="1"/>
    <col min="9477" max="9477" width="21.19921875" customWidth="1"/>
    <col min="9478" max="9478" width="15.8984375" customWidth="1"/>
    <col min="9479" max="9479" width="10.09765625" customWidth="1"/>
    <col min="9729" max="9729" width="14" bestFit="1" customWidth="1"/>
    <col min="9730" max="9730" width="20.3984375" customWidth="1"/>
    <col min="9731" max="9731" width="31.09765625" customWidth="1"/>
    <col min="9732" max="9732" width="15.69921875" customWidth="1"/>
    <col min="9733" max="9733" width="21.19921875" customWidth="1"/>
    <col min="9734" max="9734" width="15.8984375" customWidth="1"/>
    <col min="9735" max="9735" width="10.09765625" customWidth="1"/>
    <col min="9985" max="9985" width="14" bestFit="1" customWidth="1"/>
    <col min="9986" max="9986" width="20.3984375" customWidth="1"/>
    <col min="9987" max="9987" width="31.09765625" customWidth="1"/>
    <col min="9988" max="9988" width="15.69921875" customWidth="1"/>
    <col min="9989" max="9989" width="21.19921875" customWidth="1"/>
    <col min="9990" max="9990" width="15.8984375" customWidth="1"/>
    <col min="9991" max="9991" width="10.09765625" customWidth="1"/>
    <col min="10241" max="10241" width="14" bestFit="1" customWidth="1"/>
    <col min="10242" max="10242" width="20.3984375" customWidth="1"/>
    <col min="10243" max="10243" width="31.09765625" customWidth="1"/>
    <col min="10244" max="10244" width="15.69921875" customWidth="1"/>
    <col min="10245" max="10245" width="21.19921875" customWidth="1"/>
    <col min="10246" max="10246" width="15.8984375" customWidth="1"/>
    <col min="10247" max="10247" width="10.09765625" customWidth="1"/>
    <col min="10497" max="10497" width="14" bestFit="1" customWidth="1"/>
    <col min="10498" max="10498" width="20.3984375" customWidth="1"/>
    <col min="10499" max="10499" width="31.09765625" customWidth="1"/>
    <col min="10500" max="10500" width="15.69921875" customWidth="1"/>
    <col min="10501" max="10501" width="21.19921875" customWidth="1"/>
    <col min="10502" max="10502" width="15.8984375" customWidth="1"/>
    <col min="10503" max="10503" width="10.09765625" customWidth="1"/>
    <col min="10753" max="10753" width="14" bestFit="1" customWidth="1"/>
    <col min="10754" max="10754" width="20.3984375" customWidth="1"/>
    <col min="10755" max="10755" width="31.09765625" customWidth="1"/>
    <col min="10756" max="10756" width="15.69921875" customWidth="1"/>
    <col min="10757" max="10757" width="21.19921875" customWidth="1"/>
    <col min="10758" max="10758" width="15.8984375" customWidth="1"/>
    <col min="10759" max="10759" width="10.09765625" customWidth="1"/>
    <col min="11009" max="11009" width="14" bestFit="1" customWidth="1"/>
    <col min="11010" max="11010" width="20.3984375" customWidth="1"/>
    <col min="11011" max="11011" width="31.09765625" customWidth="1"/>
    <col min="11012" max="11012" width="15.69921875" customWidth="1"/>
    <col min="11013" max="11013" width="21.19921875" customWidth="1"/>
    <col min="11014" max="11014" width="15.8984375" customWidth="1"/>
    <col min="11015" max="11015" width="10.09765625" customWidth="1"/>
    <col min="11265" max="11265" width="14" bestFit="1" customWidth="1"/>
    <col min="11266" max="11266" width="20.3984375" customWidth="1"/>
    <col min="11267" max="11267" width="31.09765625" customWidth="1"/>
    <col min="11268" max="11268" width="15.69921875" customWidth="1"/>
    <col min="11269" max="11269" width="21.19921875" customWidth="1"/>
    <col min="11270" max="11270" width="15.8984375" customWidth="1"/>
    <col min="11271" max="11271" width="10.09765625" customWidth="1"/>
    <col min="11521" max="11521" width="14" bestFit="1" customWidth="1"/>
    <col min="11522" max="11522" width="20.3984375" customWidth="1"/>
    <col min="11523" max="11523" width="31.09765625" customWidth="1"/>
    <col min="11524" max="11524" width="15.69921875" customWidth="1"/>
    <col min="11525" max="11525" width="21.19921875" customWidth="1"/>
    <col min="11526" max="11526" width="15.8984375" customWidth="1"/>
    <col min="11527" max="11527" width="10.09765625" customWidth="1"/>
    <col min="11777" max="11777" width="14" bestFit="1" customWidth="1"/>
    <col min="11778" max="11778" width="20.3984375" customWidth="1"/>
    <col min="11779" max="11779" width="31.09765625" customWidth="1"/>
    <col min="11780" max="11780" width="15.69921875" customWidth="1"/>
    <col min="11781" max="11781" width="21.19921875" customWidth="1"/>
    <col min="11782" max="11782" width="15.8984375" customWidth="1"/>
    <col min="11783" max="11783" width="10.09765625" customWidth="1"/>
    <col min="12033" max="12033" width="14" bestFit="1" customWidth="1"/>
    <col min="12034" max="12034" width="20.3984375" customWidth="1"/>
    <col min="12035" max="12035" width="31.09765625" customWidth="1"/>
    <col min="12036" max="12036" width="15.69921875" customWidth="1"/>
    <col min="12037" max="12037" width="21.19921875" customWidth="1"/>
    <col min="12038" max="12038" width="15.8984375" customWidth="1"/>
    <col min="12039" max="12039" width="10.09765625" customWidth="1"/>
    <col min="12289" max="12289" width="14" bestFit="1" customWidth="1"/>
    <col min="12290" max="12290" width="20.3984375" customWidth="1"/>
    <col min="12291" max="12291" width="31.09765625" customWidth="1"/>
    <col min="12292" max="12292" width="15.69921875" customWidth="1"/>
    <col min="12293" max="12293" width="21.19921875" customWidth="1"/>
    <col min="12294" max="12294" width="15.8984375" customWidth="1"/>
    <col min="12295" max="12295" width="10.09765625" customWidth="1"/>
    <col min="12545" max="12545" width="14" bestFit="1" customWidth="1"/>
    <col min="12546" max="12546" width="20.3984375" customWidth="1"/>
    <col min="12547" max="12547" width="31.09765625" customWidth="1"/>
    <col min="12548" max="12548" width="15.69921875" customWidth="1"/>
    <col min="12549" max="12549" width="21.19921875" customWidth="1"/>
    <col min="12550" max="12550" width="15.8984375" customWidth="1"/>
    <col min="12551" max="12551" width="10.09765625" customWidth="1"/>
    <col min="12801" max="12801" width="14" bestFit="1" customWidth="1"/>
    <col min="12802" max="12802" width="20.3984375" customWidth="1"/>
    <col min="12803" max="12803" width="31.09765625" customWidth="1"/>
    <col min="12804" max="12804" width="15.69921875" customWidth="1"/>
    <col min="12805" max="12805" width="21.19921875" customWidth="1"/>
    <col min="12806" max="12806" width="15.8984375" customWidth="1"/>
    <col min="12807" max="12807" width="10.09765625" customWidth="1"/>
    <col min="13057" max="13057" width="14" bestFit="1" customWidth="1"/>
    <col min="13058" max="13058" width="20.3984375" customWidth="1"/>
    <col min="13059" max="13059" width="31.09765625" customWidth="1"/>
    <col min="13060" max="13060" width="15.69921875" customWidth="1"/>
    <col min="13061" max="13061" width="21.19921875" customWidth="1"/>
    <col min="13062" max="13062" width="15.8984375" customWidth="1"/>
    <col min="13063" max="13063" width="10.09765625" customWidth="1"/>
    <col min="13313" max="13313" width="14" bestFit="1" customWidth="1"/>
    <col min="13314" max="13314" width="20.3984375" customWidth="1"/>
    <col min="13315" max="13315" width="31.09765625" customWidth="1"/>
    <col min="13316" max="13316" width="15.69921875" customWidth="1"/>
    <col min="13317" max="13317" width="21.19921875" customWidth="1"/>
    <col min="13318" max="13318" width="15.8984375" customWidth="1"/>
    <col min="13319" max="13319" width="10.09765625" customWidth="1"/>
    <col min="13569" max="13569" width="14" bestFit="1" customWidth="1"/>
    <col min="13570" max="13570" width="20.3984375" customWidth="1"/>
    <col min="13571" max="13571" width="31.09765625" customWidth="1"/>
    <col min="13572" max="13572" width="15.69921875" customWidth="1"/>
    <col min="13573" max="13573" width="21.19921875" customWidth="1"/>
    <col min="13574" max="13574" width="15.8984375" customWidth="1"/>
    <col min="13575" max="13575" width="10.09765625" customWidth="1"/>
    <col min="13825" max="13825" width="14" bestFit="1" customWidth="1"/>
    <col min="13826" max="13826" width="20.3984375" customWidth="1"/>
    <col min="13827" max="13827" width="31.09765625" customWidth="1"/>
    <col min="13828" max="13828" width="15.69921875" customWidth="1"/>
    <col min="13829" max="13829" width="21.19921875" customWidth="1"/>
    <col min="13830" max="13830" width="15.8984375" customWidth="1"/>
    <col min="13831" max="13831" width="10.09765625" customWidth="1"/>
    <col min="14081" max="14081" width="14" bestFit="1" customWidth="1"/>
    <col min="14082" max="14082" width="20.3984375" customWidth="1"/>
    <col min="14083" max="14083" width="31.09765625" customWidth="1"/>
    <col min="14084" max="14084" width="15.69921875" customWidth="1"/>
    <col min="14085" max="14085" width="21.19921875" customWidth="1"/>
    <col min="14086" max="14086" width="15.8984375" customWidth="1"/>
    <col min="14087" max="14087" width="10.09765625" customWidth="1"/>
    <col min="14337" max="14337" width="14" bestFit="1" customWidth="1"/>
    <col min="14338" max="14338" width="20.3984375" customWidth="1"/>
    <col min="14339" max="14339" width="31.09765625" customWidth="1"/>
    <col min="14340" max="14340" width="15.69921875" customWidth="1"/>
    <col min="14341" max="14341" width="21.19921875" customWidth="1"/>
    <col min="14342" max="14342" width="15.8984375" customWidth="1"/>
    <col min="14343" max="14343" width="10.09765625" customWidth="1"/>
    <col min="14593" max="14593" width="14" bestFit="1" customWidth="1"/>
    <col min="14594" max="14594" width="20.3984375" customWidth="1"/>
    <col min="14595" max="14595" width="31.09765625" customWidth="1"/>
    <col min="14596" max="14596" width="15.69921875" customWidth="1"/>
    <col min="14597" max="14597" width="21.19921875" customWidth="1"/>
    <col min="14598" max="14598" width="15.8984375" customWidth="1"/>
    <col min="14599" max="14599" width="10.09765625" customWidth="1"/>
    <col min="14849" max="14849" width="14" bestFit="1" customWidth="1"/>
    <col min="14850" max="14850" width="20.3984375" customWidth="1"/>
    <col min="14851" max="14851" width="31.09765625" customWidth="1"/>
    <col min="14852" max="14852" width="15.69921875" customWidth="1"/>
    <col min="14853" max="14853" width="21.19921875" customWidth="1"/>
    <col min="14854" max="14854" width="15.8984375" customWidth="1"/>
    <col min="14855" max="14855" width="10.09765625" customWidth="1"/>
    <col min="15105" max="15105" width="14" bestFit="1" customWidth="1"/>
    <col min="15106" max="15106" width="20.3984375" customWidth="1"/>
    <col min="15107" max="15107" width="31.09765625" customWidth="1"/>
    <col min="15108" max="15108" width="15.69921875" customWidth="1"/>
    <col min="15109" max="15109" width="21.19921875" customWidth="1"/>
    <col min="15110" max="15110" width="15.8984375" customWidth="1"/>
    <col min="15111" max="15111" width="10.09765625" customWidth="1"/>
    <col min="15361" max="15361" width="14" bestFit="1" customWidth="1"/>
    <col min="15362" max="15362" width="20.3984375" customWidth="1"/>
    <col min="15363" max="15363" width="31.09765625" customWidth="1"/>
    <col min="15364" max="15364" width="15.69921875" customWidth="1"/>
    <col min="15365" max="15365" width="21.19921875" customWidth="1"/>
    <col min="15366" max="15366" width="15.8984375" customWidth="1"/>
    <col min="15367" max="15367" width="10.09765625" customWidth="1"/>
    <col min="15617" max="15617" width="14" bestFit="1" customWidth="1"/>
    <col min="15618" max="15618" width="20.3984375" customWidth="1"/>
    <col min="15619" max="15619" width="31.09765625" customWidth="1"/>
    <col min="15620" max="15620" width="15.69921875" customWidth="1"/>
    <col min="15621" max="15621" width="21.19921875" customWidth="1"/>
    <col min="15622" max="15622" width="15.8984375" customWidth="1"/>
    <col min="15623" max="15623" width="10.09765625" customWidth="1"/>
    <col min="15873" max="15873" width="14" bestFit="1" customWidth="1"/>
    <col min="15874" max="15874" width="20.3984375" customWidth="1"/>
    <col min="15875" max="15875" width="31.09765625" customWidth="1"/>
    <col min="15876" max="15876" width="15.69921875" customWidth="1"/>
    <col min="15877" max="15877" width="21.19921875" customWidth="1"/>
    <col min="15878" max="15878" width="15.8984375" customWidth="1"/>
    <col min="15879" max="15879" width="10.09765625" customWidth="1"/>
    <col min="16129" max="16129" width="14" bestFit="1" customWidth="1"/>
    <col min="16130" max="16130" width="20.3984375" customWidth="1"/>
    <col min="16131" max="16131" width="31.09765625" customWidth="1"/>
    <col min="16132" max="16132" width="15.69921875" customWidth="1"/>
    <col min="16133" max="16133" width="21.19921875" customWidth="1"/>
    <col min="16134" max="16134" width="15.8984375" customWidth="1"/>
    <col min="16135" max="16135" width="10.09765625" customWidth="1"/>
  </cols>
  <sheetData>
    <row r="7" spans="1:10">
      <c r="A7" s="182" t="s">
        <v>260</v>
      </c>
    </row>
    <row r="8" spans="1:10" ht="27">
      <c r="A8" s="182" t="s">
        <v>261</v>
      </c>
      <c r="B8" s="1778" t="s">
        <v>262</v>
      </c>
      <c r="C8" s="1778"/>
      <c r="D8" s="1778"/>
      <c r="E8" s="1778"/>
      <c r="F8" s="1778"/>
      <c r="G8" s="2"/>
    </row>
    <row r="9" spans="1:10" ht="27">
      <c r="A9" s="1778" t="s">
        <v>263</v>
      </c>
      <c r="B9" s="1778"/>
      <c r="C9" s="1778"/>
      <c r="D9" s="1778"/>
      <c r="E9" s="1778"/>
      <c r="F9" s="1778"/>
      <c r="G9" s="2"/>
    </row>
    <row r="10" spans="1:10" ht="27">
      <c r="B10" s="183"/>
      <c r="C10" s="183"/>
      <c r="D10" s="183"/>
      <c r="E10" s="183"/>
      <c r="F10" s="183"/>
      <c r="G10" s="183"/>
    </row>
    <row r="11" spans="1:10" ht="31.2">
      <c r="A11" s="184">
        <v>1</v>
      </c>
      <c r="B11" s="185" t="s">
        <v>264</v>
      </c>
      <c r="C11" s="185" t="s">
        <v>265</v>
      </c>
      <c r="D11" s="185" t="s">
        <v>266</v>
      </c>
      <c r="E11" s="185" t="s">
        <v>267</v>
      </c>
      <c r="F11" s="185" t="s">
        <v>227</v>
      </c>
      <c r="G11" s="183"/>
    </row>
    <row r="12" spans="1:10" ht="27">
      <c r="B12" s="186" t="s">
        <v>268</v>
      </c>
      <c r="C12" s="186"/>
      <c r="D12" s="187"/>
      <c r="E12" s="188"/>
      <c r="F12" s="186"/>
      <c r="G12" s="183"/>
      <c r="H12" s="183"/>
      <c r="I12" s="189"/>
      <c r="J12" s="190"/>
    </row>
    <row r="13" spans="1:10" ht="27">
      <c r="B13" s="186"/>
      <c r="C13" s="186" t="s">
        <v>269</v>
      </c>
      <c r="D13" s="187">
        <v>62</v>
      </c>
      <c r="E13" s="188">
        <v>5797340.7699999996</v>
      </c>
      <c r="F13" s="186"/>
      <c r="G13" s="183"/>
      <c r="H13" s="183"/>
      <c r="I13" s="189"/>
      <c r="J13" s="190"/>
    </row>
    <row r="14" spans="1:10" ht="27">
      <c r="B14" s="186"/>
      <c r="C14" s="186" t="s">
        <v>270</v>
      </c>
      <c r="D14" s="187">
        <v>531</v>
      </c>
      <c r="E14" s="188">
        <v>56991262.399999999</v>
      </c>
      <c r="F14" s="186"/>
      <c r="G14" s="183"/>
      <c r="H14" s="183"/>
      <c r="I14" s="189"/>
      <c r="J14" s="190"/>
    </row>
    <row r="15" spans="1:10" ht="27">
      <c r="B15" s="186"/>
      <c r="C15" s="186" t="s">
        <v>271</v>
      </c>
      <c r="D15" s="187">
        <v>8</v>
      </c>
      <c r="E15" s="188">
        <v>49728</v>
      </c>
      <c r="F15" s="186"/>
      <c r="G15" s="183"/>
    </row>
    <row r="16" spans="1:10" ht="27">
      <c r="B16" s="186"/>
      <c r="C16" s="187" t="s">
        <v>272</v>
      </c>
      <c r="D16" s="187">
        <v>601</v>
      </c>
      <c r="E16" s="188">
        <v>62838331.170000002</v>
      </c>
      <c r="F16" s="186"/>
      <c r="G16" s="183"/>
    </row>
    <row r="17" spans="2:7" ht="27">
      <c r="B17" s="186"/>
      <c r="C17" s="187"/>
      <c r="D17" s="187"/>
      <c r="E17" s="188"/>
      <c r="F17" s="186"/>
      <c r="G17" s="183"/>
    </row>
    <row r="18" spans="2:7" ht="27">
      <c r="B18" s="186" t="s">
        <v>273</v>
      </c>
      <c r="C18" s="186" t="s">
        <v>274</v>
      </c>
      <c r="D18" s="187">
        <v>8</v>
      </c>
      <c r="E18" s="188">
        <v>99990</v>
      </c>
      <c r="F18" s="186"/>
      <c r="G18" s="183"/>
    </row>
    <row r="19" spans="2:7" ht="27">
      <c r="B19" s="186"/>
      <c r="C19" s="186"/>
      <c r="D19" s="187"/>
      <c r="E19" s="188"/>
      <c r="F19" s="186"/>
      <c r="G19" s="183"/>
    </row>
    <row r="20" spans="2:7" ht="27">
      <c r="B20" s="1776" t="s">
        <v>275</v>
      </c>
      <c r="C20" s="1777"/>
      <c r="D20" s="191">
        <f>SUM(D12:D18)</f>
        <v>1210</v>
      </c>
      <c r="E20" s="192">
        <f>SUM(E16:E18)</f>
        <v>62938321.170000002</v>
      </c>
      <c r="F20" s="193"/>
      <c r="G20" s="183"/>
    </row>
    <row r="41" spans="1:7" ht="27">
      <c r="A41" s="1778" t="s">
        <v>276</v>
      </c>
      <c r="B41" s="1778"/>
      <c r="C41" s="1778"/>
      <c r="D41" s="1778"/>
      <c r="E41" s="1778"/>
      <c r="F41" s="1778"/>
      <c r="G41" s="2"/>
    </row>
    <row r="42" spans="1:7" ht="27">
      <c r="A42" s="1778" t="s">
        <v>263</v>
      </c>
      <c r="B42" s="1778"/>
      <c r="C42" s="1778"/>
      <c r="D42" s="1778"/>
      <c r="E42" s="1778"/>
      <c r="F42" s="1778"/>
      <c r="G42" s="2"/>
    </row>
    <row r="44" spans="1:7" ht="27">
      <c r="A44" s="182">
        <v>3</v>
      </c>
      <c r="B44" s="185" t="s">
        <v>264</v>
      </c>
      <c r="C44" s="185" t="s">
        <v>265</v>
      </c>
      <c r="D44" s="185" t="s">
        <v>277</v>
      </c>
      <c r="E44" s="185" t="s">
        <v>267</v>
      </c>
      <c r="F44" s="185" t="s">
        <v>227</v>
      </c>
      <c r="G44" s="194"/>
    </row>
    <row r="45" spans="1:7" ht="27">
      <c r="B45" s="186" t="s">
        <v>268</v>
      </c>
      <c r="C45" s="186" t="s">
        <v>278</v>
      </c>
      <c r="D45" s="187">
        <v>244</v>
      </c>
      <c r="E45" s="195">
        <v>10949891.58</v>
      </c>
      <c r="F45" s="186"/>
      <c r="G45" s="196"/>
    </row>
    <row r="46" spans="1:7" ht="27">
      <c r="B46" s="186" t="s">
        <v>273</v>
      </c>
      <c r="C46" s="186" t="s">
        <v>278</v>
      </c>
      <c r="D46" s="187">
        <v>7</v>
      </c>
      <c r="E46" s="195">
        <v>835700</v>
      </c>
      <c r="F46" s="186"/>
      <c r="G46" s="196"/>
    </row>
    <row r="47" spans="1:7" ht="27">
      <c r="B47" s="197" t="s">
        <v>279</v>
      </c>
      <c r="C47" s="186"/>
      <c r="D47" s="187"/>
      <c r="E47" s="195"/>
      <c r="F47" s="186"/>
      <c r="G47" s="196"/>
    </row>
    <row r="48" spans="1:7" ht="27">
      <c r="B48" s="197"/>
      <c r="C48" s="186" t="s">
        <v>280</v>
      </c>
      <c r="D48" s="187">
        <v>106</v>
      </c>
      <c r="E48" s="188">
        <v>4815604.8</v>
      </c>
      <c r="F48" s="186"/>
      <c r="G48" s="196"/>
    </row>
    <row r="49" spans="2:7" ht="27">
      <c r="B49" s="197"/>
      <c r="C49" s="186" t="s">
        <v>281</v>
      </c>
      <c r="D49" s="187">
        <v>41</v>
      </c>
      <c r="E49" s="188">
        <v>685193.2</v>
      </c>
      <c r="F49" s="186"/>
      <c r="G49" s="196"/>
    </row>
    <row r="50" spans="2:7" ht="27">
      <c r="B50" s="197"/>
      <c r="C50" s="186" t="s">
        <v>282</v>
      </c>
      <c r="D50" s="187">
        <v>1</v>
      </c>
      <c r="E50" s="188">
        <v>86670</v>
      </c>
      <c r="F50" s="186"/>
      <c r="G50" s="196"/>
    </row>
    <row r="51" spans="2:7" ht="27">
      <c r="B51" s="197"/>
      <c r="C51" s="186" t="s">
        <v>283</v>
      </c>
      <c r="D51" s="187">
        <v>20</v>
      </c>
      <c r="E51" s="188">
        <v>5613329</v>
      </c>
      <c r="F51" s="186"/>
      <c r="G51" s="196"/>
    </row>
    <row r="52" spans="2:7" ht="27">
      <c r="B52" s="197"/>
      <c r="C52" s="186" t="s">
        <v>284</v>
      </c>
      <c r="D52" s="187">
        <v>5</v>
      </c>
      <c r="E52" s="188">
        <v>325060</v>
      </c>
      <c r="F52" s="186"/>
      <c r="G52" s="196"/>
    </row>
    <row r="53" spans="2:7" ht="27">
      <c r="B53" s="197"/>
      <c r="C53" s="186" t="s">
        <v>285</v>
      </c>
      <c r="D53" s="187">
        <v>348</v>
      </c>
      <c r="E53" s="188">
        <v>10159230</v>
      </c>
      <c r="F53" s="186"/>
      <c r="G53" s="196"/>
    </row>
    <row r="54" spans="2:7" ht="27">
      <c r="B54" s="197"/>
      <c r="C54" s="186" t="s">
        <v>286</v>
      </c>
      <c r="D54" s="187">
        <v>18</v>
      </c>
      <c r="E54" s="188">
        <v>187365</v>
      </c>
      <c r="F54" s="186"/>
      <c r="G54" s="196"/>
    </row>
    <row r="55" spans="2:7" ht="27">
      <c r="B55" s="197"/>
      <c r="C55" s="186" t="s">
        <v>287</v>
      </c>
      <c r="D55" s="187">
        <v>46</v>
      </c>
      <c r="E55" s="188">
        <v>2844278</v>
      </c>
      <c r="F55" s="186"/>
      <c r="G55" s="196"/>
    </row>
    <row r="56" spans="2:7" ht="27">
      <c r="B56" s="197"/>
      <c r="C56" s="186" t="s">
        <v>288</v>
      </c>
      <c r="D56" s="187">
        <v>69</v>
      </c>
      <c r="E56" s="188">
        <v>3602951</v>
      </c>
      <c r="F56" s="186"/>
      <c r="G56" s="196"/>
    </row>
    <row r="57" spans="2:7" ht="27">
      <c r="B57" s="197"/>
      <c r="C57" s="186" t="s">
        <v>289</v>
      </c>
      <c r="D57" s="187">
        <v>51</v>
      </c>
      <c r="E57" s="188">
        <v>520782</v>
      </c>
      <c r="F57" s="186"/>
      <c r="G57" s="196"/>
    </row>
    <row r="58" spans="2:7" ht="27">
      <c r="B58" s="197"/>
      <c r="C58" s="186" t="s">
        <v>290</v>
      </c>
      <c r="D58" s="187">
        <v>29</v>
      </c>
      <c r="E58" s="188">
        <v>1466920</v>
      </c>
      <c r="F58" s="186"/>
      <c r="G58" s="196"/>
    </row>
    <row r="59" spans="2:7" ht="27">
      <c r="B59" s="197"/>
      <c r="C59" s="197" t="s">
        <v>291</v>
      </c>
      <c r="D59" s="187">
        <v>39</v>
      </c>
      <c r="E59" s="188">
        <v>1613260</v>
      </c>
      <c r="F59" s="186"/>
      <c r="G59" s="196"/>
    </row>
    <row r="60" spans="2:7" ht="27">
      <c r="B60" s="197"/>
      <c r="C60" s="186" t="s">
        <v>292</v>
      </c>
      <c r="D60" s="187">
        <v>32</v>
      </c>
      <c r="E60" s="188">
        <v>737950</v>
      </c>
      <c r="F60" s="186"/>
      <c r="G60" s="196"/>
    </row>
    <row r="61" spans="2:7" ht="27">
      <c r="B61" s="197"/>
      <c r="C61" s="187" t="s">
        <v>293</v>
      </c>
      <c r="D61" s="187">
        <f>SUM(D48:D60)</f>
        <v>805</v>
      </c>
      <c r="E61" s="188">
        <f>SUM(E48:E60)</f>
        <v>32658593</v>
      </c>
      <c r="F61" s="186"/>
      <c r="G61" s="196"/>
    </row>
    <row r="62" spans="2:7" ht="27">
      <c r="B62" s="197"/>
      <c r="C62" s="198"/>
      <c r="D62" s="187"/>
      <c r="E62" s="188"/>
      <c r="F62" s="186"/>
      <c r="G62" s="196"/>
    </row>
    <row r="63" spans="2:7" ht="27">
      <c r="B63" s="1776" t="s">
        <v>294</v>
      </c>
      <c r="C63" s="1777"/>
      <c r="D63" s="199">
        <f>+D61+D46+D45</f>
        <v>1056</v>
      </c>
      <c r="E63" s="192">
        <f>+E61+E46+E45</f>
        <v>44444184.579999998</v>
      </c>
      <c r="F63" s="193"/>
      <c r="G63" s="196"/>
    </row>
    <row r="64" spans="2:7" ht="27">
      <c r="B64" s="189"/>
      <c r="C64" s="189"/>
      <c r="D64" s="196"/>
      <c r="E64" s="196"/>
      <c r="F64" s="200"/>
      <c r="G64" s="196"/>
    </row>
    <row r="65" spans="1:7" ht="27">
      <c r="B65" s="189"/>
      <c r="C65" s="189"/>
      <c r="D65" s="200"/>
      <c r="E65" s="196"/>
      <c r="F65" s="200"/>
      <c r="G65" s="196"/>
    </row>
    <row r="66" spans="1:7" ht="27">
      <c r="B66" s="189"/>
      <c r="C66" s="189"/>
      <c r="D66" s="200"/>
      <c r="E66" s="196"/>
      <c r="F66" s="200"/>
      <c r="G66" s="196"/>
    </row>
    <row r="67" spans="1:7" ht="27">
      <c r="B67" s="189"/>
      <c r="C67" s="189"/>
      <c r="D67" s="200"/>
      <c r="E67" s="196"/>
      <c r="F67" s="200"/>
      <c r="G67" s="196"/>
    </row>
    <row r="68" spans="1:7" ht="27">
      <c r="B68" s="189"/>
      <c r="C68" s="189"/>
      <c r="D68" s="200"/>
      <c r="E68" s="196"/>
      <c r="F68" s="200"/>
      <c r="G68" s="196"/>
    </row>
    <row r="69" spans="1:7" ht="27">
      <c r="B69" s="189"/>
      <c r="C69" s="189"/>
      <c r="D69" s="201"/>
      <c r="E69" s="190"/>
      <c r="F69" s="201"/>
      <c r="G69" s="190"/>
    </row>
    <row r="70" spans="1:7" ht="27">
      <c r="B70" s="183"/>
      <c r="C70" s="189"/>
      <c r="D70" s="201"/>
      <c r="E70" s="190"/>
      <c r="F70" s="201"/>
      <c r="G70" s="190"/>
    </row>
    <row r="74" spans="1:7" ht="27">
      <c r="A74" s="1778" t="s">
        <v>295</v>
      </c>
      <c r="B74" s="1778"/>
      <c r="C74" s="1778"/>
      <c r="D74" s="1778"/>
      <c r="E74" s="1778"/>
      <c r="F74" s="1778"/>
      <c r="G74" s="2"/>
    </row>
    <row r="75" spans="1:7" ht="27">
      <c r="A75" s="1778" t="s">
        <v>263</v>
      </c>
      <c r="B75" s="1778"/>
      <c r="C75" s="1778"/>
      <c r="D75" s="1778"/>
      <c r="E75" s="1778"/>
      <c r="F75" s="1778"/>
      <c r="G75" s="2"/>
    </row>
    <row r="77" spans="1:7" ht="27">
      <c r="A77" s="182">
        <v>2</v>
      </c>
      <c r="B77" s="185" t="s">
        <v>264</v>
      </c>
      <c r="C77" s="185" t="s">
        <v>265</v>
      </c>
      <c r="D77" s="185" t="s">
        <v>277</v>
      </c>
      <c r="E77" s="185" t="s">
        <v>267</v>
      </c>
      <c r="F77" s="185" t="s">
        <v>227</v>
      </c>
    </row>
    <row r="78" spans="1:7" ht="27">
      <c r="B78" s="186" t="s">
        <v>296</v>
      </c>
      <c r="C78" s="186" t="s">
        <v>297</v>
      </c>
      <c r="D78" s="187">
        <v>93</v>
      </c>
      <c r="E78" s="188">
        <v>867085.2</v>
      </c>
      <c r="F78" s="186"/>
    </row>
    <row r="79" spans="1:7" ht="27">
      <c r="B79" s="186"/>
      <c r="C79" s="186"/>
      <c r="D79" s="187"/>
      <c r="E79" s="188"/>
      <c r="F79" s="186"/>
    </row>
    <row r="80" spans="1:7" ht="27">
      <c r="B80" s="1776" t="s">
        <v>298</v>
      </c>
      <c r="C80" s="1777"/>
      <c r="D80" s="185">
        <v>93</v>
      </c>
      <c r="E80" s="192">
        <v>867085.2</v>
      </c>
      <c r="F80" s="193"/>
    </row>
    <row r="102" spans="1:7" ht="27">
      <c r="A102" s="1778" t="s">
        <v>299</v>
      </c>
      <c r="B102" s="1778"/>
      <c r="C102" s="1778"/>
      <c r="D102" s="1778"/>
      <c r="E102" s="1778"/>
      <c r="F102" s="1778"/>
      <c r="G102" s="2"/>
    </row>
    <row r="103" spans="1:7" ht="27">
      <c r="A103" s="1778" t="s">
        <v>263</v>
      </c>
      <c r="B103" s="1778"/>
      <c r="C103" s="1778"/>
      <c r="D103" s="1778"/>
      <c r="E103" s="1778"/>
      <c r="F103" s="1778"/>
      <c r="G103" s="2"/>
    </row>
    <row r="105" spans="1:7" ht="27">
      <c r="A105" s="182">
        <v>5</v>
      </c>
      <c r="B105" s="185" t="s">
        <v>264</v>
      </c>
      <c r="C105" s="185" t="s">
        <v>265</v>
      </c>
      <c r="D105" s="185" t="s">
        <v>277</v>
      </c>
      <c r="E105" s="185" t="s">
        <v>267</v>
      </c>
      <c r="F105" s="185" t="s">
        <v>227</v>
      </c>
    </row>
    <row r="106" spans="1:7" ht="27">
      <c r="B106" s="187" t="s">
        <v>300</v>
      </c>
      <c r="C106" s="202" t="s">
        <v>301</v>
      </c>
      <c r="D106" s="187">
        <v>87</v>
      </c>
      <c r="E106" s="188">
        <v>468990</v>
      </c>
      <c r="F106" s="186"/>
    </row>
    <row r="107" spans="1:7" ht="27">
      <c r="B107" s="186"/>
      <c r="C107" s="202" t="s">
        <v>302</v>
      </c>
      <c r="D107" s="187">
        <v>5</v>
      </c>
      <c r="E107" s="188">
        <v>76600</v>
      </c>
      <c r="F107" s="186"/>
    </row>
    <row r="108" spans="1:7" ht="27">
      <c r="B108" s="1776" t="s">
        <v>303</v>
      </c>
      <c r="C108" s="1777"/>
      <c r="D108" s="185">
        <v>92</v>
      </c>
      <c r="E108" s="192">
        <v>545590</v>
      </c>
      <c r="F108" s="193"/>
    </row>
    <row r="129" spans="1:6" ht="27">
      <c r="A129" s="1778" t="s">
        <v>304</v>
      </c>
      <c r="B129" s="1778"/>
      <c r="C129" s="1778"/>
      <c r="D129" s="1778"/>
      <c r="E129" s="1778"/>
      <c r="F129" s="1778"/>
    </row>
    <row r="130" spans="1:6" ht="27">
      <c r="A130" s="1778" t="s">
        <v>263</v>
      </c>
      <c r="B130" s="1778"/>
      <c r="C130" s="1778"/>
      <c r="D130" s="1778"/>
      <c r="E130" s="1778"/>
      <c r="F130" s="1778"/>
    </row>
    <row r="131" spans="1:6" ht="27">
      <c r="A131" s="182">
        <v>8</v>
      </c>
      <c r="B131" s="185" t="s">
        <v>264</v>
      </c>
      <c r="C131" s="185" t="s">
        <v>265</v>
      </c>
      <c r="D131" s="185" t="s">
        <v>277</v>
      </c>
      <c r="E131" s="185" t="s">
        <v>267</v>
      </c>
      <c r="F131" s="185" t="s">
        <v>227</v>
      </c>
    </row>
    <row r="132" spans="1:6" ht="27">
      <c r="B132" s="187" t="s">
        <v>305</v>
      </c>
      <c r="C132" s="186" t="s">
        <v>306</v>
      </c>
      <c r="D132" s="187">
        <v>108</v>
      </c>
      <c r="E132" s="188">
        <v>1143125</v>
      </c>
      <c r="F132" s="198"/>
    </row>
    <row r="133" spans="1:6" ht="27">
      <c r="B133" s="187" t="s">
        <v>305</v>
      </c>
      <c r="C133" s="186" t="s">
        <v>307</v>
      </c>
      <c r="D133" s="187">
        <v>24</v>
      </c>
      <c r="E133" s="188">
        <v>620700</v>
      </c>
      <c r="F133" s="198"/>
    </row>
    <row r="134" spans="1:6" ht="27">
      <c r="B134" s="187"/>
      <c r="C134" s="187" t="s">
        <v>308</v>
      </c>
      <c r="D134" s="187">
        <f>SUM(D132:D133)</f>
        <v>132</v>
      </c>
      <c r="E134" s="188">
        <f>SUM(E132:E133)</f>
        <v>1763825</v>
      </c>
      <c r="F134" s="198"/>
    </row>
    <row r="135" spans="1:6" ht="27">
      <c r="B135" s="187"/>
      <c r="C135" s="187"/>
      <c r="D135" s="187"/>
      <c r="E135" s="188"/>
      <c r="F135" s="198"/>
    </row>
    <row r="136" spans="1:6" ht="27">
      <c r="B136" s="187" t="s">
        <v>305</v>
      </c>
      <c r="C136" s="197" t="s">
        <v>309</v>
      </c>
      <c r="D136" s="187">
        <v>7</v>
      </c>
      <c r="E136" s="195">
        <v>28920</v>
      </c>
      <c r="F136" s="203"/>
    </row>
    <row r="137" spans="1:6" ht="27">
      <c r="B137" s="187"/>
      <c r="C137" s="187"/>
      <c r="D137" s="187"/>
      <c r="E137" s="188"/>
      <c r="F137" s="198"/>
    </row>
    <row r="138" spans="1:6" ht="27">
      <c r="B138" s="187" t="s">
        <v>305</v>
      </c>
      <c r="C138" s="197" t="s">
        <v>310</v>
      </c>
      <c r="D138" s="187">
        <v>9</v>
      </c>
      <c r="E138" s="195">
        <v>2109250</v>
      </c>
      <c r="F138" s="198"/>
    </row>
    <row r="139" spans="1:6" ht="27">
      <c r="B139" s="187"/>
      <c r="C139" s="187"/>
      <c r="D139" s="187"/>
      <c r="E139" s="188"/>
      <c r="F139" s="198"/>
    </row>
    <row r="140" spans="1:6" ht="27">
      <c r="B140" s="187" t="s">
        <v>305</v>
      </c>
      <c r="C140" s="197" t="s">
        <v>311</v>
      </c>
      <c r="D140" s="187">
        <v>216</v>
      </c>
      <c r="E140" s="188">
        <v>869654</v>
      </c>
      <c r="F140" s="198"/>
    </row>
    <row r="141" spans="1:6" ht="27">
      <c r="B141" s="187"/>
      <c r="C141" s="187"/>
      <c r="D141" s="187"/>
      <c r="E141" s="188"/>
      <c r="F141" s="198"/>
    </row>
    <row r="142" spans="1:6" ht="27">
      <c r="B142" s="187" t="s">
        <v>305</v>
      </c>
      <c r="C142" s="186" t="s">
        <v>312</v>
      </c>
      <c r="D142" s="187">
        <v>13</v>
      </c>
      <c r="E142" s="188">
        <v>55150</v>
      </c>
      <c r="F142" s="198"/>
    </row>
    <row r="143" spans="1:6" ht="27">
      <c r="B143" s="187"/>
      <c r="C143" s="197"/>
      <c r="D143" s="187"/>
      <c r="E143" s="188"/>
      <c r="F143" s="198"/>
    </row>
    <row r="144" spans="1:6" ht="27">
      <c r="B144" s="187" t="s">
        <v>305</v>
      </c>
      <c r="C144" s="197" t="s">
        <v>313</v>
      </c>
      <c r="D144" s="187">
        <v>72</v>
      </c>
      <c r="E144" s="195">
        <v>785730</v>
      </c>
      <c r="F144" s="198"/>
    </row>
    <row r="145" spans="2:6" ht="27">
      <c r="B145" s="187"/>
      <c r="C145" s="197"/>
      <c r="D145" s="187"/>
      <c r="E145" s="188"/>
      <c r="F145" s="198"/>
    </row>
    <row r="146" spans="2:6" ht="27">
      <c r="B146" s="187" t="s">
        <v>305</v>
      </c>
      <c r="C146" s="197" t="s">
        <v>314</v>
      </c>
      <c r="D146" s="187">
        <v>149</v>
      </c>
      <c r="E146" s="188">
        <v>1793556</v>
      </c>
      <c r="F146" s="198"/>
    </row>
    <row r="147" spans="2:6" ht="27">
      <c r="B147" s="187" t="s">
        <v>315</v>
      </c>
      <c r="C147" s="197" t="s">
        <v>314</v>
      </c>
      <c r="D147" s="187">
        <v>88</v>
      </c>
      <c r="E147" s="188">
        <v>1534355</v>
      </c>
      <c r="F147" s="198"/>
    </row>
    <row r="148" spans="2:6" ht="27">
      <c r="B148" s="187"/>
      <c r="C148" s="187" t="s">
        <v>316</v>
      </c>
      <c r="D148" s="187">
        <f>SUM(D146:D147)</f>
        <v>237</v>
      </c>
      <c r="E148" s="188">
        <f>SUM(E146:E147)</f>
        <v>3327911</v>
      </c>
      <c r="F148" s="198"/>
    </row>
    <row r="149" spans="2:6" ht="27">
      <c r="B149" s="203"/>
      <c r="C149" s="203"/>
      <c r="D149" s="203"/>
      <c r="E149" s="203"/>
      <c r="F149" s="186"/>
    </row>
    <row r="150" spans="2:6" ht="27">
      <c r="B150" s="187" t="s">
        <v>305</v>
      </c>
      <c r="C150" s="204" t="s">
        <v>317</v>
      </c>
      <c r="D150" s="187">
        <v>129</v>
      </c>
      <c r="E150" s="195">
        <v>3963798</v>
      </c>
      <c r="F150" s="186"/>
    </row>
    <row r="151" spans="2:6" ht="27">
      <c r="B151" s="187"/>
      <c r="C151" s="204" t="s">
        <v>318</v>
      </c>
      <c r="D151" s="187">
        <v>65</v>
      </c>
      <c r="E151" s="195">
        <v>1536055</v>
      </c>
      <c r="F151" s="186"/>
    </row>
    <row r="152" spans="2:6" ht="27">
      <c r="B152" s="187"/>
      <c r="C152" s="205" t="s">
        <v>319</v>
      </c>
      <c r="D152" s="187">
        <f>+D150+D151</f>
        <v>194</v>
      </c>
      <c r="E152" s="195">
        <f>SUM(E150:E151)</f>
        <v>5499853</v>
      </c>
      <c r="F152" s="186"/>
    </row>
    <row r="153" spans="2:6" ht="27">
      <c r="B153" s="203"/>
      <c r="C153" s="203"/>
      <c r="D153" s="203"/>
      <c r="E153" s="203"/>
      <c r="F153" s="186"/>
    </row>
    <row r="154" spans="2:6" ht="27">
      <c r="B154" s="187" t="s">
        <v>305</v>
      </c>
      <c r="C154" s="197" t="s">
        <v>320</v>
      </c>
      <c r="D154" s="187">
        <v>3</v>
      </c>
      <c r="E154" s="188">
        <v>39840</v>
      </c>
      <c r="F154" s="186"/>
    </row>
    <row r="155" spans="2:6" ht="27">
      <c r="B155" s="187" t="s">
        <v>315</v>
      </c>
      <c r="C155" s="197" t="s">
        <v>320</v>
      </c>
      <c r="D155" s="187">
        <v>94</v>
      </c>
      <c r="E155" s="195">
        <v>803075</v>
      </c>
      <c r="F155" s="186"/>
    </row>
    <row r="156" spans="2:6" ht="27">
      <c r="B156" s="187"/>
      <c r="C156" s="187" t="s">
        <v>321</v>
      </c>
      <c r="D156" s="187">
        <f>SUM(D154:D155)</f>
        <v>97</v>
      </c>
      <c r="E156" s="188">
        <f>SUM(E154:E155)</f>
        <v>842915</v>
      </c>
      <c r="F156" s="198"/>
    </row>
    <row r="157" spans="2:6" ht="27">
      <c r="B157" s="187"/>
      <c r="C157" s="197"/>
      <c r="D157" s="187"/>
      <c r="E157" s="195"/>
      <c r="F157" s="198"/>
    </row>
    <row r="158" spans="2:6" ht="27">
      <c r="B158" s="187" t="s">
        <v>305</v>
      </c>
      <c r="C158" s="197" t="s">
        <v>322</v>
      </c>
      <c r="D158" s="187">
        <v>223</v>
      </c>
      <c r="E158" s="188">
        <v>974035</v>
      </c>
      <c r="F158" s="198"/>
    </row>
    <row r="159" spans="2:6" ht="27">
      <c r="B159" s="187"/>
      <c r="C159" s="197"/>
      <c r="D159" s="187"/>
      <c r="E159" s="188"/>
      <c r="F159" s="198"/>
    </row>
    <row r="160" spans="2:6" ht="27">
      <c r="B160" s="187" t="s">
        <v>305</v>
      </c>
      <c r="C160" s="197" t="s">
        <v>323</v>
      </c>
      <c r="D160" s="187">
        <v>9</v>
      </c>
      <c r="E160" s="195">
        <v>6370</v>
      </c>
      <c r="F160" s="198"/>
    </row>
    <row r="161" spans="2:6" ht="27">
      <c r="B161" s="187"/>
      <c r="C161" s="197"/>
      <c r="D161" s="187"/>
      <c r="E161" s="188"/>
      <c r="F161" s="198"/>
    </row>
    <row r="162" spans="2:6" ht="27">
      <c r="B162" s="1776" t="s">
        <v>324</v>
      </c>
      <c r="C162" s="1777"/>
      <c r="D162" s="199">
        <f>+D160+D158+D156+D152+D148+D144+D142+D140+D138+D136+D134</f>
        <v>1209</v>
      </c>
      <c r="E162" s="206">
        <f>+E160+E158+E156+E152+E148+E144+E142+E140+E138+E136+E134</f>
        <v>16263613</v>
      </c>
      <c r="F162" s="203"/>
    </row>
    <row r="165" spans="2:6">
      <c r="E165" s="207"/>
    </row>
    <row r="197" spans="1:6" ht="27">
      <c r="A197" s="1778" t="s">
        <v>325</v>
      </c>
      <c r="B197" s="1778"/>
      <c r="C197" s="1778"/>
      <c r="D197" s="1778"/>
      <c r="E197" s="1778"/>
      <c r="F197" s="1778"/>
    </row>
    <row r="198" spans="1:6" ht="27">
      <c r="A198" s="1778" t="s">
        <v>263</v>
      </c>
      <c r="B198" s="1778"/>
      <c r="C198" s="1778"/>
      <c r="D198" s="1778"/>
      <c r="E198" s="1778"/>
      <c r="F198" s="1778"/>
    </row>
    <row r="200" spans="1:6" ht="27">
      <c r="A200" s="182">
        <v>4</v>
      </c>
      <c r="B200" s="185" t="s">
        <v>264</v>
      </c>
      <c r="C200" s="185" t="s">
        <v>265</v>
      </c>
      <c r="D200" s="185" t="s">
        <v>277</v>
      </c>
      <c r="E200" s="185" t="s">
        <v>267</v>
      </c>
      <c r="F200" s="185" t="s">
        <v>227</v>
      </c>
    </row>
    <row r="201" spans="1:6" s="211" customFormat="1" ht="54">
      <c r="A201" s="182"/>
      <c r="B201" s="208" t="s">
        <v>326</v>
      </c>
      <c r="C201" s="209" t="s">
        <v>327</v>
      </c>
      <c r="D201" s="209">
        <v>106</v>
      </c>
      <c r="E201" s="210">
        <v>7797511</v>
      </c>
      <c r="F201" s="187"/>
    </row>
    <row r="202" spans="1:6" ht="27">
      <c r="B202" s="1776" t="s">
        <v>328</v>
      </c>
      <c r="C202" s="1777"/>
      <c r="D202" s="185">
        <v>106</v>
      </c>
      <c r="E202" s="192">
        <f>E201</f>
        <v>7797511</v>
      </c>
      <c r="F202" s="193"/>
    </row>
    <row r="225" spans="1:8" ht="27">
      <c r="A225" s="1778" t="s">
        <v>329</v>
      </c>
      <c r="B225" s="1778"/>
      <c r="C225" s="1778"/>
      <c r="D225" s="1778"/>
      <c r="E225" s="1778"/>
      <c r="F225" s="1778"/>
    </row>
    <row r="226" spans="1:8" ht="27">
      <c r="A226" s="1778" t="s">
        <v>263</v>
      </c>
      <c r="B226" s="1778"/>
      <c r="C226" s="1778"/>
      <c r="D226" s="1778"/>
      <c r="E226" s="1778"/>
      <c r="F226" s="1778"/>
    </row>
    <row r="228" spans="1:8" ht="27">
      <c r="A228" s="182">
        <v>9</v>
      </c>
      <c r="B228" s="185" t="s">
        <v>264</v>
      </c>
      <c r="C228" s="185" t="s">
        <v>265</v>
      </c>
      <c r="D228" s="185" t="s">
        <v>277</v>
      </c>
      <c r="E228" s="185" t="s">
        <v>267</v>
      </c>
      <c r="F228" s="185" t="s">
        <v>227</v>
      </c>
    </row>
    <row r="229" spans="1:8" ht="27">
      <c r="B229" s="187" t="s">
        <v>330</v>
      </c>
      <c r="C229" s="202" t="s">
        <v>331</v>
      </c>
      <c r="D229" s="187">
        <v>34</v>
      </c>
      <c r="E229" s="212">
        <v>26590000</v>
      </c>
      <c r="F229" s="24" t="s">
        <v>332</v>
      </c>
    </row>
    <row r="230" spans="1:8" ht="27">
      <c r="B230" s="187"/>
      <c r="C230" s="202" t="s">
        <v>333</v>
      </c>
      <c r="D230" s="187">
        <v>3</v>
      </c>
      <c r="E230" s="212">
        <v>7591100</v>
      </c>
      <c r="F230" s="24" t="s">
        <v>334</v>
      </c>
    </row>
    <row r="231" spans="1:8" ht="27">
      <c r="B231" s="187"/>
      <c r="C231" s="213" t="s">
        <v>335</v>
      </c>
      <c r="D231" s="209">
        <v>50</v>
      </c>
      <c r="E231" s="214">
        <v>5493738.0199999996</v>
      </c>
      <c r="F231" s="24" t="s">
        <v>336</v>
      </c>
    </row>
    <row r="232" spans="1:8" ht="27">
      <c r="B232" s="187"/>
      <c r="C232" s="209" t="s">
        <v>337</v>
      </c>
      <c r="D232" s="209">
        <f>SUM(D229:D231)</f>
        <v>87</v>
      </c>
      <c r="E232" s="215">
        <f>SUM(E229:E231)</f>
        <v>39674838.019999996</v>
      </c>
      <c r="F232" s="24"/>
    </row>
    <row r="233" spans="1:8" ht="27">
      <c r="B233" s="187" t="s">
        <v>338</v>
      </c>
      <c r="C233" s="202" t="s">
        <v>339</v>
      </c>
      <c r="D233" s="187">
        <v>14</v>
      </c>
      <c r="E233" s="216">
        <v>4724000</v>
      </c>
      <c r="F233" s="24" t="s">
        <v>332</v>
      </c>
      <c r="G233" s="217"/>
    </row>
    <row r="234" spans="1:8" ht="27">
      <c r="B234" s="187"/>
      <c r="C234" s="202" t="s">
        <v>340</v>
      </c>
      <c r="D234" s="187">
        <v>124</v>
      </c>
      <c r="E234" s="216">
        <v>35969045</v>
      </c>
      <c r="F234" s="24" t="s">
        <v>332</v>
      </c>
      <c r="G234" s="217"/>
      <c r="H234" s="218"/>
    </row>
    <row r="235" spans="1:8" ht="27">
      <c r="B235" s="187"/>
      <c r="C235" s="202" t="s">
        <v>341</v>
      </c>
      <c r="D235" s="187">
        <v>14</v>
      </c>
      <c r="E235" s="216">
        <v>279700</v>
      </c>
      <c r="F235" s="24" t="s">
        <v>332</v>
      </c>
      <c r="G235" s="217"/>
    </row>
    <row r="236" spans="1:8" ht="27">
      <c r="B236" s="187"/>
      <c r="C236" s="202" t="s">
        <v>342</v>
      </c>
      <c r="D236" s="187">
        <v>11</v>
      </c>
      <c r="E236" s="216">
        <v>969900</v>
      </c>
      <c r="F236" s="24" t="s">
        <v>332</v>
      </c>
      <c r="G236" s="217"/>
    </row>
    <row r="237" spans="1:8" ht="27">
      <c r="B237" s="187"/>
      <c r="C237" s="209" t="s">
        <v>343</v>
      </c>
      <c r="D237" s="187">
        <f>SUM(D233:D236)</f>
        <v>163</v>
      </c>
      <c r="E237" s="216">
        <f>SUM(E233:E236)</f>
        <v>41942645</v>
      </c>
      <c r="F237" s="24"/>
      <c r="G237" s="217"/>
    </row>
    <row r="238" spans="1:8" ht="27">
      <c r="B238" s="187" t="s">
        <v>344</v>
      </c>
      <c r="C238" s="202" t="s">
        <v>11</v>
      </c>
      <c r="D238" s="187">
        <v>20</v>
      </c>
      <c r="E238" s="216">
        <v>4955300</v>
      </c>
      <c r="F238" s="24" t="s">
        <v>332</v>
      </c>
      <c r="G238" s="217"/>
    </row>
    <row r="239" spans="1:8" ht="27">
      <c r="B239" s="208" t="s">
        <v>345</v>
      </c>
      <c r="C239" s="213" t="s">
        <v>11</v>
      </c>
      <c r="D239" s="209">
        <v>3</v>
      </c>
      <c r="E239" s="214">
        <v>405500</v>
      </c>
      <c r="F239" s="24" t="s">
        <v>332</v>
      </c>
      <c r="G239" s="217"/>
    </row>
    <row r="240" spans="1:8" ht="27">
      <c r="B240" s="1776" t="s">
        <v>346</v>
      </c>
      <c r="C240" s="1777"/>
      <c r="D240" s="185">
        <f>+D239+D238+D237+D232</f>
        <v>273</v>
      </c>
      <c r="E240" s="219">
        <f>+E239+E238+E237+E232</f>
        <v>86978283.019999996</v>
      </c>
      <c r="F240" s="193"/>
      <c r="G240" s="217"/>
    </row>
    <row r="254" spans="1:6" ht="27">
      <c r="B254" s="1778" t="s">
        <v>347</v>
      </c>
      <c r="C254" s="1778"/>
      <c r="D254" s="1778"/>
      <c r="E254" s="1778"/>
      <c r="F254" s="1778"/>
    </row>
    <row r="255" spans="1:6" ht="27">
      <c r="A255" s="1778" t="s">
        <v>263</v>
      </c>
      <c r="B255" s="1778"/>
      <c r="C255" s="1778"/>
      <c r="D255" s="1778"/>
      <c r="E255" s="1778"/>
      <c r="F255" s="1778"/>
    </row>
    <row r="257" spans="1:6" ht="27">
      <c r="A257" s="182">
        <v>7</v>
      </c>
      <c r="B257" s="185" t="s">
        <v>264</v>
      </c>
      <c r="C257" s="185" t="s">
        <v>265</v>
      </c>
      <c r="D257" s="185" t="s">
        <v>277</v>
      </c>
      <c r="E257" s="185" t="s">
        <v>267</v>
      </c>
      <c r="F257" s="185" t="s">
        <v>227</v>
      </c>
    </row>
    <row r="258" spans="1:6" ht="27">
      <c r="B258" s="187" t="s">
        <v>348</v>
      </c>
      <c r="C258" s="187" t="s">
        <v>349</v>
      </c>
      <c r="D258" s="187">
        <v>5</v>
      </c>
      <c r="E258" s="188">
        <v>15320000</v>
      </c>
      <c r="F258" s="186"/>
    </row>
    <row r="259" spans="1:6" ht="27">
      <c r="B259" s="186"/>
      <c r="C259" s="186"/>
      <c r="D259" s="187"/>
      <c r="E259" s="188"/>
      <c r="F259" s="186"/>
    </row>
    <row r="260" spans="1:6" ht="27">
      <c r="B260" s="1776" t="s">
        <v>350</v>
      </c>
      <c r="C260" s="1777"/>
      <c r="D260" s="185">
        <v>5</v>
      </c>
      <c r="E260" s="192">
        <f>E258</f>
        <v>15320000</v>
      </c>
      <c r="F260" s="193"/>
    </row>
    <row r="281" spans="1:7" ht="27">
      <c r="A281" s="1778" t="s">
        <v>351</v>
      </c>
      <c r="B281" s="1778"/>
      <c r="C281" s="1778"/>
      <c r="D281" s="1778"/>
      <c r="E281" s="1778"/>
      <c r="F281" s="1778"/>
    </row>
    <row r="282" spans="1:7" ht="27">
      <c r="A282" s="1778" t="s">
        <v>263</v>
      </c>
      <c r="B282" s="1778"/>
      <c r="C282" s="1778"/>
      <c r="D282" s="1778"/>
      <c r="E282" s="1778"/>
      <c r="F282" s="1778"/>
    </row>
    <row r="283" spans="1:7" ht="27">
      <c r="A283" s="182">
        <v>6</v>
      </c>
      <c r="B283" s="185" t="s">
        <v>264</v>
      </c>
      <c r="C283" s="185" t="s">
        <v>265</v>
      </c>
      <c r="D283" s="185" t="s">
        <v>277</v>
      </c>
      <c r="E283" s="185" t="s">
        <v>267</v>
      </c>
      <c r="F283" s="185" t="s">
        <v>227</v>
      </c>
    </row>
    <row r="284" spans="1:7" ht="27">
      <c r="B284" s="202" t="s">
        <v>330</v>
      </c>
      <c r="C284" s="202" t="s">
        <v>352</v>
      </c>
      <c r="D284" s="187">
        <v>47</v>
      </c>
      <c r="E284" s="216">
        <v>44316000</v>
      </c>
      <c r="F284" s="24"/>
      <c r="G284" s="217"/>
    </row>
    <row r="285" spans="1:7" ht="27">
      <c r="B285" s="202"/>
      <c r="C285" s="202"/>
      <c r="D285" s="187"/>
      <c r="E285" s="216"/>
      <c r="F285" s="24"/>
      <c r="G285" s="217"/>
    </row>
    <row r="286" spans="1:7" ht="54">
      <c r="B286" s="220" t="s">
        <v>353</v>
      </c>
      <c r="C286" s="220" t="s">
        <v>354</v>
      </c>
      <c r="D286" s="209">
        <v>1</v>
      </c>
      <c r="E286" s="215">
        <v>1900000</v>
      </c>
      <c r="F286" s="24"/>
      <c r="G286" s="217"/>
    </row>
    <row r="287" spans="1:7" ht="31.5" customHeight="1">
      <c r="B287" s="220"/>
      <c r="C287" s="220" t="s">
        <v>355</v>
      </c>
      <c r="D287" s="187">
        <v>2</v>
      </c>
      <c r="E287" s="216">
        <v>66400</v>
      </c>
      <c r="F287" s="24"/>
      <c r="G287" s="217"/>
    </row>
    <row r="288" spans="1:7" ht="31.5" customHeight="1">
      <c r="B288" s="220"/>
      <c r="C288" s="221" t="s">
        <v>356</v>
      </c>
      <c r="D288" s="187">
        <f>SUM(D286:D287)</f>
        <v>3</v>
      </c>
      <c r="E288" s="216">
        <f>SUM(E286:E287)</f>
        <v>1966400</v>
      </c>
      <c r="F288" s="24"/>
      <c r="G288" s="217"/>
    </row>
    <row r="289" spans="2:7" ht="27">
      <c r="B289" s="222" t="s">
        <v>357</v>
      </c>
      <c r="C289" s="213" t="s">
        <v>358</v>
      </c>
      <c r="D289" s="209">
        <v>17</v>
      </c>
      <c r="E289" s="214">
        <v>1382500</v>
      </c>
      <c r="F289" s="24"/>
      <c r="G289" s="217"/>
    </row>
    <row r="290" spans="2:7" ht="27">
      <c r="B290" s="222" t="s">
        <v>359</v>
      </c>
      <c r="C290" s="223" t="s">
        <v>360</v>
      </c>
      <c r="D290" s="209">
        <v>14</v>
      </c>
      <c r="E290" s="214">
        <v>299800</v>
      </c>
      <c r="F290" s="24"/>
      <c r="G290" s="217"/>
    </row>
    <row r="291" spans="2:7" ht="27">
      <c r="B291" s="222" t="s">
        <v>361</v>
      </c>
      <c r="C291" s="223" t="s">
        <v>362</v>
      </c>
      <c r="D291" s="209">
        <v>7</v>
      </c>
      <c r="E291" s="214">
        <v>718000</v>
      </c>
      <c r="F291" s="24"/>
      <c r="G291" s="217"/>
    </row>
    <row r="292" spans="2:7" ht="27">
      <c r="B292" s="224"/>
      <c r="C292" s="223"/>
      <c r="D292" s="209"/>
      <c r="E292" s="214"/>
      <c r="F292" s="24"/>
      <c r="G292" s="217"/>
    </row>
    <row r="293" spans="2:7" ht="27">
      <c r="B293" s="1779" t="s">
        <v>363</v>
      </c>
      <c r="C293" s="1780"/>
      <c r="D293" s="225">
        <f>+D284+D288+D289+D290+D291</f>
        <v>88</v>
      </c>
      <c r="E293" s="226">
        <f>+E284+E288+E289+E290+E291</f>
        <v>48682700</v>
      </c>
      <c r="F293" s="24"/>
    </row>
    <row r="299" spans="2:7">
      <c r="E299" s="207"/>
    </row>
  </sheetData>
  <mergeCells count="27">
    <mergeCell ref="A281:F281"/>
    <mergeCell ref="A282:F282"/>
    <mergeCell ref="B293:C293"/>
    <mergeCell ref="A225:F225"/>
    <mergeCell ref="A226:F226"/>
    <mergeCell ref="B240:C240"/>
    <mergeCell ref="B254:F254"/>
    <mergeCell ref="A255:F255"/>
    <mergeCell ref="B260:C260"/>
    <mergeCell ref="B202:C202"/>
    <mergeCell ref="A74:F74"/>
    <mergeCell ref="A75:F75"/>
    <mergeCell ref="B80:C80"/>
    <mergeCell ref="A102:F102"/>
    <mergeCell ref="A103:F103"/>
    <mergeCell ref="B108:C108"/>
    <mergeCell ref="A129:F129"/>
    <mergeCell ref="A130:F130"/>
    <mergeCell ref="B162:C162"/>
    <mergeCell ref="A197:F197"/>
    <mergeCell ref="A198:F198"/>
    <mergeCell ref="B63:C63"/>
    <mergeCell ref="B8:F8"/>
    <mergeCell ref="A9:F9"/>
    <mergeCell ref="B20:C20"/>
    <mergeCell ref="A41:F41"/>
    <mergeCell ref="A42:F4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0924-A3C8-4B7E-B3B5-2A4B6F06356D}">
  <dimension ref="B1:E52"/>
  <sheetViews>
    <sheetView showGridLines="0" zoomScale="70" zoomScaleNormal="7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D9" sqref="D9"/>
    </sheetView>
  </sheetViews>
  <sheetFormatPr defaultColWidth="8.8984375" defaultRowHeight="16.8"/>
  <cols>
    <col min="1" max="1" width="3.8984375" style="21" customWidth="1"/>
    <col min="2" max="2" width="7" style="21" customWidth="1"/>
    <col min="3" max="3" width="4.09765625" style="21" customWidth="1"/>
    <col min="4" max="4" width="62.09765625" style="21" customWidth="1"/>
    <col min="5" max="5" width="131.296875" style="127" customWidth="1"/>
    <col min="6" max="16384" width="8.8984375" style="21"/>
  </cols>
  <sheetData>
    <row r="1" spans="2:5" ht="38.4">
      <c r="B1" s="124" t="s">
        <v>209</v>
      </c>
    </row>
    <row r="2" spans="2:5" s="115" customFormat="1" ht="42">
      <c r="B2" s="1743" t="s">
        <v>4</v>
      </c>
      <c r="C2" s="1743"/>
      <c r="D2" s="1743"/>
      <c r="E2" s="128" t="s">
        <v>153</v>
      </c>
    </row>
    <row r="3" spans="2:5" s="116" customFormat="1" ht="36">
      <c r="B3" s="1744" t="s">
        <v>196</v>
      </c>
      <c r="C3" s="1744"/>
      <c r="D3" s="1744"/>
      <c r="E3" s="129"/>
    </row>
    <row r="4" spans="2:5" s="116" customFormat="1" ht="36">
      <c r="B4" s="130" t="s">
        <v>35</v>
      </c>
      <c r="C4" s="131"/>
      <c r="D4" s="131"/>
      <c r="E4" s="132"/>
    </row>
    <row r="5" spans="2:5" ht="60">
      <c r="B5" s="133"/>
      <c r="C5" s="134" t="s">
        <v>36</v>
      </c>
      <c r="D5" s="134"/>
      <c r="E5" s="135" t="s">
        <v>197</v>
      </c>
    </row>
    <row r="6" spans="2:5" ht="30">
      <c r="B6" s="133"/>
      <c r="C6" s="134" t="s">
        <v>37</v>
      </c>
      <c r="D6" s="134"/>
      <c r="E6" s="135" t="s">
        <v>198</v>
      </c>
    </row>
    <row r="7" spans="2:5" ht="30">
      <c r="B7" s="133"/>
      <c r="C7" s="134" t="s">
        <v>38</v>
      </c>
      <c r="D7" s="134"/>
      <c r="E7" s="135" t="s">
        <v>199</v>
      </c>
    </row>
    <row r="8" spans="2:5" ht="30">
      <c r="B8" s="133"/>
      <c r="C8" s="134" t="s">
        <v>39</v>
      </c>
      <c r="D8" s="134"/>
      <c r="E8" s="135" t="s">
        <v>200</v>
      </c>
    </row>
    <row r="9" spans="2:5" ht="60">
      <c r="B9" s="133"/>
      <c r="C9" s="134" t="s">
        <v>40</v>
      </c>
      <c r="D9" s="134"/>
      <c r="E9" s="135" t="s">
        <v>201</v>
      </c>
    </row>
    <row r="10" spans="2:5" ht="30">
      <c r="B10" s="133"/>
      <c r="C10" s="134" t="s">
        <v>41</v>
      </c>
      <c r="D10" s="134"/>
      <c r="E10" s="135" t="s">
        <v>154</v>
      </c>
    </row>
    <row r="11" spans="2:5" ht="60">
      <c r="B11" s="133"/>
      <c r="C11" s="134" t="s">
        <v>42</v>
      </c>
      <c r="D11" s="134"/>
      <c r="E11" s="135" t="s">
        <v>155</v>
      </c>
    </row>
    <row r="12" spans="2:5" ht="60">
      <c r="B12" s="133"/>
      <c r="C12" s="134" t="s">
        <v>43</v>
      </c>
      <c r="D12" s="134"/>
      <c r="E12" s="135" t="s">
        <v>156</v>
      </c>
    </row>
    <row r="13" spans="2:5" ht="60">
      <c r="B13" s="133"/>
      <c r="C13" s="134" t="s">
        <v>44</v>
      </c>
      <c r="D13" s="134"/>
      <c r="E13" s="135" t="s">
        <v>157</v>
      </c>
    </row>
    <row r="14" spans="2:5" s="117" customFormat="1" ht="36">
      <c r="B14" s="136" t="s">
        <v>202</v>
      </c>
      <c r="C14" s="137"/>
      <c r="D14" s="137"/>
      <c r="E14" s="138"/>
    </row>
    <row r="15" spans="2:5" ht="27">
      <c r="B15" s="133"/>
      <c r="C15" s="134" t="s">
        <v>46</v>
      </c>
      <c r="D15" s="134"/>
      <c r="E15" s="139" t="s">
        <v>158</v>
      </c>
    </row>
    <row r="16" spans="2:5" ht="54">
      <c r="B16" s="133"/>
      <c r="C16" s="134" t="s">
        <v>47</v>
      </c>
      <c r="D16" s="134"/>
      <c r="E16" s="139" t="s">
        <v>159</v>
      </c>
    </row>
    <row r="17" spans="2:5" ht="54">
      <c r="B17" s="133"/>
      <c r="C17" s="134" t="s">
        <v>48</v>
      </c>
      <c r="D17" s="134"/>
      <c r="E17" s="139" t="s">
        <v>160</v>
      </c>
    </row>
    <row r="18" spans="2:5" ht="27">
      <c r="B18" s="133"/>
      <c r="C18" s="134" t="s">
        <v>49</v>
      </c>
      <c r="D18" s="134"/>
      <c r="E18" s="139" t="s">
        <v>161</v>
      </c>
    </row>
    <row r="19" spans="2:5" ht="54">
      <c r="B19" s="133"/>
      <c r="C19" s="134" t="s">
        <v>162</v>
      </c>
      <c r="D19" s="134"/>
      <c r="E19" s="139" t="s">
        <v>193</v>
      </c>
    </row>
    <row r="20" spans="2:5" s="116" customFormat="1" ht="36">
      <c r="B20" s="1745" t="s">
        <v>203</v>
      </c>
      <c r="C20" s="1745"/>
      <c r="D20" s="1745"/>
      <c r="E20" s="140"/>
    </row>
    <row r="21" spans="2:5" s="118" customFormat="1" ht="33.6">
      <c r="B21" s="141" t="s">
        <v>53</v>
      </c>
      <c r="C21" s="142"/>
      <c r="D21" s="142"/>
      <c r="E21" s="143"/>
    </row>
    <row r="22" spans="2:5" ht="27">
      <c r="B22" s="133"/>
      <c r="C22" s="134" t="s">
        <v>54</v>
      </c>
      <c r="D22" s="134"/>
      <c r="E22" s="139" t="s">
        <v>163</v>
      </c>
    </row>
    <row r="23" spans="2:5" ht="27">
      <c r="B23" s="133"/>
      <c r="C23" s="134" t="s">
        <v>108</v>
      </c>
      <c r="D23" s="134"/>
      <c r="E23" s="139" t="s">
        <v>164</v>
      </c>
    </row>
    <row r="24" spans="2:5" ht="27">
      <c r="B24" s="133"/>
      <c r="C24" s="134" t="s">
        <v>152</v>
      </c>
      <c r="D24" s="134"/>
      <c r="E24" s="139" t="s">
        <v>165</v>
      </c>
    </row>
    <row r="25" spans="2:5" ht="27">
      <c r="B25" s="133"/>
      <c r="C25" s="134" t="s">
        <v>56</v>
      </c>
      <c r="D25" s="134"/>
      <c r="E25" s="139" t="s">
        <v>166</v>
      </c>
    </row>
    <row r="26" spans="2:5" ht="27">
      <c r="B26" s="133"/>
      <c r="C26" s="134" t="s">
        <v>57</v>
      </c>
      <c r="D26" s="134"/>
      <c r="E26" s="139" t="s">
        <v>167</v>
      </c>
    </row>
    <row r="27" spans="2:5" ht="27">
      <c r="B27" s="133"/>
      <c r="C27" s="134" t="s">
        <v>58</v>
      </c>
      <c r="D27" s="134"/>
      <c r="E27" s="139" t="s">
        <v>168</v>
      </c>
    </row>
    <row r="28" spans="2:5" ht="27">
      <c r="B28" s="133"/>
      <c r="C28" s="134" t="s">
        <v>59</v>
      </c>
      <c r="D28" s="134"/>
      <c r="E28" s="139" t="s">
        <v>169</v>
      </c>
    </row>
    <row r="29" spans="2:5" ht="27">
      <c r="B29" s="133"/>
      <c r="C29" s="134" t="s">
        <v>111</v>
      </c>
      <c r="D29" s="134"/>
      <c r="E29" s="139" t="s">
        <v>170</v>
      </c>
    </row>
    <row r="30" spans="2:5" ht="27">
      <c r="B30" s="133"/>
      <c r="C30" s="134" t="s">
        <v>60</v>
      </c>
      <c r="D30" s="134"/>
      <c r="E30" s="139" t="s">
        <v>171</v>
      </c>
    </row>
    <row r="31" spans="2:5" ht="27">
      <c r="B31" s="133"/>
      <c r="C31" s="134" t="s">
        <v>103</v>
      </c>
      <c r="D31" s="134"/>
      <c r="E31" s="139" t="s">
        <v>172</v>
      </c>
    </row>
    <row r="32" spans="2:5" ht="54">
      <c r="B32" s="133"/>
      <c r="C32" s="134" t="s">
        <v>61</v>
      </c>
      <c r="D32" s="134"/>
      <c r="E32" s="139" t="s">
        <v>173</v>
      </c>
    </row>
    <row r="33" spans="2:5" ht="33.6">
      <c r="B33" s="141" t="s">
        <v>174</v>
      </c>
      <c r="C33" s="144"/>
      <c r="D33" s="144"/>
      <c r="E33" s="145"/>
    </row>
    <row r="34" spans="2:5" ht="27">
      <c r="B34" s="146"/>
      <c r="C34" s="134" t="s">
        <v>63</v>
      </c>
      <c r="D34" s="134"/>
      <c r="E34" s="139" t="s">
        <v>175</v>
      </c>
    </row>
    <row r="35" spans="2:5" ht="54">
      <c r="B35" s="146"/>
      <c r="C35" s="134" t="s">
        <v>206</v>
      </c>
      <c r="D35" s="134"/>
      <c r="E35" s="139" t="s">
        <v>176</v>
      </c>
    </row>
    <row r="36" spans="2:5" ht="54">
      <c r="B36" s="133"/>
      <c r="C36" s="134" t="s">
        <v>147</v>
      </c>
      <c r="D36" s="134"/>
      <c r="E36" s="139" t="s">
        <v>177</v>
      </c>
    </row>
    <row r="37" spans="2:5" ht="27">
      <c r="B37" s="133"/>
      <c r="C37" s="134" t="s">
        <v>71</v>
      </c>
      <c r="D37" s="134"/>
      <c r="E37" s="139" t="s">
        <v>178</v>
      </c>
    </row>
    <row r="38" spans="2:5" ht="27">
      <c r="B38" s="133"/>
      <c r="C38" s="134" t="s">
        <v>72</v>
      </c>
      <c r="D38" s="134"/>
      <c r="E38" s="139" t="s">
        <v>179</v>
      </c>
    </row>
    <row r="39" spans="2:5" ht="27">
      <c r="B39" s="133"/>
      <c r="C39" s="134" t="s">
        <v>180</v>
      </c>
      <c r="D39" s="134"/>
      <c r="E39" s="139" t="s">
        <v>204</v>
      </c>
    </row>
    <row r="40" spans="2:5" ht="33.6">
      <c r="B40" s="141" t="s">
        <v>137</v>
      </c>
      <c r="C40" s="144"/>
      <c r="D40" s="144"/>
      <c r="E40" s="147"/>
    </row>
    <row r="41" spans="2:5" ht="27">
      <c r="B41" s="148"/>
      <c r="C41" s="149" t="s">
        <v>105</v>
      </c>
      <c r="D41" s="150"/>
      <c r="E41" s="151"/>
    </row>
    <row r="42" spans="2:5" ht="27">
      <c r="B42" s="148"/>
      <c r="C42" s="133"/>
      <c r="D42" s="134" t="s">
        <v>181</v>
      </c>
      <c r="E42" s="139" t="s">
        <v>182</v>
      </c>
    </row>
    <row r="43" spans="2:5" ht="27">
      <c r="B43" s="148"/>
      <c r="C43" s="133"/>
      <c r="D43" s="134" t="s">
        <v>183</v>
      </c>
      <c r="E43" s="139" t="s">
        <v>184</v>
      </c>
    </row>
    <row r="44" spans="2:5" ht="27">
      <c r="B44" s="148"/>
      <c r="C44" s="133"/>
      <c r="D44" s="134" t="s">
        <v>185</v>
      </c>
      <c r="E44" s="139" t="s">
        <v>186</v>
      </c>
    </row>
    <row r="45" spans="2:5" ht="27">
      <c r="B45" s="148"/>
      <c r="C45" s="149" t="s">
        <v>74</v>
      </c>
      <c r="D45" s="150"/>
      <c r="E45" s="152"/>
    </row>
    <row r="46" spans="2:5" ht="27">
      <c r="B46" s="148"/>
      <c r="C46" s="133"/>
      <c r="D46" s="134" t="s">
        <v>187</v>
      </c>
      <c r="E46" s="139" t="s">
        <v>188</v>
      </c>
    </row>
    <row r="47" spans="2:5" ht="27">
      <c r="B47" s="148"/>
      <c r="C47" s="133"/>
      <c r="D47" s="134" t="s">
        <v>189</v>
      </c>
      <c r="E47" s="139" t="s">
        <v>190</v>
      </c>
    </row>
    <row r="48" spans="2:5" ht="27">
      <c r="B48" s="148"/>
      <c r="C48" s="133"/>
      <c r="D48" s="134" t="s">
        <v>191</v>
      </c>
      <c r="E48" s="139" t="s">
        <v>192</v>
      </c>
    </row>
    <row r="49" spans="2:5" ht="33.6">
      <c r="B49" s="153" t="s">
        <v>136</v>
      </c>
      <c r="C49" s="154"/>
      <c r="D49" s="155"/>
      <c r="E49" s="156"/>
    </row>
    <row r="50" spans="2:5" ht="27">
      <c r="B50" s="133"/>
      <c r="C50" s="157" t="s">
        <v>151</v>
      </c>
      <c r="D50" s="148"/>
      <c r="E50" s="139" t="s">
        <v>195</v>
      </c>
    </row>
    <row r="51" spans="2:5" ht="54">
      <c r="B51" s="133"/>
      <c r="C51" s="134" t="s">
        <v>106</v>
      </c>
      <c r="D51" s="148"/>
      <c r="E51" s="139" t="s">
        <v>194</v>
      </c>
    </row>
    <row r="52" spans="2:5" ht="33.6">
      <c r="B52" s="158" t="s">
        <v>207</v>
      </c>
      <c r="C52" s="159"/>
      <c r="D52" s="159"/>
      <c r="E52" s="139" t="s">
        <v>205</v>
      </c>
    </row>
  </sheetData>
  <mergeCells count="3">
    <mergeCell ref="B2:D2"/>
    <mergeCell ref="B3:D3"/>
    <mergeCell ref="B20:D20"/>
  </mergeCells>
  <pageMargins left="0.17" right="0.2" top="0.74803149606299213" bottom="0.65" header="0.31496062992125984" footer="0.31496062992125984"/>
  <pageSetup paperSize="5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597A1-EB37-4FDB-A847-4609A7C287BE}">
  <sheetPr>
    <tabColor rgb="FFFF0000"/>
  </sheetPr>
  <dimension ref="A1:K1011"/>
  <sheetViews>
    <sheetView showGridLines="0" zoomScale="80" zoomScaleNormal="80" zoomScaleSheetLayoutView="100" workbookViewId="0">
      <pane xSplit="5" ySplit="6" topLeftCell="F83" activePane="bottomRight" state="frozen"/>
      <selection pane="topRight" activeCell="F1" sqref="F1"/>
      <selection pane="bottomLeft" activeCell="A7" sqref="A7"/>
      <selection pane="bottomRight" activeCell="A91" sqref="A91:XFD98"/>
    </sheetView>
  </sheetViews>
  <sheetFormatPr defaultColWidth="12.59765625" defaultRowHeight="24.6"/>
  <cols>
    <col min="1" max="1" width="2" style="7" customWidth="1"/>
    <col min="2" max="4" width="2.3984375" style="7" customWidth="1"/>
    <col min="5" max="5" width="65" style="7" customWidth="1"/>
    <col min="6" max="8" width="17.19921875" style="19" customWidth="1"/>
    <col min="9" max="9" width="18.8984375" style="19" customWidth="1"/>
    <col min="10" max="10" width="7.59765625" style="7" customWidth="1"/>
    <col min="11" max="11" width="14.3984375" style="7" bestFit="1" customWidth="1"/>
    <col min="12" max="24" width="7.59765625" style="7" customWidth="1"/>
    <col min="25" max="253" width="12.59765625" style="7"/>
    <col min="254" max="254" width="2" style="7" customWidth="1"/>
    <col min="255" max="257" width="2.3984375" style="7" customWidth="1"/>
    <col min="258" max="258" width="65" style="7" customWidth="1"/>
    <col min="259" max="264" width="13.296875" style="7" customWidth="1"/>
    <col min="265" max="265" width="20.296875" style="7" customWidth="1"/>
    <col min="266" max="266" width="7.59765625" style="7" customWidth="1"/>
    <col min="267" max="267" width="14.3984375" style="7" bestFit="1" customWidth="1"/>
    <col min="268" max="280" width="7.59765625" style="7" customWidth="1"/>
    <col min="281" max="509" width="12.59765625" style="7"/>
    <col min="510" max="510" width="2" style="7" customWidth="1"/>
    <col min="511" max="513" width="2.3984375" style="7" customWidth="1"/>
    <col min="514" max="514" width="65" style="7" customWidth="1"/>
    <col min="515" max="520" width="13.296875" style="7" customWidth="1"/>
    <col min="521" max="521" width="20.296875" style="7" customWidth="1"/>
    <col min="522" max="522" width="7.59765625" style="7" customWidth="1"/>
    <col min="523" max="523" width="14.3984375" style="7" bestFit="1" customWidth="1"/>
    <col min="524" max="536" width="7.59765625" style="7" customWidth="1"/>
    <col min="537" max="765" width="12.59765625" style="7"/>
    <col min="766" max="766" width="2" style="7" customWidth="1"/>
    <col min="767" max="769" width="2.3984375" style="7" customWidth="1"/>
    <col min="770" max="770" width="65" style="7" customWidth="1"/>
    <col min="771" max="776" width="13.296875" style="7" customWidth="1"/>
    <col min="777" max="777" width="20.296875" style="7" customWidth="1"/>
    <col min="778" max="778" width="7.59765625" style="7" customWidth="1"/>
    <col min="779" max="779" width="14.3984375" style="7" bestFit="1" customWidth="1"/>
    <col min="780" max="792" width="7.59765625" style="7" customWidth="1"/>
    <col min="793" max="1021" width="12.59765625" style="7"/>
    <col min="1022" max="1022" width="2" style="7" customWidth="1"/>
    <col min="1023" max="1025" width="2.3984375" style="7" customWidth="1"/>
    <col min="1026" max="1026" width="65" style="7" customWidth="1"/>
    <col min="1027" max="1032" width="13.296875" style="7" customWidth="1"/>
    <col min="1033" max="1033" width="20.296875" style="7" customWidth="1"/>
    <col min="1034" max="1034" width="7.59765625" style="7" customWidth="1"/>
    <col min="1035" max="1035" width="14.3984375" style="7" bestFit="1" customWidth="1"/>
    <col min="1036" max="1048" width="7.59765625" style="7" customWidth="1"/>
    <col min="1049" max="1277" width="12.59765625" style="7"/>
    <col min="1278" max="1278" width="2" style="7" customWidth="1"/>
    <col min="1279" max="1281" width="2.3984375" style="7" customWidth="1"/>
    <col min="1282" max="1282" width="65" style="7" customWidth="1"/>
    <col min="1283" max="1288" width="13.296875" style="7" customWidth="1"/>
    <col min="1289" max="1289" width="20.296875" style="7" customWidth="1"/>
    <col min="1290" max="1290" width="7.59765625" style="7" customWidth="1"/>
    <col min="1291" max="1291" width="14.3984375" style="7" bestFit="1" customWidth="1"/>
    <col min="1292" max="1304" width="7.59765625" style="7" customWidth="1"/>
    <col min="1305" max="1533" width="12.59765625" style="7"/>
    <col min="1534" max="1534" width="2" style="7" customWidth="1"/>
    <col min="1535" max="1537" width="2.3984375" style="7" customWidth="1"/>
    <col min="1538" max="1538" width="65" style="7" customWidth="1"/>
    <col min="1539" max="1544" width="13.296875" style="7" customWidth="1"/>
    <col min="1545" max="1545" width="20.296875" style="7" customWidth="1"/>
    <col min="1546" max="1546" width="7.59765625" style="7" customWidth="1"/>
    <col min="1547" max="1547" width="14.3984375" style="7" bestFit="1" customWidth="1"/>
    <col min="1548" max="1560" width="7.59765625" style="7" customWidth="1"/>
    <col min="1561" max="1789" width="12.59765625" style="7"/>
    <col min="1790" max="1790" width="2" style="7" customWidth="1"/>
    <col min="1791" max="1793" width="2.3984375" style="7" customWidth="1"/>
    <col min="1794" max="1794" width="65" style="7" customWidth="1"/>
    <col min="1795" max="1800" width="13.296875" style="7" customWidth="1"/>
    <col min="1801" max="1801" width="20.296875" style="7" customWidth="1"/>
    <col min="1802" max="1802" width="7.59765625" style="7" customWidth="1"/>
    <col min="1803" max="1803" width="14.3984375" style="7" bestFit="1" customWidth="1"/>
    <col min="1804" max="1816" width="7.59765625" style="7" customWidth="1"/>
    <col min="1817" max="2045" width="12.59765625" style="7"/>
    <col min="2046" max="2046" width="2" style="7" customWidth="1"/>
    <col min="2047" max="2049" width="2.3984375" style="7" customWidth="1"/>
    <col min="2050" max="2050" width="65" style="7" customWidth="1"/>
    <col min="2051" max="2056" width="13.296875" style="7" customWidth="1"/>
    <col min="2057" max="2057" width="20.296875" style="7" customWidth="1"/>
    <col min="2058" max="2058" width="7.59765625" style="7" customWidth="1"/>
    <col min="2059" max="2059" width="14.3984375" style="7" bestFit="1" customWidth="1"/>
    <col min="2060" max="2072" width="7.59765625" style="7" customWidth="1"/>
    <col min="2073" max="2301" width="12.59765625" style="7"/>
    <col min="2302" max="2302" width="2" style="7" customWidth="1"/>
    <col min="2303" max="2305" width="2.3984375" style="7" customWidth="1"/>
    <col min="2306" max="2306" width="65" style="7" customWidth="1"/>
    <col min="2307" max="2312" width="13.296875" style="7" customWidth="1"/>
    <col min="2313" max="2313" width="20.296875" style="7" customWidth="1"/>
    <col min="2314" max="2314" width="7.59765625" style="7" customWidth="1"/>
    <col min="2315" max="2315" width="14.3984375" style="7" bestFit="1" customWidth="1"/>
    <col min="2316" max="2328" width="7.59765625" style="7" customWidth="1"/>
    <col min="2329" max="2557" width="12.59765625" style="7"/>
    <col min="2558" max="2558" width="2" style="7" customWidth="1"/>
    <col min="2559" max="2561" width="2.3984375" style="7" customWidth="1"/>
    <col min="2562" max="2562" width="65" style="7" customWidth="1"/>
    <col min="2563" max="2568" width="13.296875" style="7" customWidth="1"/>
    <col min="2569" max="2569" width="20.296875" style="7" customWidth="1"/>
    <col min="2570" max="2570" width="7.59765625" style="7" customWidth="1"/>
    <col min="2571" max="2571" width="14.3984375" style="7" bestFit="1" customWidth="1"/>
    <col min="2572" max="2584" width="7.59765625" style="7" customWidth="1"/>
    <col min="2585" max="2813" width="12.59765625" style="7"/>
    <col min="2814" max="2814" width="2" style="7" customWidth="1"/>
    <col min="2815" max="2817" width="2.3984375" style="7" customWidth="1"/>
    <col min="2818" max="2818" width="65" style="7" customWidth="1"/>
    <col min="2819" max="2824" width="13.296875" style="7" customWidth="1"/>
    <col min="2825" max="2825" width="20.296875" style="7" customWidth="1"/>
    <col min="2826" max="2826" width="7.59765625" style="7" customWidth="1"/>
    <col min="2827" max="2827" width="14.3984375" style="7" bestFit="1" customWidth="1"/>
    <col min="2828" max="2840" width="7.59765625" style="7" customWidth="1"/>
    <col min="2841" max="3069" width="12.59765625" style="7"/>
    <col min="3070" max="3070" width="2" style="7" customWidth="1"/>
    <col min="3071" max="3073" width="2.3984375" style="7" customWidth="1"/>
    <col min="3074" max="3074" width="65" style="7" customWidth="1"/>
    <col min="3075" max="3080" width="13.296875" style="7" customWidth="1"/>
    <col min="3081" max="3081" width="20.296875" style="7" customWidth="1"/>
    <col min="3082" max="3082" width="7.59765625" style="7" customWidth="1"/>
    <col min="3083" max="3083" width="14.3984375" style="7" bestFit="1" customWidth="1"/>
    <col min="3084" max="3096" width="7.59765625" style="7" customWidth="1"/>
    <col min="3097" max="3325" width="12.59765625" style="7"/>
    <col min="3326" max="3326" width="2" style="7" customWidth="1"/>
    <col min="3327" max="3329" width="2.3984375" style="7" customWidth="1"/>
    <col min="3330" max="3330" width="65" style="7" customWidth="1"/>
    <col min="3331" max="3336" width="13.296875" style="7" customWidth="1"/>
    <col min="3337" max="3337" width="20.296875" style="7" customWidth="1"/>
    <col min="3338" max="3338" width="7.59765625" style="7" customWidth="1"/>
    <col min="3339" max="3339" width="14.3984375" style="7" bestFit="1" customWidth="1"/>
    <col min="3340" max="3352" width="7.59765625" style="7" customWidth="1"/>
    <col min="3353" max="3581" width="12.59765625" style="7"/>
    <col min="3582" max="3582" width="2" style="7" customWidth="1"/>
    <col min="3583" max="3585" width="2.3984375" style="7" customWidth="1"/>
    <col min="3586" max="3586" width="65" style="7" customWidth="1"/>
    <col min="3587" max="3592" width="13.296875" style="7" customWidth="1"/>
    <col min="3593" max="3593" width="20.296875" style="7" customWidth="1"/>
    <col min="3594" max="3594" width="7.59765625" style="7" customWidth="1"/>
    <col min="3595" max="3595" width="14.3984375" style="7" bestFit="1" customWidth="1"/>
    <col min="3596" max="3608" width="7.59765625" style="7" customWidth="1"/>
    <col min="3609" max="3837" width="12.59765625" style="7"/>
    <col min="3838" max="3838" width="2" style="7" customWidth="1"/>
    <col min="3839" max="3841" width="2.3984375" style="7" customWidth="1"/>
    <col min="3842" max="3842" width="65" style="7" customWidth="1"/>
    <col min="3843" max="3848" width="13.296875" style="7" customWidth="1"/>
    <col min="3849" max="3849" width="20.296875" style="7" customWidth="1"/>
    <col min="3850" max="3850" width="7.59765625" style="7" customWidth="1"/>
    <col min="3851" max="3851" width="14.3984375" style="7" bestFit="1" customWidth="1"/>
    <col min="3852" max="3864" width="7.59765625" style="7" customWidth="1"/>
    <col min="3865" max="4093" width="12.59765625" style="7"/>
    <col min="4094" max="4094" width="2" style="7" customWidth="1"/>
    <col min="4095" max="4097" width="2.3984375" style="7" customWidth="1"/>
    <col min="4098" max="4098" width="65" style="7" customWidth="1"/>
    <col min="4099" max="4104" width="13.296875" style="7" customWidth="1"/>
    <col min="4105" max="4105" width="20.296875" style="7" customWidth="1"/>
    <col min="4106" max="4106" width="7.59765625" style="7" customWidth="1"/>
    <col min="4107" max="4107" width="14.3984375" style="7" bestFit="1" customWidth="1"/>
    <col min="4108" max="4120" width="7.59765625" style="7" customWidth="1"/>
    <col min="4121" max="4349" width="12.59765625" style="7"/>
    <col min="4350" max="4350" width="2" style="7" customWidth="1"/>
    <col min="4351" max="4353" width="2.3984375" style="7" customWidth="1"/>
    <col min="4354" max="4354" width="65" style="7" customWidth="1"/>
    <col min="4355" max="4360" width="13.296875" style="7" customWidth="1"/>
    <col min="4361" max="4361" width="20.296875" style="7" customWidth="1"/>
    <col min="4362" max="4362" width="7.59765625" style="7" customWidth="1"/>
    <col min="4363" max="4363" width="14.3984375" style="7" bestFit="1" customWidth="1"/>
    <col min="4364" max="4376" width="7.59765625" style="7" customWidth="1"/>
    <col min="4377" max="4605" width="12.59765625" style="7"/>
    <col min="4606" max="4606" width="2" style="7" customWidth="1"/>
    <col min="4607" max="4609" width="2.3984375" style="7" customWidth="1"/>
    <col min="4610" max="4610" width="65" style="7" customWidth="1"/>
    <col min="4611" max="4616" width="13.296875" style="7" customWidth="1"/>
    <col min="4617" max="4617" width="20.296875" style="7" customWidth="1"/>
    <col min="4618" max="4618" width="7.59765625" style="7" customWidth="1"/>
    <col min="4619" max="4619" width="14.3984375" style="7" bestFit="1" customWidth="1"/>
    <col min="4620" max="4632" width="7.59765625" style="7" customWidth="1"/>
    <col min="4633" max="4861" width="12.59765625" style="7"/>
    <col min="4862" max="4862" width="2" style="7" customWidth="1"/>
    <col min="4863" max="4865" width="2.3984375" style="7" customWidth="1"/>
    <col min="4866" max="4866" width="65" style="7" customWidth="1"/>
    <col min="4867" max="4872" width="13.296875" style="7" customWidth="1"/>
    <col min="4873" max="4873" width="20.296875" style="7" customWidth="1"/>
    <col min="4874" max="4874" width="7.59765625" style="7" customWidth="1"/>
    <col min="4875" max="4875" width="14.3984375" style="7" bestFit="1" customWidth="1"/>
    <col min="4876" max="4888" width="7.59765625" style="7" customWidth="1"/>
    <col min="4889" max="5117" width="12.59765625" style="7"/>
    <col min="5118" max="5118" width="2" style="7" customWidth="1"/>
    <col min="5119" max="5121" width="2.3984375" style="7" customWidth="1"/>
    <col min="5122" max="5122" width="65" style="7" customWidth="1"/>
    <col min="5123" max="5128" width="13.296875" style="7" customWidth="1"/>
    <col min="5129" max="5129" width="20.296875" style="7" customWidth="1"/>
    <col min="5130" max="5130" width="7.59765625" style="7" customWidth="1"/>
    <col min="5131" max="5131" width="14.3984375" style="7" bestFit="1" customWidth="1"/>
    <col min="5132" max="5144" width="7.59765625" style="7" customWidth="1"/>
    <col min="5145" max="5373" width="12.59765625" style="7"/>
    <col min="5374" max="5374" width="2" style="7" customWidth="1"/>
    <col min="5375" max="5377" width="2.3984375" style="7" customWidth="1"/>
    <col min="5378" max="5378" width="65" style="7" customWidth="1"/>
    <col min="5379" max="5384" width="13.296875" style="7" customWidth="1"/>
    <col min="5385" max="5385" width="20.296875" style="7" customWidth="1"/>
    <col min="5386" max="5386" width="7.59765625" style="7" customWidth="1"/>
    <col min="5387" max="5387" width="14.3984375" style="7" bestFit="1" customWidth="1"/>
    <col min="5388" max="5400" width="7.59765625" style="7" customWidth="1"/>
    <col min="5401" max="5629" width="12.59765625" style="7"/>
    <col min="5630" max="5630" width="2" style="7" customWidth="1"/>
    <col min="5631" max="5633" width="2.3984375" style="7" customWidth="1"/>
    <col min="5634" max="5634" width="65" style="7" customWidth="1"/>
    <col min="5635" max="5640" width="13.296875" style="7" customWidth="1"/>
    <col min="5641" max="5641" width="20.296875" style="7" customWidth="1"/>
    <col min="5642" max="5642" width="7.59765625" style="7" customWidth="1"/>
    <col min="5643" max="5643" width="14.3984375" style="7" bestFit="1" customWidth="1"/>
    <col min="5644" max="5656" width="7.59765625" style="7" customWidth="1"/>
    <col min="5657" max="5885" width="12.59765625" style="7"/>
    <col min="5886" max="5886" width="2" style="7" customWidth="1"/>
    <col min="5887" max="5889" width="2.3984375" style="7" customWidth="1"/>
    <col min="5890" max="5890" width="65" style="7" customWidth="1"/>
    <col min="5891" max="5896" width="13.296875" style="7" customWidth="1"/>
    <col min="5897" max="5897" width="20.296875" style="7" customWidth="1"/>
    <col min="5898" max="5898" width="7.59765625" style="7" customWidth="1"/>
    <col min="5899" max="5899" width="14.3984375" style="7" bestFit="1" customWidth="1"/>
    <col min="5900" max="5912" width="7.59765625" style="7" customWidth="1"/>
    <col min="5913" max="6141" width="12.59765625" style="7"/>
    <col min="6142" max="6142" width="2" style="7" customWidth="1"/>
    <col min="6143" max="6145" width="2.3984375" style="7" customWidth="1"/>
    <col min="6146" max="6146" width="65" style="7" customWidth="1"/>
    <col min="6147" max="6152" width="13.296875" style="7" customWidth="1"/>
    <col min="6153" max="6153" width="20.296875" style="7" customWidth="1"/>
    <col min="6154" max="6154" width="7.59765625" style="7" customWidth="1"/>
    <col min="6155" max="6155" width="14.3984375" style="7" bestFit="1" customWidth="1"/>
    <col min="6156" max="6168" width="7.59765625" style="7" customWidth="1"/>
    <col min="6169" max="6397" width="12.59765625" style="7"/>
    <col min="6398" max="6398" width="2" style="7" customWidth="1"/>
    <col min="6399" max="6401" width="2.3984375" style="7" customWidth="1"/>
    <col min="6402" max="6402" width="65" style="7" customWidth="1"/>
    <col min="6403" max="6408" width="13.296875" style="7" customWidth="1"/>
    <col min="6409" max="6409" width="20.296875" style="7" customWidth="1"/>
    <col min="6410" max="6410" width="7.59765625" style="7" customWidth="1"/>
    <col min="6411" max="6411" width="14.3984375" style="7" bestFit="1" customWidth="1"/>
    <col min="6412" max="6424" width="7.59765625" style="7" customWidth="1"/>
    <col min="6425" max="6653" width="12.59765625" style="7"/>
    <col min="6654" max="6654" width="2" style="7" customWidth="1"/>
    <col min="6655" max="6657" width="2.3984375" style="7" customWidth="1"/>
    <col min="6658" max="6658" width="65" style="7" customWidth="1"/>
    <col min="6659" max="6664" width="13.296875" style="7" customWidth="1"/>
    <col min="6665" max="6665" width="20.296875" style="7" customWidth="1"/>
    <col min="6666" max="6666" width="7.59765625" style="7" customWidth="1"/>
    <col min="6667" max="6667" width="14.3984375" style="7" bestFit="1" customWidth="1"/>
    <col min="6668" max="6680" width="7.59765625" style="7" customWidth="1"/>
    <col min="6681" max="6909" width="12.59765625" style="7"/>
    <col min="6910" max="6910" width="2" style="7" customWidth="1"/>
    <col min="6911" max="6913" width="2.3984375" style="7" customWidth="1"/>
    <col min="6914" max="6914" width="65" style="7" customWidth="1"/>
    <col min="6915" max="6920" width="13.296875" style="7" customWidth="1"/>
    <col min="6921" max="6921" width="20.296875" style="7" customWidth="1"/>
    <col min="6922" max="6922" width="7.59765625" style="7" customWidth="1"/>
    <col min="6923" max="6923" width="14.3984375" style="7" bestFit="1" customWidth="1"/>
    <col min="6924" max="6936" width="7.59765625" style="7" customWidth="1"/>
    <col min="6937" max="7165" width="12.59765625" style="7"/>
    <col min="7166" max="7166" width="2" style="7" customWidth="1"/>
    <col min="7167" max="7169" width="2.3984375" style="7" customWidth="1"/>
    <col min="7170" max="7170" width="65" style="7" customWidth="1"/>
    <col min="7171" max="7176" width="13.296875" style="7" customWidth="1"/>
    <col min="7177" max="7177" width="20.296875" style="7" customWidth="1"/>
    <col min="7178" max="7178" width="7.59765625" style="7" customWidth="1"/>
    <col min="7179" max="7179" width="14.3984375" style="7" bestFit="1" customWidth="1"/>
    <col min="7180" max="7192" width="7.59765625" style="7" customWidth="1"/>
    <col min="7193" max="7421" width="12.59765625" style="7"/>
    <col min="7422" max="7422" width="2" style="7" customWidth="1"/>
    <col min="7423" max="7425" width="2.3984375" style="7" customWidth="1"/>
    <col min="7426" max="7426" width="65" style="7" customWidth="1"/>
    <col min="7427" max="7432" width="13.296875" style="7" customWidth="1"/>
    <col min="7433" max="7433" width="20.296875" style="7" customWidth="1"/>
    <col min="7434" max="7434" width="7.59765625" style="7" customWidth="1"/>
    <col min="7435" max="7435" width="14.3984375" style="7" bestFit="1" customWidth="1"/>
    <col min="7436" max="7448" width="7.59765625" style="7" customWidth="1"/>
    <col min="7449" max="7677" width="12.59765625" style="7"/>
    <col min="7678" max="7678" width="2" style="7" customWidth="1"/>
    <col min="7679" max="7681" width="2.3984375" style="7" customWidth="1"/>
    <col min="7682" max="7682" width="65" style="7" customWidth="1"/>
    <col min="7683" max="7688" width="13.296875" style="7" customWidth="1"/>
    <col min="7689" max="7689" width="20.296875" style="7" customWidth="1"/>
    <col min="7690" max="7690" width="7.59765625" style="7" customWidth="1"/>
    <col min="7691" max="7691" width="14.3984375" style="7" bestFit="1" customWidth="1"/>
    <col min="7692" max="7704" width="7.59765625" style="7" customWidth="1"/>
    <col min="7705" max="7933" width="12.59765625" style="7"/>
    <col min="7934" max="7934" width="2" style="7" customWidth="1"/>
    <col min="7935" max="7937" width="2.3984375" style="7" customWidth="1"/>
    <col min="7938" max="7938" width="65" style="7" customWidth="1"/>
    <col min="7939" max="7944" width="13.296875" style="7" customWidth="1"/>
    <col min="7945" max="7945" width="20.296875" style="7" customWidth="1"/>
    <col min="7946" max="7946" width="7.59765625" style="7" customWidth="1"/>
    <col min="7947" max="7947" width="14.3984375" style="7" bestFit="1" customWidth="1"/>
    <col min="7948" max="7960" width="7.59765625" style="7" customWidth="1"/>
    <col min="7961" max="8189" width="12.59765625" style="7"/>
    <col min="8190" max="8190" width="2" style="7" customWidth="1"/>
    <col min="8191" max="8193" width="2.3984375" style="7" customWidth="1"/>
    <col min="8194" max="8194" width="65" style="7" customWidth="1"/>
    <col min="8195" max="8200" width="13.296875" style="7" customWidth="1"/>
    <col min="8201" max="8201" width="20.296875" style="7" customWidth="1"/>
    <col min="8202" max="8202" width="7.59765625" style="7" customWidth="1"/>
    <col min="8203" max="8203" width="14.3984375" style="7" bestFit="1" customWidth="1"/>
    <col min="8204" max="8216" width="7.59765625" style="7" customWidth="1"/>
    <col min="8217" max="8445" width="12.59765625" style="7"/>
    <col min="8446" max="8446" width="2" style="7" customWidth="1"/>
    <col min="8447" max="8449" width="2.3984375" style="7" customWidth="1"/>
    <col min="8450" max="8450" width="65" style="7" customWidth="1"/>
    <col min="8451" max="8456" width="13.296875" style="7" customWidth="1"/>
    <col min="8457" max="8457" width="20.296875" style="7" customWidth="1"/>
    <col min="8458" max="8458" width="7.59765625" style="7" customWidth="1"/>
    <col min="8459" max="8459" width="14.3984375" style="7" bestFit="1" customWidth="1"/>
    <col min="8460" max="8472" width="7.59765625" style="7" customWidth="1"/>
    <col min="8473" max="8701" width="12.59765625" style="7"/>
    <col min="8702" max="8702" width="2" style="7" customWidth="1"/>
    <col min="8703" max="8705" width="2.3984375" style="7" customWidth="1"/>
    <col min="8706" max="8706" width="65" style="7" customWidth="1"/>
    <col min="8707" max="8712" width="13.296875" style="7" customWidth="1"/>
    <col min="8713" max="8713" width="20.296875" style="7" customWidth="1"/>
    <col min="8714" max="8714" width="7.59765625" style="7" customWidth="1"/>
    <col min="8715" max="8715" width="14.3984375" style="7" bestFit="1" customWidth="1"/>
    <col min="8716" max="8728" width="7.59765625" style="7" customWidth="1"/>
    <col min="8729" max="8957" width="12.59765625" style="7"/>
    <col min="8958" max="8958" width="2" style="7" customWidth="1"/>
    <col min="8959" max="8961" width="2.3984375" style="7" customWidth="1"/>
    <col min="8962" max="8962" width="65" style="7" customWidth="1"/>
    <col min="8963" max="8968" width="13.296875" style="7" customWidth="1"/>
    <col min="8969" max="8969" width="20.296875" style="7" customWidth="1"/>
    <col min="8970" max="8970" width="7.59765625" style="7" customWidth="1"/>
    <col min="8971" max="8971" width="14.3984375" style="7" bestFit="1" customWidth="1"/>
    <col min="8972" max="8984" width="7.59765625" style="7" customWidth="1"/>
    <col min="8985" max="9213" width="12.59765625" style="7"/>
    <col min="9214" max="9214" width="2" style="7" customWidth="1"/>
    <col min="9215" max="9217" width="2.3984375" style="7" customWidth="1"/>
    <col min="9218" max="9218" width="65" style="7" customWidth="1"/>
    <col min="9219" max="9224" width="13.296875" style="7" customWidth="1"/>
    <col min="9225" max="9225" width="20.296875" style="7" customWidth="1"/>
    <col min="9226" max="9226" width="7.59765625" style="7" customWidth="1"/>
    <col min="9227" max="9227" width="14.3984375" style="7" bestFit="1" customWidth="1"/>
    <col min="9228" max="9240" width="7.59765625" style="7" customWidth="1"/>
    <col min="9241" max="9469" width="12.59765625" style="7"/>
    <col min="9470" max="9470" width="2" style="7" customWidth="1"/>
    <col min="9471" max="9473" width="2.3984375" style="7" customWidth="1"/>
    <col min="9474" max="9474" width="65" style="7" customWidth="1"/>
    <col min="9475" max="9480" width="13.296875" style="7" customWidth="1"/>
    <col min="9481" max="9481" width="20.296875" style="7" customWidth="1"/>
    <col min="9482" max="9482" width="7.59765625" style="7" customWidth="1"/>
    <col min="9483" max="9483" width="14.3984375" style="7" bestFit="1" customWidth="1"/>
    <col min="9484" max="9496" width="7.59765625" style="7" customWidth="1"/>
    <col min="9497" max="9725" width="12.59765625" style="7"/>
    <col min="9726" max="9726" width="2" style="7" customWidth="1"/>
    <col min="9727" max="9729" width="2.3984375" style="7" customWidth="1"/>
    <col min="9730" max="9730" width="65" style="7" customWidth="1"/>
    <col min="9731" max="9736" width="13.296875" style="7" customWidth="1"/>
    <col min="9737" max="9737" width="20.296875" style="7" customWidth="1"/>
    <col min="9738" max="9738" width="7.59765625" style="7" customWidth="1"/>
    <col min="9739" max="9739" width="14.3984375" style="7" bestFit="1" customWidth="1"/>
    <col min="9740" max="9752" width="7.59765625" style="7" customWidth="1"/>
    <col min="9753" max="9981" width="12.59765625" style="7"/>
    <col min="9982" max="9982" width="2" style="7" customWidth="1"/>
    <col min="9983" max="9985" width="2.3984375" style="7" customWidth="1"/>
    <col min="9986" max="9986" width="65" style="7" customWidth="1"/>
    <col min="9987" max="9992" width="13.296875" style="7" customWidth="1"/>
    <col min="9993" max="9993" width="20.296875" style="7" customWidth="1"/>
    <col min="9994" max="9994" width="7.59765625" style="7" customWidth="1"/>
    <col min="9995" max="9995" width="14.3984375" style="7" bestFit="1" customWidth="1"/>
    <col min="9996" max="10008" width="7.59765625" style="7" customWidth="1"/>
    <col min="10009" max="10237" width="12.59765625" style="7"/>
    <col min="10238" max="10238" width="2" style="7" customWidth="1"/>
    <col min="10239" max="10241" width="2.3984375" style="7" customWidth="1"/>
    <col min="10242" max="10242" width="65" style="7" customWidth="1"/>
    <col min="10243" max="10248" width="13.296875" style="7" customWidth="1"/>
    <col min="10249" max="10249" width="20.296875" style="7" customWidth="1"/>
    <col min="10250" max="10250" width="7.59765625" style="7" customWidth="1"/>
    <col min="10251" max="10251" width="14.3984375" style="7" bestFit="1" customWidth="1"/>
    <col min="10252" max="10264" width="7.59765625" style="7" customWidth="1"/>
    <col min="10265" max="10493" width="12.59765625" style="7"/>
    <col min="10494" max="10494" width="2" style="7" customWidth="1"/>
    <col min="10495" max="10497" width="2.3984375" style="7" customWidth="1"/>
    <col min="10498" max="10498" width="65" style="7" customWidth="1"/>
    <col min="10499" max="10504" width="13.296875" style="7" customWidth="1"/>
    <col min="10505" max="10505" width="20.296875" style="7" customWidth="1"/>
    <col min="10506" max="10506" width="7.59765625" style="7" customWidth="1"/>
    <col min="10507" max="10507" width="14.3984375" style="7" bestFit="1" customWidth="1"/>
    <col min="10508" max="10520" width="7.59765625" style="7" customWidth="1"/>
    <col min="10521" max="10749" width="12.59765625" style="7"/>
    <col min="10750" max="10750" width="2" style="7" customWidth="1"/>
    <col min="10751" max="10753" width="2.3984375" style="7" customWidth="1"/>
    <col min="10754" max="10754" width="65" style="7" customWidth="1"/>
    <col min="10755" max="10760" width="13.296875" style="7" customWidth="1"/>
    <col min="10761" max="10761" width="20.296875" style="7" customWidth="1"/>
    <col min="10762" max="10762" width="7.59765625" style="7" customWidth="1"/>
    <col min="10763" max="10763" width="14.3984375" style="7" bestFit="1" customWidth="1"/>
    <col min="10764" max="10776" width="7.59765625" style="7" customWidth="1"/>
    <col min="10777" max="11005" width="12.59765625" style="7"/>
    <col min="11006" max="11006" width="2" style="7" customWidth="1"/>
    <col min="11007" max="11009" width="2.3984375" style="7" customWidth="1"/>
    <col min="11010" max="11010" width="65" style="7" customWidth="1"/>
    <col min="11011" max="11016" width="13.296875" style="7" customWidth="1"/>
    <col min="11017" max="11017" width="20.296875" style="7" customWidth="1"/>
    <col min="11018" max="11018" width="7.59765625" style="7" customWidth="1"/>
    <col min="11019" max="11019" width="14.3984375" style="7" bestFit="1" customWidth="1"/>
    <col min="11020" max="11032" width="7.59765625" style="7" customWidth="1"/>
    <col min="11033" max="11261" width="12.59765625" style="7"/>
    <col min="11262" max="11262" width="2" style="7" customWidth="1"/>
    <col min="11263" max="11265" width="2.3984375" style="7" customWidth="1"/>
    <col min="11266" max="11266" width="65" style="7" customWidth="1"/>
    <col min="11267" max="11272" width="13.296875" style="7" customWidth="1"/>
    <col min="11273" max="11273" width="20.296875" style="7" customWidth="1"/>
    <col min="11274" max="11274" width="7.59765625" style="7" customWidth="1"/>
    <col min="11275" max="11275" width="14.3984375" style="7" bestFit="1" customWidth="1"/>
    <col min="11276" max="11288" width="7.59765625" style="7" customWidth="1"/>
    <col min="11289" max="11517" width="12.59765625" style="7"/>
    <col min="11518" max="11518" width="2" style="7" customWidth="1"/>
    <col min="11519" max="11521" width="2.3984375" style="7" customWidth="1"/>
    <col min="11522" max="11522" width="65" style="7" customWidth="1"/>
    <col min="11523" max="11528" width="13.296875" style="7" customWidth="1"/>
    <col min="11529" max="11529" width="20.296875" style="7" customWidth="1"/>
    <col min="11530" max="11530" width="7.59765625" style="7" customWidth="1"/>
    <col min="11531" max="11531" width="14.3984375" style="7" bestFit="1" customWidth="1"/>
    <col min="11532" max="11544" width="7.59765625" style="7" customWidth="1"/>
    <col min="11545" max="11773" width="12.59765625" style="7"/>
    <col min="11774" max="11774" width="2" style="7" customWidth="1"/>
    <col min="11775" max="11777" width="2.3984375" style="7" customWidth="1"/>
    <col min="11778" max="11778" width="65" style="7" customWidth="1"/>
    <col min="11779" max="11784" width="13.296875" style="7" customWidth="1"/>
    <col min="11785" max="11785" width="20.296875" style="7" customWidth="1"/>
    <col min="11786" max="11786" width="7.59765625" style="7" customWidth="1"/>
    <col min="11787" max="11787" width="14.3984375" style="7" bestFit="1" customWidth="1"/>
    <col min="11788" max="11800" width="7.59765625" style="7" customWidth="1"/>
    <col min="11801" max="12029" width="12.59765625" style="7"/>
    <col min="12030" max="12030" width="2" style="7" customWidth="1"/>
    <col min="12031" max="12033" width="2.3984375" style="7" customWidth="1"/>
    <col min="12034" max="12034" width="65" style="7" customWidth="1"/>
    <col min="12035" max="12040" width="13.296875" style="7" customWidth="1"/>
    <col min="12041" max="12041" width="20.296875" style="7" customWidth="1"/>
    <col min="12042" max="12042" width="7.59765625" style="7" customWidth="1"/>
    <col min="12043" max="12043" width="14.3984375" style="7" bestFit="1" customWidth="1"/>
    <col min="12044" max="12056" width="7.59765625" style="7" customWidth="1"/>
    <col min="12057" max="12285" width="12.59765625" style="7"/>
    <col min="12286" max="12286" width="2" style="7" customWidth="1"/>
    <col min="12287" max="12289" width="2.3984375" style="7" customWidth="1"/>
    <col min="12290" max="12290" width="65" style="7" customWidth="1"/>
    <col min="12291" max="12296" width="13.296875" style="7" customWidth="1"/>
    <col min="12297" max="12297" width="20.296875" style="7" customWidth="1"/>
    <col min="12298" max="12298" width="7.59765625" style="7" customWidth="1"/>
    <col min="12299" max="12299" width="14.3984375" style="7" bestFit="1" customWidth="1"/>
    <col min="12300" max="12312" width="7.59765625" style="7" customWidth="1"/>
    <col min="12313" max="12541" width="12.59765625" style="7"/>
    <col min="12542" max="12542" width="2" style="7" customWidth="1"/>
    <col min="12543" max="12545" width="2.3984375" style="7" customWidth="1"/>
    <col min="12546" max="12546" width="65" style="7" customWidth="1"/>
    <col min="12547" max="12552" width="13.296875" style="7" customWidth="1"/>
    <col min="12553" max="12553" width="20.296875" style="7" customWidth="1"/>
    <col min="12554" max="12554" width="7.59765625" style="7" customWidth="1"/>
    <col min="12555" max="12555" width="14.3984375" style="7" bestFit="1" customWidth="1"/>
    <col min="12556" max="12568" width="7.59765625" style="7" customWidth="1"/>
    <col min="12569" max="12797" width="12.59765625" style="7"/>
    <col min="12798" max="12798" width="2" style="7" customWidth="1"/>
    <col min="12799" max="12801" width="2.3984375" style="7" customWidth="1"/>
    <col min="12802" max="12802" width="65" style="7" customWidth="1"/>
    <col min="12803" max="12808" width="13.296875" style="7" customWidth="1"/>
    <col min="12809" max="12809" width="20.296875" style="7" customWidth="1"/>
    <col min="12810" max="12810" width="7.59765625" style="7" customWidth="1"/>
    <col min="12811" max="12811" width="14.3984375" style="7" bestFit="1" customWidth="1"/>
    <col min="12812" max="12824" width="7.59765625" style="7" customWidth="1"/>
    <col min="12825" max="13053" width="12.59765625" style="7"/>
    <col min="13054" max="13054" width="2" style="7" customWidth="1"/>
    <col min="13055" max="13057" width="2.3984375" style="7" customWidth="1"/>
    <col min="13058" max="13058" width="65" style="7" customWidth="1"/>
    <col min="13059" max="13064" width="13.296875" style="7" customWidth="1"/>
    <col min="13065" max="13065" width="20.296875" style="7" customWidth="1"/>
    <col min="13066" max="13066" width="7.59765625" style="7" customWidth="1"/>
    <col min="13067" max="13067" width="14.3984375" style="7" bestFit="1" customWidth="1"/>
    <col min="13068" max="13080" width="7.59765625" style="7" customWidth="1"/>
    <col min="13081" max="13309" width="12.59765625" style="7"/>
    <col min="13310" max="13310" width="2" style="7" customWidth="1"/>
    <col min="13311" max="13313" width="2.3984375" style="7" customWidth="1"/>
    <col min="13314" max="13314" width="65" style="7" customWidth="1"/>
    <col min="13315" max="13320" width="13.296875" style="7" customWidth="1"/>
    <col min="13321" max="13321" width="20.296875" style="7" customWidth="1"/>
    <col min="13322" max="13322" width="7.59765625" style="7" customWidth="1"/>
    <col min="13323" max="13323" width="14.3984375" style="7" bestFit="1" customWidth="1"/>
    <col min="13324" max="13336" width="7.59765625" style="7" customWidth="1"/>
    <col min="13337" max="13565" width="12.59765625" style="7"/>
    <col min="13566" max="13566" width="2" style="7" customWidth="1"/>
    <col min="13567" max="13569" width="2.3984375" style="7" customWidth="1"/>
    <col min="13570" max="13570" width="65" style="7" customWidth="1"/>
    <col min="13571" max="13576" width="13.296875" style="7" customWidth="1"/>
    <col min="13577" max="13577" width="20.296875" style="7" customWidth="1"/>
    <col min="13578" max="13578" width="7.59765625" style="7" customWidth="1"/>
    <col min="13579" max="13579" width="14.3984375" style="7" bestFit="1" customWidth="1"/>
    <col min="13580" max="13592" width="7.59765625" style="7" customWidth="1"/>
    <col min="13593" max="13821" width="12.59765625" style="7"/>
    <col min="13822" max="13822" width="2" style="7" customWidth="1"/>
    <col min="13823" max="13825" width="2.3984375" style="7" customWidth="1"/>
    <col min="13826" max="13826" width="65" style="7" customWidth="1"/>
    <col min="13827" max="13832" width="13.296875" style="7" customWidth="1"/>
    <col min="13833" max="13833" width="20.296875" style="7" customWidth="1"/>
    <col min="13834" max="13834" width="7.59765625" style="7" customWidth="1"/>
    <col min="13835" max="13835" width="14.3984375" style="7" bestFit="1" customWidth="1"/>
    <col min="13836" max="13848" width="7.59765625" style="7" customWidth="1"/>
    <col min="13849" max="14077" width="12.59765625" style="7"/>
    <col min="14078" max="14078" width="2" style="7" customWidth="1"/>
    <col min="14079" max="14081" width="2.3984375" style="7" customWidth="1"/>
    <col min="14082" max="14082" width="65" style="7" customWidth="1"/>
    <col min="14083" max="14088" width="13.296875" style="7" customWidth="1"/>
    <col min="14089" max="14089" width="20.296875" style="7" customWidth="1"/>
    <col min="14090" max="14090" width="7.59765625" style="7" customWidth="1"/>
    <col min="14091" max="14091" width="14.3984375" style="7" bestFit="1" customWidth="1"/>
    <col min="14092" max="14104" width="7.59765625" style="7" customWidth="1"/>
    <col min="14105" max="14333" width="12.59765625" style="7"/>
    <col min="14334" max="14334" width="2" style="7" customWidth="1"/>
    <col min="14335" max="14337" width="2.3984375" style="7" customWidth="1"/>
    <col min="14338" max="14338" width="65" style="7" customWidth="1"/>
    <col min="14339" max="14344" width="13.296875" style="7" customWidth="1"/>
    <col min="14345" max="14345" width="20.296875" style="7" customWidth="1"/>
    <col min="14346" max="14346" width="7.59765625" style="7" customWidth="1"/>
    <col min="14347" max="14347" width="14.3984375" style="7" bestFit="1" customWidth="1"/>
    <col min="14348" max="14360" width="7.59765625" style="7" customWidth="1"/>
    <col min="14361" max="14589" width="12.59765625" style="7"/>
    <col min="14590" max="14590" width="2" style="7" customWidth="1"/>
    <col min="14591" max="14593" width="2.3984375" style="7" customWidth="1"/>
    <col min="14594" max="14594" width="65" style="7" customWidth="1"/>
    <col min="14595" max="14600" width="13.296875" style="7" customWidth="1"/>
    <col min="14601" max="14601" width="20.296875" style="7" customWidth="1"/>
    <col min="14602" max="14602" width="7.59765625" style="7" customWidth="1"/>
    <col min="14603" max="14603" width="14.3984375" style="7" bestFit="1" customWidth="1"/>
    <col min="14604" max="14616" width="7.59765625" style="7" customWidth="1"/>
    <col min="14617" max="14845" width="12.59765625" style="7"/>
    <col min="14846" max="14846" width="2" style="7" customWidth="1"/>
    <col min="14847" max="14849" width="2.3984375" style="7" customWidth="1"/>
    <col min="14850" max="14850" width="65" style="7" customWidth="1"/>
    <col min="14851" max="14856" width="13.296875" style="7" customWidth="1"/>
    <col min="14857" max="14857" width="20.296875" style="7" customWidth="1"/>
    <col min="14858" max="14858" width="7.59765625" style="7" customWidth="1"/>
    <col min="14859" max="14859" width="14.3984375" style="7" bestFit="1" customWidth="1"/>
    <col min="14860" max="14872" width="7.59765625" style="7" customWidth="1"/>
    <col min="14873" max="15101" width="12.59765625" style="7"/>
    <col min="15102" max="15102" width="2" style="7" customWidth="1"/>
    <col min="15103" max="15105" width="2.3984375" style="7" customWidth="1"/>
    <col min="15106" max="15106" width="65" style="7" customWidth="1"/>
    <col min="15107" max="15112" width="13.296875" style="7" customWidth="1"/>
    <col min="15113" max="15113" width="20.296875" style="7" customWidth="1"/>
    <col min="15114" max="15114" width="7.59765625" style="7" customWidth="1"/>
    <col min="15115" max="15115" width="14.3984375" style="7" bestFit="1" customWidth="1"/>
    <col min="15116" max="15128" width="7.59765625" style="7" customWidth="1"/>
    <col min="15129" max="15357" width="12.59765625" style="7"/>
    <col min="15358" max="15358" width="2" style="7" customWidth="1"/>
    <col min="15359" max="15361" width="2.3984375" style="7" customWidth="1"/>
    <col min="15362" max="15362" width="65" style="7" customWidth="1"/>
    <col min="15363" max="15368" width="13.296875" style="7" customWidth="1"/>
    <col min="15369" max="15369" width="20.296875" style="7" customWidth="1"/>
    <col min="15370" max="15370" width="7.59765625" style="7" customWidth="1"/>
    <col min="15371" max="15371" width="14.3984375" style="7" bestFit="1" customWidth="1"/>
    <col min="15372" max="15384" width="7.59765625" style="7" customWidth="1"/>
    <col min="15385" max="15613" width="12.59765625" style="7"/>
    <col min="15614" max="15614" width="2" style="7" customWidth="1"/>
    <col min="15615" max="15617" width="2.3984375" style="7" customWidth="1"/>
    <col min="15618" max="15618" width="65" style="7" customWidth="1"/>
    <col min="15619" max="15624" width="13.296875" style="7" customWidth="1"/>
    <col min="15625" max="15625" width="20.296875" style="7" customWidth="1"/>
    <col min="15626" max="15626" width="7.59765625" style="7" customWidth="1"/>
    <col min="15627" max="15627" width="14.3984375" style="7" bestFit="1" customWidth="1"/>
    <col min="15628" max="15640" width="7.59765625" style="7" customWidth="1"/>
    <col min="15641" max="15869" width="12.59765625" style="7"/>
    <col min="15870" max="15870" width="2" style="7" customWidth="1"/>
    <col min="15871" max="15873" width="2.3984375" style="7" customWidth="1"/>
    <col min="15874" max="15874" width="65" style="7" customWidth="1"/>
    <col min="15875" max="15880" width="13.296875" style="7" customWidth="1"/>
    <col min="15881" max="15881" width="20.296875" style="7" customWidth="1"/>
    <col min="15882" max="15882" width="7.59765625" style="7" customWidth="1"/>
    <col min="15883" max="15883" width="14.3984375" style="7" bestFit="1" customWidth="1"/>
    <col min="15884" max="15896" width="7.59765625" style="7" customWidth="1"/>
    <col min="15897" max="16125" width="12.59765625" style="7"/>
    <col min="16126" max="16126" width="2" style="7" customWidth="1"/>
    <col min="16127" max="16129" width="2.3984375" style="7" customWidth="1"/>
    <col min="16130" max="16130" width="65" style="7" customWidth="1"/>
    <col min="16131" max="16136" width="13.296875" style="7" customWidth="1"/>
    <col min="16137" max="16137" width="20.296875" style="7" customWidth="1"/>
    <col min="16138" max="16138" width="7.59765625" style="7" customWidth="1"/>
    <col min="16139" max="16139" width="14.3984375" style="7" bestFit="1" customWidth="1"/>
    <col min="16140" max="16152" width="7.59765625" style="7" customWidth="1"/>
    <col min="16153" max="16384" width="12.59765625" style="7"/>
  </cols>
  <sheetData>
    <row r="1" spans="1:9" s="33" customFormat="1" ht="27">
      <c r="A1" s="32"/>
      <c r="B1" s="1746" t="s">
        <v>29</v>
      </c>
      <c r="C1" s="1746"/>
      <c r="D1" s="1746"/>
      <c r="E1" s="1746"/>
      <c r="F1" s="1746"/>
      <c r="G1" s="1746"/>
      <c r="H1" s="1746"/>
      <c r="I1" s="1746"/>
    </row>
    <row r="2" spans="1:9" s="33" customFormat="1" ht="27">
      <c r="A2" s="32"/>
      <c r="B2" s="1746" t="s">
        <v>30</v>
      </c>
      <c r="C2" s="1746"/>
      <c r="D2" s="1746"/>
      <c r="E2" s="1746"/>
      <c r="F2" s="1746"/>
      <c r="G2" s="1746"/>
      <c r="H2" s="1746"/>
      <c r="I2" s="1746"/>
    </row>
    <row r="3" spans="1:9" s="33" customFormat="1" ht="27">
      <c r="A3" s="32"/>
      <c r="B3" s="1746" t="s">
        <v>364</v>
      </c>
      <c r="C3" s="1746"/>
      <c r="D3" s="1746"/>
      <c r="E3" s="1746"/>
      <c r="F3" s="1746"/>
      <c r="G3" s="1746"/>
      <c r="H3" s="1746"/>
      <c r="I3" s="1746"/>
    </row>
    <row r="4" spans="1:9" ht="20.7" customHeight="1">
      <c r="A4" s="6"/>
      <c r="B4" s="6"/>
      <c r="C4" s="6"/>
      <c r="D4" s="6"/>
      <c r="E4" s="114"/>
      <c r="F4" s="8"/>
      <c r="G4" s="8"/>
      <c r="H4" s="8"/>
      <c r="I4" s="9" t="s">
        <v>2</v>
      </c>
    </row>
    <row r="5" spans="1:9">
      <c r="A5" s="6"/>
      <c r="B5" s="1747" t="s">
        <v>4</v>
      </c>
      <c r="C5" s="1748"/>
      <c r="D5" s="1748"/>
      <c r="E5" s="1748"/>
      <c r="F5" s="1751" t="s">
        <v>31</v>
      </c>
      <c r="G5" s="1752"/>
      <c r="H5" s="1753"/>
      <c r="I5" s="1754" t="s">
        <v>32</v>
      </c>
    </row>
    <row r="6" spans="1:9">
      <c r="A6" s="6"/>
      <c r="B6" s="1749"/>
      <c r="C6" s="1750"/>
      <c r="D6" s="1750"/>
      <c r="E6" s="1750"/>
      <c r="F6" s="34" t="s">
        <v>222</v>
      </c>
      <c r="G6" s="10" t="s">
        <v>221</v>
      </c>
      <c r="H6" s="10" t="s">
        <v>220</v>
      </c>
      <c r="I6" s="1755"/>
    </row>
    <row r="7" spans="1:9" s="49" customFormat="1">
      <c r="A7" s="50"/>
      <c r="B7" s="101" t="s">
        <v>34</v>
      </c>
      <c r="C7" s="102"/>
      <c r="D7" s="102"/>
      <c r="E7" s="102"/>
      <c r="F7" s="103"/>
      <c r="G7" s="103"/>
      <c r="H7" s="103"/>
      <c r="I7" s="103"/>
    </row>
    <row r="8" spans="1:9" s="49" customFormat="1">
      <c r="A8" s="50"/>
      <c r="B8" s="105"/>
      <c r="C8" s="102" t="s">
        <v>35</v>
      </c>
      <c r="D8" s="102"/>
      <c r="E8" s="102"/>
      <c r="F8" s="106"/>
      <c r="G8" s="106"/>
      <c r="H8" s="106"/>
      <c r="I8" s="106"/>
    </row>
    <row r="9" spans="1:9" s="49" customFormat="1">
      <c r="A9" s="50"/>
      <c r="B9" s="51"/>
      <c r="C9" s="48"/>
      <c r="D9" s="48"/>
      <c r="E9" s="52" t="s">
        <v>36</v>
      </c>
      <c r="F9" s="39"/>
      <c r="G9" s="39"/>
      <c r="H9" s="39"/>
      <c r="I9" s="100" t="s">
        <v>148</v>
      </c>
    </row>
    <row r="10" spans="1:9" s="49" customFormat="1">
      <c r="A10" s="50"/>
      <c r="B10" s="51"/>
      <c r="C10" s="48"/>
      <c r="D10" s="48"/>
      <c r="E10" s="52" t="s">
        <v>37</v>
      </c>
      <c r="F10" s="39"/>
      <c r="G10" s="39"/>
      <c r="H10" s="39"/>
      <c r="I10" s="100" t="s">
        <v>148</v>
      </c>
    </row>
    <row r="11" spans="1:9" s="49" customFormat="1">
      <c r="A11" s="50"/>
      <c r="B11" s="51"/>
      <c r="C11" s="48"/>
      <c r="D11" s="48"/>
      <c r="E11" s="53" t="s">
        <v>38</v>
      </c>
      <c r="F11" s="39"/>
      <c r="G11" s="39"/>
      <c r="H11" s="39"/>
      <c r="I11" s="100" t="s">
        <v>148</v>
      </c>
    </row>
    <row r="12" spans="1:9" s="49" customFormat="1">
      <c r="A12" s="50"/>
      <c r="B12" s="51"/>
      <c r="C12" s="48"/>
      <c r="D12" s="48"/>
      <c r="E12" s="52" t="s">
        <v>39</v>
      </c>
      <c r="F12" s="39"/>
      <c r="G12" s="39"/>
      <c r="H12" s="39"/>
      <c r="I12" s="100" t="s">
        <v>148</v>
      </c>
    </row>
    <row r="13" spans="1:9" s="49" customFormat="1">
      <c r="A13" s="50"/>
      <c r="B13" s="51"/>
      <c r="C13" s="48"/>
      <c r="D13" s="48"/>
      <c r="E13" s="52" t="s">
        <v>40</v>
      </c>
      <c r="F13" s="39"/>
      <c r="G13" s="39"/>
      <c r="H13" s="39"/>
      <c r="I13" s="100" t="s">
        <v>148</v>
      </c>
    </row>
    <row r="14" spans="1:9" s="49" customFormat="1">
      <c r="A14" s="50"/>
      <c r="B14" s="51"/>
      <c r="C14" s="48"/>
      <c r="D14" s="48"/>
      <c r="E14" s="53" t="s">
        <v>41</v>
      </c>
      <c r="F14" s="39"/>
      <c r="G14" s="39"/>
      <c r="H14" s="39"/>
      <c r="I14" s="100" t="s">
        <v>148</v>
      </c>
    </row>
    <row r="15" spans="1:9" s="49" customFormat="1">
      <c r="A15" s="50"/>
      <c r="B15" s="51"/>
      <c r="C15" s="48"/>
      <c r="D15" s="48"/>
      <c r="E15" s="53" t="s">
        <v>42</v>
      </c>
      <c r="F15" s="39"/>
      <c r="G15" s="39"/>
      <c r="H15" s="39"/>
      <c r="I15" s="100" t="s">
        <v>148</v>
      </c>
    </row>
    <row r="16" spans="1:9" s="49" customFormat="1">
      <c r="A16" s="50"/>
      <c r="B16" s="51"/>
      <c r="C16" s="48"/>
      <c r="D16" s="48"/>
      <c r="E16" s="53" t="s">
        <v>43</v>
      </c>
      <c r="F16" s="39"/>
      <c r="G16" s="39"/>
      <c r="H16" s="39"/>
      <c r="I16" s="100" t="s">
        <v>148</v>
      </c>
    </row>
    <row r="17" spans="1:9" s="49" customFormat="1">
      <c r="A17" s="50"/>
      <c r="B17" s="51"/>
      <c r="C17" s="48"/>
      <c r="D17" s="48"/>
      <c r="E17" s="53" t="s">
        <v>44</v>
      </c>
      <c r="F17" s="39"/>
      <c r="G17" s="39"/>
      <c r="H17" s="39"/>
      <c r="I17" s="100" t="s">
        <v>148</v>
      </c>
    </row>
    <row r="18" spans="1:9" s="49" customFormat="1">
      <c r="A18" s="50"/>
      <c r="B18" s="51"/>
      <c r="C18" s="102" t="s">
        <v>45</v>
      </c>
      <c r="D18" s="102"/>
      <c r="E18" s="107"/>
      <c r="F18" s="106"/>
      <c r="G18" s="106"/>
      <c r="H18" s="106"/>
      <c r="I18" s="106"/>
    </row>
    <row r="19" spans="1:9" s="49" customFormat="1">
      <c r="A19" s="50"/>
      <c r="B19" s="51"/>
      <c r="C19" s="48"/>
      <c r="D19" s="48"/>
      <c r="E19" s="53" t="s">
        <v>46</v>
      </c>
      <c r="F19" s="39"/>
      <c r="G19" s="39"/>
      <c r="H19" s="39"/>
      <c r="I19" s="100" t="s">
        <v>148</v>
      </c>
    </row>
    <row r="20" spans="1:9" s="49" customFormat="1">
      <c r="A20" s="50"/>
      <c r="B20" s="51"/>
      <c r="C20" s="48"/>
      <c r="D20" s="48"/>
      <c r="E20" s="53" t="s">
        <v>47</v>
      </c>
      <c r="F20" s="39"/>
      <c r="G20" s="39"/>
      <c r="H20" s="39"/>
      <c r="I20" s="100" t="s">
        <v>148</v>
      </c>
    </row>
    <row r="21" spans="1:9" s="49" customFormat="1">
      <c r="A21" s="50"/>
      <c r="B21" s="51"/>
      <c r="C21" s="48"/>
      <c r="D21" s="48"/>
      <c r="E21" s="53" t="s">
        <v>48</v>
      </c>
      <c r="F21" s="39"/>
      <c r="G21" s="39"/>
      <c r="H21" s="39"/>
      <c r="I21" s="100" t="s">
        <v>148</v>
      </c>
    </row>
    <row r="22" spans="1:9" s="49" customFormat="1">
      <c r="A22" s="50"/>
      <c r="B22" s="51"/>
      <c r="C22" s="48"/>
      <c r="D22" s="48"/>
      <c r="E22" s="53" t="s">
        <v>49</v>
      </c>
      <c r="F22" s="39"/>
      <c r="G22" s="39"/>
      <c r="H22" s="39"/>
      <c r="I22" s="100" t="s">
        <v>148</v>
      </c>
    </row>
    <row r="23" spans="1:9" s="49" customFormat="1">
      <c r="A23" s="50"/>
      <c r="B23" s="51"/>
      <c r="C23" s="48"/>
      <c r="D23" s="48"/>
      <c r="E23" s="53" t="s">
        <v>50</v>
      </c>
      <c r="F23" s="39"/>
      <c r="G23" s="39"/>
      <c r="H23" s="39"/>
      <c r="I23" s="100" t="s">
        <v>148</v>
      </c>
    </row>
    <row r="24" spans="1:9" s="49" customFormat="1">
      <c r="A24" s="50"/>
      <c r="B24" s="51"/>
      <c r="C24" s="55"/>
      <c r="D24" s="55"/>
      <c r="E24" s="35" t="s">
        <v>51</v>
      </c>
      <c r="F24" s="39">
        <f>SUM(F9:F23)</f>
        <v>0</v>
      </c>
      <c r="G24" s="39">
        <f>SUM(G9:G23)</f>
        <v>0</v>
      </c>
      <c r="H24" s="39">
        <f t="shared" ref="H24" si="0">SUM(H9:H23)</f>
        <v>0</v>
      </c>
      <c r="I24" s="39">
        <f>SUM(I9:I23)</f>
        <v>0</v>
      </c>
    </row>
    <row r="25" spans="1:9" s="49" customFormat="1">
      <c r="A25" s="50"/>
      <c r="B25" s="108" t="s">
        <v>52</v>
      </c>
      <c r="C25" s="102"/>
      <c r="D25" s="102"/>
      <c r="E25" s="107"/>
      <c r="F25" s="106"/>
      <c r="G25" s="106"/>
      <c r="H25" s="106"/>
      <c r="I25" s="106"/>
    </row>
    <row r="26" spans="1:9" s="49" customFormat="1">
      <c r="A26" s="50"/>
      <c r="B26" s="108"/>
      <c r="C26" s="110" t="s">
        <v>53</v>
      </c>
      <c r="D26" s="102"/>
      <c r="E26" s="107"/>
      <c r="F26" s="106"/>
      <c r="G26" s="106"/>
      <c r="H26" s="106"/>
      <c r="I26" s="106"/>
    </row>
    <row r="27" spans="1:9" s="49" customFormat="1">
      <c r="A27" s="50"/>
      <c r="B27" s="57"/>
      <c r="C27" s="56"/>
      <c r="D27" s="48"/>
      <c r="E27" s="53" t="s">
        <v>54</v>
      </c>
      <c r="F27" s="39"/>
      <c r="G27" s="39"/>
      <c r="H27" s="39"/>
      <c r="I27" s="100" t="s">
        <v>148</v>
      </c>
    </row>
    <row r="28" spans="1:9" s="49" customFormat="1">
      <c r="A28" s="50"/>
      <c r="B28" s="57"/>
      <c r="C28" s="56"/>
      <c r="D28" s="48"/>
      <c r="E28" s="53" t="s">
        <v>108</v>
      </c>
      <c r="F28" s="39"/>
      <c r="G28" s="39"/>
      <c r="H28" s="39"/>
      <c r="I28" s="100" t="s">
        <v>148</v>
      </c>
    </row>
    <row r="29" spans="1:9" s="49" customFormat="1">
      <c r="B29" s="58"/>
      <c r="C29" s="59"/>
      <c r="D29" s="60"/>
      <c r="E29" s="53" t="s">
        <v>152</v>
      </c>
      <c r="F29" s="39"/>
      <c r="G29" s="39"/>
      <c r="H29" s="39"/>
      <c r="I29" s="100" t="s">
        <v>148</v>
      </c>
    </row>
    <row r="30" spans="1:9" s="49" customFormat="1">
      <c r="B30" s="58"/>
      <c r="C30" s="59"/>
      <c r="D30" s="60"/>
      <c r="E30" s="53" t="s">
        <v>56</v>
      </c>
      <c r="F30" s="39"/>
      <c r="G30" s="39"/>
      <c r="H30" s="39"/>
      <c r="I30" s="100" t="s">
        <v>148</v>
      </c>
    </row>
    <row r="31" spans="1:9" s="49" customFormat="1">
      <c r="B31" s="58"/>
      <c r="C31" s="59"/>
      <c r="D31" s="60"/>
      <c r="E31" s="53" t="s">
        <v>57</v>
      </c>
      <c r="F31" s="39"/>
      <c r="G31" s="39"/>
      <c r="H31" s="39"/>
      <c r="I31" s="100" t="s">
        <v>148</v>
      </c>
    </row>
    <row r="32" spans="1:9" s="49" customFormat="1">
      <c r="B32" s="58"/>
      <c r="C32" s="59"/>
      <c r="D32" s="60"/>
      <c r="E32" s="53" t="s">
        <v>58</v>
      </c>
      <c r="F32" s="39"/>
      <c r="G32" s="39"/>
      <c r="H32" s="39"/>
      <c r="I32" s="100" t="s">
        <v>148</v>
      </c>
    </row>
    <row r="33" spans="2:9" s="49" customFormat="1">
      <c r="B33" s="58"/>
      <c r="C33" s="59"/>
      <c r="D33" s="60"/>
      <c r="E33" s="53" t="s">
        <v>59</v>
      </c>
      <c r="F33" s="39"/>
      <c r="G33" s="39"/>
      <c r="H33" s="39"/>
      <c r="I33" s="100" t="s">
        <v>148</v>
      </c>
    </row>
    <row r="34" spans="2:9" s="49" customFormat="1">
      <c r="B34" s="58"/>
      <c r="C34" s="59"/>
      <c r="D34" s="60"/>
      <c r="E34" s="53" t="s">
        <v>111</v>
      </c>
      <c r="F34" s="39"/>
      <c r="G34" s="39"/>
      <c r="H34" s="39"/>
      <c r="I34" s="100" t="s">
        <v>148</v>
      </c>
    </row>
    <row r="35" spans="2:9" s="49" customFormat="1">
      <c r="B35" s="57"/>
      <c r="C35" s="56"/>
      <c r="D35" s="48"/>
      <c r="E35" s="53" t="s">
        <v>60</v>
      </c>
      <c r="F35" s="39"/>
      <c r="G35" s="39"/>
      <c r="H35" s="39"/>
      <c r="I35" s="100" t="s">
        <v>148</v>
      </c>
    </row>
    <row r="36" spans="2:9" s="49" customFormat="1">
      <c r="B36" s="57"/>
      <c r="C36" s="56"/>
      <c r="D36" s="48"/>
      <c r="E36" s="53" t="s">
        <v>103</v>
      </c>
      <c r="F36" s="39"/>
      <c r="G36" s="39"/>
      <c r="H36" s="39"/>
      <c r="I36" s="100" t="s">
        <v>148</v>
      </c>
    </row>
    <row r="37" spans="2:9" s="49" customFormat="1">
      <c r="B37" s="58"/>
      <c r="C37" s="59"/>
      <c r="D37" s="60"/>
      <c r="E37" s="53" t="s">
        <v>61</v>
      </c>
      <c r="F37" s="39"/>
      <c r="G37" s="39"/>
      <c r="H37" s="39"/>
      <c r="I37" s="100" t="s">
        <v>148</v>
      </c>
    </row>
    <row r="38" spans="2:9" s="49" customFormat="1">
      <c r="B38" s="58"/>
      <c r="C38" s="111" t="s">
        <v>62</v>
      </c>
      <c r="D38" s="102"/>
      <c r="E38" s="107"/>
      <c r="F38" s="106"/>
      <c r="G38" s="106"/>
      <c r="H38" s="106"/>
      <c r="I38" s="106"/>
    </row>
    <row r="39" spans="2:9" s="49" customFormat="1">
      <c r="B39" s="58"/>
      <c r="C39" s="56"/>
      <c r="D39" s="61"/>
      <c r="E39" s="62" t="s">
        <v>63</v>
      </c>
      <c r="F39" s="41"/>
      <c r="G39" s="41"/>
      <c r="H39" s="41"/>
      <c r="I39" s="100" t="s">
        <v>148</v>
      </c>
    </row>
    <row r="40" spans="2:9" s="49" customFormat="1">
      <c r="B40" s="58"/>
      <c r="C40" s="56"/>
      <c r="D40" s="48"/>
      <c r="E40" s="54" t="s">
        <v>141</v>
      </c>
      <c r="F40" s="106"/>
      <c r="G40" s="106"/>
      <c r="H40" s="106"/>
      <c r="I40" s="106"/>
    </row>
    <row r="41" spans="2:9" s="49" customFormat="1">
      <c r="B41" s="58"/>
      <c r="C41" s="56"/>
      <c r="D41" s="60"/>
      <c r="E41" s="53" t="s">
        <v>65</v>
      </c>
      <c r="F41" s="40"/>
      <c r="G41" s="40"/>
      <c r="H41" s="40"/>
      <c r="I41" s="100" t="s">
        <v>148</v>
      </c>
    </row>
    <row r="42" spans="2:9" s="49" customFormat="1">
      <c r="B42" s="58"/>
      <c r="C42" s="56"/>
      <c r="D42" s="60"/>
      <c r="E42" s="53" t="s">
        <v>66</v>
      </c>
      <c r="F42" s="40"/>
      <c r="G42" s="40"/>
      <c r="H42" s="40"/>
      <c r="I42" s="100" t="s">
        <v>148</v>
      </c>
    </row>
    <row r="43" spans="2:9" s="49" customFormat="1">
      <c r="B43" s="58"/>
      <c r="C43" s="56"/>
      <c r="D43" s="60"/>
      <c r="E43" s="53" t="s">
        <v>67</v>
      </c>
      <c r="F43" s="40"/>
      <c r="G43" s="40"/>
      <c r="H43" s="40"/>
      <c r="I43" s="100" t="s">
        <v>148</v>
      </c>
    </row>
    <row r="44" spans="2:9" s="49" customFormat="1">
      <c r="B44" s="58"/>
      <c r="C44" s="56"/>
      <c r="D44" s="60"/>
      <c r="E44" s="53" t="s">
        <v>68</v>
      </c>
      <c r="F44" s="40"/>
      <c r="G44" s="40"/>
      <c r="H44" s="40"/>
      <c r="I44" s="100" t="s">
        <v>148</v>
      </c>
    </row>
    <row r="45" spans="2:9" s="49" customFormat="1">
      <c r="B45" s="58"/>
      <c r="C45" s="56"/>
      <c r="D45" s="60"/>
      <c r="E45" s="53" t="s">
        <v>69</v>
      </c>
      <c r="F45" s="40"/>
      <c r="G45" s="40"/>
      <c r="H45" s="40"/>
      <c r="I45" s="100" t="s">
        <v>148</v>
      </c>
    </row>
    <row r="46" spans="2:9" s="49" customFormat="1">
      <c r="B46" s="58"/>
      <c r="C46" s="56"/>
      <c r="D46" s="48"/>
      <c r="E46" s="54" t="s">
        <v>147</v>
      </c>
      <c r="F46" s="39"/>
      <c r="G46" s="39"/>
      <c r="H46" s="39"/>
      <c r="I46" s="100" t="s">
        <v>148</v>
      </c>
    </row>
    <row r="47" spans="2:9" s="49" customFormat="1">
      <c r="B47" s="58"/>
      <c r="C47" s="56"/>
      <c r="D47" s="48"/>
      <c r="E47" s="54" t="s">
        <v>71</v>
      </c>
      <c r="F47" s="39"/>
      <c r="G47" s="39"/>
      <c r="H47" s="39"/>
      <c r="I47" s="100" t="s">
        <v>148</v>
      </c>
    </row>
    <row r="48" spans="2:9" s="49" customFormat="1">
      <c r="B48" s="58"/>
      <c r="C48" s="56"/>
      <c r="D48" s="48"/>
      <c r="E48" s="54" t="s">
        <v>72</v>
      </c>
      <c r="F48" s="39"/>
      <c r="G48" s="39"/>
      <c r="H48" s="39"/>
      <c r="I48" s="100" t="s">
        <v>148</v>
      </c>
    </row>
    <row r="49" spans="2:11" s="49" customFormat="1">
      <c r="B49" s="58"/>
      <c r="C49" s="56"/>
      <c r="D49" s="48"/>
      <c r="E49" s="54" t="s">
        <v>73</v>
      </c>
      <c r="F49" s="39"/>
      <c r="G49" s="39"/>
      <c r="H49" s="39"/>
      <c r="I49" s="100" t="s">
        <v>148</v>
      </c>
    </row>
    <row r="50" spans="2:11" s="49" customFormat="1">
      <c r="B50" s="58"/>
      <c r="C50" s="121" t="s">
        <v>137</v>
      </c>
      <c r="D50" s="122"/>
      <c r="E50" s="123"/>
      <c r="F50" s="106"/>
      <c r="G50" s="106"/>
      <c r="H50" s="106"/>
      <c r="I50" s="106"/>
    </row>
    <row r="51" spans="2:11" s="49" customFormat="1">
      <c r="B51" s="58"/>
      <c r="C51" s="56"/>
      <c r="D51" s="48"/>
      <c r="E51" s="56" t="s">
        <v>105</v>
      </c>
      <c r="F51" s="106"/>
      <c r="G51" s="106"/>
      <c r="H51" s="106"/>
      <c r="I51" s="112"/>
      <c r="K51" s="63"/>
    </row>
    <row r="52" spans="2:11" s="49" customFormat="1">
      <c r="B52" s="58"/>
      <c r="C52" s="56"/>
      <c r="D52" s="48"/>
      <c r="E52" s="60" t="s">
        <v>144</v>
      </c>
      <c r="F52" s="39"/>
      <c r="G52" s="39"/>
      <c r="H52" s="39"/>
      <c r="I52" s="100" t="s">
        <v>148</v>
      </c>
      <c r="K52" s="63"/>
    </row>
    <row r="53" spans="2:11" s="49" customFormat="1">
      <c r="B53" s="58"/>
      <c r="C53" s="56"/>
      <c r="D53" s="48"/>
      <c r="E53" s="60" t="s">
        <v>145</v>
      </c>
      <c r="F53" s="39"/>
      <c r="G53" s="39"/>
      <c r="H53" s="39"/>
      <c r="I53" s="100" t="s">
        <v>148</v>
      </c>
      <c r="K53" s="63"/>
    </row>
    <row r="54" spans="2:11" s="49" customFormat="1">
      <c r="B54" s="58"/>
      <c r="C54" s="56"/>
      <c r="D54" s="48"/>
      <c r="E54" s="60" t="s">
        <v>146</v>
      </c>
      <c r="F54" s="39"/>
      <c r="G54" s="39"/>
      <c r="H54" s="39"/>
      <c r="I54" s="100" t="s">
        <v>148</v>
      </c>
      <c r="K54" s="63"/>
    </row>
    <row r="55" spans="2:11" s="49" customFormat="1">
      <c r="B55" s="58"/>
      <c r="C55" s="56"/>
      <c r="D55" s="48"/>
      <c r="E55" s="56" t="s">
        <v>74</v>
      </c>
      <c r="F55" s="106"/>
      <c r="G55" s="106"/>
      <c r="H55" s="106"/>
      <c r="I55" s="106"/>
    </row>
    <row r="56" spans="2:11" s="49" customFormat="1">
      <c r="B56" s="58"/>
      <c r="C56" s="56"/>
      <c r="D56" s="48"/>
      <c r="E56" s="59" t="s">
        <v>138</v>
      </c>
      <c r="F56" s="39"/>
      <c r="G56" s="39"/>
      <c r="H56" s="39"/>
      <c r="I56" s="100" t="s">
        <v>148</v>
      </c>
    </row>
    <row r="57" spans="2:11" s="49" customFormat="1">
      <c r="B57" s="58"/>
      <c r="C57" s="56"/>
      <c r="D57" s="48"/>
      <c r="E57" s="59" t="s">
        <v>139</v>
      </c>
      <c r="F57" s="39"/>
      <c r="G57" s="39"/>
      <c r="H57" s="39"/>
      <c r="I57" s="100" t="s">
        <v>148</v>
      </c>
    </row>
    <row r="58" spans="2:11" s="49" customFormat="1">
      <c r="B58" s="58"/>
      <c r="C58" s="56"/>
      <c r="D58" s="48"/>
      <c r="E58" s="59" t="s">
        <v>140</v>
      </c>
      <c r="F58" s="39"/>
      <c r="G58" s="39"/>
      <c r="H58" s="39"/>
      <c r="I58" s="100" t="s">
        <v>148</v>
      </c>
    </row>
    <row r="59" spans="2:11" s="49" customFormat="1">
      <c r="B59" s="64"/>
      <c r="C59" s="110" t="s">
        <v>136</v>
      </c>
      <c r="D59" s="102"/>
      <c r="E59" s="102"/>
      <c r="F59" s="106"/>
      <c r="G59" s="106"/>
      <c r="H59" s="106"/>
      <c r="I59" s="106"/>
    </row>
    <row r="60" spans="2:11" s="49" customFormat="1">
      <c r="B60" s="64"/>
      <c r="C60" s="56"/>
      <c r="D60" s="60" t="s">
        <v>151</v>
      </c>
      <c r="E60" s="60"/>
      <c r="F60" s="39"/>
      <c r="G60" s="39"/>
      <c r="H60" s="39"/>
      <c r="I60" s="100" t="s">
        <v>148</v>
      </c>
    </row>
    <row r="61" spans="2:11" s="49" customFormat="1">
      <c r="B61" s="64"/>
      <c r="C61" s="56"/>
      <c r="D61" s="49" t="s">
        <v>135</v>
      </c>
      <c r="E61" s="59"/>
      <c r="F61" s="39"/>
      <c r="G61" s="39"/>
      <c r="H61" s="39"/>
      <c r="I61" s="100" t="s">
        <v>148</v>
      </c>
    </row>
    <row r="62" spans="2:11" s="49" customFormat="1">
      <c r="B62" s="64"/>
      <c r="C62" s="48" t="s">
        <v>208</v>
      </c>
      <c r="D62" s="48"/>
      <c r="F62" s="40"/>
      <c r="G62" s="40"/>
      <c r="H62" s="40"/>
      <c r="I62" s="100" t="s">
        <v>148</v>
      </c>
    </row>
    <row r="63" spans="2:11" s="49" customFormat="1">
      <c r="B63" s="64"/>
      <c r="C63" s="48"/>
      <c r="D63" s="48"/>
      <c r="E63" s="65" t="s">
        <v>75</v>
      </c>
      <c r="F63" s="39">
        <f>SUM(F27:F62)</f>
        <v>0</v>
      </c>
      <c r="G63" s="39">
        <f t="shared" ref="G63:I63" si="1">SUM(G27:G62)</f>
        <v>0</v>
      </c>
      <c r="H63" s="39">
        <f t="shared" si="1"/>
        <v>0</v>
      </c>
      <c r="I63" s="39">
        <f t="shared" si="1"/>
        <v>0</v>
      </c>
    </row>
    <row r="64" spans="2:11" s="49" customFormat="1">
      <c r="B64" s="60"/>
      <c r="C64" s="48"/>
      <c r="D64" s="48"/>
      <c r="E64" s="65" t="s">
        <v>76</v>
      </c>
      <c r="F64" s="39">
        <f t="shared" ref="F64:I64" si="2">F24-F63</f>
        <v>0</v>
      </c>
      <c r="G64" s="39">
        <f t="shared" si="2"/>
        <v>0</v>
      </c>
      <c r="H64" s="39">
        <f t="shared" si="2"/>
        <v>0</v>
      </c>
      <c r="I64" s="39">
        <f t="shared" si="2"/>
        <v>0</v>
      </c>
    </row>
    <row r="65" spans="2:9" s="49" customFormat="1">
      <c r="B65" s="60"/>
      <c r="C65" s="60"/>
      <c r="D65" s="60"/>
      <c r="E65" s="65" t="s">
        <v>77</v>
      </c>
      <c r="F65" s="39"/>
      <c r="G65" s="39"/>
      <c r="H65" s="39"/>
      <c r="I65" s="39"/>
    </row>
    <row r="66" spans="2:9" s="49" customFormat="1">
      <c r="B66" s="60"/>
      <c r="C66" s="60"/>
      <c r="D66" s="60"/>
      <c r="E66" s="65" t="s">
        <v>78</v>
      </c>
      <c r="F66" s="39">
        <f>+F64+F65</f>
        <v>0</v>
      </c>
      <c r="G66" s="39">
        <f t="shared" ref="G66" si="3">+G64+G65</f>
        <v>0</v>
      </c>
      <c r="H66" s="39">
        <f>+H64+H65</f>
        <v>0</v>
      </c>
      <c r="I66" s="39">
        <f>+I64+I65</f>
        <v>0</v>
      </c>
    </row>
    <row r="67" spans="2:9" s="49" customFormat="1">
      <c r="B67" s="60"/>
      <c r="C67" s="60"/>
      <c r="D67" s="60"/>
      <c r="E67" s="65" t="s">
        <v>79</v>
      </c>
      <c r="F67" s="39"/>
      <c r="G67" s="39"/>
      <c r="H67" s="39"/>
      <c r="I67" s="39"/>
    </row>
    <row r="68" spans="2:9" s="49" customFormat="1">
      <c r="B68" s="60"/>
      <c r="C68" s="60"/>
      <c r="D68" s="60"/>
      <c r="E68" s="65" t="s">
        <v>80</v>
      </c>
      <c r="F68" s="39"/>
      <c r="G68" s="39"/>
      <c r="H68" s="39"/>
      <c r="I68" s="39"/>
    </row>
    <row r="69" spans="2:9" s="49" customFormat="1">
      <c r="B69" s="60"/>
      <c r="C69" s="60"/>
      <c r="D69" s="60"/>
      <c r="E69" s="65" t="s">
        <v>143</v>
      </c>
      <c r="F69" s="39">
        <f>+F66-F67-F68</f>
        <v>0</v>
      </c>
      <c r="G69" s="39">
        <f t="shared" ref="G69:I69" si="4">+G66-G67-G68</f>
        <v>0</v>
      </c>
      <c r="H69" s="39">
        <f t="shared" si="4"/>
        <v>0</v>
      </c>
      <c r="I69" s="39">
        <f t="shared" si="4"/>
        <v>0</v>
      </c>
    </row>
    <row r="70" spans="2:9" s="49" customFormat="1">
      <c r="B70" s="51" t="s">
        <v>81</v>
      </c>
      <c r="C70" s="50"/>
      <c r="D70" s="50"/>
      <c r="E70" s="66"/>
      <c r="F70" s="42"/>
      <c r="G70" s="42"/>
      <c r="H70" s="42"/>
      <c r="I70" s="43"/>
    </row>
    <row r="71" spans="2:9" s="49" customFormat="1">
      <c r="B71" s="48"/>
      <c r="C71" s="48" t="s">
        <v>82</v>
      </c>
      <c r="D71" s="48"/>
      <c r="E71" s="60"/>
      <c r="F71" s="40"/>
      <c r="G71" s="40"/>
      <c r="H71" s="40"/>
      <c r="I71" s="100" t="s">
        <v>148</v>
      </c>
    </row>
    <row r="72" spans="2:9" s="49" customFormat="1">
      <c r="B72" s="48"/>
      <c r="C72" s="48" t="s">
        <v>83</v>
      </c>
      <c r="D72" s="48"/>
      <c r="E72" s="60"/>
      <c r="F72" s="39"/>
      <c r="G72" s="39"/>
      <c r="H72" s="39"/>
      <c r="I72" s="100" t="s">
        <v>148</v>
      </c>
    </row>
    <row r="73" spans="2:9" s="49" customFormat="1">
      <c r="B73" s="48"/>
      <c r="C73" s="48" t="s">
        <v>84</v>
      </c>
      <c r="D73" s="48"/>
      <c r="E73" s="48"/>
      <c r="F73" s="106"/>
      <c r="G73" s="106"/>
      <c r="H73" s="106"/>
      <c r="I73" s="113"/>
    </row>
    <row r="74" spans="2:9" s="49" customFormat="1">
      <c r="B74" s="48"/>
      <c r="C74" s="48"/>
      <c r="D74" s="48"/>
      <c r="E74" s="48" t="s">
        <v>85</v>
      </c>
      <c r="F74" s="39"/>
      <c r="G74" s="39"/>
      <c r="H74" s="39"/>
      <c r="I74" s="100" t="s">
        <v>148</v>
      </c>
    </row>
    <row r="75" spans="2:9" s="49" customFormat="1">
      <c r="B75" s="48"/>
      <c r="C75" s="48"/>
      <c r="D75" s="48"/>
      <c r="E75" s="48" t="s">
        <v>86</v>
      </c>
      <c r="F75" s="39"/>
      <c r="G75" s="39"/>
      <c r="H75" s="39"/>
      <c r="I75" s="100" t="s">
        <v>148</v>
      </c>
    </row>
    <row r="76" spans="2:9" s="49" customFormat="1">
      <c r="B76" s="48"/>
      <c r="C76" s="48"/>
      <c r="D76" s="48"/>
      <c r="E76" s="48" t="s">
        <v>87</v>
      </c>
      <c r="F76" s="39"/>
      <c r="G76" s="39"/>
      <c r="H76" s="39"/>
      <c r="I76" s="100" t="s">
        <v>148</v>
      </c>
    </row>
    <row r="77" spans="2:9" s="49" customFormat="1">
      <c r="B77" s="48"/>
      <c r="C77" s="48"/>
      <c r="D77" s="48"/>
      <c r="E77" s="67" t="s">
        <v>88</v>
      </c>
      <c r="F77" s="39">
        <f>SUM(F71:F72,F74,F75,F76)</f>
        <v>0</v>
      </c>
      <c r="G77" s="39">
        <f>SUM(G71:G72,G74,G75,G76)</f>
        <v>0</v>
      </c>
      <c r="H77" s="39">
        <f>SUM(H71:H72,H74,H75,H76)</f>
        <v>0</v>
      </c>
      <c r="I77" s="39">
        <f>SUM(I71:I72,I74,I75,I76)</f>
        <v>0</v>
      </c>
    </row>
    <row r="78" spans="2:9" ht="21.75" customHeight="1">
      <c r="B78" s="6"/>
      <c r="C78" s="6"/>
      <c r="D78" s="6"/>
      <c r="E78" s="13"/>
      <c r="F78" s="14"/>
      <c r="G78" s="14"/>
      <c r="H78" s="14"/>
      <c r="I78" s="15"/>
    </row>
    <row r="79" spans="2:9" ht="21.75" customHeight="1">
      <c r="B79" s="16" t="s">
        <v>89</v>
      </c>
      <c r="C79" s="6"/>
      <c r="D79" s="6"/>
      <c r="E79" s="13"/>
      <c r="F79" s="17"/>
      <c r="G79" s="17"/>
      <c r="H79" s="17"/>
      <c r="I79" s="36" t="s">
        <v>32</v>
      </c>
    </row>
    <row r="80" spans="2:9" ht="21.75" customHeight="1">
      <c r="B80" s="6"/>
      <c r="C80" s="6"/>
      <c r="D80" s="6"/>
      <c r="E80" s="13" t="s">
        <v>90</v>
      </c>
      <c r="F80" s="17"/>
      <c r="G80" s="17"/>
      <c r="H80" s="17"/>
      <c r="I80" s="37">
        <v>0</v>
      </c>
    </row>
    <row r="81" spans="2:9" ht="21.75" customHeight="1">
      <c r="B81" s="6"/>
      <c r="C81" s="6"/>
      <c r="D81" s="6"/>
      <c r="E81" s="13" t="s">
        <v>91</v>
      </c>
      <c r="F81" s="17"/>
      <c r="G81" s="17"/>
      <c r="H81" s="17"/>
      <c r="I81" s="37">
        <v>0</v>
      </c>
    </row>
    <row r="82" spans="2:9" ht="21.75" customHeight="1">
      <c r="B82" s="6"/>
      <c r="C82" s="6"/>
      <c r="D82" s="6"/>
      <c r="E82" s="13" t="s">
        <v>92</v>
      </c>
      <c r="F82" s="17"/>
      <c r="G82" s="17"/>
      <c r="H82" s="17"/>
      <c r="I82" s="37">
        <f>IFERROR((I51+I55)/I63,0)</f>
        <v>0</v>
      </c>
    </row>
    <row r="83" spans="2:9" ht="21.75" customHeight="1">
      <c r="B83" s="7" t="s">
        <v>109</v>
      </c>
      <c r="C83" s="6"/>
      <c r="D83" s="6"/>
      <c r="E83" s="13"/>
      <c r="F83" s="17"/>
      <c r="G83" s="17"/>
      <c r="H83" s="17"/>
      <c r="I83" s="20"/>
    </row>
    <row r="84" spans="2:9" ht="21.75" customHeight="1">
      <c r="E84" s="7" t="s">
        <v>110</v>
      </c>
      <c r="F84" s="12"/>
      <c r="G84" s="12"/>
      <c r="H84" s="12"/>
      <c r="I84" s="12"/>
    </row>
    <row r="85" spans="2:9" ht="21.75" customHeight="1">
      <c r="B85" s="6"/>
      <c r="E85" s="7" t="s">
        <v>93</v>
      </c>
      <c r="F85" s="8"/>
      <c r="G85" s="8"/>
      <c r="H85" s="8"/>
      <c r="I85" s="8"/>
    </row>
    <row r="86" spans="2:9" ht="21.75" customHeight="1">
      <c r="E86" s="7" t="s">
        <v>94</v>
      </c>
      <c r="F86" s="8"/>
      <c r="G86" s="8"/>
      <c r="H86" s="8"/>
      <c r="I86" s="8"/>
    </row>
    <row r="87" spans="2:9" ht="21.75" customHeight="1">
      <c r="E87" s="7" t="s">
        <v>95</v>
      </c>
      <c r="F87" s="8"/>
      <c r="G87" s="8"/>
      <c r="H87" s="8"/>
      <c r="I87" s="8"/>
    </row>
    <row r="88" spans="2:9" ht="21.75" customHeight="1">
      <c r="E88" s="7" t="s">
        <v>96</v>
      </c>
      <c r="F88" s="8"/>
      <c r="G88" s="8"/>
      <c r="H88" s="8"/>
      <c r="I88" s="8"/>
    </row>
    <row r="89" spans="2:9" ht="21.75" customHeight="1">
      <c r="F89" s="8"/>
      <c r="G89" s="8"/>
      <c r="H89" s="8"/>
      <c r="I89" s="8"/>
    </row>
    <row r="90" spans="2:9" ht="21.75" customHeight="1">
      <c r="E90" s="6"/>
      <c r="F90" s="8"/>
      <c r="G90" s="8"/>
      <c r="H90" s="8"/>
      <c r="I90" s="8"/>
    </row>
    <row r="91" spans="2:9" ht="21.75" customHeight="1">
      <c r="B91" s="6"/>
      <c r="C91" s="6" t="s">
        <v>97</v>
      </c>
      <c r="D91" s="6"/>
      <c r="E91" s="1750" t="s">
        <v>98</v>
      </c>
      <c r="F91" s="1756"/>
      <c r="G91" s="1756"/>
      <c r="H91" s="1756"/>
      <c r="I91" s="1756"/>
    </row>
    <row r="92" spans="2:9" s="68" customFormat="1" ht="21.75" customHeight="1">
      <c r="B92" s="69"/>
      <c r="C92" s="69"/>
      <c r="D92" s="69"/>
      <c r="E92" s="1750" t="s">
        <v>99</v>
      </c>
      <c r="F92" s="1756"/>
      <c r="G92" s="1756"/>
      <c r="H92" s="1756"/>
      <c r="I92" s="1756"/>
    </row>
    <row r="93" spans="2:9" s="68" customFormat="1" ht="21.75" customHeight="1">
      <c r="B93" s="69"/>
      <c r="C93" s="69"/>
      <c r="D93" s="69"/>
      <c r="E93" s="1750" t="s">
        <v>100</v>
      </c>
      <c r="F93" s="1756"/>
      <c r="G93" s="1756"/>
      <c r="H93" s="1756"/>
      <c r="I93" s="1756"/>
    </row>
    <row r="94" spans="2:9" s="68" customFormat="1" ht="21.75" customHeight="1">
      <c r="B94" s="69"/>
      <c r="C94" s="69"/>
      <c r="D94" s="69"/>
      <c r="E94" s="1750"/>
      <c r="F94" s="1756"/>
      <c r="G94" s="1756"/>
      <c r="H94" s="1756"/>
      <c r="I94" s="1756"/>
    </row>
    <row r="95" spans="2:9" s="68" customFormat="1" ht="21.75" customHeight="1">
      <c r="E95" s="1756"/>
      <c r="F95" s="1756"/>
      <c r="G95" s="1756"/>
      <c r="H95" s="1756"/>
      <c r="I95" s="1756"/>
    </row>
    <row r="96" spans="2:9" s="68" customFormat="1" ht="21.75" customHeight="1">
      <c r="E96" s="1750" t="s">
        <v>101</v>
      </c>
      <c r="F96" s="1750"/>
      <c r="G96" s="1750"/>
      <c r="H96" s="1750"/>
      <c r="I96" s="1750"/>
    </row>
    <row r="97" spans="5:9" s="68" customFormat="1" ht="21.75" customHeight="1">
      <c r="E97" s="1750" t="s">
        <v>102</v>
      </c>
      <c r="F97" s="1750"/>
      <c r="G97" s="1750"/>
      <c r="H97" s="1750"/>
      <c r="I97" s="1750"/>
    </row>
    <row r="98" spans="5:9" ht="21.75" customHeight="1"/>
    <row r="99" spans="5:9" ht="20.25" customHeight="1">
      <c r="F99" s="12"/>
      <c r="G99" s="12"/>
      <c r="H99" s="12"/>
      <c r="I99" s="12"/>
    </row>
    <row r="100" spans="5:9" ht="20.25" customHeight="1">
      <c r="F100" s="12"/>
      <c r="G100" s="12"/>
      <c r="H100" s="12"/>
      <c r="I100" s="12"/>
    </row>
    <row r="101" spans="5:9" ht="20.25" customHeight="1">
      <c r="F101" s="12"/>
      <c r="G101" s="12"/>
      <c r="H101" s="12"/>
      <c r="I101" s="12"/>
    </row>
    <row r="102" spans="5:9" ht="20.25" customHeight="1">
      <c r="F102" s="12"/>
      <c r="G102" s="12"/>
      <c r="H102" s="12"/>
      <c r="I102" s="12"/>
    </row>
    <row r="103" spans="5:9" ht="20.25" customHeight="1">
      <c r="F103" s="12"/>
      <c r="G103" s="12"/>
      <c r="H103" s="12"/>
      <c r="I103" s="12"/>
    </row>
    <row r="104" spans="5:9" ht="20.25" customHeight="1">
      <c r="F104" s="12"/>
      <c r="G104" s="12"/>
      <c r="H104" s="12"/>
      <c r="I104" s="12"/>
    </row>
    <row r="105" spans="5:9" ht="20.25" customHeight="1">
      <c r="F105" s="12"/>
      <c r="G105" s="12"/>
      <c r="H105" s="12"/>
      <c r="I105" s="12"/>
    </row>
    <row r="106" spans="5:9" ht="20.25" customHeight="1">
      <c r="F106" s="12"/>
      <c r="G106" s="12"/>
      <c r="H106" s="12"/>
      <c r="I106" s="12"/>
    </row>
    <row r="107" spans="5:9" ht="20.25" customHeight="1">
      <c r="F107" s="12"/>
      <c r="G107" s="12"/>
      <c r="H107" s="12"/>
      <c r="I107" s="12"/>
    </row>
    <row r="108" spans="5:9" ht="20.25" customHeight="1">
      <c r="F108" s="12"/>
      <c r="G108" s="12"/>
      <c r="H108" s="12"/>
      <c r="I108" s="12"/>
    </row>
    <row r="109" spans="5:9" ht="20.25" customHeight="1">
      <c r="F109" s="12"/>
      <c r="G109" s="12"/>
      <c r="H109" s="12"/>
      <c r="I109" s="12"/>
    </row>
    <row r="110" spans="5:9" ht="20.25" customHeight="1">
      <c r="F110" s="12"/>
      <c r="G110" s="12"/>
      <c r="H110" s="12"/>
      <c r="I110" s="12"/>
    </row>
    <row r="111" spans="5:9" ht="20.25" customHeight="1">
      <c r="F111" s="12"/>
      <c r="G111" s="12"/>
      <c r="H111" s="12"/>
      <c r="I111" s="12"/>
    </row>
    <row r="112" spans="5:9" ht="20.25" customHeight="1">
      <c r="F112" s="12"/>
      <c r="G112" s="12"/>
      <c r="H112" s="12"/>
      <c r="I112" s="12"/>
    </row>
    <row r="113" spans="6:9" ht="20.25" customHeight="1">
      <c r="F113" s="12"/>
      <c r="G113" s="12"/>
      <c r="H113" s="12"/>
      <c r="I113" s="12"/>
    </row>
    <row r="114" spans="6:9" ht="20.25" customHeight="1">
      <c r="F114" s="12"/>
      <c r="G114" s="12"/>
      <c r="H114" s="12"/>
      <c r="I114" s="12"/>
    </row>
    <row r="115" spans="6:9" ht="20.25" customHeight="1">
      <c r="F115" s="12"/>
      <c r="G115" s="12"/>
      <c r="H115" s="12"/>
      <c r="I115" s="12"/>
    </row>
    <row r="116" spans="6:9" ht="14.25" customHeight="1">
      <c r="F116" s="12"/>
      <c r="G116" s="12"/>
      <c r="H116" s="12"/>
      <c r="I116" s="12"/>
    </row>
    <row r="117" spans="6:9" ht="14.25" customHeight="1">
      <c r="F117" s="12"/>
      <c r="G117" s="12"/>
      <c r="H117" s="12"/>
      <c r="I117" s="12"/>
    </row>
    <row r="118" spans="6:9" ht="14.25" customHeight="1">
      <c r="F118" s="12"/>
      <c r="G118" s="12"/>
      <c r="H118" s="12"/>
      <c r="I118" s="12"/>
    </row>
    <row r="119" spans="6:9" ht="14.25" customHeight="1">
      <c r="F119" s="12"/>
      <c r="G119" s="12"/>
      <c r="H119" s="12"/>
      <c r="I119" s="12"/>
    </row>
    <row r="120" spans="6:9" ht="14.25" customHeight="1">
      <c r="F120" s="12"/>
      <c r="G120" s="12"/>
      <c r="H120" s="12"/>
      <c r="I120" s="12"/>
    </row>
    <row r="121" spans="6:9" ht="14.25" customHeight="1">
      <c r="F121" s="12"/>
      <c r="G121" s="12"/>
      <c r="H121" s="12"/>
      <c r="I121" s="12"/>
    </row>
    <row r="122" spans="6:9" ht="14.25" customHeight="1">
      <c r="F122" s="12"/>
      <c r="G122" s="12"/>
      <c r="H122" s="12"/>
      <c r="I122" s="12"/>
    </row>
    <row r="123" spans="6:9" ht="14.25" customHeight="1">
      <c r="F123" s="12"/>
      <c r="G123" s="12"/>
      <c r="H123" s="12"/>
      <c r="I123" s="12"/>
    </row>
    <row r="124" spans="6:9" ht="14.25" customHeight="1">
      <c r="F124" s="12"/>
      <c r="G124" s="12"/>
      <c r="H124" s="12"/>
      <c r="I124" s="12"/>
    </row>
    <row r="125" spans="6:9" ht="14.25" customHeight="1">
      <c r="F125" s="12"/>
      <c r="G125" s="12"/>
      <c r="H125" s="12"/>
      <c r="I125" s="12"/>
    </row>
    <row r="126" spans="6:9" ht="14.25" customHeight="1">
      <c r="F126" s="12"/>
      <c r="G126" s="12"/>
      <c r="H126" s="12"/>
      <c r="I126" s="12"/>
    </row>
    <row r="127" spans="6:9" ht="14.25" customHeight="1">
      <c r="F127" s="12"/>
      <c r="G127" s="12"/>
      <c r="H127" s="12"/>
      <c r="I127" s="12"/>
    </row>
    <row r="128" spans="6:9" ht="14.25" customHeight="1">
      <c r="F128" s="12"/>
      <c r="G128" s="12"/>
      <c r="H128" s="12"/>
      <c r="I128" s="12"/>
    </row>
    <row r="129" spans="6:9" ht="14.25" customHeight="1">
      <c r="F129" s="12"/>
      <c r="G129" s="12"/>
      <c r="H129" s="12"/>
      <c r="I129" s="12"/>
    </row>
    <row r="130" spans="6:9" ht="14.25" customHeight="1">
      <c r="F130" s="12"/>
      <c r="G130" s="12"/>
      <c r="H130" s="12"/>
      <c r="I130" s="12"/>
    </row>
    <row r="131" spans="6:9" ht="14.25" customHeight="1">
      <c r="F131" s="12"/>
      <c r="G131" s="12"/>
      <c r="H131" s="12"/>
      <c r="I131" s="12"/>
    </row>
    <row r="132" spans="6:9" ht="14.25" customHeight="1">
      <c r="F132" s="12"/>
      <c r="G132" s="12"/>
      <c r="H132" s="12"/>
      <c r="I132" s="12"/>
    </row>
    <row r="133" spans="6:9" ht="14.25" customHeight="1">
      <c r="F133" s="12"/>
      <c r="G133" s="12"/>
      <c r="H133" s="12"/>
      <c r="I133" s="12"/>
    </row>
    <row r="134" spans="6:9" ht="14.25" customHeight="1">
      <c r="F134" s="12"/>
      <c r="G134" s="12"/>
      <c r="H134" s="12"/>
      <c r="I134" s="12"/>
    </row>
    <row r="135" spans="6:9" ht="14.25" customHeight="1">
      <c r="F135" s="12"/>
      <c r="G135" s="12"/>
      <c r="H135" s="12"/>
      <c r="I135" s="12"/>
    </row>
    <row r="136" spans="6:9" ht="14.25" customHeight="1">
      <c r="F136" s="12"/>
      <c r="G136" s="12"/>
      <c r="H136" s="12"/>
      <c r="I136" s="12"/>
    </row>
    <row r="137" spans="6:9" ht="14.25" customHeight="1">
      <c r="F137" s="12"/>
      <c r="G137" s="12"/>
      <c r="H137" s="12"/>
      <c r="I137" s="12"/>
    </row>
    <row r="138" spans="6:9" ht="14.25" customHeight="1">
      <c r="F138" s="12"/>
      <c r="G138" s="12"/>
      <c r="H138" s="12"/>
      <c r="I138" s="12"/>
    </row>
    <row r="139" spans="6:9" ht="14.25" customHeight="1">
      <c r="F139" s="12"/>
      <c r="G139" s="12"/>
      <c r="H139" s="12"/>
      <c r="I139" s="12"/>
    </row>
    <row r="140" spans="6:9" ht="14.25" customHeight="1">
      <c r="F140" s="12"/>
      <c r="G140" s="12"/>
      <c r="H140" s="12"/>
      <c r="I140" s="12"/>
    </row>
    <row r="141" spans="6:9" ht="14.25" customHeight="1">
      <c r="F141" s="12"/>
      <c r="G141" s="12"/>
      <c r="H141" s="12"/>
      <c r="I141" s="12"/>
    </row>
    <row r="142" spans="6:9" ht="14.25" customHeight="1">
      <c r="F142" s="12"/>
      <c r="G142" s="12"/>
      <c r="H142" s="12"/>
      <c r="I142" s="12"/>
    </row>
    <row r="143" spans="6:9" ht="14.25" customHeight="1">
      <c r="F143" s="12"/>
      <c r="G143" s="12"/>
      <c r="H143" s="12"/>
      <c r="I143" s="12"/>
    </row>
    <row r="144" spans="6:9" ht="14.25" customHeight="1">
      <c r="F144" s="12"/>
      <c r="G144" s="12"/>
      <c r="H144" s="12"/>
      <c r="I144" s="12"/>
    </row>
    <row r="145" spans="6:9" ht="14.25" customHeight="1">
      <c r="F145" s="12"/>
      <c r="G145" s="12"/>
      <c r="H145" s="12"/>
      <c r="I145" s="12"/>
    </row>
    <row r="146" spans="6:9" ht="14.25" customHeight="1">
      <c r="F146" s="12"/>
      <c r="G146" s="12"/>
      <c r="H146" s="12"/>
      <c r="I146" s="12"/>
    </row>
    <row r="147" spans="6:9" ht="14.25" customHeight="1">
      <c r="F147" s="12"/>
      <c r="G147" s="12"/>
      <c r="H147" s="12"/>
      <c r="I147" s="12"/>
    </row>
    <row r="148" spans="6:9" ht="14.25" customHeight="1">
      <c r="F148" s="12"/>
      <c r="G148" s="12"/>
      <c r="H148" s="12"/>
      <c r="I148" s="12"/>
    </row>
    <row r="149" spans="6:9" ht="14.25" customHeight="1">
      <c r="F149" s="12"/>
      <c r="G149" s="12"/>
      <c r="H149" s="12"/>
      <c r="I149" s="12"/>
    </row>
    <row r="150" spans="6:9" ht="14.25" customHeight="1">
      <c r="F150" s="12"/>
      <c r="G150" s="12"/>
      <c r="H150" s="12"/>
      <c r="I150" s="12"/>
    </row>
    <row r="151" spans="6:9" ht="14.25" customHeight="1">
      <c r="F151" s="12"/>
      <c r="G151" s="12"/>
      <c r="H151" s="12"/>
      <c r="I151" s="12"/>
    </row>
    <row r="152" spans="6:9" ht="14.25" customHeight="1">
      <c r="F152" s="12"/>
      <c r="G152" s="12"/>
      <c r="H152" s="12"/>
      <c r="I152" s="12"/>
    </row>
    <row r="153" spans="6:9" ht="14.25" customHeight="1">
      <c r="F153" s="12"/>
      <c r="G153" s="12"/>
      <c r="H153" s="12"/>
      <c r="I153" s="12"/>
    </row>
    <row r="154" spans="6:9" ht="14.25" customHeight="1">
      <c r="F154" s="12"/>
      <c r="G154" s="12"/>
      <c r="H154" s="12"/>
      <c r="I154" s="12"/>
    </row>
    <row r="155" spans="6:9" ht="14.25" customHeight="1">
      <c r="F155" s="12"/>
      <c r="G155" s="12"/>
      <c r="H155" s="12"/>
      <c r="I155" s="12"/>
    </row>
    <row r="156" spans="6:9" ht="14.25" customHeight="1">
      <c r="F156" s="12"/>
      <c r="G156" s="12"/>
      <c r="H156" s="12"/>
      <c r="I156" s="12"/>
    </row>
    <row r="157" spans="6:9" ht="14.25" customHeight="1">
      <c r="F157" s="12"/>
      <c r="G157" s="12"/>
      <c r="H157" s="12"/>
      <c r="I157" s="12"/>
    </row>
    <row r="158" spans="6:9" ht="14.25" customHeight="1">
      <c r="F158" s="12"/>
      <c r="G158" s="12"/>
      <c r="H158" s="12"/>
      <c r="I158" s="12"/>
    </row>
    <row r="159" spans="6:9" ht="14.25" customHeight="1">
      <c r="F159" s="12"/>
      <c r="G159" s="12"/>
      <c r="H159" s="12"/>
      <c r="I159" s="12"/>
    </row>
    <row r="160" spans="6:9" ht="14.25" customHeight="1">
      <c r="F160" s="12"/>
      <c r="G160" s="12"/>
      <c r="H160" s="12"/>
      <c r="I160" s="12"/>
    </row>
    <row r="161" spans="6:9" ht="14.25" customHeight="1">
      <c r="F161" s="12"/>
      <c r="G161" s="12"/>
      <c r="H161" s="12"/>
      <c r="I161" s="12"/>
    </row>
    <row r="162" spans="6:9" ht="14.25" customHeight="1">
      <c r="F162" s="12"/>
      <c r="G162" s="12"/>
      <c r="H162" s="12"/>
      <c r="I162" s="12"/>
    </row>
    <row r="163" spans="6:9" ht="14.25" customHeight="1">
      <c r="F163" s="12"/>
      <c r="G163" s="12"/>
      <c r="H163" s="12"/>
      <c r="I163" s="12"/>
    </row>
    <row r="164" spans="6:9" ht="14.25" customHeight="1">
      <c r="F164" s="12"/>
      <c r="G164" s="12"/>
      <c r="H164" s="12"/>
      <c r="I164" s="12"/>
    </row>
    <row r="165" spans="6:9" ht="14.25" customHeight="1">
      <c r="F165" s="12"/>
      <c r="G165" s="12"/>
      <c r="H165" s="12"/>
      <c r="I165" s="12"/>
    </row>
    <row r="166" spans="6:9" ht="14.25" customHeight="1">
      <c r="F166" s="12"/>
      <c r="G166" s="12"/>
      <c r="H166" s="12"/>
      <c r="I166" s="12"/>
    </row>
    <row r="167" spans="6:9" ht="14.25" customHeight="1">
      <c r="F167" s="12"/>
      <c r="G167" s="12"/>
      <c r="H167" s="12"/>
      <c r="I167" s="12"/>
    </row>
    <row r="168" spans="6:9" ht="14.25" customHeight="1">
      <c r="F168" s="12"/>
      <c r="G168" s="12"/>
      <c r="H168" s="12"/>
      <c r="I168" s="12"/>
    </row>
    <row r="169" spans="6:9" ht="14.25" customHeight="1">
      <c r="F169" s="12"/>
      <c r="G169" s="12"/>
      <c r="H169" s="12"/>
      <c r="I169" s="12"/>
    </row>
    <row r="170" spans="6:9" ht="14.25" customHeight="1">
      <c r="F170" s="12"/>
      <c r="G170" s="12"/>
      <c r="H170" s="12"/>
      <c r="I170" s="12"/>
    </row>
    <row r="171" spans="6:9" ht="14.25" customHeight="1">
      <c r="F171" s="12"/>
      <c r="G171" s="12"/>
      <c r="H171" s="12"/>
      <c r="I171" s="12"/>
    </row>
    <row r="172" spans="6:9" ht="14.25" customHeight="1">
      <c r="F172" s="12"/>
      <c r="G172" s="12"/>
      <c r="H172" s="12"/>
      <c r="I172" s="12"/>
    </row>
    <row r="173" spans="6:9" ht="14.25" customHeight="1">
      <c r="F173" s="12"/>
      <c r="G173" s="12"/>
      <c r="H173" s="12"/>
      <c r="I173" s="12"/>
    </row>
    <row r="174" spans="6:9" ht="14.25" customHeight="1">
      <c r="F174" s="12"/>
      <c r="G174" s="12"/>
      <c r="H174" s="12"/>
      <c r="I174" s="12"/>
    </row>
    <row r="175" spans="6:9" ht="14.25" customHeight="1">
      <c r="F175" s="12"/>
      <c r="G175" s="12"/>
      <c r="H175" s="12"/>
      <c r="I175" s="12"/>
    </row>
    <row r="176" spans="6:9" ht="14.25" customHeight="1">
      <c r="F176" s="12"/>
      <c r="G176" s="12"/>
      <c r="H176" s="12"/>
      <c r="I176" s="12"/>
    </row>
    <row r="177" spans="6:9" ht="14.25" customHeight="1">
      <c r="F177" s="12"/>
      <c r="G177" s="12"/>
      <c r="H177" s="12"/>
      <c r="I177" s="12"/>
    </row>
    <row r="178" spans="6:9" ht="14.25" customHeight="1">
      <c r="F178" s="12"/>
      <c r="G178" s="12"/>
      <c r="H178" s="12"/>
      <c r="I178" s="12"/>
    </row>
    <row r="179" spans="6:9" ht="14.25" customHeight="1">
      <c r="F179" s="12"/>
      <c r="G179" s="12"/>
      <c r="H179" s="12"/>
      <c r="I179" s="12"/>
    </row>
    <row r="180" spans="6:9" ht="14.25" customHeight="1">
      <c r="F180" s="12"/>
      <c r="G180" s="12"/>
      <c r="H180" s="12"/>
      <c r="I180" s="12"/>
    </row>
    <row r="181" spans="6:9" ht="14.25" customHeight="1">
      <c r="F181" s="12"/>
      <c r="G181" s="12"/>
      <c r="H181" s="12"/>
      <c r="I181" s="12"/>
    </row>
    <row r="182" spans="6:9" ht="14.25" customHeight="1">
      <c r="F182" s="12"/>
      <c r="G182" s="12"/>
      <c r="H182" s="12"/>
      <c r="I182" s="12"/>
    </row>
    <row r="183" spans="6:9" ht="14.25" customHeight="1">
      <c r="F183" s="12"/>
      <c r="G183" s="12"/>
      <c r="H183" s="12"/>
      <c r="I183" s="12"/>
    </row>
    <row r="184" spans="6:9" ht="14.25" customHeight="1">
      <c r="F184" s="12"/>
      <c r="G184" s="12"/>
      <c r="H184" s="12"/>
      <c r="I184" s="12"/>
    </row>
    <row r="185" spans="6:9" ht="14.25" customHeight="1">
      <c r="F185" s="12"/>
      <c r="G185" s="12"/>
      <c r="H185" s="12"/>
      <c r="I185" s="12"/>
    </row>
    <row r="186" spans="6:9" ht="14.25" customHeight="1">
      <c r="F186" s="12"/>
      <c r="G186" s="12"/>
      <c r="H186" s="12"/>
      <c r="I186" s="12"/>
    </row>
    <row r="187" spans="6:9" ht="14.25" customHeight="1">
      <c r="F187" s="12"/>
      <c r="G187" s="12"/>
      <c r="H187" s="12"/>
      <c r="I187" s="12"/>
    </row>
    <row r="188" spans="6:9" ht="14.25" customHeight="1">
      <c r="F188" s="12"/>
      <c r="G188" s="12"/>
      <c r="H188" s="12"/>
      <c r="I188" s="12"/>
    </row>
    <row r="189" spans="6:9" ht="14.25" customHeight="1">
      <c r="F189" s="12"/>
      <c r="G189" s="12"/>
      <c r="H189" s="12"/>
      <c r="I189" s="12"/>
    </row>
    <row r="190" spans="6:9" ht="14.25" customHeight="1">
      <c r="F190" s="12"/>
      <c r="G190" s="12"/>
      <c r="H190" s="12"/>
      <c r="I190" s="12"/>
    </row>
    <row r="191" spans="6:9" ht="14.25" customHeight="1">
      <c r="F191" s="12"/>
      <c r="G191" s="12"/>
      <c r="H191" s="12"/>
      <c r="I191" s="12"/>
    </row>
    <row r="192" spans="6:9" ht="14.25" customHeight="1">
      <c r="F192" s="12"/>
      <c r="G192" s="12"/>
      <c r="H192" s="12"/>
      <c r="I192" s="12"/>
    </row>
    <row r="193" spans="6:9" ht="14.25" customHeight="1">
      <c r="F193" s="12"/>
      <c r="G193" s="12"/>
      <c r="H193" s="12"/>
      <c r="I193" s="12"/>
    </row>
    <row r="194" spans="6:9" ht="14.25" customHeight="1">
      <c r="F194" s="12"/>
      <c r="G194" s="12"/>
      <c r="H194" s="12"/>
      <c r="I194" s="12"/>
    </row>
    <row r="195" spans="6:9" ht="14.25" customHeight="1">
      <c r="F195" s="12"/>
      <c r="G195" s="12"/>
      <c r="H195" s="12"/>
      <c r="I195" s="12"/>
    </row>
    <row r="196" spans="6:9" ht="14.25" customHeight="1">
      <c r="F196" s="12"/>
      <c r="G196" s="12"/>
      <c r="H196" s="12"/>
      <c r="I196" s="12"/>
    </row>
    <row r="197" spans="6:9" ht="14.25" customHeight="1">
      <c r="F197" s="12"/>
      <c r="G197" s="12"/>
      <c r="H197" s="12"/>
      <c r="I197" s="12"/>
    </row>
    <row r="198" spans="6:9" ht="14.25" customHeight="1">
      <c r="F198" s="12"/>
      <c r="G198" s="12"/>
      <c r="H198" s="12"/>
      <c r="I198" s="12"/>
    </row>
    <row r="199" spans="6:9" ht="14.25" customHeight="1">
      <c r="F199" s="12"/>
      <c r="G199" s="12"/>
      <c r="H199" s="12"/>
      <c r="I199" s="12"/>
    </row>
    <row r="200" spans="6:9" ht="14.25" customHeight="1">
      <c r="F200" s="12"/>
      <c r="G200" s="12"/>
      <c r="H200" s="12"/>
      <c r="I200" s="12"/>
    </row>
    <row r="201" spans="6:9" ht="14.25" customHeight="1">
      <c r="F201" s="12"/>
      <c r="G201" s="12"/>
      <c r="H201" s="12"/>
      <c r="I201" s="12"/>
    </row>
    <row r="202" spans="6:9" ht="14.25" customHeight="1">
      <c r="F202" s="12"/>
      <c r="G202" s="12"/>
      <c r="H202" s="12"/>
      <c r="I202" s="12"/>
    </row>
    <row r="203" spans="6:9" ht="14.25" customHeight="1">
      <c r="F203" s="12"/>
      <c r="G203" s="12"/>
      <c r="H203" s="12"/>
      <c r="I203" s="12"/>
    </row>
    <row r="204" spans="6:9" ht="14.25" customHeight="1">
      <c r="F204" s="12"/>
      <c r="G204" s="12"/>
      <c r="H204" s="12"/>
      <c r="I204" s="12"/>
    </row>
    <row r="205" spans="6:9" ht="14.25" customHeight="1">
      <c r="F205" s="12"/>
      <c r="G205" s="12"/>
      <c r="H205" s="12"/>
      <c r="I205" s="12"/>
    </row>
    <row r="206" spans="6:9" ht="14.25" customHeight="1">
      <c r="F206" s="12"/>
      <c r="G206" s="12"/>
      <c r="H206" s="12"/>
      <c r="I206" s="12"/>
    </row>
    <row r="207" spans="6:9" ht="14.25" customHeight="1">
      <c r="F207" s="12"/>
      <c r="G207" s="12"/>
      <c r="H207" s="12"/>
      <c r="I207" s="12"/>
    </row>
    <row r="208" spans="6:9" ht="14.25" customHeight="1">
      <c r="F208" s="12"/>
      <c r="G208" s="12"/>
      <c r="H208" s="12"/>
      <c r="I208" s="12"/>
    </row>
    <row r="209" spans="6:9" ht="14.25" customHeight="1">
      <c r="F209" s="12"/>
      <c r="G209" s="12"/>
      <c r="H209" s="12"/>
      <c r="I209" s="12"/>
    </row>
    <row r="210" spans="6:9" ht="14.25" customHeight="1">
      <c r="F210" s="12"/>
      <c r="G210" s="12"/>
      <c r="H210" s="12"/>
      <c r="I210" s="12"/>
    </row>
    <row r="211" spans="6:9" ht="14.25" customHeight="1">
      <c r="F211" s="12"/>
      <c r="G211" s="12"/>
      <c r="H211" s="12"/>
      <c r="I211" s="12"/>
    </row>
    <row r="212" spans="6:9" ht="14.25" customHeight="1">
      <c r="F212" s="12"/>
      <c r="G212" s="12"/>
      <c r="H212" s="12"/>
      <c r="I212" s="12"/>
    </row>
    <row r="213" spans="6:9" ht="14.25" customHeight="1">
      <c r="F213" s="12"/>
      <c r="G213" s="12"/>
      <c r="H213" s="12"/>
      <c r="I213" s="12"/>
    </row>
    <row r="214" spans="6:9" ht="14.25" customHeight="1">
      <c r="F214" s="12"/>
      <c r="G214" s="12"/>
      <c r="H214" s="12"/>
      <c r="I214" s="12"/>
    </row>
    <row r="215" spans="6:9" ht="14.25" customHeight="1">
      <c r="F215" s="12"/>
      <c r="G215" s="12"/>
      <c r="H215" s="12"/>
      <c r="I215" s="12"/>
    </row>
    <row r="216" spans="6:9" ht="14.25" customHeight="1">
      <c r="F216" s="12"/>
      <c r="G216" s="12"/>
      <c r="H216" s="12"/>
      <c r="I216" s="12"/>
    </row>
    <row r="217" spans="6:9" ht="14.25" customHeight="1">
      <c r="F217" s="12"/>
      <c r="G217" s="12"/>
      <c r="H217" s="12"/>
      <c r="I217" s="12"/>
    </row>
    <row r="218" spans="6:9" ht="14.25" customHeight="1">
      <c r="F218" s="12"/>
      <c r="G218" s="12"/>
      <c r="H218" s="12"/>
      <c r="I218" s="12"/>
    </row>
    <row r="219" spans="6:9" ht="14.25" customHeight="1">
      <c r="F219" s="12"/>
      <c r="G219" s="12"/>
      <c r="H219" s="12"/>
      <c r="I219" s="12"/>
    </row>
    <row r="220" spans="6:9" ht="14.25" customHeight="1">
      <c r="F220" s="12"/>
      <c r="G220" s="12"/>
      <c r="H220" s="12"/>
      <c r="I220" s="12"/>
    </row>
    <row r="221" spans="6:9" ht="14.25" customHeight="1">
      <c r="F221" s="12"/>
      <c r="G221" s="12"/>
      <c r="H221" s="12"/>
      <c r="I221" s="12"/>
    </row>
    <row r="222" spans="6:9" ht="14.25" customHeight="1">
      <c r="F222" s="12"/>
      <c r="G222" s="12"/>
      <c r="H222" s="12"/>
      <c r="I222" s="12"/>
    </row>
    <row r="223" spans="6:9" ht="14.25" customHeight="1">
      <c r="F223" s="12"/>
      <c r="G223" s="12"/>
      <c r="H223" s="12"/>
      <c r="I223" s="12"/>
    </row>
    <row r="224" spans="6:9" ht="14.25" customHeight="1">
      <c r="F224" s="12"/>
      <c r="G224" s="12"/>
      <c r="H224" s="12"/>
      <c r="I224" s="12"/>
    </row>
    <row r="225" spans="6:9" ht="14.25" customHeight="1">
      <c r="F225" s="12"/>
      <c r="G225" s="12"/>
      <c r="H225" s="12"/>
      <c r="I225" s="12"/>
    </row>
    <row r="226" spans="6:9" ht="14.25" customHeight="1">
      <c r="F226" s="12"/>
      <c r="G226" s="12"/>
      <c r="H226" s="12"/>
      <c r="I226" s="12"/>
    </row>
    <row r="227" spans="6:9" ht="14.25" customHeight="1">
      <c r="F227" s="12"/>
      <c r="G227" s="12"/>
      <c r="H227" s="12"/>
      <c r="I227" s="12"/>
    </row>
    <row r="228" spans="6:9" ht="14.25" customHeight="1">
      <c r="F228" s="12"/>
      <c r="G228" s="12"/>
      <c r="H228" s="12"/>
      <c r="I228" s="12"/>
    </row>
    <row r="229" spans="6:9" ht="14.25" customHeight="1">
      <c r="F229" s="12"/>
      <c r="G229" s="12"/>
      <c r="H229" s="12"/>
      <c r="I229" s="12"/>
    </row>
    <row r="230" spans="6:9" ht="14.25" customHeight="1">
      <c r="F230" s="12"/>
      <c r="G230" s="12"/>
      <c r="H230" s="12"/>
      <c r="I230" s="12"/>
    </row>
    <row r="231" spans="6:9" ht="14.25" customHeight="1">
      <c r="F231" s="12"/>
      <c r="G231" s="12"/>
      <c r="H231" s="12"/>
      <c r="I231" s="12"/>
    </row>
    <row r="232" spans="6:9" ht="14.25" customHeight="1">
      <c r="F232" s="12"/>
      <c r="G232" s="12"/>
      <c r="H232" s="12"/>
      <c r="I232" s="12"/>
    </row>
    <row r="233" spans="6:9" ht="14.25" customHeight="1">
      <c r="F233" s="12"/>
      <c r="G233" s="12"/>
      <c r="H233" s="12"/>
      <c r="I233" s="12"/>
    </row>
    <row r="234" spans="6:9" ht="14.25" customHeight="1">
      <c r="F234" s="12"/>
      <c r="G234" s="12"/>
      <c r="H234" s="12"/>
      <c r="I234" s="12"/>
    </row>
    <row r="235" spans="6:9" ht="14.25" customHeight="1">
      <c r="F235" s="12"/>
      <c r="G235" s="12"/>
      <c r="H235" s="12"/>
      <c r="I235" s="12"/>
    </row>
    <row r="236" spans="6:9" ht="14.25" customHeight="1">
      <c r="F236" s="12"/>
      <c r="G236" s="12"/>
      <c r="H236" s="12"/>
      <c r="I236" s="12"/>
    </row>
    <row r="237" spans="6:9" ht="14.25" customHeight="1">
      <c r="F237" s="12"/>
      <c r="G237" s="12"/>
      <c r="H237" s="12"/>
      <c r="I237" s="12"/>
    </row>
    <row r="238" spans="6:9" ht="14.25" customHeight="1">
      <c r="F238" s="12"/>
      <c r="G238" s="12"/>
      <c r="H238" s="12"/>
      <c r="I238" s="12"/>
    </row>
    <row r="239" spans="6:9" ht="14.25" customHeight="1">
      <c r="F239" s="12"/>
      <c r="G239" s="12"/>
      <c r="H239" s="12"/>
      <c r="I239" s="12"/>
    </row>
    <row r="240" spans="6:9" ht="14.25" customHeight="1">
      <c r="F240" s="12"/>
      <c r="G240" s="12"/>
      <c r="H240" s="12"/>
      <c r="I240" s="12"/>
    </row>
    <row r="241" spans="6:9" ht="14.25" customHeight="1">
      <c r="F241" s="12"/>
      <c r="G241" s="12"/>
      <c r="H241" s="12"/>
      <c r="I241" s="12"/>
    </row>
    <row r="242" spans="6:9" ht="14.25" customHeight="1">
      <c r="F242" s="12"/>
      <c r="G242" s="12"/>
      <c r="H242" s="12"/>
      <c r="I242" s="12"/>
    </row>
    <row r="243" spans="6:9" ht="14.25" customHeight="1">
      <c r="F243" s="12"/>
      <c r="G243" s="12"/>
      <c r="H243" s="12"/>
      <c r="I243" s="12"/>
    </row>
    <row r="244" spans="6:9" ht="14.25" customHeight="1">
      <c r="F244" s="12"/>
      <c r="G244" s="12"/>
      <c r="H244" s="12"/>
      <c r="I244" s="12"/>
    </row>
    <row r="245" spans="6:9" ht="14.25" customHeight="1">
      <c r="F245" s="12"/>
      <c r="G245" s="12"/>
      <c r="H245" s="12"/>
      <c r="I245" s="12"/>
    </row>
    <row r="246" spans="6:9" ht="14.25" customHeight="1">
      <c r="F246" s="12"/>
      <c r="G246" s="12"/>
      <c r="H246" s="12"/>
      <c r="I246" s="12"/>
    </row>
    <row r="247" spans="6:9" ht="14.25" customHeight="1">
      <c r="F247" s="12"/>
      <c r="G247" s="12"/>
      <c r="H247" s="12"/>
      <c r="I247" s="12"/>
    </row>
    <row r="248" spans="6:9" ht="14.25" customHeight="1">
      <c r="F248" s="12"/>
      <c r="G248" s="12"/>
      <c r="H248" s="12"/>
      <c r="I248" s="12"/>
    </row>
    <row r="249" spans="6:9" ht="14.25" customHeight="1">
      <c r="F249" s="12"/>
      <c r="G249" s="12"/>
      <c r="H249" s="12"/>
      <c r="I249" s="12"/>
    </row>
    <row r="250" spans="6:9" ht="14.25" customHeight="1">
      <c r="F250" s="12"/>
      <c r="G250" s="12"/>
      <c r="H250" s="12"/>
      <c r="I250" s="12"/>
    </row>
    <row r="251" spans="6:9" ht="14.25" customHeight="1">
      <c r="F251" s="12"/>
      <c r="G251" s="12"/>
      <c r="H251" s="12"/>
      <c r="I251" s="12"/>
    </row>
    <row r="252" spans="6:9" ht="14.25" customHeight="1">
      <c r="F252" s="12"/>
      <c r="G252" s="12"/>
      <c r="H252" s="12"/>
      <c r="I252" s="12"/>
    </row>
    <row r="253" spans="6:9" ht="14.25" customHeight="1">
      <c r="F253" s="12"/>
      <c r="G253" s="12"/>
      <c r="H253" s="12"/>
      <c r="I253" s="12"/>
    </row>
    <row r="254" spans="6:9" ht="14.25" customHeight="1">
      <c r="F254" s="12"/>
      <c r="G254" s="12"/>
      <c r="H254" s="12"/>
      <c r="I254" s="12"/>
    </row>
    <row r="255" spans="6:9" ht="14.25" customHeight="1">
      <c r="F255" s="12"/>
      <c r="G255" s="12"/>
      <c r="H255" s="12"/>
      <c r="I255" s="12"/>
    </row>
    <row r="256" spans="6:9" ht="14.25" customHeight="1">
      <c r="F256" s="12"/>
      <c r="G256" s="12"/>
      <c r="H256" s="12"/>
      <c r="I256" s="12"/>
    </row>
    <row r="257" spans="6:9" ht="14.25" customHeight="1">
      <c r="F257" s="12"/>
      <c r="G257" s="12"/>
      <c r="H257" s="12"/>
      <c r="I257" s="12"/>
    </row>
    <row r="258" spans="6:9" ht="14.25" customHeight="1">
      <c r="F258" s="12"/>
      <c r="G258" s="12"/>
      <c r="H258" s="12"/>
      <c r="I258" s="12"/>
    </row>
    <row r="259" spans="6:9" ht="14.25" customHeight="1">
      <c r="F259" s="12"/>
      <c r="G259" s="12"/>
      <c r="H259" s="12"/>
      <c r="I259" s="12"/>
    </row>
    <row r="260" spans="6:9" ht="14.25" customHeight="1">
      <c r="F260" s="12"/>
      <c r="G260" s="12"/>
      <c r="H260" s="12"/>
      <c r="I260" s="12"/>
    </row>
    <row r="261" spans="6:9" ht="14.25" customHeight="1">
      <c r="F261" s="12"/>
      <c r="G261" s="12"/>
      <c r="H261" s="12"/>
      <c r="I261" s="12"/>
    </row>
    <row r="262" spans="6:9" ht="14.25" customHeight="1">
      <c r="F262" s="12"/>
      <c r="G262" s="12"/>
      <c r="H262" s="12"/>
      <c r="I262" s="12"/>
    </row>
    <row r="263" spans="6:9" ht="14.25" customHeight="1">
      <c r="F263" s="12"/>
      <c r="G263" s="12"/>
      <c r="H263" s="12"/>
      <c r="I263" s="12"/>
    </row>
    <row r="264" spans="6:9" ht="14.25" customHeight="1">
      <c r="F264" s="12"/>
      <c r="G264" s="12"/>
      <c r="H264" s="12"/>
      <c r="I264" s="12"/>
    </row>
    <row r="265" spans="6:9" ht="14.25" customHeight="1">
      <c r="F265" s="12"/>
      <c r="G265" s="12"/>
      <c r="H265" s="12"/>
      <c r="I265" s="12"/>
    </row>
    <row r="266" spans="6:9" ht="14.25" customHeight="1">
      <c r="F266" s="12"/>
      <c r="G266" s="12"/>
      <c r="H266" s="12"/>
      <c r="I266" s="12"/>
    </row>
    <row r="267" spans="6:9" ht="14.25" customHeight="1">
      <c r="F267" s="12"/>
      <c r="G267" s="12"/>
      <c r="H267" s="12"/>
      <c r="I267" s="12"/>
    </row>
    <row r="268" spans="6:9" ht="14.25" customHeight="1">
      <c r="F268" s="12"/>
      <c r="G268" s="12"/>
      <c r="H268" s="12"/>
      <c r="I268" s="12"/>
    </row>
    <row r="269" spans="6:9" ht="14.25" customHeight="1">
      <c r="F269" s="12"/>
      <c r="G269" s="12"/>
      <c r="H269" s="12"/>
      <c r="I269" s="12"/>
    </row>
    <row r="270" spans="6:9" ht="14.25" customHeight="1">
      <c r="F270" s="12"/>
      <c r="G270" s="12"/>
      <c r="H270" s="12"/>
      <c r="I270" s="12"/>
    </row>
    <row r="271" spans="6:9" ht="14.25" customHeight="1">
      <c r="F271" s="12"/>
      <c r="G271" s="12"/>
      <c r="H271" s="12"/>
      <c r="I271" s="12"/>
    </row>
    <row r="272" spans="6:9" ht="14.25" customHeight="1">
      <c r="F272" s="12"/>
      <c r="G272" s="12"/>
      <c r="H272" s="12"/>
      <c r="I272" s="12"/>
    </row>
    <row r="273" spans="6:9" ht="14.25" customHeight="1">
      <c r="F273" s="12"/>
      <c r="G273" s="12"/>
      <c r="H273" s="12"/>
      <c r="I273" s="12"/>
    </row>
    <row r="274" spans="6:9" ht="14.25" customHeight="1">
      <c r="F274" s="12"/>
      <c r="G274" s="12"/>
      <c r="H274" s="12"/>
      <c r="I274" s="12"/>
    </row>
    <row r="275" spans="6:9" ht="14.25" customHeight="1">
      <c r="F275" s="12"/>
      <c r="G275" s="12"/>
      <c r="H275" s="12"/>
      <c r="I275" s="12"/>
    </row>
    <row r="276" spans="6:9" ht="14.25" customHeight="1">
      <c r="F276" s="12"/>
      <c r="G276" s="12"/>
      <c r="H276" s="12"/>
      <c r="I276" s="12"/>
    </row>
    <row r="277" spans="6:9" ht="14.25" customHeight="1">
      <c r="F277" s="12"/>
      <c r="G277" s="12"/>
      <c r="H277" s="12"/>
      <c r="I277" s="12"/>
    </row>
    <row r="278" spans="6:9" ht="14.25" customHeight="1">
      <c r="F278" s="12"/>
      <c r="G278" s="12"/>
      <c r="H278" s="12"/>
      <c r="I278" s="12"/>
    </row>
    <row r="279" spans="6:9" ht="14.25" customHeight="1">
      <c r="F279" s="12"/>
      <c r="G279" s="12"/>
      <c r="H279" s="12"/>
      <c r="I279" s="12"/>
    </row>
    <row r="280" spans="6:9" ht="14.25" customHeight="1">
      <c r="F280" s="12"/>
      <c r="G280" s="12"/>
      <c r="H280" s="12"/>
      <c r="I280" s="12"/>
    </row>
    <row r="281" spans="6:9" ht="14.25" customHeight="1">
      <c r="F281" s="12"/>
      <c r="G281" s="12"/>
      <c r="H281" s="12"/>
      <c r="I281" s="12"/>
    </row>
    <row r="282" spans="6:9" ht="14.25" customHeight="1">
      <c r="F282" s="12"/>
      <c r="G282" s="12"/>
      <c r="H282" s="12"/>
      <c r="I282" s="12"/>
    </row>
    <row r="283" spans="6:9" ht="14.25" customHeight="1">
      <c r="F283" s="12"/>
      <c r="G283" s="12"/>
      <c r="H283" s="12"/>
      <c r="I283" s="12"/>
    </row>
    <row r="284" spans="6:9" ht="14.25" customHeight="1">
      <c r="F284" s="12"/>
      <c r="G284" s="12"/>
      <c r="H284" s="12"/>
      <c r="I284" s="12"/>
    </row>
    <row r="285" spans="6:9" ht="14.25" customHeight="1">
      <c r="F285" s="12"/>
      <c r="G285" s="12"/>
      <c r="H285" s="12"/>
      <c r="I285" s="12"/>
    </row>
    <row r="286" spans="6:9" ht="14.25" customHeight="1">
      <c r="F286" s="12"/>
      <c r="G286" s="12"/>
      <c r="H286" s="12"/>
      <c r="I286" s="12"/>
    </row>
    <row r="287" spans="6:9" ht="14.25" customHeight="1">
      <c r="F287" s="12"/>
      <c r="G287" s="12"/>
      <c r="H287" s="12"/>
      <c r="I287" s="12"/>
    </row>
    <row r="288" spans="6:9" ht="14.25" customHeight="1">
      <c r="F288" s="12"/>
      <c r="G288" s="12"/>
      <c r="H288" s="12"/>
      <c r="I288" s="12"/>
    </row>
    <row r="289" spans="6:9" ht="14.25" customHeight="1">
      <c r="F289" s="12"/>
      <c r="G289" s="12"/>
      <c r="H289" s="12"/>
      <c r="I289" s="12"/>
    </row>
    <row r="290" spans="6:9" ht="14.25" customHeight="1">
      <c r="F290" s="12"/>
      <c r="G290" s="12"/>
      <c r="H290" s="12"/>
      <c r="I290" s="12"/>
    </row>
    <row r="291" spans="6:9" ht="14.25" customHeight="1">
      <c r="F291" s="12"/>
      <c r="G291" s="12"/>
      <c r="H291" s="12"/>
      <c r="I291" s="12"/>
    </row>
    <row r="292" spans="6:9" ht="14.25" customHeight="1">
      <c r="F292" s="12"/>
      <c r="G292" s="12"/>
      <c r="H292" s="12"/>
      <c r="I292" s="12"/>
    </row>
    <row r="293" spans="6:9" ht="14.25" customHeight="1">
      <c r="F293" s="12"/>
      <c r="G293" s="12"/>
      <c r="H293" s="12"/>
      <c r="I293" s="12"/>
    </row>
    <row r="294" spans="6:9" ht="14.25" customHeight="1">
      <c r="F294" s="12"/>
      <c r="G294" s="12"/>
      <c r="H294" s="12"/>
      <c r="I294" s="12"/>
    </row>
    <row r="295" spans="6:9" ht="14.25" customHeight="1">
      <c r="F295" s="12"/>
      <c r="G295" s="12"/>
      <c r="H295" s="12"/>
      <c r="I295" s="12"/>
    </row>
    <row r="296" spans="6:9" ht="14.25" customHeight="1">
      <c r="F296" s="12"/>
      <c r="G296" s="12"/>
      <c r="H296" s="12"/>
      <c r="I296" s="12"/>
    </row>
    <row r="297" spans="6:9" ht="14.25" customHeight="1">
      <c r="F297" s="12"/>
      <c r="G297" s="12"/>
      <c r="H297" s="12"/>
      <c r="I297" s="12"/>
    </row>
    <row r="298" spans="6:9" ht="14.25" customHeight="1">
      <c r="F298" s="12"/>
      <c r="G298" s="12"/>
      <c r="H298" s="12"/>
      <c r="I298" s="12"/>
    </row>
    <row r="299" spans="6:9" ht="14.25" customHeight="1">
      <c r="F299" s="12"/>
      <c r="G299" s="12"/>
      <c r="H299" s="12"/>
      <c r="I299" s="12"/>
    </row>
    <row r="300" spans="6:9" ht="14.25" customHeight="1">
      <c r="F300" s="12"/>
      <c r="G300" s="12"/>
      <c r="H300" s="12"/>
      <c r="I300" s="12"/>
    </row>
    <row r="301" spans="6:9" ht="14.25" customHeight="1">
      <c r="F301" s="12"/>
      <c r="G301" s="12"/>
      <c r="H301" s="12"/>
      <c r="I301" s="12"/>
    </row>
    <row r="302" spans="6:9" ht="14.25" customHeight="1">
      <c r="F302" s="12"/>
      <c r="G302" s="12"/>
      <c r="H302" s="12"/>
      <c r="I302" s="12"/>
    </row>
    <row r="303" spans="6:9" ht="14.25" customHeight="1">
      <c r="F303" s="12"/>
      <c r="G303" s="12"/>
      <c r="H303" s="12"/>
      <c r="I303" s="12"/>
    </row>
    <row r="304" spans="6:9" ht="14.25" customHeight="1">
      <c r="F304" s="12"/>
      <c r="G304" s="12"/>
      <c r="H304" s="12"/>
      <c r="I304" s="12"/>
    </row>
    <row r="305" spans="6:9" ht="14.25" customHeight="1">
      <c r="F305" s="12"/>
      <c r="G305" s="12"/>
      <c r="H305" s="12"/>
      <c r="I305" s="12"/>
    </row>
    <row r="306" spans="6:9" ht="14.25" customHeight="1">
      <c r="F306" s="12"/>
      <c r="G306" s="12"/>
      <c r="H306" s="12"/>
      <c r="I306" s="12"/>
    </row>
    <row r="307" spans="6:9" ht="14.25" customHeight="1">
      <c r="F307" s="12"/>
      <c r="G307" s="12"/>
      <c r="H307" s="12"/>
      <c r="I307" s="12"/>
    </row>
    <row r="308" spans="6:9" ht="14.25" customHeight="1">
      <c r="F308" s="12"/>
      <c r="G308" s="12"/>
      <c r="H308" s="12"/>
      <c r="I308" s="12"/>
    </row>
    <row r="309" spans="6:9" ht="14.25" customHeight="1">
      <c r="F309" s="12"/>
      <c r="G309" s="12"/>
      <c r="H309" s="12"/>
      <c r="I309" s="12"/>
    </row>
    <row r="310" spans="6:9" ht="14.25" customHeight="1">
      <c r="F310" s="12"/>
      <c r="G310" s="12"/>
      <c r="H310" s="12"/>
      <c r="I310" s="12"/>
    </row>
    <row r="311" spans="6:9" ht="14.25" customHeight="1">
      <c r="F311" s="12"/>
      <c r="G311" s="12"/>
      <c r="H311" s="12"/>
      <c r="I311" s="12"/>
    </row>
    <row r="312" spans="6:9" ht="14.25" customHeight="1">
      <c r="F312" s="12"/>
      <c r="G312" s="12"/>
      <c r="H312" s="12"/>
      <c r="I312" s="12"/>
    </row>
    <row r="313" spans="6:9" ht="14.25" customHeight="1">
      <c r="F313" s="12"/>
      <c r="G313" s="12"/>
      <c r="H313" s="12"/>
      <c r="I313" s="12"/>
    </row>
    <row r="314" spans="6:9" ht="14.25" customHeight="1">
      <c r="F314" s="12"/>
      <c r="G314" s="12"/>
      <c r="H314" s="12"/>
      <c r="I314" s="12"/>
    </row>
    <row r="315" spans="6:9" ht="14.25" customHeight="1">
      <c r="F315" s="12"/>
      <c r="G315" s="12"/>
      <c r="H315" s="12"/>
      <c r="I315" s="12"/>
    </row>
    <row r="316" spans="6:9" ht="14.25" customHeight="1">
      <c r="F316" s="12"/>
      <c r="G316" s="12"/>
      <c r="H316" s="12"/>
      <c r="I316" s="12"/>
    </row>
    <row r="317" spans="6:9" ht="14.25" customHeight="1">
      <c r="F317" s="12"/>
      <c r="G317" s="12"/>
      <c r="H317" s="12"/>
      <c r="I317" s="12"/>
    </row>
    <row r="318" spans="6:9" ht="14.25" customHeight="1">
      <c r="F318" s="12"/>
      <c r="G318" s="12"/>
      <c r="H318" s="12"/>
      <c r="I318" s="12"/>
    </row>
    <row r="319" spans="6:9" ht="14.25" customHeight="1">
      <c r="F319" s="12"/>
      <c r="G319" s="12"/>
      <c r="H319" s="12"/>
      <c r="I319" s="12"/>
    </row>
    <row r="320" spans="6:9" ht="14.25" customHeight="1">
      <c r="F320" s="12"/>
      <c r="G320" s="12"/>
      <c r="H320" s="12"/>
      <c r="I320" s="12"/>
    </row>
    <row r="321" spans="6:9" ht="14.25" customHeight="1">
      <c r="F321" s="12"/>
      <c r="G321" s="12"/>
      <c r="H321" s="12"/>
      <c r="I321" s="12"/>
    </row>
    <row r="322" spans="6:9" ht="14.25" customHeight="1">
      <c r="F322" s="12"/>
      <c r="G322" s="12"/>
      <c r="H322" s="12"/>
      <c r="I322" s="12"/>
    </row>
    <row r="323" spans="6:9" ht="14.25" customHeight="1">
      <c r="F323" s="12"/>
      <c r="G323" s="12"/>
      <c r="H323" s="12"/>
      <c r="I323" s="12"/>
    </row>
    <row r="324" spans="6:9" ht="14.25" customHeight="1">
      <c r="F324" s="12"/>
      <c r="G324" s="12"/>
      <c r="H324" s="12"/>
      <c r="I324" s="12"/>
    </row>
    <row r="325" spans="6:9" ht="14.25" customHeight="1">
      <c r="F325" s="12"/>
      <c r="G325" s="12"/>
      <c r="H325" s="12"/>
      <c r="I325" s="12"/>
    </row>
    <row r="326" spans="6:9" ht="14.25" customHeight="1">
      <c r="F326" s="12"/>
      <c r="G326" s="12"/>
      <c r="H326" s="12"/>
      <c r="I326" s="12"/>
    </row>
    <row r="327" spans="6:9" ht="14.25" customHeight="1">
      <c r="F327" s="12"/>
      <c r="G327" s="12"/>
      <c r="H327" s="12"/>
      <c r="I327" s="12"/>
    </row>
    <row r="328" spans="6:9" ht="14.25" customHeight="1">
      <c r="F328" s="12"/>
      <c r="G328" s="12"/>
      <c r="H328" s="12"/>
      <c r="I328" s="12"/>
    </row>
    <row r="329" spans="6:9" ht="14.25" customHeight="1">
      <c r="F329" s="12"/>
      <c r="G329" s="12"/>
      <c r="H329" s="12"/>
      <c r="I329" s="12"/>
    </row>
    <row r="330" spans="6:9" ht="14.25" customHeight="1">
      <c r="F330" s="12"/>
      <c r="G330" s="12"/>
      <c r="H330" s="12"/>
      <c r="I330" s="12"/>
    </row>
    <row r="331" spans="6:9" ht="14.25" customHeight="1">
      <c r="F331" s="12"/>
      <c r="G331" s="12"/>
      <c r="H331" s="12"/>
      <c r="I331" s="12"/>
    </row>
    <row r="332" spans="6:9" ht="14.25" customHeight="1">
      <c r="F332" s="12"/>
      <c r="G332" s="12"/>
      <c r="H332" s="12"/>
      <c r="I332" s="12"/>
    </row>
    <row r="333" spans="6:9" ht="14.25" customHeight="1">
      <c r="F333" s="12"/>
      <c r="G333" s="12"/>
      <c r="H333" s="12"/>
      <c r="I333" s="12"/>
    </row>
    <row r="334" spans="6:9" ht="14.25" customHeight="1">
      <c r="F334" s="12"/>
      <c r="G334" s="12"/>
      <c r="H334" s="12"/>
      <c r="I334" s="12"/>
    </row>
    <row r="335" spans="6:9" ht="14.25" customHeight="1">
      <c r="F335" s="12"/>
      <c r="G335" s="12"/>
      <c r="H335" s="12"/>
      <c r="I335" s="12"/>
    </row>
    <row r="336" spans="6:9" ht="14.25" customHeight="1">
      <c r="F336" s="12"/>
      <c r="G336" s="12"/>
      <c r="H336" s="12"/>
      <c r="I336" s="12"/>
    </row>
    <row r="337" spans="6:9" ht="14.25" customHeight="1">
      <c r="F337" s="12"/>
      <c r="G337" s="12"/>
      <c r="H337" s="12"/>
      <c r="I337" s="12"/>
    </row>
    <row r="338" spans="6:9" ht="14.25" customHeight="1">
      <c r="F338" s="12"/>
      <c r="G338" s="12"/>
      <c r="H338" s="12"/>
      <c r="I338" s="12"/>
    </row>
    <row r="339" spans="6:9" ht="14.25" customHeight="1">
      <c r="F339" s="12"/>
      <c r="G339" s="12"/>
      <c r="H339" s="12"/>
      <c r="I339" s="12"/>
    </row>
    <row r="340" spans="6:9" ht="14.25" customHeight="1">
      <c r="F340" s="12"/>
      <c r="G340" s="12"/>
      <c r="H340" s="12"/>
      <c r="I340" s="12"/>
    </row>
    <row r="341" spans="6:9" ht="14.25" customHeight="1">
      <c r="F341" s="12"/>
      <c r="G341" s="12"/>
      <c r="H341" s="12"/>
      <c r="I341" s="12"/>
    </row>
    <row r="342" spans="6:9" ht="14.25" customHeight="1">
      <c r="F342" s="12"/>
      <c r="G342" s="12"/>
      <c r="H342" s="12"/>
      <c r="I342" s="12"/>
    </row>
    <row r="343" spans="6:9" ht="14.25" customHeight="1">
      <c r="F343" s="12"/>
      <c r="G343" s="12"/>
      <c r="H343" s="12"/>
      <c r="I343" s="12"/>
    </row>
    <row r="344" spans="6:9" ht="14.25" customHeight="1">
      <c r="F344" s="12"/>
      <c r="G344" s="12"/>
      <c r="H344" s="12"/>
      <c r="I344" s="12"/>
    </row>
    <row r="345" spans="6:9" ht="14.25" customHeight="1">
      <c r="F345" s="12"/>
      <c r="G345" s="12"/>
      <c r="H345" s="12"/>
      <c r="I345" s="12"/>
    </row>
    <row r="346" spans="6:9" ht="14.25" customHeight="1">
      <c r="F346" s="12"/>
      <c r="G346" s="12"/>
      <c r="H346" s="12"/>
      <c r="I346" s="12"/>
    </row>
    <row r="347" spans="6:9" ht="14.25" customHeight="1">
      <c r="F347" s="12"/>
      <c r="G347" s="12"/>
      <c r="H347" s="12"/>
      <c r="I347" s="12"/>
    </row>
    <row r="348" spans="6:9" ht="14.25" customHeight="1">
      <c r="F348" s="12"/>
      <c r="G348" s="12"/>
      <c r="H348" s="12"/>
      <c r="I348" s="12"/>
    </row>
    <row r="349" spans="6:9" ht="14.25" customHeight="1">
      <c r="F349" s="12"/>
      <c r="G349" s="12"/>
      <c r="H349" s="12"/>
      <c r="I349" s="12"/>
    </row>
    <row r="350" spans="6:9" ht="14.25" customHeight="1">
      <c r="F350" s="12"/>
      <c r="G350" s="12"/>
      <c r="H350" s="12"/>
      <c r="I350" s="12"/>
    </row>
    <row r="351" spans="6:9" ht="14.25" customHeight="1">
      <c r="F351" s="12"/>
      <c r="G351" s="12"/>
      <c r="H351" s="12"/>
      <c r="I351" s="12"/>
    </row>
    <row r="352" spans="6:9" ht="14.25" customHeight="1">
      <c r="F352" s="12"/>
      <c r="G352" s="12"/>
      <c r="H352" s="12"/>
      <c r="I352" s="12"/>
    </row>
    <row r="353" spans="6:9" ht="14.25" customHeight="1">
      <c r="F353" s="12"/>
      <c r="G353" s="12"/>
      <c r="H353" s="12"/>
      <c r="I353" s="12"/>
    </row>
    <row r="354" spans="6:9" ht="14.25" customHeight="1">
      <c r="F354" s="12"/>
      <c r="G354" s="12"/>
      <c r="H354" s="12"/>
      <c r="I354" s="12"/>
    </row>
    <row r="355" spans="6:9" ht="14.25" customHeight="1">
      <c r="F355" s="12"/>
      <c r="G355" s="12"/>
      <c r="H355" s="12"/>
      <c r="I355" s="12"/>
    </row>
    <row r="356" spans="6:9" ht="14.25" customHeight="1">
      <c r="F356" s="12"/>
      <c r="G356" s="12"/>
      <c r="H356" s="12"/>
      <c r="I356" s="12"/>
    </row>
    <row r="357" spans="6:9" ht="14.25" customHeight="1">
      <c r="F357" s="12"/>
      <c r="G357" s="12"/>
      <c r="H357" s="12"/>
      <c r="I357" s="12"/>
    </row>
    <row r="358" spans="6:9" ht="14.25" customHeight="1">
      <c r="F358" s="12"/>
      <c r="G358" s="12"/>
      <c r="H358" s="12"/>
      <c r="I358" s="12"/>
    </row>
    <row r="359" spans="6:9" ht="14.25" customHeight="1">
      <c r="F359" s="12"/>
      <c r="G359" s="12"/>
      <c r="H359" s="12"/>
      <c r="I359" s="12"/>
    </row>
    <row r="360" spans="6:9" ht="14.25" customHeight="1">
      <c r="F360" s="12"/>
      <c r="G360" s="12"/>
      <c r="H360" s="12"/>
      <c r="I360" s="12"/>
    </row>
    <row r="361" spans="6:9" ht="14.25" customHeight="1">
      <c r="F361" s="12"/>
      <c r="G361" s="12"/>
      <c r="H361" s="12"/>
      <c r="I361" s="12"/>
    </row>
    <row r="362" spans="6:9" ht="14.25" customHeight="1">
      <c r="F362" s="12"/>
      <c r="G362" s="12"/>
      <c r="H362" s="12"/>
      <c r="I362" s="12"/>
    </row>
    <row r="363" spans="6:9" ht="14.25" customHeight="1">
      <c r="F363" s="12"/>
      <c r="G363" s="12"/>
      <c r="H363" s="12"/>
      <c r="I363" s="12"/>
    </row>
    <row r="364" spans="6:9" ht="14.25" customHeight="1">
      <c r="F364" s="12"/>
      <c r="G364" s="12"/>
      <c r="H364" s="12"/>
      <c r="I364" s="12"/>
    </row>
    <row r="365" spans="6:9" ht="14.25" customHeight="1">
      <c r="F365" s="12"/>
      <c r="G365" s="12"/>
      <c r="H365" s="12"/>
      <c r="I365" s="12"/>
    </row>
    <row r="366" spans="6:9" ht="14.25" customHeight="1">
      <c r="F366" s="12"/>
      <c r="G366" s="12"/>
      <c r="H366" s="12"/>
      <c r="I366" s="12"/>
    </row>
    <row r="367" spans="6:9" ht="14.25" customHeight="1">
      <c r="F367" s="12"/>
      <c r="G367" s="12"/>
      <c r="H367" s="12"/>
      <c r="I367" s="12"/>
    </row>
    <row r="368" spans="6:9" ht="14.25" customHeight="1">
      <c r="F368" s="12"/>
      <c r="G368" s="12"/>
      <c r="H368" s="12"/>
      <c r="I368" s="12"/>
    </row>
    <row r="369" spans="6:9" ht="14.25" customHeight="1">
      <c r="F369" s="12"/>
      <c r="G369" s="12"/>
      <c r="H369" s="12"/>
      <c r="I369" s="12"/>
    </row>
    <row r="370" spans="6:9" ht="14.25" customHeight="1">
      <c r="F370" s="12"/>
      <c r="G370" s="12"/>
      <c r="H370" s="12"/>
      <c r="I370" s="12"/>
    </row>
    <row r="371" spans="6:9" ht="14.25" customHeight="1">
      <c r="F371" s="12"/>
      <c r="G371" s="12"/>
      <c r="H371" s="12"/>
      <c r="I371" s="12"/>
    </row>
    <row r="372" spans="6:9" ht="14.25" customHeight="1">
      <c r="F372" s="12"/>
      <c r="G372" s="12"/>
      <c r="H372" s="12"/>
      <c r="I372" s="12"/>
    </row>
    <row r="373" spans="6:9" ht="14.25" customHeight="1">
      <c r="F373" s="12"/>
      <c r="G373" s="12"/>
      <c r="H373" s="12"/>
      <c r="I373" s="12"/>
    </row>
    <row r="374" spans="6:9" ht="14.25" customHeight="1">
      <c r="F374" s="12"/>
      <c r="G374" s="12"/>
      <c r="H374" s="12"/>
      <c r="I374" s="12"/>
    </row>
    <row r="375" spans="6:9" ht="14.25" customHeight="1">
      <c r="F375" s="12"/>
      <c r="G375" s="12"/>
      <c r="H375" s="12"/>
      <c r="I375" s="12"/>
    </row>
    <row r="376" spans="6:9" ht="14.25" customHeight="1">
      <c r="F376" s="12"/>
      <c r="G376" s="12"/>
      <c r="H376" s="12"/>
      <c r="I376" s="12"/>
    </row>
    <row r="377" spans="6:9" ht="14.25" customHeight="1">
      <c r="F377" s="12"/>
      <c r="G377" s="12"/>
      <c r="H377" s="12"/>
      <c r="I377" s="12"/>
    </row>
    <row r="378" spans="6:9" ht="14.25" customHeight="1">
      <c r="F378" s="12"/>
      <c r="G378" s="12"/>
      <c r="H378" s="12"/>
      <c r="I378" s="12"/>
    </row>
    <row r="379" spans="6:9" ht="14.25" customHeight="1">
      <c r="F379" s="12"/>
      <c r="G379" s="12"/>
      <c r="H379" s="12"/>
      <c r="I379" s="12"/>
    </row>
    <row r="380" spans="6:9" ht="14.25" customHeight="1">
      <c r="F380" s="12"/>
      <c r="G380" s="12"/>
      <c r="H380" s="12"/>
      <c r="I380" s="12"/>
    </row>
    <row r="381" spans="6:9" ht="14.25" customHeight="1">
      <c r="F381" s="12"/>
      <c r="G381" s="12"/>
      <c r="H381" s="12"/>
      <c r="I381" s="12"/>
    </row>
    <row r="382" spans="6:9" ht="14.25" customHeight="1">
      <c r="F382" s="12"/>
      <c r="G382" s="12"/>
      <c r="H382" s="12"/>
      <c r="I382" s="12"/>
    </row>
    <row r="383" spans="6:9" ht="14.25" customHeight="1">
      <c r="F383" s="12"/>
      <c r="G383" s="12"/>
      <c r="H383" s="12"/>
      <c r="I383" s="12"/>
    </row>
    <row r="384" spans="6:9" ht="14.25" customHeight="1">
      <c r="F384" s="12"/>
      <c r="G384" s="12"/>
      <c r="H384" s="12"/>
      <c r="I384" s="12"/>
    </row>
    <row r="385" spans="6:9" ht="14.25" customHeight="1">
      <c r="F385" s="12"/>
      <c r="G385" s="12"/>
      <c r="H385" s="12"/>
      <c r="I385" s="12"/>
    </row>
    <row r="386" spans="6:9" ht="14.25" customHeight="1">
      <c r="F386" s="12"/>
      <c r="G386" s="12"/>
      <c r="H386" s="12"/>
      <c r="I386" s="12"/>
    </row>
    <row r="387" spans="6:9" ht="14.25" customHeight="1">
      <c r="F387" s="12"/>
      <c r="G387" s="12"/>
      <c r="H387" s="12"/>
      <c r="I387" s="12"/>
    </row>
    <row r="388" spans="6:9" ht="14.25" customHeight="1">
      <c r="F388" s="12"/>
      <c r="G388" s="12"/>
      <c r="H388" s="12"/>
      <c r="I388" s="12"/>
    </row>
    <row r="389" spans="6:9" ht="14.25" customHeight="1">
      <c r="F389" s="12"/>
      <c r="G389" s="12"/>
      <c r="H389" s="12"/>
      <c r="I389" s="12"/>
    </row>
    <row r="390" spans="6:9" ht="14.25" customHeight="1">
      <c r="F390" s="12"/>
      <c r="G390" s="12"/>
      <c r="H390" s="12"/>
      <c r="I390" s="12"/>
    </row>
    <row r="391" spans="6:9" ht="14.25" customHeight="1">
      <c r="F391" s="12"/>
      <c r="G391" s="12"/>
      <c r="H391" s="12"/>
      <c r="I391" s="12"/>
    </row>
    <row r="392" spans="6:9" ht="14.25" customHeight="1">
      <c r="F392" s="12"/>
      <c r="G392" s="12"/>
      <c r="H392" s="12"/>
      <c r="I392" s="12"/>
    </row>
    <row r="393" spans="6:9" ht="14.25" customHeight="1">
      <c r="F393" s="12"/>
      <c r="G393" s="12"/>
      <c r="H393" s="12"/>
      <c r="I393" s="12"/>
    </row>
    <row r="394" spans="6:9" ht="14.25" customHeight="1">
      <c r="F394" s="12"/>
      <c r="G394" s="12"/>
      <c r="H394" s="12"/>
      <c r="I394" s="12"/>
    </row>
    <row r="395" spans="6:9" ht="14.25" customHeight="1">
      <c r="F395" s="12"/>
      <c r="G395" s="12"/>
      <c r="H395" s="12"/>
      <c r="I395" s="12"/>
    </row>
    <row r="396" spans="6:9" ht="14.25" customHeight="1">
      <c r="F396" s="12"/>
      <c r="G396" s="12"/>
      <c r="H396" s="12"/>
      <c r="I396" s="12"/>
    </row>
    <row r="397" spans="6:9" ht="14.25" customHeight="1">
      <c r="F397" s="12"/>
      <c r="G397" s="12"/>
      <c r="H397" s="12"/>
      <c r="I397" s="12"/>
    </row>
    <row r="398" spans="6:9" ht="14.25" customHeight="1">
      <c r="F398" s="12"/>
      <c r="G398" s="12"/>
      <c r="H398" s="12"/>
      <c r="I398" s="12"/>
    </row>
    <row r="399" spans="6:9" ht="14.25" customHeight="1">
      <c r="F399" s="12"/>
      <c r="G399" s="12"/>
      <c r="H399" s="12"/>
      <c r="I399" s="12"/>
    </row>
    <row r="400" spans="6:9" ht="14.25" customHeight="1">
      <c r="F400" s="12"/>
      <c r="G400" s="12"/>
      <c r="H400" s="12"/>
      <c r="I400" s="12"/>
    </row>
    <row r="401" spans="6:9" ht="14.25" customHeight="1">
      <c r="F401" s="12"/>
      <c r="G401" s="12"/>
      <c r="H401" s="12"/>
      <c r="I401" s="12"/>
    </row>
    <row r="402" spans="6:9" ht="14.25" customHeight="1">
      <c r="F402" s="12"/>
      <c r="G402" s="12"/>
      <c r="H402" s="12"/>
      <c r="I402" s="12"/>
    </row>
    <row r="403" spans="6:9" ht="14.25" customHeight="1">
      <c r="F403" s="12"/>
      <c r="G403" s="12"/>
      <c r="H403" s="12"/>
      <c r="I403" s="12"/>
    </row>
    <row r="404" spans="6:9" ht="14.25" customHeight="1">
      <c r="F404" s="12"/>
      <c r="G404" s="12"/>
      <c r="H404" s="12"/>
      <c r="I404" s="12"/>
    </row>
    <row r="405" spans="6:9" ht="14.25" customHeight="1">
      <c r="F405" s="12"/>
      <c r="G405" s="12"/>
      <c r="H405" s="12"/>
      <c r="I405" s="12"/>
    </row>
    <row r="406" spans="6:9" ht="14.25" customHeight="1">
      <c r="F406" s="12"/>
      <c r="G406" s="12"/>
      <c r="H406" s="12"/>
      <c r="I406" s="12"/>
    </row>
    <row r="407" spans="6:9" ht="14.25" customHeight="1">
      <c r="F407" s="12"/>
      <c r="G407" s="12"/>
      <c r="H407" s="12"/>
      <c r="I407" s="12"/>
    </row>
    <row r="408" spans="6:9" ht="14.25" customHeight="1">
      <c r="F408" s="12"/>
      <c r="G408" s="12"/>
      <c r="H408" s="12"/>
      <c r="I408" s="12"/>
    </row>
    <row r="409" spans="6:9" ht="14.25" customHeight="1">
      <c r="F409" s="12"/>
      <c r="G409" s="12"/>
      <c r="H409" s="12"/>
      <c r="I409" s="12"/>
    </row>
    <row r="410" spans="6:9" ht="14.25" customHeight="1">
      <c r="F410" s="12"/>
      <c r="G410" s="12"/>
      <c r="H410" s="12"/>
      <c r="I410" s="12"/>
    </row>
    <row r="411" spans="6:9" ht="14.25" customHeight="1">
      <c r="F411" s="12"/>
      <c r="G411" s="12"/>
      <c r="H411" s="12"/>
      <c r="I411" s="12"/>
    </row>
    <row r="412" spans="6:9" ht="14.25" customHeight="1">
      <c r="F412" s="12"/>
      <c r="G412" s="12"/>
      <c r="H412" s="12"/>
      <c r="I412" s="12"/>
    </row>
    <row r="413" spans="6:9" ht="14.25" customHeight="1">
      <c r="F413" s="12"/>
      <c r="G413" s="12"/>
      <c r="H413" s="12"/>
      <c r="I413" s="12"/>
    </row>
    <row r="414" spans="6:9" ht="14.25" customHeight="1">
      <c r="F414" s="12"/>
      <c r="G414" s="12"/>
      <c r="H414" s="12"/>
      <c r="I414" s="12"/>
    </row>
    <row r="415" spans="6:9" ht="14.25" customHeight="1">
      <c r="F415" s="12"/>
      <c r="G415" s="12"/>
      <c r="H415" s="12"/>
      <c r="I415" s="12"/>
    </row>
    <row r="416" spans="6:9" ht="14.25" customHeight="1">
      <c r="F416" s="12"/>
      <c r="G416" s="12"/>
      <c r="H416" s="12"/>
      <c r="I416" s="12"/>
    </row>
    <row r="417" spans="6:9" ht="14.25" customHeight="1">
      <c r="F417" s="12"/>
      <c r="G417" s="12"/>
      <c r="H417" s="12"/>
      <c r="I417" s="12"/>
    </row>
    <row r="418" spans="6:9" ht="14.25" customHeight="1">
      <c r="F418" s="12"/>
      <c r="G418" s="12"/>
      <c r="H418" s="12"/>
      <c r="I418" s="12"/>
    </row>
    <row r="419" spans="6:9" ht="14.25" customHeight="1">
      <c r="F419" s="12"/>
      <c r="G419" s="12"/>
      <c r="H419" s="12"/>
      <c r="I419" s="12"/>
    </row>
    <row r="420" spans="6:9" ht="14.25" customHeight="1">
      <c r="F420" s="12"/>
      <c r="G420" s="12"/>
      <c r="H420" s="12"/>
      <c r="I420" s="12"/>
    </row>
    <row r="421" spans="6:9" ht="14.25" customHeight="1">
      <c r="F421" s="12"/>
      <c r="G421" s="12"/>
      <c r="H421" s="12"/>
      <c r="I421" s="12"/>
    </row>
    <row r="422" spans="6:9" ht="14.25" customHeight="1">
      <c r="F422" s="12"/>
      <c r="G422" s="12"/>
      <c r="H422" s="12"/>
      <c r="I422" s="12"/>
    </row>
    <row r="423" spans="6:9" ht="14.25" customHeight="1">
      <c r="F423" s="12"/>
      <c r="G423" s="12"/>
      <c r="H423" s="12"/>
      <c r="I423" s="12"/>
    </row>
    <row r="424" spans="6:9" ht="14.25" customHeight="1">
      <c r="F424" s="12"/>
      <c r="G424" s="12"/>
      <c r="H424" s="12"/>
      <c r="I424" s="12"/>
    </row>
    <row r="425" spans="6:9" ht="14.25" customHeight="1">
      <c r="F425" s="12"/>
      <c r="G425" s="12"/>
      <c r="H425" s="12"/>
      <c r="I425" s="12"/>
    </row>
    <row r="426" spans="6:9" ht="14.25" customHeight="1">
      <c r="F426" s="12"/>
      <c r="G426" s="12"/>
      <c r="H426" s="12"/>
      <c r="I426" s="12"/>
    </row>
    <row r="427" spans="6:9" ht="14.25" customHeight="1">
      <c r="F427" s="12"/>
      <c r="G427" s="12"/>
      <c r="H427" s="12"/>
      <c r="I427" s="12"/>
    </row>
    <row r="428" spans="6:9" ht="14.25" customHeight="1">
      <c r="F428" s="12"/>
      <c r="G428" s="12"/>
      <c r="H428" s="12"/>
      <c r="I428" s="12"/>
    </row>
    <row r="429" spans="6:9" ht="14.25" customHeight="1">
      <c r="F429" s="12"/>
      <c r="G429" s="12"/>
      <c r="H429" s="12"/>
      <c r="I429" s="12"/>
    </row>
    <row r="430" spans="6:9" ht="14.25" customHeight="1">
      <c r="F430" s="12"/>
      <c r="G430" s="12"/>
      <c r="H430" s="12"/>
      <c r="I430" s="12"/>
    </row>
    <row r="431" spans="6:9" ht="14.25" customHeight="1">
      <c r="F431" s="12"/>
      <c r="G431" s="12"/>
      <c r="H431" s="12"/>
      <c r="I431" s="12"/>
    </row>
    <row r="432" spans="6:9" ht="14.25" customHeight="1">
      <c r="F432" s="12"/>
      <c r="G432" s="12"/>
      <c r="H432" s="12"/>
      <c r="I432" s="12"/>
    </row>
    <row r="433" spans="6:9" ht="14.25" customHeight="1">
      <c r="F433" s="12"/>
      <c r="G433" s="12"/>
      <c r="H433" s="12"/>
      <c r="I433" s="12"/>
    </row>
    <row r="434" spans="6:9" ht="14.25" customHeight="1">
      <c r="F434" s="12"/>
      <c r="G434" s="12"/>
      <c r="H434" s="12"/>
      <c r="I434" s="12"/>
    </row>
    <row r="435" spans="6:9" ht="14.25" customHeight="1">
      <c r="F435" s="12"/>
      <c r="G435" s="12"/>
      <c r="H435" s="12"/>
      <c r="I435" s="12"/>
    </row>
    <row r="436" spans="6:9" ht="14.25" customHeight="1">
      <c r="F436" s="12"/>
      <c r="G436" s="12"/>
      <c r="H436" s="12"/>
      <c r="I436" s="12"/>
    </row>
    <row r="437" spans="6:9" ht="14.25" customHeight="1">
      <c r="F437" s="12"/>
      <c r="G437" s="12"/>
      <c r="H437" s="12"/>
      <c r="I437" s="12"/>
    </row>
    <row r="438" spans="6:9" ht="14.25" customHeight="1">
      <c r="F438" s="12"/>
      <c r="G438" s="12"/>
      <c r="H438" s="12"/>
      <c r="I438" s="12"/>
    </row>
    <row r="439" spans="6:9" ht="14.25" customHeight="1">
      <c r="F439" s="12"/>
      <c r="G439" s="12"/>
      <c r="H439" s="12"/>
      <c r="I439" s="12"/>
    </row>
    <row r="440" spans="6:9" ht="14.25" customHeight="1">
      <c r="F440" s="12"/>
      <c r="G440" s="12"/>
      <c r="H440" s="12"/>
      <c r="I440" s="12"/>
    </row>
    <row r="441" spans="6:9" ht="14.25" customHeight="1">
      <c r="F441" s="12"/>
      <c r="G441" s="12"/>
      <c r="H441" s="12"/>
      <c r="I441" s="12"/>
    </row>
    <row r="442" spans="6:9" ht="14.25" customHeight="1">
      <c r="F442" s="12"/>
      <c r="G442" s="12"/>
      <c r="H442" s="12"/>
      <c r="I442" s="12"/>
    </row>
    <row r="443" spans="6:9" ht="14.25" customHeight="1">
      <c r="F443" s="12"/>
      <c r="G443" s="12"/>
      <c r="H443" s="12"/>
      <c r="I443" s="12"/>
    </row>
    <row r="444" spans="6:9" ht="14.25" customHeight="1">
      <c r="F444" s="12"/>
      <c r="G444" s="12"/>
      <c r="H444" s="12"/>
      <c r="I444" s="12"/>
    </row>
    <row r="445" spans="6:9" ht="14.25" customHeight="1">
      <c r="F445" s="12"/>
      <c r="G445" s="12"/>
      <c r="H445" s="12"/>
      <c r="I445" s="12"/>
    </row>
    <row r="446" spans="6:9" ht="14.25" customHeight="1">
      <c r="F446" s="12"/>
      <c r="G446" s="12"/>
      <c r="H446" s="12"/>
      <c r="I446" s="12"/>
    </row>
    <row r="447" spans="6:9" ht="14.25" customHeight="1">
      <c r="F447" s="12"/>
      <c r="G447" s="12"/>
      <c r="H447" s="12"/>
      <c r="I447" s="12"/>
    </row>
    <row r="448" spans="6:9" ht="14.25" customHeight="1">
      <c r="F448" s="12"/>
      <c r="G448" s="12"/>
      <c r="H448" s="12"/>
      <c r="I448" s="12"/>
    </row>
    <row r="449" spans="6:9" ht="14.25" customHeight="1">
      <c r="F449" s="12"/>
      <c r="G449" s="12"/>
      <c r="H449" s="12"/>
      <c r="I449" s="12"/>
    </row>
    <row r="450" spans="6:9" ht="14.25" customHeight="1">
      <c r="F450" s="12"/>
      <c r="G450" s="12"/>
      <c r="H450" s="12"/>
      <c r="I450" s="12"/>
    </row>
    <row r="451" spans="6:9" ht="14.25" customHeight="1">
      <c r="F451" s="12"/>
      <c r="G451" s="12"/>
      <c r="H451" s="12"/>
      <c r="I451" s="12"/>
    </row>
    <row r="452" spans="6:9" ht="14.25" customHeight="1">
      <c r="F452" s="12"/>
      <c r="G452" s="12"/>
      <c r="H452" s="12"/>
      <c r="I452" s="12"/>
    </row>
    <row r="453" spans="6:9" ht="14.25" customHeight="1">
      <c r="F453" s="12"/>
      <c r="G453" s="12"/>
      <c r="H453" s="12"/>
      <c r="I453" s="12"/>
    </row>
    <row r="454" spans="6:9" ht="14.25" customHeight="1">
      <c r="F454" s="12"/>
      <c r="G454" s="12"/>
      <c r="H454" s="12"/>
      <c r="I454" s="12"/>
    </row>
    <row r="455" spans="6:9" ht="14.25" customHeight="1">
      <c r="F455" s="12"/>
      <c r="G455" s="12"/>
      <c r="H455" s="12"/>
      <c r="I455" s="12"/>
    </row>
    <row r="456" spans="6:9" ht="14.25" customHeight="1">
      <c r="F456" s="12"/>
      <c r="G456" s="12"/>
      <c r="H456" s="12"/>
      <c r="I456" s="12"/>
    </row>
    <row r="457" spans="6:9" ht="14.25" customHeight="1">
      <c r="F457" s="12"/>
      <c r="G457" s="12"/>
      <c r="H457" s="12"/>
      <c r="I457" s="12"/>
    </row>
    <row r="458" spans="6:9" ht="14.25" customHeight="1">
      <c r="F458" s="12"/>
      <c r="G458" s="12"/>
      <c r="H458" s="12"/>
      <c r="I458" s="12"/>
    </row>
    <row r="459" spans="6:9" ht="14.25" customHeight="1">
      <c r="F459" s="12"/>
      <c r="G459" s="12"/>
      <c r="H459" s="12"/>
      <c r="I459" s="12"/>
    </row>
    <row r="460" spans="6:9" ht="14.25" customHeight="1">
      <c r="F460" s="12"/>
      <c r="G460" s="12"/>
      <c r="H460" s="12"/>
      <c r="I460" s="12"/>
    </row>
    <row r="461" spans="6:9" ht="14.25" customHeight="1">
      <c r="F461" s="12"/>
      <c r="G461" s="12"/>
      <c r="H461" s="12"/>
      <c r="I461" s="12"/>
    </row>
    <row r="462" spans="6:9" ht="14.25" customHeight="1">
      <c r="F462" s="12"/>
      <c r="G462" s="12"/>
      <c r="H462" s="12"/>
      <c r="I462" s="12"/>
    </row>
    <row r="463" spans="6:9" ht="14.25" customHeight="1">
      <c r="F463" s="12"/>
      <c r="G463" s="12"/>
      <c r="H463" s="12"/>
      <c r="I463" s="12"/>
    </row>
    <row r="464" spans="6:9" ht="14.25" customHeight="1">
      <c r="F464" s="12"/>
      <c r="G464" s="12"/>
      <c r="H464" s="12"/>
      <c r="I464" s="12"/>
    </row>
    <row r="465" spans="6:9" ht="14.25" customHeight="1">
      <c r="F465" s="12"/>
      <c r="G465" s="12"/>
      <c r="H465" s="12"/>
      <c r="I465" s="12"/>
    </row>
    <row r="466" spans="6:9" ht="14.25" customHeight="1">
      <c r="F466" s="12"/>
      <c r="G466" s="12"/>
      <c r="H466" s="12"/>
      <c r="I466" s="12"/>
    </row>
    <row r="467" spans="6:9" ht="14.25" customHeight="1">
      <c r="F467" s="12"/>
      <c r="G467" s="12"/>
      <c r="H467" s="12"/>
      <c r="I467" s="12"/>
    </row>
    <row r="468" spans="6:9" ht="14.25" customHeight="1">
      <c r="F468" s="12"/>
      <c r="G468" s="12"/>
      <c r="H468" s="12"/>
      <c r="I468" s="12"/>
    </row>
    <row r="469" spans="6:9" ht="14.25" customHeight="1">
      <c r="F469" s="12"/>
      <c r="G469" s="12"/>
      <c r="H469" s="12"/>
      <c r="I469" s="12"/>
    </row>
    <row r="470" spans="6:9" ht="14.25" customHeight="1">
      <c r="F470" s="12"/>
      <c r="G470" s="12"/>
      <c r="H470" s="12"/>
      <c r="I470" s="12"/>
    </row>
    <row r="471" spans="6:9" ht="14.25" customHeight="1">
      <c r="F471" s="12"/>
      <c r="G471" s="12"/>
      <c r="H471" s="12"/>
      <c r="I471" s="12"/>
    </row>
    <row r="472" spans="6:9" ht="14.25" customHeight="1">
      <c r="F472" s="12"/>
      <c r="G472" s="12"/>
      <c r="H472" s="12"/>
      <c r="I472" s="12"/>
    </row>
    <row r="473" spans="6:9" ht="14.25" customHeight="1">
      <c r="F473" s="12"/>
      <c r="G473" s="12"/>
      <c r="H473" s="12"/>
      <c r="I473" s="12"/>
    </row>
    <row r="474" spans="6:9" ht="14.25" customHeight="1">
      <c r="F474" s="12"/>
      <c r="G474" s="12"/>
      <c r="H474" s="12"/>
      <c r="I474" s="12"/>
    </row>
    <row r="475" spans="6:9" ht="14.25" customHeight="1">
      <c r="F475" s="12"/>
      <c r="G475" s="12"/>
      <c r="H475" s="12"/>
      <c r="I475" s="12"/>
    </row>
    <row r="476" spans="6:9" ht="14.25" customHeight="1">
      <c r="F476" s="12"/>
      <c r="G476" s="12"/>
      <c r="H476" s="12"/>
      <c r="I476" s="12"/>
    </row>
    <row r="477" spans="6:9" ht="14.25" customHeight="1">
      <c r="F477" s="12"/>
      <c r="G477" s="12"/>
      <c r="H477" s="12"/>
      <c r="I477" s="12"/>
    </row>
    <row r="478" spans="6:9" ht="14.25" customHeight="1">
      <c r="F478" s="12"/>
      <c r="G478" s="12"/>
      <c r="H478" s="12"/>
      <c r="I478" s="12"/>
    </row>
    <row r="479" spans="6:9" ht="14.25" customHeight="1">
      <c r="F479" s="12"/>
      <c r="G479" s="12"/>
      <c r="H479" s="12"/>
      <c r="I479" s="12"/>
    </row>
    <row r="480" spans="6:9" ht="14.25" customHeight="1">
      <c r="F480" s="12"/>
      <c r="G480" s="12"/>
      <c r="H480" s="12"/>
      <c r="I480" s="12"/>
    </row>
    <row r="481" spans="6:9" ht="14.25" customHeight="1">
      <c r="F481" s="12"/>
      <c r="G481" s="12"/>
      <c r="H481" s="12"/>
      <c r="I481" s="12"/>
    </row>
    <row r="482" spans="6:9" ht="14.25" customHeight="1">
      <c r="F482" s="12"/>
      <c r="G482" s="12"/>
      <c r="H482" s="12"/>
      <c r="I482" s="12"/>
    </row>
    <row r="483" spans="6:9" ht="14.25" customHeight="1">
      <c r="F483" s="12"/>
      <c r="G483" s="12"/>
      <c r="H483" s="12"/>
      <c r="I483" s="12"/>
    </row>
    <row r="484" spans="6:9" ht="14.25" customHeight="1">
      <c r="F484" s="12"/>
      <c r="G484" s="12"/>
      <c r="H484" s="12"/>
      <c r="I484" s="12"/>
    </row>
    <row r="485" spans="6:9" ht="14.25" customHeight="1">
      <c r="F485" s="12"/>
      <c r="G485" s="12"/>
      <c r="H485" s="12"/>
      <c r="I485" s="12"/>
    </row>
    <row r="486" spans="6:9" ht="14.25" customHeight="1">
      <c r="F486" s="12"/>
      <c r="G486" s="12"/>
      <c r="H486" s="12"/>
      <c r="I486" s="12"/>
    </row>
    <row r="487" spans="6:9" ht="14.25" customHeight="1">
      <c r="F487" s="12"/>
      <c r="G487" s="12"/>
      <c r="H487" s="12"/>
      <c r="I487" s="12"/>
    </row>
    <row r="488" spans="6:9" ht="14.25" customHeight="1">
      <c r="F488" s="12"/>
      <c r="G488" s="12"/>
      <c r="H488" s="12"/>
      <c r="I488" s="12"/>
    </row>
    <row r="489" spans="6:9" ht="14.25" customHeight="1">
      <c r="F489" s="12"/>
      <c r="G489" s="12"/>
      <c r="H489" s="12"/>
      <c r="I489" s="12"/>
    </row>
    <row r="490" spans="6:9" ht="14.25" customHeight="1">
      <c r="F490" s="12"/>
      <c r="G490" s="12"/>
      <c r="H490" s="12"/>
      <c r="I490" s="12"/>
    </row>
    <row r="491" spans="6:9" ht="14.25" customHeight="1">
      <c r="F491" s="12"/>
      <c r="G491" s="12"/>
      <c r="H491" s="12"/>
      <c r="I491" s="12"/>
    </row>
    <row r="492" spans="6:9" ht="14.25" customHeight="1">
      <c r="F492" s="12"/>
      <c r="G492" s="12"/>
      <c r="H492" s="12"/>
      <c r="I492" s="12"/>
    </row>
    <row r="493" spans="6:9" ht="14.25" customHeight="1">
      <c r="F493" s="12"/>
      <c r="G493" s="12"/>
      <c r="H493" s="12"/>
      <c r="I493" s="12"/>
    </row>
    <row r="494" spans="6:9" ht="14.25" customHeight="1">
      <c r="F494" s="12"/>
      <c r="G494" s="12"/>
      <c r="H494" s="12"/>
      <c r="I494" s="12"/>
    </row>
    <row r="495" spans="6:9" ht="14.25" customHeight="1">
      <c r="F495" s="12"/>
      <c r="G495" s="12"/>
      <c r="H495" s="12"/>
      <c r="I495" s="12"/>
    </row>
    <row r="496" spans="6:9" ht="14.25" customHeight="1">
      <c r="F496" s="12"/>
      <c r="G496" s="12"/>
      <c r="H496" s="12"/>
      <c r="I496" s="12"/>
    </row>
    <row r="497" spans="6:9" ht="14.25" customHeight="1">
      <c r="F497" s="12"/>
      <c r="G497" s="12"/>
      <c r="H497" s="12"/>
      <c r="I497" s="12"/>
    </row>
    <row r="498" spans="6:9" ht="14.25" customHeight="1">
      <c r="F498" s="12"/>
      <c r="G498" s="12"/>
      <c r="H498" s="12"/>
      <c r="I498" s="12"/>
    </row>
    <row r="499" spans="6:9" ht="14.25" customHeight="1">
      <c r="F499" s="12"/>
      <c r="G499" s="12"/>
      <c r="H499" s="12"/>
      <c r="I499" s="12"/>
    </row>
    <row r="500" spans="6:9" ht="14.25" customHeight="1">
      <c r="F500" s="12"/>
      <c r="G500" s="12"/>
      <c r="H500" s="12"/>
      <c r="I500" s="12"/>
    </row>
    <row r="501" spans="6:9" ht="14.25" customHeight="1">
      <c r="F501" s="12"/>
      <c r="G501" s="12"/>
      <c r="H501" s="12"/>
      <c r="I501" s="12"/>
    </row>
    <row r="502" spans="6:9" ht="14.25" customHeight="1">
      <c r="F502" s="12"/>
      <c r="G502" s="12"/>
      <c r="H502" s="12"/>
      <c r="I502" s="12"/>
    </row>
    <row r="503" spans="6:9" ht="14.25" customHeight="1">
      <c r="F503" s="12"/>
      <c r="G503" s="12"/>
      <c r="H503" s="12"/>
      <c r="I503" s="12"/>
    </row>
    <row r="504" spans="6:9" ht="14.25" customHeight="1">
      <c r="F504" s="12"/>
      <c r="G504" s="12"/>
      <c r="H504" s="12"/>
      <c r="I504" s="12"/>
    </row>
    <row r="505" spans="6:9" ht="14.25" customHeight="1">
      <c r="F505" s="12"/>
      <c r="G505" s="12"/>
      <c r="H505" s="12"/>
      <c r="I505" s="12"/>
    </row>
    <row r="506" spans="6:9" ht="14.25" customHeight="1">
      <c r="F506" s="12"/>
      <c r="G506" s="12"/>
      <c r="H506" s="12"/>
      <c r="I506" s="12"/>
    </row>
    <row r="507" spans="6:9" ht="14.25" customHeight="1">
      <c r="F507" s="12"/>
      <c r="G507" s="12"/>
      <c r="H507" s="12"/>
      <c r="I507" s="12"/>
    </row>
    <row r="508" spans="6:9" ht="14.25" customHeight="1">
      <c r="F508" s="12"/>
      <c r="G508" s="12"/>
      <c r="H508" s="12"/>
      <c r="I508" s="12"/>
    </row>
    <row r="509" spans="6:9" ht="14.25" customHeight="1">
      <c r="F509" s="12"/>
      <c r="G509" s="12"/>
      <c r="H509" s="12"/>
      <c r="I509" s="12"/>
    </row>
    <row r="510" spans="6:9" ht="14.25" customHeight="1">
      <c r="F510" s="12"/>
      <c r="G510" s="12"/>
      <c r="H510" s="12"/>
      <c r="I510" s="12"/>
    </row>
    <row r="511" spans="6:9" ht="14.25" customHeight="1">
      <c r="F511" s="12"/>
      <c r="G511" s="12"/>
      <c r="H511" s="12"/>
      <c r="I511" s="12"/>
    </row>
    <row r="512" spans="6:9" ht="14.25" customHeight="1">
      <c r="F512" s="12"/>
      <c r="G512" s="12"/>
      <c r="H512" s="12"/>
      <c r="I512" s="12"/>
    </row>
    <row r="513" spans="6:9" ht="14.25" customHeight="1">
      <c r="F513" s="12"/>
      <c r="G513" s="12"/>
      <c r="H513" s="12"/>
      <c r="I513" s="12"/>
    </row>
    <row r="514" spans="6:9" ht="14.25" customHeight="1">
      <c r="F514" s="12"/>
      <c r="G514" s="12"/>
      <c r="H514" s="12"/>
      <c r="I514" s="12"/>
    </row>
    <row r="515" spans="6:9" ht="14.25" customHeight="1">
      <c r="F515" s="12"/>
      <c r="G515" s="12"/>
      <c r="H515" s="12"/>
      <c r="I515" s="12"/>
    </row>
    <row r="516" spans="6:9" ht="14.25" customHeight="1">
      <c r="F516" s="12"/>
      <c r="G516" s="12"/>
      <c r="H516" s="12"/>
      <c r="I516" s="12"/>
    </row>
    <row r="517" spans="6:9" ht="14.25" customHeight="1">
      <c r="F517" s="12"/>
      <c r="G517" s="12"/>
      <c r="H517" s="12"/>
      <c r="I517" s="12"/>
    </row>
    <row r="518" spans="6:9" ht="14.25" customHeight="1">
      <c r="F518" s="12"/>
      <c r="G518" s="12"/>
      <c r="H518" s="12"/>
      <c r="I518" s="12"/>
    </row>
    <row r="519" spans="6:9" ht="14.25" customHeight="1">
      <c r="F519" s="12"/>
      <c r="G519" s="12"/>
      <c r="H519" s="12"/>
      <c r="I519" s="12"/>
    </row>
    <row r="520" spans="6:9" ht="14.25" customHeight="1">
      <c r="F520" s="12"/>
      <c r="G520" s="12"/>
      <c r="H520" s="12"/>
      <c r="I520" s="12"/>
    </row>
    <row r="521" spans="6:9" ht="14.25" customHeight="1">
      <c r="F521" s="12"/>
      <c r="G521" s="12"/>
      <c r="H521" s="12"/>
      <c r="I521" s="12"/>
    </row>
    <row r="522" spans="6:9" ht="14.25" customHeight="1">
      <c r="F522" s="12"/>
      <c r="G522" s="12"/>
      <c r="H522" s="12"/>
      <c r="I522" s="12"/>
    </row>
    <row r="523" spans="6:9" ht="14.25" customHeight="1">
      <c r="F523" s="12"/>
      <c r="G523" s="12"/>
      <c r="H523" s="12"/>
      <c r="I523" s="12"/>
    </row>
    <row r="524" spans="6:9" ht="14.25" customHeight="1">
      <c r="F524" s="12"/>
      <c r="G524" s="12"/>
      <c r="H524" s="12"/>
      <c r="I524" s="12"/>
    </row>
    <row r="525" spans="6:9" ht="14.25" customHeight="1">
      <c r="F525" s="12"/>
      <c r="G525" s="12"/>
      <c r="H525" s="12"/>
      <c r="I525" s="12"/>
    </row>
    <row r="526" spans="6:9" ht="14.25" customHeight="1">
      <c r="F526" s="12"/>
      <c r="G526" s="12"/>
      <c r="H526" s="12"/>
      <c r="I526" s="12"/>
    </row>
    <row r="527" spans="6:9" ht="14.25" customHeight="1">
      <c r="F527" s="12"/>
      <c r="G527" s="12"/>
      <c r="H527" s="12"/>
      <c r="I527" s="12"/>
    </row>
    <row r="528" spans="6:9" ht="14.25" customHeight="1">
      <c r="F528" s="12"/>
      <c r="G528" s="12"/>
      <c r="H528" s="12"/>
      <c r="I528" s="12"/>
    </row>
    <row r="529" spans="6:9" ht="14.25" customHeight="1">
      <c r="F529" s="12"/>
      <c r="G529" s="12"/>
      <c r="H529" s="12"/>
      <c r="I529" s="12"/>
    </row>
    <row r="530" spans="6:9" ht="14.25" customHeight="1">
      <c r="F530" s="12"/>
      <c r="G530" s="12"/>
      <c r="H530" s="12"/>
      <c r="I530" s="12"/>
    </row>
    <row r="531" spans="6:9" ht="14.25" customHeight="1">
      <c r="F531" s="12"/>
      <c r="G531" s="12"/>
      <c r="H531" s="12"/>
      <c r="I531" s="12"/>
    </row>
    <row r="532" spans="6:9" ht="14.25" customHeight="1">
      <c r="F532" s="12"/>
      <c r="G532" s="12"/>
      <c r="H532" s="12"/>
      <c r="I532" s="12"/>
    </row>
    <row r="533" spans="6:9" ht="14.25" customHeight="1">
      <c r="F533" s="12"/>
      <c r="G533" s="12"/>
      <c r="H533" s="12"/>
      <c r="I533" s="12"/>
    </row>
    <row r="534" spans="6:9" ht="14.25" customHeight="1">
      <c r="F534" s="12"/>
      <c r="G534" s="12"/>
      <c r="H534" s="12"/>
      <c r="I534" s="12"/>
    </row>
    <row r="535" spans="6:9" ht="14.25" customHeight="1">
      <c r="F535" s="12"/>
      <c r="G535" s="12"/>
      <c r="H535" s="12"/>
      <c r="I535" s="12"/>
    </row>
    <row r="536" spans="6:9" ht="14.25" customHeight="1">
      <c r="F536" s="12"/>
      <c r="G536" s="12"/>
      <c r="H536" s="12"/>
      <c r="I536" s="12"/>
    </row>
    <row r="537" spans="6:9" ht="14.25" customHeight="1">
      <c r="F537" s="12"/>
      <c r="G537" s="12"/>
      <c r="H537" s="12"/>
      <c r="I537" s="12"/>
    </row>
    <row r="538" spans="6:9" ht="14.25" customHeight="1">
      <c r="F538" s="12"/>
      <c r="G538" s="12"/>
      <c r="H538" s="12"/>
      <c r="I538" s="12"/>
    </row>
    <row r="539" spans="6:9" ht="14.25" customHeight="1">
      <c r="F539" s="12"/>
      <c r="G539" s="12"/>
      <c r="H539" s="12"/>
      <c r="I539" s="12"/>
    </row>
    <row r="540" spans="6:9" ht="14.25" customHeight="1">
      <c r="F540" s="12"/>
      <c r="G540" s="12"/>
      <c r="H540" s="12"/>
      <c r="I540" s="12"/>
    </row>
    <row r="541" spans="6:9" ht="14.25" customHeight="1">
      <c r="F541" s="12"/>
      <c r="G541" s="12"/>
      <c r="H541" s="12"/>
      <c r="I541" s="12"/>
    </row>
    <row r="542" spans="6:9" ht="14.25" customHeight="1">
      <c r="F542" s="12"/>
      <c r="G542" s="12"/>
      <c r="H542" s="12"/>
      <c r="I542" s="12"/>
    </row>
    <row r="543" spans="6:9" ht="14.25" customHeight="1">
      <c r="F543" s="12"/>
      <c r="G543" s="12"/>
      <c r="H543" s="12"/>
      <c r="I543" s="12"/>
    </row>
    <row r="544" spans="6:9" ht="14.25" customHeight="1">
      <c r="F544" s="12"/>
      <c r="G544" s="12"/>
      <c r="H544" s="12"/>
      <c r="I544" s="12"/>
    </row>
    <row r="545" spans="6:9" ht="14.25" customHeight="1">
      <c r="F545" s="12"/>
      <c r="G545" s="12"/>
      <c r="H545" s="12"/>
      <c r="I545" s="12"/>
    </row>
    <row r="546" spans="6:9" ht="14.25" customHeight="1">
      <c r="F546" s="12"/>
      <c r="G546" s="12"/>
      <c r="H546" s="12"/>
      <c r="I546" s="12"/>
    </row>
    <row r="547" spans="6:9" ht="14.25" customHeight="1">
      <c r="F547" s="12"/>
      <c r="G547" s="12"/>
      <c r="H547" s="12"/>
      <c r="I547" s="12"/>
    </row>
    <row r="548" spans="6:9" ht="14.25" customHeight="1">
      <c r="F548" s="12"/>
      <c r="G548" s="12"/>
      <c r="H548" s="12"/>
      <c r="I548" s="12"/>
    </row>
    <row r="549" spans="6:9" ht="14.25" customHeight="1">
      <c r="F549" s="12"/>
      <c r="G549" s="12"/>
      <c r="H549" s="12"/>
      <c r="I549" s="12"/>
    </row>
    <row r="550" spans="6:9" ht="14.25" customHeight="1">
      <c r="F550" s="12"/>
      <c r="G550" s="12"/>
      <c r="H550" s="12"/>
      <c r="I550" s="12"/>
    </row>
    <row r="551" spans="6:9" ht="14.25" customHeight="1">
      <c r="F551" s="12"/>
      <c r="G551" s="12"/>
      <c r="H551" s="12"/>
      <c r="I551" s="12"/>
    </row>
    <row r="552" spans="6:9" ht="14.25" customHeight="1">
      <c r="F552" s="12"/>
      <c r="G552" s="12"/>
      <c r="H552" s="12"/>
      <c r="I552" s="12"/>
    </row>
    <row r="553" spans="6:9" ht="14.25" customHeight="1">
      <c r="F553" s="12"/>
      <c r="G553" s="12"/>
      <c r="H553" s="12"/>
      <c r="I553" s="12"/>
    </row>
    <row r="554" spans="6:9" ht="14.25" customHeight="1">
      <c r="F554" s="12"/>
      <c r="G554" s="12"/>
      <c r="H554" s="12"/>
      <c r="I554" s="12"/>
    </row>
    <row r="555" spans="6:9" ht="14.25" customHeight="1">
      <c r="F555" s="12"/>
      <c r="G555" s="12"/>
      <c r="H555" s="12"/>
      <c r="I555" s="12"/>
    </row>
    <row r="556" spans="6:9" ht="14.25" customHeight="1">
      <c r="F556" s="12"/>
      <c r="G556" s="12"/>
      <c r="H556" s="12"/>
      <c r="I556" s="12"/>
    </row>
    <row r="557" spans="6:9" ht="14.25" customHeight="1">
      <c r="F557" s="12"/>
      <c r="G557" s="12"/>
      <c r="H557" s="12"/>
      <c r="I557" s="12"/>
    </row>
    <row r="558" spans="6:9" ht="14.25" customHeight="1">
      <c r="F558" s="12"/>
      <c r="G558" s="12"/>
      <c r="H558" s="12"/>
      <c r="I558" s="12"/>
    </row>
    <row r="559" spans="6:9" ht="14.25" customHeight="1">
      <c r="F559" s="12"/>
      <c r="G559" s="12"/>
      <c r="H559" s="12"/>
      <c r="I559" s="12"/>
    </row>
    <row r="560" spans="6:9" ht="14.25" customHeight="1">
      <c r="F560" s="12"/>
      <c r="G560" s="12"/>
      <c r="H560" s="12"/>
      <c r="I560" s="12"/>
    </row>
    <row r="561" spans="6:9" ht="14.25" customHeight="1">
      <c r="F561" s="12"/>
      <c r="G561" s="12"/>
      <c r="H561" s="12"/>
      <c r="I561" s="12"/>
    </row>
    <row r="562" spans="6:9" ht="14.25" customHeight="1">
      <c r="F562" s="12"/>
      <c r="G562" s="12"/>
      <c r="H562" s="12"/>
      <c r="I562" s="12"/>
    </row>
    <row r="563" spans="6:9" ht="14.25" customHeight="1">
      <c r="F563" s="12"/>
      <c r="G563" s="12"/>
      <c r="H563" s="12"/>
      <c r="I563" s="12"/>
    </row>
    <row r="564" spans="6:9" ht="14.25" customHeight="1">
      <c r="F564" s="12"/>
      <c r="G564" s="12"/>
      <c r="H564" s="12"/>
      <c r="I564" s="12"/>
    </row>
    <row r="565" spans="6:9" ht="14.25" customHeight="1">
      <c r="F565" s="12"/>
      <c r="G565" s="12"/>
      <c r="H565" s="12"/>
      <c r="I565" s="12"/>
    </row>
    <row r="566" spans="6:9" ht="14.25" customHeight="1">
      <c r="F566" s="12"/>
      <c r="G566" s="12"/>
      <c r="H566" s="12"/>
      <c r="I566" s="12"/>
    </row>
    <row r="567" spans="6:9" ht="14.25" customHeight="1">
      <c r="F567" s="12"/>
      <c r="G567" s="12"/>
      <c r="H567" s="12"/>
      <c r="I567" s="12"/>
    </row>
    <row r="568" spans="6:9" ht="14.25" customHeight="1">
      <c r="F568" s="12"/>
      <c r="G568" s="12"/>
      <c r="H568" s="12"/>
      <c r="I568" s="12"/>
    </row>
    <row r="569" spans="6:9" ht="14.25" customHeight="1">
      <c r="F569" s="12"/>
      <c r="G569" s="12"/>
      <c r="H569" s="12"/>
      <c r="I569" s="12"/>
    </row>
    <row r="570" spans="6:9" ht="14.25" customHeight="1">
      <c r="F570" s="12"/>
      <c r="G570" s="12"/>
      <c r="H570" s="12"/>
      <c r="I570" s="12"/>
    </row>
    <row r="571" spans="6:9" ht="14.25" customHeight="1">
      <c r="F571" s="12"/>
      <c r="G571" s="12"/>
      <c r="H571" s="12"/>
      <c r="I571" s="12"/>
    </row>
    <row r="572" spans="6:9" ht="14.25" customHeight="1">
      <c r="F572" s="12"/>
      <c r="G572" s="12"/>
      <c r="H572" s="12"/>
      <c r="I572" s="12"/>
    </row>
    <row r="573" spans="6:9" ht="14.25" customHeight="1">
      <c r="F573" s="12"/>
      <c r="G573" s="12"/>
      <c r="H573" s="12"/>
      <c r="I573" s="12"/>
    </row>
    <row r="574" spans="6:9" ht="14.25" customHeight="1">
      <c r="F574" s="12"/>
      <c r="G574" s="12"/>
      <c r="H574" s="12"/>
      <c r="I574" s="12"/>
    </row>
    <row r="575" spans="6:9" ht="14.25" customHeight="1">
      <c r="F575" s="12"/>
      <c r="G575" s="12"/>
      <c r="H575" s="12"/>
      <c r="I575" s="12"/>
    </row>
    <row r="576" spans="6:9" ht="14.25" customHeight="1">
      <c r="F576" s="12"/>
      <c r="G576" s="12"/>
      <c r="H576" s="12"/>
      <c r="I576" s="12"/>
    </row>
    <row r="577" spans="6:9" ht="14.25" customHeight="1">
      <c r="F577" s="12"/>
      <c r="G577" s="12"/>
      <c r="H577" s="12"/>
      <c r="I577" s="12"/>
    </row>
    <row r="578" spans="6:9" ht="14.25" customHeight="1">
      <c r="F578" s="12"/>
      <c r="G578" s="12"/>
      <c r="H578" s="12"/>
      <c r="I578" s="12"/>
    </row>
    <row r="579" spans="6:9" ht="14.25" customHeight="1">
      <c r="F579" s="12"/>
      <c r="G579" s="12"/>
      <c r="H579" s="12"/>
      <c r="I579" s="12"/>
    </row>
    <row r="580" spans="6:9" ht="14.25" customHeight="1">
      <c r="F580" s="12"/>
      <c r="G580" s="12"/>
      <c r="H580" s="12"/>
      <c r="I580" s="12"/>
    </row>
    <row r="581" spans="6:9" ht="14.25" customHeight="1">
      <c r="F581" s="12"/>
      <c r="G581" s="12"/>
      <c r="H581" s="12"/>
      <c r="I581" s="12"/>
    </row>
    <row r="582" spans="6:9" ht="14.25" customHeight="1">
      <c r="F582" s="12"/>
      <c r="G582" s="12"/>
      <c r="H582" s="12"/>
      <c r="I582" s="12"/>
    </row>
    <row r="583" spans="6:9" ht="14.25" customHeight="1">
      <c r="F583" s="12"/>
      <c r="G583" s="12"/>
      <c r="H583" s="12"/>
      <c r="I583" s="12"/>
    </row>
    <row r="584" spans="6:9" ht="14.25" customHeight="1">
      <c r="F584" s="12"/>
      <c r="G584" s="12"/>
      <c r="H584" s="12"/>
      <c r="I584" s="12"/>
    </row>
    <row r="585" spans="6:9" ht="14.25" customHeight="1">
      <c r="F585" s="12"/>
      <c r="G585" s="12"/>
      <c r="H585" s="12"/>
      <c r="I585" s="12"/>
    </row>
    <row r="586" spans="6:9" ht="14.25" customHeight="1">
      <c r="F586" s="12"/>
      <c r="G586" s="12"/>
      <c r="H586" s="12"/>
      <c r="I586" s="12"/>
    </row>
    <row r="587" spans="6:9" ht="14.25" customHeight="1">
      <c r="F587" s="12"/>
      <c r="G587" s="12"/>
      <c r="H587" s="12"/>
      <c r="I587" s="12"/>
    </row>
    <row r="588" spans="6:9" ht="14.25" customHeight="1">
      <c r="F588" s="12"/>
      <c r="G588" s="12"/>
      <c r="H588" s="12"/>
      <c r="I588" s="12"/>
    </row>
    <row r="589" spans="6:9" ht="14.25" customHeight="1">
      <c r="F589" s="12"/>
      <c r="G589" s="12"/>
      <c r="H589" s="12"/>
      <c r="I589" s="12"/>
    </row>
    <row r="590" spans="6:9" ht="14.25" customHeight="1">
      <c r="F590" s="12"/>
      <c r="G590" s="12"/>
      <c r="H590" s="12"/>
      <c r="I590" s="12"/>
    </row>
    <row r="591" spans="6:9" ht="14.25" customHeight="1">
      <c r="F591" s="12"/>
      <c r="G591" s="12"/>
      <c r="H591" s="12"/>
      <c r="I591" s="12"/>
    </row>
    <row r="592" spans="6:9" ht="14.25" customHeight="1">
      <c r="F592" s="12"/>
      <c r="G592" s="12"/>
      <c r="H592" s="12"/>
      <c r="I592" s="12"/>
    </row>
    <row r="593" spans="6:9" ht="14.25" customHeight="1">
      <c r="F593" s="12"/>
      <c r="G593" s="12"/>
      <c r="H593" s="12"/>
      <c r="I593" s="12"/>
    </row>
    <row r="594" spans="6:9" ht="14.25" customHeight="1">
      <c r="F594" s="12"/>
      <c r="G594" s="12"/>
      <c r="H594" s="12"/>
      <c r="I594" s="12"/>
    </row>
    <row r="595" spans="6:9" ht="14.25" customHeight="1">
      <c r="F595" s="12"/>
      <c r="G595" s="12"/>
      <c r="H595" s="12"/>
      <c r="I595" s="12"/>
    </row>
    <row r="596" spans="6:9" ht="14.25" customHeight="1">
      <c r="F596" s="12"/>
      <c r="G596" s="12"/>
      <c r="H596" s="12"/>
      <c r="I596" s="12"/>
    </row>
    <row r="597" spans="6:9" ht="14.25" customHeight="1">
      <c r="F597" s="12"/>
      <c r="G597" s="12"/>
      <c r="H597" s="12"/>
      <c r="I597" s="12"/>
    </row>
    <row r="598" spans="6:9" ht="14.25" customHeight="1">
      <c r="F598" s="12"/>
      <c r="G598" s="12"/>
      <c r="H598" s="12"/>
      <c r="I598" s="12"/>
    </row>
    <row r="599" spans="6:9" ht="14.25" customHeight="1">
      <c r="F599" s="12"/>
      <c r="G599" s="12"/>
      <c r="H599" s="12"/>
      <c r="I599" s="12"/>
    </row>
    <row r="600" spans="6:9" ht="14.25" customHeight="1">
      <c r="F600" s="12"/>
      <c r="G600" s="12"/>
      <c r="H600" s="12"/>
      <c r="I600" s="12"/>
    </row>
    <row r="601" spans="6:9" ht="14.25" customHeight="1">
      <c r="F601" s="12"/>
      <c r="G601" s="12"/>
      <c r="H601" s="12"/>
      <c r="I601" s="12"/>
    </row>
    <row r="602" spans="6:9" ht="14.25" customHeight="1">
      <c r="F602" s="12"/>
      <c r="G602" s="12"/>
      <c r="H602" s="12"/>
      <c r="I602" s="12"/>
    </row>
    <row r="603" spans="6:9" ht="14.25" customHeight="1">
      <c r="F603" s="12"/>
      <c r="G603" s="12"/>
      <c r="H603" s="12"/>
      <c r="I603" s="12"/>
    </row>
    <row r="604" spans="6:9" ht="14.25" customHeight="1">
      <c r="F604" s="12"/>
      <c r="G604" s="12"/>
      <c r="H604" s="12"/>
      <c r="I604" s="12"/>
    </row>
    <row r="605" spans="6:9" ht="14.25" customHeight="1">
      <c r="F605" s="12"/>
      <c r="G605" s="12"/>
      <c r="H605" s="12"/>
      <c r="I605" s="12"/>
    </row>
    <row r="606" spans="6:9" ht="14.25" customHeight="1">
      <c r="F606" s="12"/>
      <c r="G606" s="12"/>
      <c r="H606" s="12"/>
      <c r="I606" s="12"/>
    </row>
    <row r="607" spans="6:9" ht="14.25" customHeight="1">
      <c r="F607" s="12"/>
      <c r="G607" s="12"/>
      <c r="H607" s="12"/>
      <c r="I607" s="12"/>
    </row>
    <row r="608" spans="6:9" ht="14.25" customHeight="1">
      <c r="F608" s="12"/>
      <c r="G608" s="12"/>
      <c r="H608" s="12"/>
      <c r="I608" s="12"/>
    </row>
    <row r="609" spans="6:9" ht="14.25" customHeight="1">
      <c r="F609" s="12"/>
      <c r="G609" s="12"/>
      <c r="H609" s="12"/>
      <c r="I609" s="12"/>
    </row>
    <row r="610" spans="6:9" ht="14.25" customHeight="1">
      <c r="F610" s="12"/>
      <c r="G610" s="12"/>
      <c r="H610" s="12"/>
      <c r="I610" s="12"/>
    </row>
    <row r="611" spans="6:9" ht="14.25" customHeight="1">
      <c r="F611" s="12"/>
      <c r="G611" s="12"/>
      <c r="H611" s="12"/>
      <c r="I611" s="12"/>
    </row>
    <row r="612" spans="6:9" ht="14.25" customHeight="1">
      <c r="F612" s="12"/>
      <c r="G612" s="12"/>
      <c r="H612" s="12"/>
      <c r="I612" s="12"/>
    </row>
    <row r="613" spans="6:9" ht="14.25" customHeight="1">
      <c r="F613" s="12"/>
      <c r="G613" s="12"/>
      <c r="H613" s="12"/>
      <c r="I613" s="12"/>
    </row>
    <row r="614" spans="6:9" ht="14.25" customHeight="1">
      <c r="F614" s="12"/>
      <c r="G614" s="12"/>
      <c r="H614" s="12"/>
      <c r="I614" s="12"/>
    </row>
    <row r="615" spans="6:9" ht="14.25" customHeight="1">
      <c r="F615" s="12"/>
      <c r="G615" s="12"/>
      <c r="H615" s="12"/>
      <c r="I615" s="12"/>
    </row>
    <row r="616" spans="6:9" ht="14.25" customHeight="1">
      <c r="F616" s="12"/>
      <c r="G616" s="12"/>
      <c r="H616" s="12"/>
      <c r="I616" s="12"/>
    </row>
    <row r="617" spans="6:9" ht="14.25" customHeight="1">
      <c r="F617" s="12"/>
      <c r="G617" s="12"/>
      <c r="H617" s="12"/>
      <c r="I617" s="12"/>
    </row>
    <row r="618" spans="6:9" ht="14.25" customHeight="1">
      <c r="F618" s="12"/>
      <c r="G618" s="12"/>
      <c r="H618" s="12"/>
      <c r="I618" s="12"/>
    </row>
    <row r="619" spans="6:9" ht="14.25" customHeight="1">
      <c r="F619" s="12"/>
      <c r="G619" s="12"/>
      <c r="H619" s="12"/>
      <c r="I619" s="12"/>
    </row>
    <row r="620" spans="6:9" ht="14.25" customHeight="1">
      <c r="F620" s="12"/>
      <c r="G620" s="12"/>
      <c r="H620" s="12"/>
      <c r="I620" s="12"/>
    </row>
    <row r="621" spans="6:9" ht="14.25" customHeight="1">
      <c r="F621" s="12"/>
      <c r="G621" s="12"/>
      <c r="H621" s="12"/>
      <c r="I621" s="12"/>
    </row>
    <row r="622" spans="6:9" ht="14.25" customHeight="1">
      <c r="F622" s="12"/>
      <c r="G622" s="12"/>
      <c r="H622" s="12"/>
      <c r="I622" s="12"/>
    </row>
    <row r="623" spans="6:9" ht="14.25" customHeight="1">
      <c r="F623" s="12"/>
      <c r="G623" s="12"/>
      <c r="H623" s="12"/>
      <c r="I623" s="12"/>
    </row>
    <row r="624" spans="6:9" ht="14.25" customHeight="1">
      <c r="F624" s="12"/>
      <c r="G624" s="12"/>
      <c r="H624" s="12"/>
      <c r="I624" s="12"/>
    </row>
    <row r="625" spans="6:9" ht="14.25" customHeight="1">
      <c r="F625" s="12"/>
      <c r="G625" s="12"/>
      <c r="H625" s="12"/>
      <c r="I625" s="12"/>
    </row>
    <row r="626" spans="6:9" ht="14.25" customHeight="1">
      <c r="F626" s="12"/>
      <c r="G626" s="12"/>
      <c r="H626" s="12"/>
      <c r="I626" s="12"/>
    </row>
    <row r="627" spans="6:9" ht="14.25" customHeight="1">
      <c r="F627" s="12"/>
      <c r="G627" s="12"/>
      <c r="H627" s="12"/>
      <c r="I627" s="12"/>
    </row>
    <row r="628" spans="6:9" ht="14.25" customHeight="1">
      <c r="F628" s="12"/>
      <c r="G628" s="12"/>
      <c r="H628" s="12"/>
      <c r="I628" s="12"/>
    </row>
    <row r="629" spans="6:9" ht="14.25" customHeight="1">
      <c r="F629" s="12"/>
      <c r="G629" s="12"/>
      <c r="H629" s="12"/>
      <c r="I629" s="12"/>
    </row>
    <row r="630" spans="6:9" ht="14.25" customHeight="1">
      <c r="F630" s="12"/>
      <c r="G630" s="12"/>
      <c r="H630" s="12"/>
      <c r="I630" s="12"/>
    </row>
    <row r="631" spans="6:9" ht="14.25" customHeight="1">
      <c r="F631" s="12"/>
      <c r="G631" s="12"/>
      <c r="H631" s="12"/>
      <c r="I631" s="12"/>
    </row>
    <row r="632" spans="6:9" ht="14.25" customHeight="1">
      <c r="F632" s="12"/>
      <c r="G632" s="12"/>
      <c r="H632" s="12"/>
      <c r="I632" s="12"/>
    </row>
    <row r="633" spans="6:9" ht="14.25" customHeight="1">
      <c r="F633" s="12"/>
      <c r="G633" s="12"/>
      <c r="H633" s="12"/>
      <c r="I633" s="12"/>
    </row>
    <row r="634" spans="6:9" ht="14.25" customHeight="1">
      <c r="F634" s="12"/>
      <c r="G634" s="12"/>
      <c r="H634" s="12"/>
      <c r="I634" s="12"/>
    </row>
    <row r="635" spans="6:9" ht="14.25" customHeight="1">
      <c r="F635" s="12"/>
      <c r="G635" s="12"/>
      <c r="H635" s="12"/>
      <c r="I635" s="12"/>
    </row>
    <row r="636" spans="6:9" ht="14.25" customHeight="1">
      <c r="F636" s="12"/>
      <c r="G636" s="12"/>
      <c r="H636" s="12"/>
      <c r="I636" s="12"/>
    </row>
    <row r="637" spans="6:9" ht="14.25" customHeight="1">
      <c r="F637" s="12"/>
      <c r="G637" s="12"/>
      <c r="H637" s="12"/>
      <c r="I637" s="12"/>
    </row>
    <row r="638" spans="6:9" ht="14.25" customHeight="1">
      <c r="F638" s="12"/>
      <c r="G638" s="12"/>
      <c r="H638" s="12"/>
      <c r="I638" s="12"/>
    </row>
    <row r="639" spans="6:9" ht="14.25" customHeight="1">
      <c r="F639" s="12"/>
      <c r="G639" s="12"/>
      <c r="H639" s="12"/>
      <c r="I639" s="12"/>
    </row>
    <row r="640" spans="6:9" ht="14.25" customHeight="1">
      <c r="F640" s="12"/>
      <c r="G640" s="12"/>
      <c r="H640" s="12"/>
      <c r="I640" s="12"/>
    </row>
    <row r="641" spans="6:9" ht="14.25" customHeight="1">
      <c r="F641" s="12"/>
      <c r="G641" s="12"/>
      <c r="H641" s="12"/>
      <c r="I641" s="12"/>
    </row>
    <row r="642" spans="6:9" ht="14.25" customHeight="1">
      <c r="F642" s="12"/>
      <c r="G642" s="12"/>
      <c r="H642" s="12"/>
      <c r="I642" s="12"/>
    </row>
    <row r="643" spans="6:9" ht="14.25" customHeight="1">
      <c r="F643" s="12"/>
      <c r="G643" s="12"/>
      <c r="H643" s="12"/>
      <c r="I643" s="12"/>
    </row>
    <row r="644" spans="6:9" ht="14.25" customHeight="1">
      <c r="F644" s="12"/>
      <c r="G644" s="12"/>
      <c r="H644" s="12"/>
      <c r="I644" s="12"/>
    </row>
    <row r="645" spans="6:9" ht="14.25" customHeight="1">
      <c r="F645" s="12"/>
      <c r="G645" s="12"/>
      <c r="H645" s="12"/>
      <c r="I645" s="12"/>
    </row>
    <row r="646" spans="6:9" ht="14.25" customHeight="1">
      <c r="F646" s="12"/>
      <c r="G646" s="12"/>
      <c r="H646" s="12"/>
      <c r="I646" s="12"/>
    </row>
    <row r="647" spans="6:9" ht="14.25" customHeight="1">
      <c r="F647" s="12"/>
      <c r="G647" s="12"/>
      <c r="H647" s="12"/>
      <c r="I647" s="12"/>
    </row>
    <row r="648" spans="6:9" ht="14.25" customHeight="1">
      <c r="F648" s="12"/>
      <c r="G648" s="12"/>
      <c r="H648" s="12"/>
      <c r="I648" s="12"/>
    </row>
    <row r="649" spans="6:9" ht="14.25" customHeight="1">
      <c r="F649" s="12"/>
      <c r="G649" s="12"/>
      <c r="H649" s="12"/>
      <c r="I649" s="12"/>
    </row>
    <row r="650" spans="6:9" ht="14.25" customHeight="1">
      <c r="F650" s="12"/>
      <c r="G650" s="12"/>
      <c r="H650" s="12"/>
      <c r="I650" s="12"/>
    </row>
    <row r="651" spans="6:9" ht="14.25" customHeight="1">
      <c r="F651" s="12"/>
      <c r="G651" s="12"/>
      <c r="H651" s="12"/>
      <c r="I651" s="12"/>
    </row>
    <row r="652" spans="6:9" ht="14.25" customHeight="1">
      <c r="F652" s="12"/>
      <c r="G652" s="12"/>
      <c r="H652" s="12"/>
      <c r="I652" s="12"/>
    </row>
    <row r="653" spans="6:9" ht="14.25" customHeight="1">
      <c r="F653" s="12"/>
      <c r="G653" s="12"/>
      <c r="H653" s="12"/>
      <c r="I653" s="12"/>
    </row>
    <row r="654" spans="6:9" ht="14.25" customHeight="1">
      <c r="F654" s="12"/>
      <c r="G654" s="12"/>
      <c r="H654" s="12"/>
      <c r="I654" s="12"/>
    </row>
    <row r="655" spans="6:9" ht="14.25" customHeight="1">
      <c r="F655" s="12"/>
      <c r="G655" s="12"/>
      <c r="H655" s="12"/>
      <c r="I655" s="12"/>
    </row>
    <row r="656" spans="6:9" ht="14.25" customHeight="1">
      <c r="F656" s="12"/>
      <c r="G656" s="12"/>
      <c r="H656" s="12"/>
      <c r="I656" s="12"/>
    </row>
    <row r="657" spans="6:9" ht="14.25" customHeight="1">
      <c r="F657" s="12"/>
      <c r="G657" s="12"/>
      <c r="H657" s="12"/>
      <c r="I657" s="12"/>
    </row>
    <row r="658" spans="6:9" ht="14.25" customHeight="1">
      <c r="F658" s="12"/>
      <c r="G658" s="12"/>
      <c r="H658" s="12"/>
      <c r="I658" s="12"/>
    </row>
    <row r="659" spans="6:9" ht="14.25" customHeight="1">
      <c r="F659" s="12"/>
      <c r="G659" s="12"/>
      <c r="H659" s="12"/>
      <c r="I659" s="12"/>
    </row>
    <row r="660" spans="6:9" ht="14.25" customHeight="1">
      <c r="F660" s="12"/>
      <c r="G660" s="12"/>
      <c r="H660" s="12"/>
      <c r="I660" s="12"/>
    </row>
    <row r="661" spans="6:9" ht="14.25" customHeight="1">
      <c r="F661" s="12"/>
      <c r="G661" s="12"/>
      <c r="H661" s="12"/>
      <c r="I661" s="12"/>
    </row>
    <row r="662" spans="6:9" ht="14.25" customHeight="1">
      <c r="F662" s="12"/>
      <c r="G662" s="12"/>
      <c r="H662" s="12"/>
      <c r="I662" s="12"/>
    </row>
    <row r="663" spans="6:9" ht="14.25" customHeight="1">
      <c r="F663" s="12"/>
      <c r="G663" s="12"/>
      <c r="H663" s="12"/>
      <c r="I663" s="12"/>
    </row>
    <row r="664" spans="6:9" ht="14.25" customHeight="1">
      <c r="F664" s="12"/>
      <c r="G664" s="12"/>
      <c r="H664" s="12"/>
      <c r="I664" s="12"/>
    </row>
    <row r="665" spans="6:9" ht="14.25" customHeight="1">
      <c r="F665" s="12"/>
      <c r="G665" s="12"/>
      <c r="H665" s="12"/>
      <c r="I665" s="12"/>
    </row>
    <row r="666" spans="6:9" ht="14.25" customHeight="1">
      <c r="F666" s="12"/>
      <c r="G666" s="12"/>
      <c r="H666" s="12"/>
      <c r="I666" s="12"/>
    </row>
    <row r="667" spans="6:9" ht="14.25" customHeight="1">
      <c r="F667" s="12"/>
      <c r="G667" s="12"/>
      <c r="H667" s="12"/>
      <c r="I667" s="12"/>
    </row>
    <row r="668" spans="6:9" ht="14.25" customHeight="1">
      <c r="F668" s="12"/>
      <c r="G668" s="12"/>
      <c r="H668" s="12"/>
      <c r="I668" s="12"/>
    </row>
    <row r="669" spans="6:9" ht="14.25" customHeight="1">
      <c r="F669" s="12"/>
      <c r="G669" s="12"/>
      <c r="H669" s="12"/>
      <c r="I669" s="12"/>
    </row>
    <row r="670" spans="6:9" ht="14.25" customHeight="1">
      <c r="F670" s="12"/>
      <c r="G670" s="12"/>
      <c r="H670" s="12"/>
      <c r="I670" s="12"/>
    </row>
    <row r="671" spans="6:9" ht="14.25" customHeight="1">
      <c r="F671" s="12"/>
      <c r="G671" s="12"/>
      <c r="H671" s="12"/>
      <c r="I671" s="12"/>
    </row>
    <row r="672" spans="6:9" ht="14.25" customHeight="1">
      <c r="F672" s="12"/>
      <c r="G672" s="12"/>
      <c r="H672" s="12"/>
      <c r="I672" s="12"/>
    </row>
    <row r="673" spans="6:9" ht="14.25" customHeight="1">
      <c r="F673" s="12"/>
      <c r="G673" s="12"/>
      <c r="H673" s="12"/>
      <c r="I673" s="12"/>
    </row>
    <row r="674" spans="6:9" ht="14.25" customHeight="1">
      <c r="F674" s="12"/>
      <c r="G674" s="12"/>
      <c r="H674" s="12"/>
      <c r="I674" s="12"/>
    </row>
    <row r="675" spans="6:9" ht="14.25" customHeight="1">
      <c r="F675" s="12"/>
      <c r="G675" s="12"/>
      <c r="H675" s="12"/>
      <c r="I675" s="12"/>
    </row>
    <row r="676" spans="6:9" ht="14.25" customHeight="1">
      <c r="F676" s="12"/>
      <c r="G676" s="12"/>
      <c r="H676" s="12"/>
      <c r="I676" s="12"/>
    </row>
    <row r="677" spans="6:9" ht="14.25" customHeight="1">
      <c r="F677" s="12"/>
      <c r="G677" s="12"/>
      <c r="H677" s="12"/>
      <c r="I677" s="12"/>
    </row>
    <row r="678" spans="6:9" ht="14.25" customHeight="1">
      <c r="F678" s="12"/>
      <c r="G678" s="12"/>
      <c r="H678" s="12"/>
      <c r="I678" s="12"/>
    </row>
    <row r="679" spans="6:9" ht="14.25" customHeight="1">
      <c r="F679" s="12"/>
      <c r="G679" s="12"/>
      <c r="H679" s="12"/>
      <c r="I679" s="12"/>
    </row>
    <row r="680" spans="6:9" ht="14.25" customHeight="1">
      <c r="F680" s="12"/>
      <c r="G680" s="12"/>
      <c r="H680" s="12"/>
      <c r="I680" s="12"/>
    </row>
    <row r="681" spans="6:9" ht="14.25" customHeight="1">
      <c r="F681" s="12"/>
      <c r="G681" s="12"/>
      <c r="H681" s="12"/>
      <c r="I681" s="12"/>
    </row>
    <row r="682" spans="6:9" ht="14.25" customHeight="1">
      <c r="F682" s="12"/>
      <c r="G682" s="12"/>
      <c r="H682" s="12"/>
      <c r="I682" s="12"/>
    </row>
    <row r="683" spans="6:9" ht="14.25" customHeight="1">
      <c r="F683" s="12"/>
      <c r="G683" s="12"/>
      <c r="H683" s="12"/>
      <c r="I683" s="12"/>
    </row>
    <row r="684" spans="6:9" ht="14.25" customHeight="1">
      <c r="F684" s="12"/>
      <c r="G684" s="12"/>
      <c r="H684" s="12"/>
      <c r="I684" s="12"/>
    </row>
    <row r="685" spans="6:9" ht="14.25" customHeight="1">
      <c r="F685" s="12"/>
      <c r="G685" s="12"/>
      <c r="H685" s="12"/>
      <c r="I685" s="12"/>
    </row>
    <row r="686" spans="6:9" ht="14.25" customHeight="1">
      <c r="F686" s="12"/>
      <c r="G686" s="12"/>
      <c r="H686" s="12"/>
      <c r="I686" s="12"/>
    </row>
    <row r="687" spans="6:9" ht="14.25" customHeight="1">
      <c r="F687" s="12"/>
      <c r="G687" s="12"/>
      <c r="H687" s="12"/>
      <c r="I687" s="12"/>
    </row>
    <row r="688" spans="6:9" ht="14.25" customHeight="1">
      <c r="F688" s="12"/>
      <c r="G688" s="12"/>
      <c r="H688" s="12"/>
      <c r="I688" s="12"/>
    </row>
    <row r="689" spans="6:9" ht="14.25" customHeight="1">
      <c r="F689" s="12"/>
      <c r="G689" s="12"/>
      <c r="H689" s="12"/>
      <c r="I689" s="12"/>
    </row>
    <row r="690" spans="6:9" ht="14.25" customHeight="1">
      <c r="F690" s="12"/>
      <c r="G690" s="12"/>
      <c r="H690" s="12"/>
      <c r="I690" s="12"/>
    </row>
    <row r="691" spans="6:9" ht="14.25" customHeight="1">
      <c r="F691" s="12"/>
      <c r="G691" s="12"/>
      <c r="H691" s="12"/>
      <c r="I691" s="12"/>
    </row>
    <row r="692" spans="6:9" ht="14.25" customHeight="1">
      <c r="F692" s="12"/>
      <c r="G692" s="12"/>
      <c r="H692" s="12"/>
      <c r="I692" s="12"/>
    </row>
    <row r="693" spans="6:9" ht="14.25" customHeight="1">
      <c r="F693" s="12"/>
      <c r="G693" s="12"/>
      <c r="H693" s="12"/>
      <c r="I693" s="12"/>
    </row>
    <row r="694" spans="6:9" ht="14.25" customHeight="1">
      <c r="F694" s="12"/>
      <c r="G694" s="12"/>
      <c r="H694" s="12"/>
      <c r="I694" s="12"/>
    </row>
    <row r="695" spans="6:9" ht="14.25" customHeight="1">
      <c r="F695" s="12"/>
      <c r="G695" s="12"/>
      <c r="H695" s="12"/>
      <c r="I695" s="12"/>
    </row>
    <row r="696" spans="6:9" ht="14.25" customHeight="1">
      <c r="F696" s="12"/>
      <c r="G696" s="12"/>
      <c r="H696" s="12"/>
      <c r="I696" s="12"/>
    </row>
    <row r="697" spans="6:9" ht="14.25" customHeight="1">
      <c r="F697" s="12"/>
      <c r="G697" s="12"/>
      <c r="H697" s="12"/>
      <c r="I697" s="12"/>
    </row>
    <row r="698" spans="6:9" ht="14.25" customHeight="1">
      <c r="F698" s="12"/>
      <c r="G698" s="12"/>
      <c r="H698" s="12"/>
      <c r="I698" s="12"/>
    </row>
    <row r="699" spans="6:9" ht="14.25" customHeight="1">
      <c r="F699" s="12"/>
      <c r="G699" s="12"/>
      <c r="H699" s="12"/>
      <c r="I699" s="12"/>
    </row>
    <row r="700" spans="6:9" ht="14.25" customHeight="1">
      <c r="F700" s="12"/>
      <c r="G700" s="12"/>
      <c r="H700" s="12"/>
      <c r="I700" s="12"/>
    </row>
    <row r="701" spans="6:9" ht="14.25" customHeight="1">
      <c r="F701" s="12"/>
      <c r="G701" s="12"/>
      <c r="H701" s="12"/>
      <c r="I701" s="12"/>
    </row>
    <row r="702" spans="6:9" ht="14.25" customHeight="1">
      <c r="F702" s="12"/>
      <c r="G702" s="12"/>
      <c r="H702" s="12"/>
      <c r="I702" s="12"/>
    </row>
    <row r="703" spans="6:9" ht="14.25" customHeight="1">
      <c r="F703" s="12"/>
      <c r="G703" s="12"/>
      <c r="H703" s="12"/>
      <c r="I703" s="12"/>
    </row>
    <row r="704" spans="6:9" ht="14.25" customHeight="1">
      <c r="F704" s="12"/>
      <c r="G704" s="12"/>
      <c r="H704" s="12"/>
      <c r="I704" s="12"/>
    </row>
    <row r="705" spans="6:9" ht="14.25" customHeight="1">
      <c r="F705" s="12"/>
      <c r="G705" s="12"/>
      <c r="H705" s="12"/>
      <c r="I705" s="12"/>
    </row>
    <row r="706" spans="6:9" ht="14.25" customHeight="1">
      <c r="F706" s="12"/>
      <c r="G706" s="12"/>
      <c r="H706" s="12"/>
      <c r="I706" s="12"/>
    </row>
    <row r="707" spans="6:9" ht="14.25" customHeight="1">
      <c r="F707" s="12"/>
      <c r="G707" s="12"/>
      <c r="H707" s="12"/>
      <c r="I707" s="12"/>
    </row>
    <row r="708" spans="6:9" ht="14.25" customHeight="1">
      <c r="F708" s="12"/>
      <c r="G708" s="12"/>
      <c r="H708" s="12"/>
      <c r="I708" s="12"/>
    </row>
    <row r="709" spans="6:9" ht="14.25" customHeight="1">
      <c r="F709" s="12"/>
      <c r="G709" s="12"/>
      <c r="H709" s="12"/>
      <c r="I709" s="12"/>
    </row>
    <row r="710" spans="6:9" ht="14.25" customHeight="1">
      <c r="F710" s="12"/>
      <c r="G710" s="12"/>
      <c r="H710" s="12"/>
      <c r="I710" s="12"/>
    </row>
    <row r="711" spans="6:9" ht="14.25" customHeight="1">
      <c r="F711" s="12"/>
      <c r="G711" s="12"/>
      <c r="H711" s="12"/>
      <c r="I711" s="12"/>
    </row>
    <row r="712" spans="6:9" ht="14.25" customHeight="1">
      <c r="F712" s="12"/>
      <c r="G712" s="12"/>
      <c r="H712" s="12"/>
      <c r="I712" s="12"/>
    </row>
    <row r="713" spans="6:9" ht="14.25" customHeight="1">
      <c r="F713" s="12"/>
      <c r="G713" s="12"/>
      <c r="H713" s="12"/>
      <c r="I713" s="12"/>
    </row>
    <row r="714" spans="6:9" ht="14.25" customHeight="1">
      <c r="F714" s="12"/>
      <c r="G714" s="12"/>
      <c r="H714" s="12"/>
      <c r="I714" s="12"/>
    </row>
    <row r="715" spans="6:9" ht="14.25" customHeight="1">
      <c r="F715" s="12"/>
      <c r="G715" s="12"/>
      <c r="H715" s="12"/>
      <c r="I715" s="12"/>
    </row>
    <row r="716" spans="6:9" ht="14.25" customHeight="1">
      <c r="F716" s="12"/>
      <c r="G716" s="12"/>
      <c r="H716" s="12"/>
      <c r="I716" s="12"/>
    </row>
    <row r="717" spans="6:9" ht="14.25" customHeight="1">
      <c r="F717" s="12"/>
      <c r="G717" s="12"/>
      <c r="H717" s="12"/>
      <c r="I717" s="12"/>
    </row>
    <row r="718" spans="6:9" ht="14.25" customHeight="1">
      <c r="F718" s="12"/>
      <c r="G718" s="12"/>
      <c r="H718" s="12"/>
      <c r="I718" s="12"/>
    </row>
    <row r="719" spans="6:9" ht="14.25" customHeight="1">
      <c r="F719" s="12"/>
      <c r="G719" s="12"/>
      <c r="H719" s="12"/>
      <c r="I719" s="12"/>
    </row>
    <row r="720" spans="6:9" ht="14.25" customHeight="1">
      <c r="F720" s="12"/>
      <c r="G720" s="12"/>
      <c r="H720" s="12"/>
      <c r="I720" s="12"/>
    </row>
    <row r="721" spans="6:9" ht="14.25" customHeight="1">
      <c r="F721" s="12"/>
      <c r="G721" s="12"/>
      <c r="H721" s="12"/>
      <c r="I721" s="12"/>
    </row>
    <row r="722" spans="6:9" ht="14.25" customHeight="1">
      <c r="F722" s="12"/>
      <c r="G722" s="12"/>
      <c r="H722" s="12"/>
      <c r="I722" s="12"/>
    </row>
    <row r="723" spans="6:9" ht="14.25" customHeight="1">
      <c r="F723" s="12"/>
      <c r="G723" s="12"/>
      <c r="H723" s="12"/>
      <c r="I723" s="12"/>
    </row>
    <row r="724" spans="6:9" ht="14.25" customHeight="1">
      <c r="F724" s="12"/>
      <c r="G724" s="12"/>
      <c r="H724" s="12"/>
      <c r="I724" s="12"/>
    </row>
    <row r="725" spans="6:9" ht="14.25" customHeight="1">
      <c r="F725" s="12"/>
      <c r="G725" s="12"/>
      <c r="H725" s="12"/>
      <c r="I725" s="12"/>
    </row>
    <row r="726" spans="6:9" ht="14.25" customHeight="1">
      <c r="F726" s="12"/>
      <c r="G726" s="12"/>
      <c r="H726" s="12"/>
      <c r="I726" s="12"/>
    </row>
    <row r="727" spans="6:9" ht="14.25" customHeight="1">
      <c r="F727" s="12"/>
      <c r="G727" s="12"/>
      <c r="H727" s="12"/>
      <c r="I727" s="12"/>
    </row>
    <row r="728" spans="6:9" ht="14.25" customHeight="1">
      <c r="F728" s="12"/>
      <c r="G728" s="12"/>
      <c r="H728" s="12"/>
      <c r="I728" s="12"/>
    </row>
    <row r="729" spans="6:9" ht="14.25" customHeight="1">
      <c r="F729" s="12"/>
      <c r="G729" s="12"/>
      <c r="H729" s="12"/>
      <c r="I729" s="12"/>
    </row>
    <row r="730" spans="6:9" ht="14.25" customHeight="1">
      <c r="F730" s="12"/>
      <c r="G730" s="12"/>
      <c r="H730" s="12"/>
      <c r="I730" s="12"/>
    </row>
    <row r="731" spans="6:9" ht="14.25" customHeight="1">
      <c r="F731" s="12"/>
      <c r="G731" s="12"/>
      <c r="H731" s="12"/>
      <c r="I731" s="12"/>
    </row>
    <row r="732" spans="6:9" ht="14.25" customHeight="1">
      <c r="F732" s="12"/>
      <c r="G732" s="12"/>
      <c r="H732" s="12"/>
      <c r="I732" s="12"/>
    </row>
    <row r="733" spans="6:9" ht="14.25" customHeight="1">
      <c r="F733" s="12"/>
      <c r="G733" s="12"/>
      <c r="H733" s="12"/>
      <c r="I733" s="12"/>
    </row>
    <row r="734" spans="6:9" ht="14.25" customHeight="1">
      <c r="F734" s="12"/>
      <c r="G734" s="12"/>
      <c r="H734" s="12"/>
      <c r="I734" s="12"/>
    </row>
    <row r="735" spans="6:9" ht="14.25" customHeight="1">
      <c r="F735" s="12"/>
      <c r="G735" s="12"/>
      <c r="H735" s="12"/>
      <c r="I735" s="12"/>
    </row>
    <row r="736" spans="6:9" ht="14.25" customHeight="1">
      <c r="F736" s="12"/>
      <c r="G736" s="12"/>
      <c r="H736" s="12"/>
      <c r="I736" s="12"/>
    </row>
    <row r="737" spans="6:9" ht="14.25" customHeight="1">
      <c r="F737" s="12"/>
      <c r="G737" s="12"/>
      <c r="H737" s="12"/>
      <c r="I737" s="12"/>
    </row>
    <row r="738" spans="6:9" ht="14.25" customHeight="1">
      <c r="F738" s="12"/>
      <c r="G738" s="12"/>
      <c r="H738" s="12"/>
      <c r="I738" s="12"/>
    </row>
    <row r="739" spans="6:9" ht="14.25" customHeight="1">
      <c r="F739" s="12"/>
      <c r="G739" s="12"/>
      <c r="H739" s="12"/>
      <c r="I739" s="12"/>
    </row>
    <row r="740" spans="6:9" ht="14.25" customHeight="1">
      <c r="F740" s="12"/>
      <c r="G740" s="12"/>
      <c r="H740" s="12"/>
      <c r="I740" s="12"/>
    </row>
    <row r="741" spans="6:9" ht="14.25" customHeight="1">
      <c r="F741" s="12"/>
      <c r="G741" s="12"/>
      <c r="H741" s="12"/>
      <c r="I741" s="12"/>
    </row>
    <row r="742" spans="6:9" ht="14.25" customHeight="1">
      <c r="F742" s="12"/>
      <c r="G742" s="12"/>
      <c r="H742" s="12"/>
      <c r="I742" s="12"/>
    </row>
    <row r="743" spans="6:9" ht="14.25" customHeight="1">
      <c r="F743" s="12"/>
      <c r="G743" s="12"/>
      <c r="H743" s="12"/>
      <c r="I743" s="12"/>
    </row>
    <row r="744" spans="6:9" ht="14.25" customHeight="1">
      <c r="F744" s="12"/>
      <c r="G744" s="12"/>
      <c r="H744" s="12"/>
      <c r="I744" s="12"/>
    </row>
    <row r="745" spans="6:9" ht="14.25" customHeight="1">
      <c r="F745" s="12"/>
      <c r="G745" s="12"/>
      <c r="H745" s="12"/>
      <c r="I745" s="12"/>
    </row>
    <row r="746" spans="6:9" ht="14.25" customHeight="1">
      <c r="F746" s="12"/>
      <c r="G746" s="12"/>
      <c r="H746" s="12"/>
      <c r="I746" s="12"/>
    </row>
    <row r="747" spans="6:9" ht="14.25" customHeight="1">
      <c r="F747" s="12"/>
      <c r="G747" s="12"/>
      <c r="H747" s="12"/>
      <c r="I747" s="12"/>
    </row>
    <row r="748" spans="6:9" ht="14.25" customHeight="1">
      <c r="F748" s="12"/>
      <c r="G748" s="12"/>
      <c r="H748" s="12"/>
      <c r="I748" s="12"/>
    </row>
    <row r="749" spans="6:9" ht="14.25" customHeight="1">
      <c r="F749" s="12"/>
      <c r="G749" s="12"/>
      <c r="H749" s="12"/>
      <c r="I749" s="12"/>
    </row>
    <row r="750" spans="6:9" ht="14.25" customHeight="1">
      <c r="F750" s="12"/>
      <c r="G750" s="12"/>
      <c r="H750" s="12"/>
      <c r="I750" s="12"/>
    </row>
    <row r="751" spans="6:9" ht="14.25" customHeight="1">
      <c r="F751" s="12"/>
      <c r="G751" s="12"/>
      <c r="H751" s="12"/>
      <c r="I751" s="12"/>
    </row>
    <row r="752" spans="6:9" ht="14.25" customHeight="1">
      <c r="F752" s="12"/>
      <c r="G752" s="12"/>
      <c r="H752" s="12"/>
      <c r="I752" s="12"/>
    </row>
    <row r="753" spans="6:9" ht="14.25" customHeight="1">
      <c r="F753" s="12"/>
      <c r="G753" s="12"/>
      <c r="H753" s="12"/>
      <c r="I753" s="12"/>
    </row>
    <row r="754" spans="6:9" ht="14.25" customHeight="1">
      <c r="F754" s="12"/>
      <c r="G754" s="12"/>
      <c r="H754" s="12"/>
      <c r="I754" s="12"/>
    </row>
    <row r="755" spans="6:9" ht="14.25" customHeight="1">
      <c r="F755" s="12"/>
      <c r="G755" s="12"/>
      <c r="H755" s="12"/>
      <c r="I755" s="12"/>
    </row>
    <row r="756" spans="6:9" ht="14.25" customHeight="1">
      <c r="F756" s="12"/>
      <c r="G756" s="12"/>
      <c r="H756" s="12"/>
      <c r="I756" s="12"/>
    </row>
    <row r="757" spans="6:9" ht="14.25" customHeight="1">
      <c r="F757" s="12"/>
      <c r="G757" s="12"/>
      <c r="H757" s="12"/>
      <c r="I757" s="12"/>
    </row>
    <row r="758" spans="6:9" ht="14.25" customHeight="1">
      <c r="F758" s="12"/>
      <c r="G758" s="12"/>
      <c r="H758" s="12"/>
      <c r="I758" s="12"/>
    </row>
    <row r="759" spans="6:9" ht="14.25" customHeight="1">
      <c r="F759" s="12"/>
      <c r="G759" s="12"/>
      <c r="H759" s="12"/>
      <c r="I759" s="12"/>
    </row>
    <row r="760" spans="6:9" ht="14.25" customHeight="1">
      <c r="F760" s="12"/>
      <c r="G760" s="12"/>
      <c r="H760" s="12"/>
      <c r="I760" s="12"/>
    </row>
    <row r="761" spans="6:9" ht="14.25" customHeight="1">
      <c r="F761" s="12"/>
      <c r="G761" s="12"/>
      <c r="H761" s="12"/>
      <c r="I761" s="12"/>
    </row>
    <row r="762" spans="6:9" ht="14.25" customHeight="1">
      <c r="F762" s="12"/>
      <c r="G762" s="12"/>
      <c r="H762" s="12"/>
      <c r="I762" s="12"/>
    </row>
    <row r="763" spans="6:9" ht="14.25" customHeight="1">
      <c r="F763" s="12"/>
      <c r="G763" s="12"/>
      <c r="H763" s="12"/>
      <c r="I763" s="12"/>
    </row>
    <row r="764" spans="6:9" ht="14.25" customHeight="1">
      <c r="F764" s="12"/>
      <c r="G764" s="12"/>
      <c r="H764" s="12"/>
      <c r="I764" s="12"/>
    </row>
    <row r="765" spans="6:9" ht="14.25" customHeight="1">
      <c r="F765" s="12"/>
      <c r="G765" s="12"/>
      <c r="H765" s="12"/>
      <c r="I765" s="12"/>
    </row>
    <row r="766" spans="6:9" ht="14.25" customHeight="1">
      <c r="F766" s="12"/>
      <c r="G766" s="12"/>
      <c r="H766" s="12"/>
      <c r="I766" s="12"/>
    </row>
    <row r="767" spans="6:9" ht="14.25" customHeight="1">
      <c r="F767" s="12"/>
      <c r="G767" s="12"/>
      <c r="H767" s="12"/>
      <c r="I767" s="12"/>
    </row>
    <row r="768" spans="6:9" ht="14.25" customHeight="1">
      <c r="F768" s="12"/>
      <c r="G768" s="12"/>
      <c r="H768" s="12"/>
      <c r="I768" s="12"/>
    </row>
    <row r="769" spans="6:9" ht="14.25" customHeight="1">
      <c r="F769" s="12"/>
      <c r="G769" s="12"/>
      <c r="H769" s="12"/>
      <c r="I769" s="12"/>
    </row>
    <row r="770" spans="6:9" ht="14.25" customHeight="1">
      <c r="F770" s="12"/>
      <c r="G770" s="12"/>
      <c r="H770" s="12"/>
      <c r="I770" s="12"/>
    </row>
    <row r="771" spans="6:9" ht="14.25" customHeight="1">
      <c r="F771" s="12"/>
      <c r="G771" s="12"/>
      <c r="H771" s="12"/>
      <c r="I771" s="12"/>
    </row>
    <row r="772" spans="6:9" ht="14.25" customHeight="1">
      <c r="F772" s="12"/>
      <c r="G772" s="12"/>
      <c r="H772" s="12"/>
      <c r="I772" s="12"/>
    </row>
    <row r="773" spans="6:9" ht="14.25" customHeight="1">
      <c r="F773" s="12"/>
      <c r="G773" s="12"/>
      <c r="H773" s="12"/>
      <c r="I773" s="12"/>
    </row>
    <row r="774" spans="6:9" ht="14.25" customHeight="1">
      <c r="F774" s="12"/>
      <c r="G774" s="12"/>
      <c r="H774" s="12"/>
      <c r="I774" s="12"/>
    </row>
    <row r="775" spans="6:9" ht="14.25" customHeight="1">
      <c r="F775" s="12"/>
      <c r="G775" s="12"/>
      <c r="H775" s="12"/>
      <c r="I775" s="12"/>
    </row>
    <row r="776" spans="6:9" ht="14.25" customHeight="1">
      <c r="F776" s="12"/>
      <c r="G776" s="12"/>
      <c r="H776" s="12"/>
      <c r="I776" s="12"/>
    </row>
    <row r="777" spans="6:9" ht="14.25" customHeight="1">
      <c r="F777" s="12"/>
      <c r="G777" s="12"/>
      <c r="H777" s="12"/>
      <c r="I777" s="12"/>
    </row>
    <row r="778" spans="6:9" ht="14.25" customHeight="1">
      <c r="F778" s="12"/>
      <c r="G778" s="12"/>
      <c r="H778" s="12"/>
      <c r="I778" s="12"/>
    </row>
    <row r="779" spans="6:9" ht="14.25" customHeight="1">
      <c r="F779" s="12"/>
      <c r="G779" s="12"/>
      <c r="H779" s="12"/>
      <c r="I779" s="12"/>
    </row>
    <row r="780" spans="6:9" ht="14.25" customHeight="1">
      <c r="F780" s="12"/>
      <c r="G780" s="12"/>
      <c r="H780" s="12"/>
      <c r="I780" s="12"/>
    </row>
    <row r="781" spans="6:9" ht="14.25" customHeight="1">
      <c r="F781" s="12"/>
      <c r="G781" s="12"/>
      <c r="H781" s="12"/>
      <c r="I781" s="12"/>
    </row>
    <row r="782" spans="6:9" ht="14.25" customHeight="1">
      <c r="F782" s="12"/>
      <c r="G782" s="12"/>
      <c r="H782" s="12"/>
      <c r="I782" s="12"/>
    </row>
    <row r="783" spans="6:9" ht="14.25" customHeight="1">
      <c r="F783" s="12"/>
      <c r="G783" s="12"/>
      <c r="H783" s="12"/>
      <c r="I783" s="12"/>
    </row>
    <row r="784" spans="6:9" ht="14.25" customHeight="1">
      <c r="F784" s="12"/>
      <c r="G784" s="12"/>
      <c r="H784" s="12"/>
      <c r="I784" s="12"/>
    </row>
    <row r="785" spans="6:9" ht="14.25" customHeight="1">
      <c r="F785" s="12"/>
      <c r="G785" s="12"/>
      <c r="H785" s="12"/>
      <c r="I785" s="12"/>
    </row>
    <row r="786" spans="6:9" ht="14.25" customHeight="1">
      <c r="F786" s="12"/>
      <c r="G786" s="12"/>
      <c r="H786" s="12"/>
      <c r="I786" s="12"/>
    </row>
    <row r="787" spans="6:9" ht="14.25" customHeight="1">
      <c r="F787" s="12"/>
      <c r="G787" s="12"/>
      <c r="H787" s="12"/>
      <c r="I787" s="12"/>
    </row>
    <row r="788" spans="6:9" ht="14.25" customHeight="1">
      <c r="F788" s="12"/>
      <c r="G788" s="12"/>
      <c r="H788" s="12"/>
      <c r="I788" s="12"/>
    </row>
    <row r="789" spans="6:9" ht="14.25" customHeight="1">
      <c r="F789" s="12"/>
      <c r="G789" s="12"/>
      <c r="H789" s="12"/>
      <c r="I789" s="12"/>
    </row>
    <row r="790" spans="6:9" ht="14.25" customHeight="1">
      <c r="F790" s="12"/>
      <c r="G790" s="12"/>
      <c r="H790" s="12"/>
      <c r="I790" s="12"/>
    </row>
    <row r="791" spans="6:9" ht="14.25" customHeight="1">
      <c r="F791" s="12"/>
      <c r="G791" s="12"/>
      <c r="H791" s="12"/>
      <c r="I791" s="12"/>
    </row>
    <row r="792" spans="6:9" ht="14.25" customHeight="1">
      <c r="F792" s="12"/>
      <c r="G792" s="12"/>
      <c r="H792" s="12"/>
      <c r="I792" s="12"/>
    </row>
    <row r="793" spans="6:9" ht="14.25" customHeight="1">
      <c r="F793" s="12"/>
      <c r="G793" s="12"/>
      <c r="H793" s="12"/>
      <c r="I793" s="12"/>
    </row>
    <row r="794" spans="6:9" ht="14.25" customHeight="1">
      <c r="F794" s="12"/>
      <c r="G794" s="12"/>
      <c r="H794" s="12"/>
      <c r="I794" s="12"/>
    </row>
    <row r="795" spans="6:9" ht="14.25" customHeight="1">
      <c r="F795" s="12"/>
      <c r="G795" s="12"/>
      <c r="H795" s="12"/>
      <c r="I795" s="12"/>
    </row>
    <row r="796" spans="6:9" ht="14.25" customHeight="1">
      <c r="F796" s="12"/>
      <c r="G796" s="12"/>
      <c r="H796" s="12"/>
      <c r="I796" s="12"/>
    </row>
    <row r="797" spans="6:9" ht="14.25" customHeight="1">
      <c r="F797" s="12"/>
      <c r="G797" s="12"/>
      <c r="H797" s="12"/>
      <c r="I797" s="12"/>
    </row>
    <row r="798" spans="6:9" ht="14.25" customHeight="1">
      <c r="F798" s="12"/>
      <c r="G798" s="12"/>
      <c r="H798" s="12"/>
      <c r="I798" s="12"/>
    </row>
    <row r="799" spans="6:9" ht="14.25" customHeight="1">
      <c r="F799" s="12"/>
      <c r="G799" s="12"/>
      <c r="H799" s="12"/>
      <c r="I799" s="12"/>
    </row>
    <row r="800" spans="6:9" ht="14.25" customHeight="1">
      <c r="F800" s="12"/>
      <c r="G800" s="12"/>
      <c r="H800" s="12"/>
      <c r="I800" s="12"/>
    </row>
    <row r="801" spans="6:9" ht="14.25" customHeight="1">
      <c r="F801" s="12"/>
      <c r="G801" s="12"/>
      <c r="H801" s="12"/>
      <c r="I801" s="12"/>
    </row>
    <row r="802" spans="6:9" ht="14.25" customHeight="1">
      <c r="F802" s="12"/>
      <c r="G802" s="12"/>
      <c r="H802" s="12"/>
      <c r="I802" s="12"/>
    </row>
    <row r="803" spans="6:9" ht="14.25" customHeight="1">
      <c r="F803" s="12"/>
      <c r="G803" s="12"/>
      <c r="H803" s="12"/>
      <c r="I803" s="12"/>
    </row>
    <row r="804" spans="6:9" ht="14.25" customHeight="1">
      <c r="F804" s="12"/>
      <c r="G804" s="12"/>
      <c r="H804" s="12"/>
      <c r="I804" s="12"/>
    </row>
    <row r="805" spans="6:9" ht="14.25" customHeight="1">
      <c r="F805" s="12"/>
      <c r="G805" s="12"/>
      <c r="H805" s="12"/>
      <c r="I805" s="12"/>
    </row>
    <row r="806" spans="6:9" ht="14.25" customHeight="1">
      <c r="F806" s="12"/>
      <c r="G806" s="12"/>
      <c r="H806" s="12"/>
      <c r="I806" s="12"/>
    </row>
    <row r="807" spans="6:9" ht="14.25" customHeight="1">
      <c r="F807" s="12"/>
      <c r="G807" s="12"/>
      <c r="H807" s="12"/>
      <c r="I807" s="12"/>
    </row>
    <row r="808" spans="6:9" ht="14.25" customHeight="1">
      <c r="F808" s="12"/>
      <c r="G808" s="12"/>
      <c r="H808" s="12"/>
      <c r="I808" s="12"/>
    </row>
    <row r="809" spans="6:9" ht="14.25" customHeight="1">
      <c r="F809" s="12"/>
      <c r="G809" s="12"/>
      <c r="H809" s="12"/>
      <c r="I809" s="12"/>
    </row>
    <row r="810" spans="6:9" ht="14.25" customHeight="1">
      <c r="F810" s="12"/>
      <c r="G810" s="12"/>
      <c r="H810" s="12"/>
      <c r="I810" s="12"/>
    </row>
    <row r="811" spans="6:9" ht="14.25" customHeight="1">
      <c r="F811" s="12"/>
      <c r="G811" s="12"/>
      <c r="H811" s="12"/>
      <c r="I811" s="12"/>
    </row>
    <row r="812" spans="6:9" ht="14.25" customHeight="1">
      <c r="F812" s="12"/>
      <c r="G812" s="12"/>
      <c r="H812" s="12"/>
      <c r="I812" s="12"/>
    </row>
    <row r="813" spans="6:9" ht="14.25" customHeight="1">
      <c r="F813" s="12"/>
      <c r="G813" s="12"/>
      <c r="H813" s="12"/>
      <c r="I813" s="12"/>
    </row>
    <row r="814" spans="6:9" ht="14.25" customHeight="1">
      <c r="F814" s="12"/>
      <c r="G814" s="12"/>
      <c r="H814" s="12"/>
      <c r="I814" s="12"/>
    </row>
    <row r="815" spans="6:9" ht="14.25" customHeight="1">
      <c r="F815" s="12"/>
      <c r="G815" s="12"/>
      <c r="H815" s="12"/>
      <c r="I815" s="12"/>
    </row>
    <row r="816" spans="6:9" ht="14.25" customHeight="1">
      <c r="F816" s="12"/>
      <c r="G816" s="12"/>
      <c r="H816" s="12"/>
      <c r="I816" s="12"/>
    </row>
    <row r="817" spans="6:9" ht="14.25" customHeight="1">
      <c r="F817" s="12"/>
      <c r="G817" s="12"/>
      <c r="H817" s="12"/>
      <c r="I817" s="12"/>
    </row>
    <row r="818" spans="6:9" ht="14.25" customHeight="1">
      <c r="F818" s="12"/>
      <c r="G818" s="12"/>
      <c r="H818" s="12"/>
      <c r="I818" s="12"/>
    </row>
    <row r="819" spans="6:9" ht="14.25" customHeight="1">
      <c r="F819" s="12"/>
      <c r="G819" s="12"/>
      <c r="H819" s="12"/>
      <c r="I819" s="12"/>
    </row>
    <row r="820" spans="6:9" ht="14.25" customHeight="1">
      <c r="F820" s="12"/>
      <c r="G820" s="12"/>
      <c r="H820" s="12"/>
      <c r="I820" s="12"/>
    </row>
    <row r="821" spans="6:9" ht="14.25" customHeight="1">
      <c r="F821" s="12"/>
      <c r="G821" s="12"/>
      <c r="H821" s="12"/>
      <c r="I821" s="12"/>
    </row>
    <row r="822" spans="6:9" ht="14.25" customHeight="1">
      <c r="F822" s="12"/>
      <c r="G822" s="12"/>
      <c r="H822" s="12"/>
      <c r="I822" s="12"/>
    </row>
    <row r="823" spans="6:9" ht="14.25" customHeight="1">
      <c r="F823" s="12"/>
      <c r="G823" s="12"/>
      <c r="H823" s="12"/>
      <c r="I823" s="12"/>
    </row>
    <row r="824" spans="6:9" ht="14.25" customHeight="1">
      <c r="F824" s="12"/>
      <c r="G824" s="12"/>
      <c r="H824" s="12"/>
      <c r="I824" s="12"/>
    </row>
    <row r="825" spans="6:9" ht="14.25" customHeight="1">
      <c r="F825" s="12"/>
      <c r="G825" s="12"/>
      <c r="H825" s="12"/>
      <c r="I825" s="12"/>
    </row>
    <row r="826" spans="6:9" ht="14.25" customHeight="1">
      <c r="F826" s="12"/>
      <c r="G826" s="12"/>
      <c r="H826" s="12"/>
      <c r="I826" s="12"/>
    </row>
    <row r="827" spans="6:9" ht="14.25" customHeight="1">
      <c r="F827" s="12"/>
      <c r="G827" s="12"/>
      <c r="H827" s="12"/>
      <c r="I827" s="12"/>
    </row>
    <row r="828" spans="6:9" ht="14.25" customHeight="1">
      <c r="F828" s="12"/>
      <c r="G828" s="12"/>
      <c r="H828" s="12"/>
      <c r="I828" s="12"/>
    </row>
    <row r="829" spans="6:9" ht="14.25" customHeight="1">
      <c r="F829" s="12"/>
      <c r="G829" s="12"/>
      <c r="H829" s="12"/>
      <c r="I829" s="12"/>
    </row>
    <row r="830" spans="6:9" ht="14.25" customHeight="1">
      <c r="F830" s="12"/>
      <c r="G830" s="12"/>
      <c r="H830" s="12"/>
      <c r="I830" s="12"/>
    </row>
    <row r="831" spans="6:9" ht="14.25" customHeight="1">
      <c r="F831" s="12"/>
      <c r="G831" s="12"/>
      <c r="H831" s="12"/>
      <c r="I831" s="12"/>
    </row>
    <row r="832" spans="6:9" ht="14.25" customHeight="1">
      <c r="F832" s="12"/>
      <c r="G832" s="12"/>
      <c r="H832" s="12"/>
      <c r="I832" s="12"/>
    </row>
    <row r="833" spans="6:9" ht="14.25" customHeight="1">
      <c r="F833" s="12"/>
      <c r="G833" s="12"/>
      <c r="H833" s="12"/>
      <c r="I833" s="12"/>
    </row>
    <row r="834" spans="6:9" ht="14.25" customHeight="1">
      <c r="F834" s="12"/>
      <c r="G834" s="12"/>
      <c r="H834" s="12"/>
      <c r="I834" s="12"/>
    </row>
    <row r="835" spans="6:9" ht="14.25" customHeight="1">
      <c r="F835" s="12"/>
      <c r="G835" s="12"/>
      <c r="H835" s="12"/>
      <c r="I835" s="12"/>
    </row>
    <row r="836" spans="6:9" ht="14.25" customHeight="1">
      <c r="F836" s="12"/>
      <c r="G836" s="12"/>
      <c r="H836" s="12"/>
      <c r="I836" s="12"/>
    </row>
    <row r="837" spans="6:9" ht="14.25" customHeight="1">
      <c r="F837" s="12"/>
      <c r="G837" s="12"/>
      <c r="H837" s="12"/>
      <c r="I837" s="12"/>
    </row>
    <row r="838" spans="6:9" ht="14.25" customHeight="1">
      <c r="F838" s="12"/>
      <c r="G838" s="12"/>
      <c r="H838" s="12"/>
      <c r="I838" s="12"/>
    </row>
    <row r="839" spans="6:9" ht="14.25" customHeight="1">
      <c r="F839" s="12"/>
      <c r="G839" s="12"/>
      <c r="H839" s="12"/>
      <c r="I839" s="12"/>
    </row>
    <row r="840" spans="6:9" ht="14.25" customHeight="1">
      <c r="F840" s="12"/>
      <c r="G840" s="12"/>
      <c r="H840" s="12"/>
      <c r="I840" s="12"/>
    </row>
    <row r="841" spans="6:9" ht="14.25" customHeight="1">
      <c r="F841" s="12"/>
      <c r="G841" s="12"/>
      <c r="H841" s="12"/>
      <c r="I841" s="12"/>
    </row>
    <row r="842" spans="6:9" ht="14.25" customHeight="1">
      <c r="F842" s="12"/>
      <c r="G842" s="12"/>
      <c r="H842" s="12"/>
      <c r="I842" s="12"/>
    </row>
    <row r="843" spans="6:9" ht="14.25" customHeight="1">
      <c r="F843" s="12"/>
      <c r="G843" s="12"/>
      <c r="H843" s="12"/>
      <c r="I843" s="12"/>
    </row>
    <row r="844" spans="6:9" ht="14.25" customHeight="1">
      <c r="F844" s="12"/>
      <c r="G844" s="12"/>
      <c r="H844" s="12"/>
      <c r="I844" s="12"/>
    </row>
    <row r="845" spans="6:9" ht="14.25" customHeight="1">
      <c r="F845" s="12"/>
      <c r="G845" s="12"/>
      <c r="H845" s="12"/>
      <c r="I845" s="12"/>
    </row>
    <row r="846" spans="6:9" ht="14.25" customHeight="1">
      <c r="F846" s="12"/>
      <c r="G846" s="12"/>
      <c r="H846" s="12"/>
      <c r="I846" s="12"/>
    </row>
    <row r="847" spans="6:9" ht="14.25" customHeight="1">
      <c r="F847" s="12"/>
      <c r="G847" s="12"/>
      <c r="H847" s="12"/>
      <c r="I847" s="12"/>
    </row>
    <row r="848" spans="6:9" ht="14.25" customHeight="1">
      <c r="F848" s="12"/>
      <c r="G848" s="12"/>
      <c r="H848" s="12"/>
      <c r="I848" s="12"/>
    </row>
    <row r="849" spans="6:9" ht="14.25" customHeight="1">
      <c r="F849" s="12"/>
      <c r="G849" s="12"/>
      <c r="H849" s="12"/>
      <c r="I849" s="12"/>
    </row>
    <row r="850" spans="6:9" ht="14.25" customHeight="1">
      <c r="F850" s="12"/>
      <c r="G850" s="12"/>
      <c r="H850" s="12"/>
      <c r="I850" s="12"/>
    </row>
    <row r="851" spans="6:9" ht="14.25" customHeight="1">
      <c r="F851" s="12"/>
      <c r="G851" s="12"/>
      <c r="H851" s="12"/>
      <c r="I851" s="12"/>
    </row>
    <row r="852" spans="6:9" ht="14.25" customHeight="1">
      <c r="F852" s="12"/>
      <c r="G852" s="12"/>
      <c r="H852" s="12"/>
      <c r="I852" s="12"/>
    </row>
    <row r="853" spans="6:9" ht="14.25" customHeight="1">
      <c r="F853" s="12"/>
      <c r="G853" s="12"/>
      <c r="H853" s="12"/>
      <c r="I853" s="12"/>
    </row>
    <row r="854" spans="6:9" ht="14.25" customHeight="1">
      <c r="F854" s="12"/>
      <c r="G854" s="12"/>
      <c r="H854" s="12"/>
      <c r="I854" s="12"/>
    </row>
    <row r="855" spans="6:9" ht="14.25" customHeight="1">
      <c r="F855" s="12"/>
      <c r="G855" s="12"/>
      <c r="H855" s="12"/>
      <c r="I855" s="12"/>
    </row>
    <row r="856" spans="6:9" ht="14.25" customHeight="1">
      <c r="F856" s="12"/>
      <c r="G856" s="12"/>
      <c r="H856" s="12"/>
      <c r="I856" s="12"/>
    </row>
    <row r="857" spans="6:9" ht="14.25" customHeight="1">
      <c r="F857" s="12"/>
      <c r="G857" s="12"/>
      <c r="H857" s="12"/>
      <c r="I857" s="12"/>
    </row>
    <row r="858" spans="6:9" ht="14.25" customHeight="1">
      <c r="F858" s="12"/>
      <c r="G858" s="12"/>
      <c r="H858" s="12"/>
      <c r="I858" s="12"/>
    </row>
    <row r="859" spans="6:9" ht="14.25" customHeight="1">
      <c r="F859" s="12"/>
      <c r="G859" s="12"/>
      <c r="H859" s="12"/>
      <c r="I859" s="12"/>
    </row>
    <row r="860" spans="6:9" ht="14.25" customHeight="1">
      <c r="F860" s="12"/>
      <c r="G860" s="12"/>
      <c r="H860" s="12"/>
      <c r="I860" s="12"/>
    </row>
    <row r="861" spans="6:9" ht="14.25" customHeight="1">
      <c r="F861" s="12"/>
      <c r="G861" s="12"/>
      <c r="H861" s="12"/>
      <c r="I861" s="12"/>
    </row>
    <row r="862" spans="6:9" ht="14.25" customHeight="1">
      <c r="F862" s="12"/>
      <c r="G862" s="12"/>
      <c r="H862" s="12"/>
      <c r="I862" s="12"/>
    </row>
    <row r="863" spans="6:9" ht="14.25" customHeight="1">
      <c r="F863" s="12"/>
      <c r="G863" s="12"/>
      <c r="H863" s="12"/>
      <c r="I863" s="12"/>
    </row>
    <row r="864" spans="6:9" ht="14.25" customHeight="1">
      <c r="F864" s="12"/>
      <c r="G864" s="12"/>
      <c r="H864" s="12"/>
      <c r="I864" s="12"/>
    </row>
    <row r="865" spans="6:9" ht="14.25" customHeight="1">
      <c r="F865" s="12"/>
      <c r="G865" s="12"/>
      <c r="H865" s="12"/>
      <c r="I865" s="12"/>
    </row>
    <row r="866" spans="6:9" ht="14.25" customHeight="1">
      <c r="F866" s="12"/>
      <c r="G866" s="12"/>
      <c r="H866" s="12"/>
      <c r="I866" s="12"/>
    </row>
    <row r="867" spans="6:9" ht="14.25" customHeight="1">
      <c r="F867" s="12"/>
      <c r="G867" s="12"/>
      <c r="H867" s="12"/>
      <c r="I867" s="12"/>
    </row>
    <row r="868" spans="6:9" ht="14.25" customHeight="1">
      <c r="F868" s="12"/>
      <c r="G868" s="12"/>
      <c r="H868" s="12"/>
      <c r="I868" s="12"/>
    </row>
    <row r="869" spans="6:9" ht="14.25" customHeight="1">
      <c r="F869" s="12"/>
      <c r="G869" s="12"/>
      <c r="H869" s="12"/>
      <c r="I869" s="12"/>
    </row>
    <row r="870" spans="6:9" ht="14.25" customHeight="1">
      <c r="F870" s="12"/>
      <c r="G870" s="12"/>
      <c r="H870" s="12"/>
      <c r="I870" s="12"/>
    </row>
    <row r="871" spans="6:9" ht="14.25" customHeight="1">
      <c r="F871" s="12"/>
      <c r="G871" s="12"/>
      <c r="H871" s="12"/>
      <c r="I871" s="12"/>
    </row>
    <row r="872" spans="6:9" ht="14.25" customHeight="1">
      <c r="F872" s="12"/>
      <c r="G872" s="12"/>
      <c r="H872" s="12"/>
      <c r="I872" s="12"/>
    </row>
    <row r="873" spans="6:9" ht="14.25" customHeight="1">
      <c r="F873" s="12"/>
      <c r="G873" s="12"/>
      <c r="H873" s="12"/>
      <c r="I873" s="12"/>
    </row>
    <row r="874" spans="6:9" ht="14.25" customHeight="1">
      <c r="F874" s="12"/>
      <c r="G874" s="12"/>
      <c r="H874" s="12"/>
      <c r="I874" s="12"/>
    </row>
    <row r="875" spans="6:9" ht="14.25" customHeight="1">
      <c r="F875" s="12"/>
      <c r="G875" s="12"/>
      <c r="H875" s="12"/>
      <c r="I875" s="12"/>
    </row>
    <row r="876" spans="6:9" ht="14.25" customHeight="1">
      <c r="F876" s="12"/>
      <c r="G876" s="12"/>
      <c r="H876" s="12"/>
      <c r="I876" s="12"/>
    </row>
    <row r="877" spans="6:9" ht="14.25" customHeight="1">
      <c r="F877" s="12"/>
      <c r="G877" s="12"/>
      <c r="H877" s="12"/>
      <c r="I877" s="12"/>
    </row>
    <row r="878" spans="6:9" ht="14.25" customHeight="1">
      <c r="F878" s="12"/>
      <c r="G878" s="12"/>
      <c r="H878" s="12"/>
      <c r="I878" s="12"/>
    </row>
    <row r="879" spans="6:9" ht="14.25" customHeight="1">
      <c r="F879" s="12"/>
      <c r="G879" s="12"/>
      <c r="H879" s="12"/>
      <c r="I879" s="12"/>
    </row>
    <row r="880" spans="6:9" ht="14.25" customHeight="1">
      <c r="F880" s="12"/>
      <c r="G880" s="12"/>
      <c r="H880" s="12"/>
      <c r="I880" s="12"/>
    </row>
    <row r="881" spans="6:9" ht="14.25" customHeight="1">
      <c r="F881" s="12"/>
      <c r="G881" s="12"/>
      <c r="H881" s="12"/>
      <c r="I881" s="12"/>
    </row>
    <row r="882" spans="6:9" ht="14.25" customHeight="1">
      <c r="F882" s="12"/>
      <c r="G882" s="12"/>
      <c r="H882" s="12"/>
      <c r="I882" s="12"/>
    </row>
    <row r="883" spans="6:9" ht="14.25" customHeight="1">
      <c r="F883" s="12"/>
      <c r="G883" s="12"/>
      <c r="H883" s="12"/>
      <c r="I883" s="12"/>
    </row>
    <row r="884" spans="6:9" ht="14.25" customHeight="1">
      <c r="F884" s="12"/>
      <c r="G884" s="12"/>
      <c r="H884" s="12"/>
      <c r="I884" s="12"/>
    </row>
    <row r="885" spans="6:9" ht="14.25" customHeight="1">
      <c r="F885" s="12"/>
      <c r="G885" s="12"/>
      <c r="H885" s="12"/>
      <c r="I885" s="12"/>
    </row>
    <row r="886" spans="6:9" ht="14.25" customHeight="1">
      <c r="F886" s="12"/>
      <c r="G886" s="12"/>
      <c r="H886" s="12"/>
      <c r="I886" s="12"/>
    </row>
    <row r="887" spans="6:9" ht="14.25" customHeight="1">
      <c r="F887" s="12"/>
      <c r="G887" s="12"/>
      <c r="H887" s="12"/>
      <c r="I887" s="12"/>
    </row>
    <row r="888" spans="6:9" ht="14.25" customHeight="1">
      <c r="F888" s="12"/>
      <c r="G888" s="12"/>
      <c r="H888" s="12"/>
      <c r="I888" s="12"/>
    </row>
    <row r="889" spans="6:9" ht="14.25" customHeight="1">
      <c r="F889" s="12"/>
      <c r="G889" s="12"/>
      <c r="H889" s="12"/>
      <c r="I889" s="12"/>
    </row>
    <row r="890" spans="6:9" ht="14.25" customHeight="1">
      <c r="F890" s="12"/>
      <c r="G890" s="12"/>
      <c r="H890" s="12"/>
      <c r="I890" s="12"/>
    </row>
    <row r="891" spans="6:9" ht="14.25" customHeight="1">
      <c r="F891" s="12"/>
      <c r="G891" s="12"/>
      <c r="H891" s="12"/>
      <c r="I891" s="12"/>
    </row>
    <row r="892" spans="6:9" ht="14.25" customHeight="1">
      <c r="F892" s="12"/>
      <c r="G892" s="12"/>
      <c r="H892" s="12"/>
      <c r="I892" s="12"/>
    </row>
    <row r="893" spans="6:9" ht="14.25" customHeight="1">
      <c r="F893" s="12"/>
      <c r="G893" s="12"/>
      <c r="H893" s="12"/>
      <c r="I893" s="12"/>
    </row>
    <row r="894" spans="6:9" ht="14.25" customHeight="1">
      <c r="F894" s="12"/>
      <c r="G894" s="12"/>
      <c r="H894" s="12"/>
      <c r="I894" s="12"/>
    </row>
    <row r="895" spans="6:9" ht="14.25" customHeight="1">
      <c r="F895" s="12"/>
      <c r="G895" s="12"/>
      <c r="H895" s="12"/>
      <c r="I895" s="12"/>
    </row>
    <row r="896" spans="6:9" ht="14.25" customHeight="1">
      <c r="F896" s="12"/>
      <c r="G896" s="12"/>
      <c r="H896" s="12"/>
      <c r="I896" s="12"/>
    </row>
    <row r="897" spans="6:9" ht="14.25" customHeight="1">
      <c r="F897" s="12"/>
      <c r="G897" s="12"/>
      <c r="H897" s="12"/>
      <c r="I897" s="12"/>
    </row>
    <row r="898" spans="6:9" ht="14.25" customHeight="1">
      <c r="F898" s="12"/>
      <c r="G898" s="12"/>
      <c r="H898" s="12"/>
      <c r="I898" s="12"/>
    </row>
    <row r="899" spans="6:9" ht="14.25" customHeight="1">
      <c r="F899" s="12"/>
      <c r="G899" s="12"/>
      <c r="H899" s="12"/>
      <c r="I899" s="12"/>
    </row>
    <row r="900" spans="6:9" ht="14.25" customHeight="1">
      <c r="F900" s="12"/>
      <c r="G900" s="12"/>
      <c r="H900" s="12"/>
      <c r="I900" s="12"/>
    </row>
    <row r="901" spans="6:9" ht="14.25" customHeight="1">
      <c r="F901" s="12"/>
      <c r="G901" s="12"/>
      <c r="H901" s="12"/>
      <c r="I901" s="12"/>
    </row>
    <row r="902" spans="6:9" ht="14.25" customHeight="1">
      <c r="F902" s="12"/>
      <c r="G902" s="12"/>
      <c r="H902" s="12"/>
      <c r="I902" s="12"/>
    </row>
    <row r="903" spans="6:9" ht="14.25" customHeight="1">
      <c r="F903" s="12"/>
      <c r="G903" s="12"/>
      <c r="H903" s="12"/>
      <c r="I903" s="12"/>
    </row>
    <row r="904" spans="6:9" ht="14.25" customHeight="1">
      <c r="F904" s="12"/>
      <c r="G904" s="12"/>
      <c r="H904" s="12"/>
      <c r="I904" s="12"/>
    </row>
    <row r="905" spans="6:9" ht="14.25" customHeight="1">
      <c r="F905" s="12"/>
      <c r="G905" s="12"/>
      <c r="H905" s="12"/>
      <c r="I905" s="12"/>
    </row>
    <row r="906" spans="6:9" ht="14.25" customHeight="1">
      <c r="F906" s="12"/>
      <c r="G906" s="12"/>
      <c r="H906" s="12"/>
      <c r="I906" s="12"/>
    </row>
    <row r="907" spans="6:9" ht="14.25" customHeight="1">
      <c r="F907" s="12"/>
      <c r="G907" s="12"/>
      <c r="H907" s="12"/>
      <c r="I907" s="12"/>
    </row>
    <row r="908" spans="6:9" ht="14.25" customHeight="1">
      <c r="F908" s="12"/>
      <c r="G908" s="12"/>
      <c r="H908" s="12"/>
      <c r="I908" s="12"/>
    </row>
    <row r="909" spans="6:9" ht="14.25" customHeight="1">
      <c r="F909" s="12"/>
      <c r="G909" s="12"/>
      <c r="H909" s="12"/>
      <c r="I909" s="12"/>
    </row>
    <row r="910" spans="6:9" ht="14.25" customHeight="1">
      <c r="F910" s="12"/>
      <c r="G910" s="12"/>
      <c r="H910" s="12"/>
      <c r="I910" s="12"/>
    </row>
    <row r="911" spans="6:9" ht="14.25" customHeight="1">
      <c r="F911" s="12"/>
      <c r="G911" s="12"/>
      <c r="H911" s="12"/>
      <c r="I911" s="12"/>
    </row>
    <row r="912" spans="6:9" ht="14.25" customHeight="1">
      <c r="F912" s="12"/>
      <c r="G912" s="12"/>
      <c r="H912" s="12"/>
      <c r="I912" s="12"/>
    </row>
    <row r="913" spans="6:9" ht="14.25" customHeight="1">
      <c r="F913" s="12"/>
      <c r="G913" s="12"/>
      <c r="H913" s="12"/>
      <c r="I913" s="12"/>
    </row>
    <row r="914" spans="6:9" ht="14.25" customHeight="1">
      <c r="F914" s="12"/>
      <c r="G914" s="12"/>
      <c r="H914" s="12"/>
      <c r="I914" s="12"/>
    </row>
    <row r="915" spans="6:9" ht="14.25" customHeight="1">
      <c r="F915" s="12"/>
      <c r="G915" s="12"/>
      <c r="H915" s="12"/>
      <c r="I915" s="12"/>
    </row>
    <row r="916" spans="6:9" ht="14.25" customHeight="1">
      <c r="F916" s="12"/>
      <c r="G916" s="12"/>
      <c r="H916" s="12"/>
      <c r="I916" s="12"/>
    </row>
    <row r="917" spans="6:9" ht="14.25" customHeight="1">
      <c r="F917" s="12"/>
      <c r="G917" s="12"/>
      <c r="H917" s="12"/>
      <c r="I917" s="12"/>
    </row>
    <row r="918" spans="6:9" ht="14.25" customHeight="1">
      <c r="F918" s="12"/>
      <c r="G918" s="12"/>
      <c r="H918" s="12"/>
      <c r="I918" s="12"/>
    </row>
    <row r="919" spans="6:9" ht="14.25" customHeight="1">
      <c r="F919" s="12"/>
      <c r="G919" s="12"/>
      <c r="H919" s="12"/>
      <c r="I919" s="12"/>
    </row>
    <row r="920" spans="6:9" ht="14.25" customHeight="1">
      <c r="F920" s="12"/>
      <c r="G920" s="12"/>
      <c r="H920" s="12"/>
      <c r="I920" s="12"/>
    </row>
    <row r="921" spans="6:9" ht="14.25" customHeight="1">
      <c r="F921" s="12"/>
      <c r="G921" s="12"/>
      <c r="H921" s="12"/>
      <c r="I921" s="12"/>
    </row>
    <row r="922" spans="6:9" ht="14.25" customHeight="1">
      <c r="F922" s="12"/>
      <c r="G922" s="12"/>
      <c r="H922" s="12"/>
      <c r="I922" s="12"/>
    </row>
    <row r="923" spans="6:9" ht="14.25" customHeight="1">
      <c r="F923" s="12"/>
      <c r="G923" s="12"/>
      <c r="H923" s="12"/>
      <c r="I923" s="12"/>
    </row>
    <row r="924" spans="6:9" ht="14.25" customHeight="1">
      <c r="F924" s="12"/>
      <c r="G924" s="12"/>
      <c r="H924" s="12"/>
      <c r="I924" s="12"/>
    </row>
    <row r="925" spans="6:9" ht="14.25" customHeight="1">
      <c r="F925" s="12"/>
      <c r="G925" s="12"/>
      <c r="H925" s="12"/>
      <c r="I925" s="12"/>
    </row>
    <row r="926" spans="6:9" ht="14.25" customHeight="1">
      <c r="F926" s="12"/>
      <c r="G926" s="12"/>
      <c r="H926" s="12"/>
      <c r="I926" s="12"/>
    </row>
    <row r="927" spans="6:9" ht="14.25" customHeight="1">
      <c r="F927" s="12"/>
      <c r="G927" s="12"/>
      <c r="H927" s="12"/>
      <c r="I927" s="12"/>
    </row>
    <row r="928" spans="6:9" ht="14.25" customHeight="1">
      <c r="F928" s="12"/>
      <c r="G928" s="12"/>
      <c r="H928" s="12"/>
      <c r="I928" s="12"/>
    </row>
    <row r="929" spans="6:9" ht="14.25" customHeight="1">
      <c r="F929" s="12"/>
      <c r="G929" s="12"/>
      <c r="H929" s="12"/>
      <c r="I929" s="12"/>
    </row>
    <row r="930" spans="6:9" ht="14.25" customHeight="1">
      <c r="F930" s="12"/>
      <c r="G930" s="12"/>
      <c r="H930" s="12"/>
      <c r="I930" s="12"/>
    </row>
    <row r="931" spans="6:9" ht="14.25" customHeight="1">
      <c r="F931" s="12"/>
      <c r="G931" s="12"/>
      <c r="H931" s="12"/>
      <c r="I931" s="12"/>
    </row>
    <row r="932" spans="6:9" ht="14.25" customHeight="1">
      <c r="F932" s="12"/>
      <c r="G932" s="12"/>
      <c r="H932" s="12"/>
      <c r="I932" s="12"/>
    </row>
    <row r="933" spans="6:9" ht="14.25" customHeight="1">
      <c r="F933" s="12"/>
      <c r="G933" s="12"/>
      <c r="H933" s="12"/>
      <c r="I933" s="12"/>
    </row>
    <row r="934" spans="6:9" ht="14.25" customHeight="1">
      <c r="F934" s="12"/>
      <c r="G934" s="12"/>
      <c r="H934" s="12"/>
      <c r="I934" s="12"/>
    </row>
    <row r="935" spans="6:9" ht="14.25" customHeight="1">
      <c r="F935" s="12"/>
      <c r="G935" s="12"/>
      <c r="H935" s="12"/>
      <c r="I935" s="12"/>
    </row>
    <row r="936" spans="6:9" ht="14.25" customHeight="1">
      <c r="F936" s="12"/>
      <c r="G936" s="12"/>
      <c r="H936" s="12"/>
      <c r="I936" s="12"/>
    </row>
    <row r="937" spans="6:9" ht="14.25" customHeight="1">
      <c r="F937" s="12"/>
      <c r="G937" s="12"/>
      <c r="H937" s="12"/>
      <c r="I937" s="12"/>
    </row>
    <row r="938" spans="6:9" ht="14.25" customHeight="1">
      <c r="F938" s="12"/>
      <c r="G938" s="12"/>
      <c r="H938" s="12"/>
      <c r="I938" s="12"/>
    </row>
    <row r="939" spans="6:9" ht="14.25" customHeight="1">
      <c r="F939" s="12"/>
      <c r="G939" s="12"/>
      <c r="H939" s="12"/>
      <c r="I939" s="12"/>
    </row>
    <row r="940" spans="6:9" ht="14.25" customHeight="1">
      <c r="F940" s="12"/>
      <c r="G940" s="12"/>
      <c r="H940" s="12"/>
      <c r="I940" s="12"/>
    </row>
    <row r="941" spans="6:9" ht="14.25" customHeight="1">
      <c r="F941" s="12"/>
      <c r="G941" s="12"/>
      <c r="H941" s="12"/>
      <c r="I941" s="12"/>
    </row>
    <row r="942" spans="6:9" ht="14.25" customHeight="1">
      <c r="F942" s="12"/>
      <c r="G942" s="12"/>
      <c r="H942" s="12"/>
      <c r="I942" s="12"/>
    </row>
    <row r="943" spans="6:9" ht="14.25" customHeight="1">
      <c r="F943" s="12"/>
      <c r="G943" s="12"/>
      <c r="H943" s="12"/>
      <c r="I943" s="12"/>
    </row>
    <row r="944" spans="6:9" ht="14.25" customHeight="1">
      <c r="F944" s="12"/>
      <c r="G944" s="12"/>
      <c r="H944" s="12"/>
      <c r="I944" s="12"/>
    </row>
    <row r="945" spans="6:9" ht="14.25" customHeight="1">
      <c r="F945" s="12"/>
      <c r="G945" s="12"/>
      <c r="H945" s="12"/>
      <c r="I945" s="12"/>
    </row>
    <row r="946" spans="6:9" ht="14.25" customHeight="1">
      <c r="F946" s="12"/>
      <c r="G946" s="12"/>
      <c r="H946" s="12"/>
      <c r="I946" s="12"/>
    </row>
    <row r="947" spans="6:9" ht="14.25" customHeight="1">
      <c r="F947" s="12"/>
      <c r="G947" s="12"/>
      <c r="H947" s="12"/>
      <c r="I947" s="12"/>
    </row>
    <row r="948" spans="6:9" ht="14.25" customHeight="1">
      <c r="F948" s="12"/>
      <c r="G948" s="12"/>
      <c r="H948" s="12"/>
      <c r="I948" s="12"/>
    </row>
    <row r="949" spans="6:9" ht="14.25" customHeight="1">
      <c r="F949" s="12"/>
      <c r="G949" s="12"/>
      <c r="H949" s="12"/>
      <c r="I949" s="12"/>
    </row>
    <row r="950" spans="6:9" ht="14.25" customHeight="1">
      <c r="F950" s="12"/>
      <c r="G950" s="12"/>
      <c r="H950" s="12"/>
      <c r="I950" s="12"/>
    </row>
    <row r="951" spans="6:9" ht="14.25" customHeight="1">
      <c r="F951" s="12"/>
      <c r="G951" s="12"/>
      <c r="H951" s="12"/>
      <c r="I951" s="12"/>
    </row>
    <row r="952" spans="6:9" ht="14.25" customHeight="1">
      <c r="F952" s="12"/>
      <c r="G952" s="12"/>
      <c r="H952" s="12"/>
      <c r="I952" s="12"/>
    </row>
    <row r="953" spans="6:9" ht="14.25" customHeight="1">
      <c r="F953" s="12"/>
      <c r="G953" s="12"/>
      <c r="H953" s="12"/>
      <c r="I953" s="12"/>
    </row>
    <row r="954" spans="6:9" ht="14.25" customHeight="1">
      <c r="F954" s="12"/>
      <c r="G954" s="12"/>
      <c r="H954" s="12"/>
      <c r="I954" s="12"/>
    </row>
    <row r="955" spans="6:9" ht="14.25" customHeight="1">
      <c r="F955" s="12"/>
      <c r="G955" s="12"/>
      <c r="H955" s="12"/>
      <c r="I955" s="12"/>
    </row>
    <row r="956" spans="6:9" ht="14.25" customHeight="1">
      <c r="F956" s="12"/>
      <c r="G956" s="12"/>
      <c r="H956" s="12"/>
      <c r="I956" s="12"/>
    </row>
    <row r="957" spans="6:9" ht="14.25" customHeight="1">
      <c r="F957" s="12"/>
      <c r="G957" s="12"/>
      <c r="H957" s="12"/>
      <c r="I957" s="12"/>
    </row>
    <row r="958" spans="6:9" ht="14.25" customHeight="1">
      <c r="F958" s="12"/>
      <c r="G958" s="12"/>
      <c r="H958" s="12"/>
      <c r="I958" s="12"/>
    </row>
    <row r="959" spans="6:9" ht="14.25" customHeight="1">
      <c r="F959" s="12"/>
      <c r="G959" s="12"/>
      <c r="H959" s="12"/>
      <c r="I959" s="12"/>
    </row>
    <row r="960" spans="6:9" ht="14.25" customHeight="1">
      <c r="F960" s="12"/>
      <c r="G960" s="12"/>
      <c r="H960" s="12"/>
      <c r="I960" s="12"/>
    </row>
    <row r="961" spans="6:9" ht="14.25" customHeight="1">
      <c r="F961" s="12"/>
      <c r="G961" s="12"/>
      <c r="H961" s="12"/>
      <c r="I961" s="12"/>
    </row>
    <row r="962" spans="6:9" ht="14.25" customHeight="1">
      <c r="F962" s="12"/>
      <c r="G962" s="12"/>
      <c r="H962" s="12"/>
      <c r="I962" s="12"/>
    </row>
    <row r="963" spans="6:9" ht="14.25" customHeight="1">
      <c r="F963" s="12"/>
      <c r="G963" s="12"/>
      <c r="H963" s="12"/>
      <c r="I963" s="12"/>
    </row>
    <row r="964" spans="6:9" ht="14.25" customHeight="1">
      <c r="F964" s="12"/>
      <c r="G964" s="12"/>
      <c r="H964" s="12"/>
      <c r="I964" s="12"/>
    </row>
    <row r="965" spans="6:9" ht="14.25" customHeight="1">
      <c r="F965" s="12"/>
      <c r="G965" s="12"/>
      <c r="H965" s="12"/>
      <c r="I965" s="12"/>
    </row>
    <row r="966" spans="6:9" ht="14.25" customHeight="1">
      <c r="F966" s="12"/>
      <c r="G966" s="12"/>
      <c r="H966" s="12"/>
      <c r="I966" s="12"/>
    </row>
    <row r="967" spans="6:9" ht="14.25" customHeight="1">
      <c r="F967" s="12"/>
      <c r="G967" s="12"/>
      <c r="H967" s="12"/>
      <c r="I967" s="12"/>
    </row>
    <row r="968" spans="6:9" ht="14.25" customHeight="1">
      <c r="F968" s="12"/>
      <c r="G968" s="12"/>
      <c r="H968" s="12"/>
      <c r="I968" s="12"/>
    </row>
    <row r="969" spans="6:9" ht="14.25" customHeight="1">
      <c r="F969" s="12"/>
      <c r="G969" s="12"/>
      <c r="H969" s="12"/>
      <c r="I969" s="12"/>
    </row>
    <row r="970" spans="6:9" ht="14.25" customHeight="1">
      <c r="F970" s="12"/>
      <c r="G970" s="12"/>
      <c r="H970" s="12"/>
      <c r="I970" s="12"/>
    </row>
    <row r="971" spans="6:9" ht="14.25" customHeight="1">
      <c r="F971" s="12"/>
      <c r="G971" s="12"/>
      <c r="H971" s="12"/>
      <c r="I971" s="12"/>
    </row>
    <row r="972" spans="6:9" ht="14.25" customHeight="1">
      <c r="F972" s="12"/>
      <c r="G972" s="12"/>
      <c r="H972" s="12"/>
      <c r="I972" s="12"/>
    </row>
    <row r="973" spans="6:9" ht="14.25" customHeight="1">
      <c r="F973" s="12"/>
      <c r="G973" s="12"/>
      <c r="H973" s="12"/>
      <c r="I973" s="12"/>
    </row>
    <row r="974" spans="6:9" ht="14.25" customHeight="1">
      <c r="F974" s="12"/>
      <c r="G974" s="12"/>
      <c r="H974" s="12"/>
      <c r="I974" s="12"/>
    </row>
    <row r="975" spans="6:9" ht="14.25" customHeight="1">
      <c r="F975" s="12"/>
      <c r="G975" s="12"/>
      <c r="H975" s="12"/>
      <c r="I975" s="12"/>
    </row>
    <row r="976" spans="6:9" ht="14.25" customHeight="1">
      <c r="F976" s="12"/>
      <c r="G976" s="12"/>
      <c r="H976" s="12"/>
      <c r="I976" s="12"/>
    </row>
    <row r="977" spans="6:9" ht="14.25" customHeight="1">
      <c r="F977" s="12"/>
      <c r="G977" s="12"/>
      <c r="H977" s="12"/>
      <c r="I977" s="12"/>
    </row>
    <row r="978" spans="6:9" ht="14.25" customHeight="1">
      <c r="F978" s="12"/>
      <c r="G978" s="12"/>
      <c r="H978" s="12"/>
      <c r="I978" s="12"/>
    </row>
    <row r="979" spans="6:9" ht="14.25" customHeight="1">
      <c r="F979" s="12"/>
      <c r="G979" s="12"/>
      <c r="H979" s="12"/>
      <c r="I979" s="12"/>
    </row>
    <row r="980" spans="6:9" ht="14.25" customHeight="1">
      <c r="F980" s="12"/>
      <c r="G980" s="12"/>
      <c r="H980" s="12"/>
      <c r="I980" s="12"/>
    </row>
    <row r="981" spans="6:9" ht="14.25" customHeight="1">
      <c r="F981" s="12"/>
      <c r="G981" s="12"/>
      <c r="H981" s="12"/>
      <c r="I981" s="12"/>
    </row>
    <row r="982" spans="6:9" ht="14.25" customHeight="1">
      <c r="F982" s="12"/>
      <c r="G982" s="12"/>
      <c r="H982" s="12"/>
      <c r="I982" s="12"/>
    </row>
    <row r="983" spans="6:9" ht="14.25" customHeight="1">
      <c r="F983" s="12"/>
      <c r="G983" s="12"/>
      <c r="H983" s="12"/>
      <c r="I983" s="12"/>
    </row>
    <row r="984" spans="6:9" ht="14.25" customHeight="1">
      <c r="F984" s="12"/>
      <c r="G984" s="12"/>
      <c r="H984" s="12"/>
      <c r="I984" s="12"/>
    </row>
    <row r="985" spans="6:9" ht="14.25" customHeight="1">
      <c r="F985" s="12"/>
      <c r="G985" s="12"/>
      <c r="H985" s="12"/>
      <c r="I985" s="12"/>
    </row>
    <row r="986" spans="6:9" ht="14.25" customHeight="1">
      <c r="F986" s="12"/>
      <c r="G986" s="12"/>
      <c r="H986" s="12"/>
      <c r="I986" s="12"/>
    </row>
    <row r="987" spans="6:9" ht="14.25" customHeight="1">
      <c r="F987" s="12"/>
      <c r="G987" s="12"/>
      <c r="H987" s="12"/>
      <c r="I987" s="12"/>
    </row>
    <row r="988" spans="6:9" ht="14.25" customHeight="1">
      <c r="F988" s="12"/>
      <c r="G988" s="12"/>
      <c r="H988" s="12"/>
      <c r="I988" s="12"/>
    </row>
    <row r="989" spans="6:9" ht="14.25" customHeight="1">
      <c r="F989" s="12"/>
      <c r="G989" s="12"/>
      <c r="H989" s="12"/>
      <c r="I989" s="12"/>
    </row>
    <row r="990" spans="6:9" ht="14.25" customHeight="1">
      <c r="F990" s="12"/>
      <c r="G990" s="12"/>
      <c r="H990" s="12"/>
      <c r="I990" s="12"/>
    </row>
    <row r="991" spans="6:9" ht="14.25" customHeight="1">
      <c r="F991" s="12"/>
      <c r="G991" s="12"/>
      <c r="H991" s="12"/>
      <c r="I991" s="12"/>
    </row>
    <row r="992" spans="6:9" ht="14.25" customHeight="1">
      <c r="F992" s="12"/>
      <c r="G992" s="12"/>
      <c r="H992" s="12"/>
      <c r="I992" s="12"/>
    </row>
    <row r="993" spans="6:9" ht="14.25" customHeight="1">
      <c r="F993" s="12"/>
      <c r="G993" s="12"/>
      <c r="H993" s="12"/>
      <c r="I993" s="12"/>
    </row>
    <row r="994" spans="6:9" ht="14.25" customHeight="1">
      <c r="F994" s="12"/>
      <c r="G994" s="12"/>
      <c r="H994" s="12"/>
      <c r="I994" s="12"/>
    </row>
    <row r="995" spans="6:9" ht="14.25" customHeight="1">
      <c r="F995" s="12"/>
      <c r="G995" s="12"/>
      <c r="H995" s="12"/>
      <c r="I995" s="12"/>
    </row>
    <row r="996" spans="6:9" ht="14.25" customHeight="1">
      <c r="F996" s="12"/>
      <c r="G996" s="12"/>
      <c r="H996" s="12"/>
      <c r="I996" s="12"/>
    </row>
    <row r="997" spans="6:9" ht="14.25" customHeight="1">
      <c r="F997" s="12"/>
      <c r="G997" s="12"/>
      <c r="H997" s="12"/>
      <c r="I997" s="12"/>
    </row>
    <row r="998" spans="6:9" ht="14.25" customHeight="1">
      <c r="F998" s="12"/>
      <c r="G998" s="12"/>
      <c r="H998" s="12"/>
      <c r="I998" s="12"/>
    </row>
    <row r="999" spans="6:9" ht="14.25" customHeight="1">
      <c r="F999" s="12"/>
      <c r="G999" s="12"/>
      <c r="H999" s="12"/>
      <c r="I999" s="12"/>
    </row>
    <row r="1000" spans="6:9" ht="14.25" customHeight="1">
      <c r="F1000" s="12"/>
      <c r="G1000" s="12"/>
      <c r="H1000" s="12"/>
      <c r="I1000" s="12"/>
    </row>
    <row r="1001" spans="6:9" ht="14.25" customHeight="1">
      <c r="F1001" s="12"/>
      <c r="G1001" s="12"/>
      <c r="H1001" s="12"/>
      <c r="I1001" s="12"/>
    </row>
    <row r="1002" spans="6:9" ht="14.25" customHeight="1">
      <c r="F1002" s="12"/>
      <c r="G1002" s="12"/>
      <c r="H1002" s="12"/>
      <c r="I1002" s="12"/>
    </row>
    <row r="1003" spans="6:9" ht="14.25" customHeight="1">
      <c r="F1003" s="12"/>
      <c r="G1003" s="12"/>
      <c r="H1003" s="12"/>
      <c r="I1003" s="12"/>
    </row>
    <row r="1004" spans="6:9" ht="14.25" customHeight="1">
      <c r="F1004" s="12"/>
      <c r="G1004" s="12"/>
      <c r="H1004" s="12"/>
      <c r="I1004" s="12"/>
    </row>
    <row r="1005" spans="6:9" ht="14.25" customHeight="1">
      <c r="F1005" s="12"/>
      <c r="G1005" s="12"/>
      <c r="H1005" s="12"/>
      <c r="I1005" s="12"/>
    </row>
    <row r="1006" spans="6:9" ht="14.25" customHeight="1">
      <c r="F1006" s="12"/>
      <c r="G1006" s="12"/>
      <c r="H1006" s="12"/>
      <c r="I1006" s="12"/>
    </row>
    <row r="1007" spans="6:9" ht="14.25" customHeight="1">
      <c r="F1007" s="12"/>
      <c r="G1007" s="12"/>
      <c r="H1007" s="12"/>
      <c r="I1007" s="12"/>
    </row>
    <row r="1008" spans="6:9" ht="14.25" customHeight="1">
      <c r="F1008" s="12"/>
      <c r="G1008" s="12"/>
      <c r="H1008" s="12"/>
      <c r="I1008" s="12"/>
    </row>
    <row r="1009" spans="6:9" ht="14.25" customHeight="1">
      <c r="F1009" s="12"/>
      <c r="G1009" s="12"/>
      <c r="H1009" s="12"/>
      <c r="I1009" s="12"/>
    </row>
    <row r="1010" spans="6:9" ht="14.25" customHeight="1">
      <c r="F1010" s="12"/>
      <c r="G1010" s="12"/>
      <c r="H1010" s="12"/>
      <c r="I1010" s="12"/>
    </row>
    <row r="1011" spans="6:9" ht="14.25" customHeight="1">
      <c r="F1011" s="12"/>
      <c r="G1011" s="12"/>
      <c r="H1011" s="12"/>
      <c r="I1011" s="12"/>
    </row>
  </sheetData>
  <mergeCells count="13">
    <mergeCell ref="E97:I97"/>
    <mergeCell ref="E91:I91"/>
    <mergeCell ref="E92:I92"/>
    <mergeCell ref="E93:I93"/>
    <mergeCell ref="E94:I94"/>
    <mergeCell ref="E95:I95"/>
    <mergeCell ref="E96:I96"/>
    <mergeCell ref="B1:I1"/>
    <mergeCell ref="B2:I2"/>
    <mergeCell ref="B3:I3"/>
    <mergeCell ref="B5:E6"/>
    <mergeCell ref="F5:H5"/>
    <mergeCell ref="I5:I6"/>
  </mergeCells>
  <pageMargins left="0.17" right="0.70866141732283472" top="0.15748031496062992" bottom="0.15748031496062992" header="0.31496062992125984" footer="0.15748031496062992"/>
  <pageSetup scale="6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219F2-AD21-41ED-8B96-A61700665874}">
  <sheetPr>
    <tabColor rgb="FFFF0000"/>
  </sheetPr>
  <dimension ref="A1:Q136"/>
  <sheetViews>
    <sheetView zoomScale="70" zoomScaleNormal="70" workbookViewId="0">
      <pane xSplit="4" ySplit="6" topLeftCell="E87" activePane="bottomRight" state="frozen"/>
      <selection pane="topRight" activeCell="C1" sqref="C1"/>
      <selection pane="bottomLeft" activeCell="A8" sqref="A8"/>
      <selection pane="bottomRight" activeCell="R95" sqref="Q95:R95"/>
    </sheetView>
  </sheetViews>
  <sheetFormatPr defaultColWidth="9" defaultRowHeight="24.6"/>
  <cols>
    <col min="1" max="3" width="3.296875" style="160" customWidth="1"/>
    <col min="4" max="4" width="59.59765625" style="160" bestFit="1" customWidth="1"/>
    <col min="5" max="7" width="8.59765625" style="160" customWidth="1"/>
    <col min="8" max="13" width="13" style="161" customWidth="1"/>
    <col min="14" max="16384" width="9" style="160"/>
  </cols>
  <sheetData>
    <row r="1" spans="1:13" s="33" customFormat="1" ht="27">
      <c r="A1" s="32"/>
      <c r="B1" s="32"/>
      <c r="C1" s="32"/>
      <c r="D1" s="1746" t="s">
        <v>29</v>
      </c>
      <c r="E1" s="1746"/>
      <c r="F1" s="1746"/>
      <c r="G1" s="1746"/>
      <c r="H1" s="1746"/>
      <c r="I1" s="1746"/>
      <c r="J1" s="1746"/>
    </row>
    <row r="2" spans="1:13" s="33" customFormat="1" ht="27">
      <c r="A2" s="32"/>
      <c r="B2" s="32"/>
      <c r="C2" s="32"/>
      <c r="D2" s="1746" t="s">
        <v>30</v>
      </c>
      <c r="E2" s="1746"/>
      <c r="F2" s="1746"/>
      <c r="G2" s="1746"/>
      <c r="H2" s="1746"/>
      <c r="I2" s="1746"/>
      <c r="J2" s="1746"/>
    </row>
    <row r="3" spans="1:13" s="33" customFormat="1" ht="27">
      <c r="A3" s="32"/>
      <c r="B3" s="32"/>
      <c r="C3" s="32"/>
      <c r="D3" s="1746" t="s">
        <v>364</v>
      </c>
      <c r="E3" s="1746"/>
      <c r="F3" s="1746"/>
      <c r="G3" s="1746"/>
      <c r="H3" s="1746"/>
      <c r="I3" s="1746"/>
      <c r="J3" s="1746"/>
    </row>
    <row r="4" spans="1:13">
      <c r="K4" s="161" t="s">
        <v>2</v>
      </c>
    </row>
    <row r="5" spans="1:13">
      <c r="A5" s="1760" t="s">
        <v>223</v>
      </c>
      <c r="B5" s="1760"/>
      <c r="C5" s="1760"/>
      <c r="D5" s="1760"/>
      <c r="E5" s="1775" t="s">
        <v>368</v>
      </c>
      <c r="F5" s="1752"/>
      <c r="G5" s="1753"/>
      <c r="H5" s="1761" t="s">
        <v>225</v>
      </c>
      <c r="I5" s="1762"/>
      <c r="J5" s="1762"/>
      <c r="K5" s="1763"/>
      <c r="L5" s="1767" t="s">
        <v>226</v>
      </c>
      <c r="M5" s="1768"/>
    </row>
    <row r="6" spans="1:13">
      <c r="A6" s="1760"/>
      <c r="B6" s="1760"/>
      <c r="C6" s="1760"/>
      <c r="D6" s="1760"/>
      <c r="E6" s="34" t="s">
        <v>222</v>
      </c>
      <c r="F6" s="10" t="s">
        <v>221</v>
      </c>
      <c r="G6" s="10" t="s">
        <v>220</v>
      </c>
      <c r="H6" s="1764"/>
      <c r="I6" s="1765"/>
      <c r="J6" s="1765"/>
      <c r="K6" s="1766"/>
      <c r="L6" s="163" t="s">
        <v>228</v>
      </c>
      <c r="M6" s="163" t="s">
        <v>229</v>
      </c>
    </row>
    <row r="7" spans="1:13" ht="24" customHeight="1">
      <c r="A7" s="1769" t="s">
        <v>230</v>
      </c>
      <c r="B7" s="1770"/>
      <c r="C7" s="1770"/>
      <c r="D7" s="1770"/>
      <c r="E7" s="1770"/>
      <c r="F7" s="1770"/>
      <c r="G7" s="1770"/>
      <c r="H7" s="1770"/>
      <c r="I7" s="1770"/>
      <c r="J7" s="1770"/>
      <c r="K7" s="1770"/>
      <c r="L7" s="1770"/>
      <c r="M7" s="1771"/>
    </row>
    <row r="8" spans="1:13" ht="24" customHeight="1">
      <c r="A8" s="1984"/>
      <c r="B8" s="1985" t="s">
        <v>35</v>
      </c>
      <c r="C8" s="1986"/>
      <c r="D8" s="1986"/>
      <c r="E8" s="1986"/>
      <c r="F8" s="1986"/>
      <c r="G8" s="1986"/>
      <c r="H8" s="1986"/>
      <c r="I8" s="1986"/>
      <c r="J8" s="1986"/>
      <c r="K8" s="1986"/>
      <c r="L8" s="1986"/>
      <c r="M8" s="1987"/>
    </row>
    <row r="9" spans="1:13" ht="30.6" customHeight="1">
      <c r="A9" s="1741" t="s">
        <v>231</v>
      </c>
      <c r="B9" s="125"/>
      <c r="C9" s="125"/>
      <c r="D9" s="52" t="s">
        <v>36</v>
      </c>
      <c r="E9" s="100" t="s">
        <v>148</v>
      </c>
      <c r="F9" s="100" t="s">
        <v>148</v>
      </c>
      <c r="G9" s="100" t="s">
        <v>148</v>
      </c>
      <c r="H9" s="166"/>
      <c r="I9" s="167"/>
      <c r="J9" s="167"/>
      <c r="K9" s="100" t="s">
        <v>148</v>
      </c>
      <c r="L9" s="168" t="e">
        <f>K9-G9</f>
        <v>#VALUE!</v>
      </c>
      <c r="M9" s="168">
        <v>0</v>
      </c>
    </row>
    <row r="10" spans="1:13" ht="30.6" customHeight="1">
      <c r="A10" s="1741" t="s">
        <v>232</v>
      </c>
      <c r="B10" s="125"/>
      <c r="C10" s="125"/>
      <c r="D10" s="52" t="s">
        <v>37</v>
      </c>
      <c r="E10" s="100" t="s">
        <v>148</v>
      </c>
      <c r="F10" s="100" t="s">
        <v>148</v>
      </c>
      <c r="G10" s="100" t="s">
        <v>148</v>
      </c>
      <c r="H10" s="166"/>
      <c r="I10" s="167"/>
      <c r="J10" s="167"/>
      <c r="K10" s="100" t="s">
        <v>148</v>
      </c>
      <c r="L10" s="168" t="e">
        <v>#VALUE!</v>
      </c>
      <c r="M10" s="168">
        <v>0</v>
      </c>
    </row>
    <row r="11" spans="1:13" ht="30.6" customHeight="1">
      <c r="A11" s="1741" t="s">
        <v>233</v>
      </c>
      <c r="B11" s="125"/>
      <c r="C11" s="125"/>
      <c r="D11" s="53" t="s">
        <v>38</v>
      </c>
      <c r="E11" s="100" t="s">
        <v>148</v>
      </c>
      <c r="F11" s="100" t="s">
        <v>148</v>
      </c>
      <c r="G11" s="100" t="s">
        <v>148</v>
      </c>
      <c r="H11" s="166"/>
      <c r="I11" s="167"/>
      <c r="J11" s="167"/>
      <c r="K11" s="100" t="s">
        <v>148</v>
      </c>
      <c r="L11" s="168" t="e">
        <v>#VALUE!</v>
      </c>
      <c r="M11" s="168">
        <v>0</v>
      </c>
    </row>
    <row r="12" spans="1:13" ht="30.6" customHeight="1">
      <c r="A12" s="1741" t="s">
        <v>234</v>
      </c>
      <c r="B12" s="125"/>
      <c r="C12" s="125"/>
      <c r="D12" s="52" t="s">
        <v>39</v>
      </c>
      <c r="E12" s="100" t="s">
        <v>148</v>
      </c>
      <c r="F12" s="100" t="s">
        <v>148</v>
      </c>
      <c r="G12" s="100" t="s">
        <v>148</v>
      </c>
      <c r="H12" s="166"/>
      <c r="I12" s="167"/>
      <c r="J12" s="167"/>
      <c r="K12" s="100" t="s">
        <v>148</v>
      </c>
      <c r="L12" s="168" t="e">
        <v>#VALUE!</v>
      </c>
      <c r="M12" s="168">
        <v>0</v>
      </c>
    </row>
    <row r="13" spans="1:13" ht="30.6" customHeight="1">
      <c r="A13" s="1741" t="s">
        <v>235</v>
      </c>
      <c r="B13" s="125"/>
      <c r="C13" s="125"/>
      <c r="D13" s="52" t="s">
        <v>40</v>
      </c>
      <c r="E13" s="100" t="s">
        <v>148</v>
      </c>
      <c r="F13" s="100" t="s">
        <v>148</v>
      </c>
      <c r="G13" s="100" t="s">
        <v>148</v>
      </c>
      <c r="H13" s="166"/>
      <c r="I13" s="167"/>
      <c r="J13" s="167"/>
      <c r="K13" s="100" t="s">
        <v>148</v>
      </c>
      <c r="L13" s="168" t="e">
        <v>#VALUE!</v>
      </c>
      <c r="M13" s="168">
        <v>0</v>
      </c>
    </row>
    <row r="14" spans="1:13" ht="30.6" customHeight="1">
      <c r="A14" s="1741" t="s">
        <v>236</v>
      </c>
      <c r="B14" s="125"/>
      <c r="C14" s="125"/>
      <c r="D14" s="53" t="s">
        <v>41</v>
      </c>
      <c r="E14" s="100" t="s">
        <v>148</v>
      </c>
      <c r="F14" s="100" t="s">
        <v>148</v>
      </c>
      <c r="G14" s="100" t="s">
        <v>148</v>
      </c>
      <c r="H14" s="166"/>
      <c r="I14" s="167"/>
      <c r="J14" s="167"/>
      <c r="K14" s="100" t="s">
        <v>148</v>
      </c>
      <c r="L14" s="168" t="e">
        <v>#VALUE!</v>
      </c>
      <c r="M14" s="168">
        <v>0</v>
      </c>
    </row>
    <row r="15" spans="1:13" ht="30.6" customHeight="1">
      <c r="A15" s="1741" t="s">
        <v>237</v>
      </c>
      <c r="B15" s="125"/>
      <c r="C15" s="125"/>
      <c r="D15" s="53" t="s">
        <v>42</v>
      </c>
      <c r="E15" s="100" t="s">
        <v>148</v>
      </c>
      <c r="F15" s="100" t="s">
        <v>148</v>
      </c>
      <c r="G15" s="100" t="s">
        <v>148</v>
      </c>
      <c r="H15" s="166"/>
      <c r="I15" s="167"/>
      <c r="J15" s="167"/>
      <c r="K15" s="100" t="s">
        <v>148</v>
      </c>
      <c r="L15" s="168" t="e">
        <v>#VALUE!</v>
      </c>
      <c r="M15" s="168">
        <v>0</v>
      </c>
    </row>
    <row r="16" spans="1:13" ht="30.6" customHeight="1">
      <c r="A16" s="1741" t="s">
        <v>238</v>
      </c>
      <c r="B16" s="125"/>
      <c r="C16" s="125"/>
      <c r="D16" s="53" t="s">
        <v>43</v>
      </c>
      <c r="E16" s="100" t="s">
        <v>148</v>
      </c>
      <c r="F16" s="100" t="s">
        <v>148</v>
      </c>
      <c r="G16" s="100" t="s">
        <v>148</v>
      </c>
      <c r="H16" s="166"/>
      <c r="I16" s="167"/>
      <c r="J16" s="167"/>
      <c r="K16" s="100" t="s">
        <v>148</v>
      </c>
      <c r="L16" s="168" t="e">
        <v>#VALUE!</v>
      </c>
      <c r="M16" s="168">
        <v>0</v>
      </c>
    </row>
    <row r="17" spans="1:13" ht="30.6" customHeight="1">
      <c r="A17" s="1741" t="s">
        <v>239</v>
      </c>
      <c r="B17" s="125"/>
      <c r="C17" s="125"/>
      <c r="D17" s="53" t="s">
        <v>44</v>
      </c>
      <c r="E17" s="100" t="s">
        <v>148</v>
      </c>
      <c r="F17" s="100" t="s">
        <v>148</v>
      </c>
      <c r="G17" s="100" t="s">
        <v>148</v>
      </c>
      <c r="H17" s="166"/>
      <c r="I17" s="167"/>
      <c r="J17" s="167"/>
      <c r="K17" s="100" t="s">
        <v>148</v>
      </c>
      <c r="L17" s="168" t="e">
        <v>#VALUE!</v>
      </c>
      <c r="M17" s="168">
        <v>0</v>
      </c>
    </row>
    <row r="18" spans="1:13" ht="30.6" customHeight="1">
      <c r="A18" s="1742"/>
      <c r="B18" s="102" t="s">
        <v>45</v>
      </c>
      <c r="C18" s="102"/>
      <c r="D18" s="107"/>
      <c r="E18" s="100"/>
      <c r="F18" s="100"/>
      <c r="G18" s="100"/>
      <c r="H18" s="166"/>
      <c r="I18" s="167"/>
      <c r="J18" s="167"/>
      <c r="K18" s="100" t="s">
        <v>148</v>
      </c>
      <c r="L18" s="168" t="e">
        <v>#VALUE!</v>
      </c>
      <c r="M18" s="168">
        <v>0</v>
      </c>
    </row>
    <row r="19" spans="1:13" ht="30.6" customHeight="1">
      <c r="A19" s="1742"/>
      <c r="B19" s="48"/>
      <c r="C19" s="48"/>
      <c r="D19" s="53" t="s">
        <v>46</v>
      </c>
      <c r="E19" s="100" t="s">
        <v>148</v>
      </c>
      <c r="F19" s="100" t="s">
        <v>148</v>
      </c>
      <c r="G19" s="100" t="s">
        <v>148</v>
      </c>
      <c r="H19" s="166"/>
      <c r="I19" s="167"/>
      <c r="J19" s="167"/>
      <c r="K19" s="100" t="s">
        <v>148</v>
      </c>
      <c r="L19" s="168" t="e">
        <v>#VALUE!</v>
      </c>
      <c r="M19" s="168">
        <v>0</v>
      </c>
    </row>
    <row r="20" spans="1:13" ht="30.6" customHeight="1">
      <c r="A20" s="1742"/>
      <c r="B20" s="48"/>
      <c r="C20" s="48"/>
      <c r="D20" s="53" t="s">
        <v>47</v>
      </c>
      <c r="E20" s="100" t="s">
        <v>148</v>
      </c>
      <c r="F20" s="100" t="s">
        <v>148</v>
      </c>
      <c r="G20" s="100" t="s">
        <v>148</v>
      </c>
      <c r="H20" s="166"/>
      <c r="I20" s="167"/>
      <c r="J20" s="167"/>
      <c r="K20" s="100" t="s">
        <v>148</v>
      </c>
      <c r="L20" s="168" t="e">
        <v>#VALUE!</v>
      </c>
      <c r="M20" s="168">
        <v>0</v>
      </c>
    </row>
    <row r="21" spans="1:13" ht="30.6" customHeight="1">
      <c r="A21" s="1742"/>
      <c r="B21" s="48"/>
      <c r="C21" s="48"/>
      <c r="D21" s="53" t="s">
        <v>48</v>
      </c>
      <c r="E21" s="100" t="s">
        <v>148</v>
      </c>
      <c r="F21" s="100" t="s">
        <v>148</v>
      </c>
      <c r="G21" s="100" t="s">
        <v>148</v>
      </c>
      <c r="H21" s="166"/>
      <c r="I21" s="167"/>
      <c r="J21" s="167"/>
      <c r="K21" s="100" t="s">
        <v>148</v>
      </c>
      <c r="L21" s="168" t="e">
        <v>#VALUE!</v>
      </c>
      <c r="M21" s="168">
        <v>0</v>
      </c>
    </row>
    <row r="22" spans="1:13" ht="30.6" customHeight="1">
      <c r="A22" s="1742"/>
      <c r="B22" s="48"/>
      <c r="C22" s="48"/>
      <c r="D22" s="53" t="s">
        <v>49</v>
      </c>
      <c r="E22" s="100" t="s">
        <v>148</v>
      </c>
      <c r="F22" s="100" t="s">
        <v>148</v>
      </c>
      <c r="G22" s="100" t="s">
        <v>148</v>
      </c>
      <c r="H22" s="166"/>
      <c r="I22" s="167"/>
      <c r="J22" s="167"/>
      <c r="K22" s="100" t="s">
        <v>148</v>
      </c>
      <c r="L22" s="168" t="e">
        <v>#VALUE!</v>
      </c>
      <c r="M22" s="168">
        <v>0</v>
      </c>
    </row>
    <row r="23" spans="1:13" ht="30.6" customHeight="1">
      <c r="A23" s="1742"/>
      <c r="B23" s="48"/>
      <c r="C23" s="48"/>
      <c r="D23" s="53" t="s">
        <v>50</v>
      </c>
      <c r="E23" s="100" t="s">
        <v>148</v>
      </c>
      <c r="F23" s="100" t="s">
        <v>148</v>
      </c>
      <c r="G23" s="100" t="s">
        <v>148</v>
      </c>
      <c r="H23" s="166"/>
      <c r="I23" s="167"/>
      <c r="J23" s="167"/>
      <c r="K23" s="100" t="s">
        <v>148</v>
      </c>
      <c r="L23" s="168" t="e">
        <v>#VALUE!</v>
      </c>
      <c r="M23" s="168">
        <v>0</v>
      </c>
    </row>
    <row r="24" spans="1:13" ht="30.6" customHeight="1">
      <c r="A24" s="1757" t="s">
        <v>51</v>
      </c>
      <c r="B24" s="1758"/>
      <c r="C24" s="1758"/>
      <c r="D24" s="1759"/>
      <c r="E24" s="1740">
        <v>0</v>
      </c>
      <c r="F24" s="1740">
        <v>0</v>
      </c>
      <c r="G24" s="1740">
        <v>0</v>
      </c>
      <c r="H24" s="1772">
        <v>0</v>
      </c>
      <c r="I24" s="1773"/>
      <c r="J24" s="1773"/>
      <c r="K24" s="1774"/>
      <c r="L24" s="170">
        <v>0</v>
      </c>
      <c r="M24" s="170">
        <v>0</v>
      </c>
    </row>
    <row r="25" spans="1:13" ht="30.75" customHeight="1">
      <c r="A25" s="1972" t="s">
        <v>52</v>
      </c>
      <c r="B25" s="1972"/>
      <c r="C25" s="1972"/>
      <c r="D25" s="1972"/>
      <c r="E25" s="1972"/>
      <c r="F25" s="1972"/>
      <c r="G25" s="1972"/>
      <c r="H25" s="1973" t="s">
        <v>365</v>
      </c>
      <c r="I25" s="1973" t="s">
        <v>366</v>
      </c>
      <c r="J25" s="1974" t="s">
        <v>367</v>
      </c>
      <c r="K25" s="1974" t="s">
        <v>3246</v>
      </c>
      <c r="L25" s="1973"/>
      <c r="M25" s="1973"/>
    </row>
    <row r="26" spans="1:13" ht="39" customHeight="1">
      <c r="A26" s="1972"/>
      <c r="B26" s="1972"/>
      <c r="C26" s="1972"/>
      <c r="D26" s="1972"/>
      <c r="E26" s="1972"/>
      <c r="F26" s="1972"/>
      <c r="G26" s="1972"/>
      <c r="H26" s="1975"/>
      <c r="I26" s="1975"/>
      <c r="J26" s="1974"/>
      <c r="K26" s="1974"/>
      <c r="L26" s="1975"/>
      <c r="M26" s="1975"/>
    </row>
    <row r="27" spans="1:13" ht="39" customHeight="1">
      <c r="A27" s="1976"/>
      <c r="B27" s="1971" t="s">
        <v>53</v>
      </c>
      <c r="C27" s="1971"/>
      <c r="D27" s="1971"/>
      <c r="E27" s="1976"/>
      <c r="F27" s="1976"/>
      <c r="G27" s="1976"/>
      <c r="H27" s="1977"/>
      <c r="I27" s="1977"/>
      <c r="J27" s="1977"/>
      <c r="K27" s="1977"/>
      <c r="L27" s="1977"/>
      <c r="M27" s="1977"/>
    </row>
    <row r="28" spans="1:13" s="1968" customFormat="1" ht="39" customHeight="1">
      <c r="A28" s="1965"/>
      <c r="B28" s="1970"/>
      <c r="C28" s="1970"/>
      <c r="D28" s="1981" t="s">
        <v>54</v>
      </c>
      <c r="E28" s="1965"/>
      <c r="F28" s="1965"/>
      <c r="G28" s="1965"/>
      <c r="H28" s="1966"/>
      <c r="I28" s="1966"/>
      <c r="J28" s="1966"/>
      <c r="K28" s="1982">
        <v>0</v>
      </c>
      <c r="L28" s="1978" t="e">
        <v>#VALUE!</v>
      </c>
      <c r="M28" s="1978">
        <v>0</v>
      </c>
    </row>
    <row r="29" spans="1:13" s="1968" customFormat="1">
      <c r="A29" s="1965"/>
      <c r="B29" s="48"/>
      <c r="C29" s="48"/>
      <c r="D29" s="1969" t="s">
        <v>3241</v>
      </c>
      <c r="E29" s="1965"/>
      <c r="F29" s="1965"/>
      <c r="G29" s="1965"/>
      <c r="H29" s="1966"/>
      <c r="I29" s="1966"/>
      <c r="J29" s="1966"/>
      <c r="K29" s="1982">
        <v>0</v>
      </c>
      <c r="L29" s="1978" t="e">
        <v>#VALUE!</v>
      </c>
      <c r="M29" s="1978">
        <v>0</v>
      </c>
    </row>
    <row r="30" spans="1:13" s="1968" customFormat="1">
      <c r="A30" s="1965"/>
      <c r="B30" s="48"/>
      <c r="C30" s="48"/>
      <c r="D30" s="1969" t="s">
        <v>3242</v>
      </c>
      <c r="E30" s="1965"/>
      <c r="F30" s="1965"/>
      <c r="G30" s="1965"/>
      <c r="H30" s="1966"/>
      <c r="I30" s="1966"/>
      <c r="J30" s="1966"/>
      <c r="K30" s="1982">
        <v>0</v>
      </c>
      <c r="L30" s="1978" t="e">
        <v>#VALUE!</v>
      </c>
      <c r="M30" s="1978">
        <v>0</v>
      </c>
    </row>
    <row r="31" spans="1:13" s="1968" customFormat="1">
      <c r="A31" s="1965"/>
      <c r="B31" s="48"/>
      <c r="C31" s="48"/>
      <c r="D31" s="1969" t="s">
        <v>3243</v>
      </c>
      <c r="E31" s="1965"/>
      <c r="F31" s="1965"/>
      <c r="G31" s="1965"/>
      <c r="H31" s="1966"/>
      <c r="I31" s="1966"/>
      <c r="J31" s="1966"/>
      <c r="K31" s="1982">
        <v>0</v>
      </c>
      <c r="L31" s="1978" t="e">
        <v>#VALUE!</v>
      </c>
      <c r="M31" s="1978">
        <v>0</v>
      </c>
    </row>
    <row r="32" spans="1:13" s="1968" customFormat="1">
      <c r="A32" s="1965"/>
      <c r="B32" s="48"/>
      <c r="C32" s="48"/>
      <c r="D32" s="53" t="s">
        <v>108</v>
      </c>
      <c r="E32" s="1965"/>
      <c r="F32" s="1965"/>
      <c r="G32" s="1965"/>
      <c r="H32" s="1966"/>
      <c r="I32" s="1966"/>
      <c r="J32" s="1966"/>
      <c r="K32" s="1982">
        <v>0</v>
      </c>
      <c r="L32" s="1978" t="e">
        <v>#VALUE!</v>
      </c>
      <c r="M32" s="1978">
        <v>0</v>
      </c>
    </row>
    <row r="33" spans="1:13" s="1968" customFormat="1">
      <c r="A33" s="1965"/>
      <c r="B33" s="60"/>
      <c r="C33" s="60"/>
      <c r="D33" s="53" t="s">
        <v>152</v>
      </c>
      <c r="E33" s="1965"/>
      <c r="F33" s="1965"/>
      <c r="G33" s="1965"/>
      <c r="H33" s="1966"/>
      <c r="I33" s="1966"/>
      <c r="J33" s="1966"/>
      <c r="K33" s="1982">
        <v>0</v>
      </c>
      <c r="L33" s="1978" t="e">
        <v>#VALUE!</v>
      </c>
      <c r="M33" s="1978">
        <v>0</v>
      </c>
    </row>
    <row r="34" spans="1:13" s="1968" customFormat="1">
      <c r="A34" s="1965"/>
      <c r="B34" s="60"/>
      <c r="C34" s="60"/>
      <c r="D34" s="53" t="s">
        <v>56</v>
      </c>
      <c r="E34" s="1965"/>
      <c r="F34" s="1965"/>
      <c r="G34" s="1965"/>
      <c r="H34" s="1966"/>
      <c r="I34" s="1966"/>
      <c r="J34" s="1966"/>
      <c r="K34" s="1982">
        <v>0</v>
      </c>
      <c r="L34" s="1978" t="e">
        <v>#VALUE!</v>
      </c>
      <c r="M34" s="1978">
        <v>0</v>
      </c>
    </row>
    <row r="35" spans="1:13" s="1968" customFormat="1">
      <c r="A35" s="1965"/>
      <c r="B35" s="60"/>
      <c r="C35" s="60"/>
      <c r="D35" s="53" t="s">
        <v>57</v>
      </c>
      <c r="E35" s="1965"/>
      <c r="F35" s="1965"/>
      <c r="G35" s="1965"/>
      <c r="H35" s="1966"/>
      <c r="I35" s="1966"/>
      <c r="J35" s="1966"/>
      <c r="K35" s="1982">
        <v>0</v>
      </c>
      <c r="L35" s="1978" t="e">
        <v>#VALUE!</v>
      </c>
      <c r="M35" s="1978">
        <v>0</v>
      </c>
    </row>
    <row r="36" spans="1:13" s="1968" customFormat="1">
      <c r="A36" s="1965"/>
      <c r="B36" s="60"/>
      <c r="C36" s="60"/>
      <c r="D36" s="53" t="s">
        <v>58</v>
      </c>
      <c r="E36" s="1965"/>
      <c r="F36" s="1965"/>
      <c r="G36" s="1965"/>
      <c r="H36" s="1966"/>
      <c r="I36" s="1966"/>
      <c r="J36" s="1966"/>
      <c r="K36" s="1982">
        <v>0</v>
      </c>
      <c r="L36" s="1978" t="e">
        <v>#VALUE!</v>
      </c>
      <c r="M36" s="1978">
        <v>0</v>
      </c>
    </row>
    <row r="37" spans="1:13" s="1968" customFormat="1">
      <c r="A37" s="1965"/>
      <c r="B37" s="60"/>
      <c r="C37" s="60"/>
      <c r="D37" s="53" t="s">
        <v>59</v>
      </c>
      <c r="E37" s="1965"/>
      <c r="F37" s="1965"/>
      <c r="G37" s="1965"/>
      <c r="H37" s="1966"/>
      <c r="I37" s="1966"/>
      <c r="J37" s="1966"/>
      <c r="K37" s="1982">
        <v>0</v>
      </c>
      <c r="L37" s="1978" t="e">
        <v>#VALUE!</v>
      </c>
      <c r="M37" s="1978">
        <v>0</v>
      </c>
    </row>
    <row r="38" spans="1:13" s="1968" customFormat="1">
      <c r="A38" s="1965"/>
      <c r="B38" s="60"/>
      <c r="C38" s="60"/>
      <c r="D38" s="53" t="s">
        <v>111</v>
      </c>
      <c r="E38" s="1965"/>
      <c r="F38" s="1965"/>
      <c r="G38" s="1965"/>
      <c r="H38" s="1966"/>
      <c r="I38" s="1966"/>
      <c r="J38" s="1966"/>
      <c r="K38" s="1982">
        <v>0</v>
      </c>
      <c r="L38" s="1978" t="e">
        <v>#VALUE!</v>
      </c>
      <c r="M38" s="1978">
        <v>0</v>
      </c>
    </row>
    <row r="39" spans="1:13" s="1968" customFormat="1">
      <c r="A39" s="1965"/>
      <c r="B39" s="48"/>
      <c r="C39" s="48"/>
      <c r="D39" s="53" t="s">
        <v>60</v>
      </c>
      <c r="E39" s="1965"/>
      <c r="F39" s="1965"/>
      <c r="G39" s="1965"/>
      <c r="H39" s="1966"/>
      <c r="I39" s="1966"/>
      <c r="J39" s="1966"/>
      <c r="K39" s="1982">
        <v>0</v>
      </c>
      <c r="L39" s="1978" t="e">
        <v>#VALUE!</v>
      </c>
      <c r="M39" s="1978">
        <v>0</v>
      </c>
    </row>
    <row r="40" spans="1:13" s="1968" customFormat="1">
      <c r="A40" s="1965"/>
      <c r="B40" s="48"/>
      <c r="C40" s="48"/>
      <c r="D40" s="53" t="s">
        <v>103</v>
      </c>
      <c r="E40" s="1965"/>
      <c r="F40" s="1965"/>
      <c r="G40" s="1965"/>
      <c r="H40" s="1966"/>
      <c r="I40" s="1966"/>
      <c r="J40" s="1966"/>
      <c r="K40" s="1982">
        <v>0</v>
      </c>
      <c r="L40" s="1978" t="e">
        <v>#VALUE!</v>
      </c>
      <c r="M40" s="1978">
        <v>0</v>
      </c>
    </row>
    <row r="41" spans="1:13" s="1968" customFormat="1">
      <c r="A41" s="1965"/>
      <c r="B41" s="60"/>
      <c r="C41" s="60"/>
      <c r="D41" s="53" t="s">
        <v>61</v>
      </c>
      <c r="E41" s="1965"/>
      <c r="F41" s="1965"/>
      <c r="G41" s="1965"/>
      <c r="H41" s="1966"/>
      <c r="I41" s="1966"/>
      <c r="J41" s="1966"/>
      <c r="K41" s="1982">
        <v>0</v>
      </c>
      <c r="L41" s="1978" t="e">
        <v>#VALUE!</v>
      </c>
      <c r="M41" s="1978">
        <v>0</v>
      </c>
    </row>
    <row r="42" spans="1:13" s="1968" customFormat="1">
      <c r="A42" s="1965"/>
      <c r="B42" s="122" t="s">
        <v>62</v>
      </c>
      <c r="C42" s="122"/>
      <c r="D42" s="123"/>
      <c r="E42" s="1988"/>
      <c r="F42" s="1988"/>
      <c r="G42" s="1988"/>
      <c r="H42" s="1989"/>
      <c r="I42" s="1989"/>
      <c r="J42" s="1989"/>
      <c r="K42" s="1982">
        <v>0</v>
      </c>
      <c r="L42" s="1978" t="e">
        <v>#VALUE!</v>
      </c>
      <c r="M42" s="1978">
        <v>0</v>
      </c>
    </row>
    <row r="43" spans="1:13" s="1968" customFormat="1">
      <c r="A43" s="1965"/>
      <c r="B43" s="48"/>
      <c r="C43" s="48"/>
      <c r="D43" s="54" t="s">
        <v>3239</v>
      </c>
      <c r="E43" s="1965"/>
      <c r="F43" s="1965"/>
      <c r="G43" s="1965"/>
      <c r="H43" s="1966"/>
      <c r="I43" s="1966"/>
      <c r="J43" s="1966"/>
      <c r="K43" s="1982">
        <v>0</v>
      </c>
      <c r="L43" s="1978" t="e">
        <v>#VALUE!</v>
      </c>
      <c r="M43" s="1978">
        <v>0</v>
      </c>
    </row>
    <row r="44" spans="1:13" s="1968" customFormat="1">
      <c r="A44" s="1965"/>
      <c r="B44" s="48"/>
      <c r="C44" s="48"/>
      <c r="D44" s="172" t="s">
        <v>3247</v>
      </c>
      <c r="E44" s="1965"/>
      <c r="F44" s="1965"/>
      <c r="G44" s="1965"/>
      <c r="H44" s="1966"/>
      <c r="I44" s="1966"/>
      <c r="J44" s="1966"/>
      <c r="K44" s="1982">
        <v>0</v>
      </c>
      <c r="L44" s="1978" t="e">
        <v>#VALUE!</v>
      </c>
      <c r="M44" s="1978">
        <v>0</v>
      </c>
    </row>
    <row r="45" spans="1:13" s="1968" customFormat="1">
      <c r="A45" s="1965"/>
      <c r="B45" s="48"/>
      <c r="C45" s="48"/>
      <c r="D45" s="172" t="s">
        <v>3248</v>
      </c>
      <c r="E45" s="1965"/>
      <c r="F45" s="1965"/>
      <c r="G45" s="1965"/>
      <c r="H45" s="1966"/>
      <c r="I45" s="1966"/>
      <c r="J45" s="1966"/>
      <c r="K45" s="1982">
        <v>0</v>
      </c>
      <c r="L45" s="1978" t="e">
        <v>#VALUE!</v>
      </c>
      <c r="M45" s="1978">
        <v>0</v>
      </c>
    </row>
    <row r="46" spans="1:13" s="1968" customFormat="1">
      <c r="A46" s="1965"/>
      <c r="B46" s="48"/>
      <c r="C46" s="48"/>
      <c r="D46" s="172" t="s">
        <v>3249</v>
      </c>
      <c r="E46" s="1965"/>
      <c r="F46" s="1965"/>
      <c r="G46" s="1965"/>
      <c r="H46" s="1966"/>
      <c r="I46" s="1966"/>
      <c r="J46" s="1966"/>
      <c r="K46" s="1982">
        <v>0</v>
      </c>
      <c r="L46" s="1978" t="e">
        <v>#VALUE!</v>
      </c>
      <c r="M46" s="1978">
        <v>0</v>
      </c>
    </row>
    <row r="47" spans="1:13" s="1968" customFormat="1">
      <c r="A47" s="1965"/>
      <c r="B47" s="48"/>
      <c r="C47" s="48"/>
      <c r="D47" s="172" t="s">
        <v>3250</v>
      </c>
      <c r="E47" s="1965"/>
      <c r="F47" s="1965"/>
      <c r="G47" s="1965"/>
      <c r="H47" s="1966"/>
      <c r="I47" s="1966"/>
      <c r="J47" s="1966"/>
      <c r="K47" s="1982">
        <v>0</v>
      </c>
      <c r="L47" s="1978"/>
      <c r="M47" s="1978"/>
    </row>
    <row r="48" spans="1:13" s="1968" customFormat="1">
      <c r="A48" s="1965"/>
      <c r="B48" s="48"/>
      <c r="C48" s="48"/>
      <c r="D48" s="54" t="s">
        <v>141</v>
      </c>
      <c r="E48" s="1965"/>
      <c r="F48" s="1965"/>
      <c r="G48" s="1965"/>
      <c r="H48" s="1966"/>
      <c r="I48" s="1966"/>
      <c r="J48" s="1966"/>
      <c r="K48" s="1982">
        <v>0</v>
      </c>
      <c r="L48" s="1978" t="e">
        <v>#VALUE!</v>
      </c>
      <c r="M48" s="1978">
        <v>0</v>
      </c>
    </row>
    <row r="49" spans="1:13" s="1968" customFormat="1">
      <c r="A49" s="1965"/>
      <c r="B49" s="48"/>
      <c r="C49" s="60"/>
      <c r="D49" s="53" t="s">
        <v>3240</v>
      </c>
      <c r="E49" s="1965"/>
      <c r="F49" s="1965"/>
      <c r="G49" s="1965"/>
      <c r="H49" s="1966"/>
      <c r="I49" s="1966"/>
      <c r="J49" s="1966"/>
      <c r="K49" s="1982">
        <v>0</v>
      </c>
      <c r="L49" s="1978" t="e">
        <v>#VALUE!</v>
      </c>
      <c r="M49" s="1978">
        <v>0</v>
      </c>
    </row>
    <row r="50" spans="1:13" s="1968" customFormat="1">
      <c r="A50" s="1965"/>
      <c r="B50" s="48"/>
      <c r="C50" s="60"/>
      <c r="D50" s="53" t="s">
        <v>66</v>
      </c>
      <c r="E50" s="1965"/>
      <c r="F50" s="1965"/>
      <c r="G50" s="1965"/>
      <c r="H50" s="1966"/>
      <c r="I50" s="1966"/>
      <c r="J50" s="1966"/>
      <c r="K50" s="1982">
        <v>0</v>
      </c>
      <c r="L50" s="1978" t="e">
        <v>#VALUE!</v>
      </c>
      <c r="M50" s="1978">
        <v>0</v>
      </c>
    </row>
    <row r="51" spans="1:13" s="1968" customFormat="1">
      <c r="A51" s="1965"/>
      <c r="B51" s="48"/>
      <c r="C51" s="60"/>
      <c r="D51" s="53" t="s">
        <v>67</v>
      </c>
      <c r="E51" s="1965"/>
      <c r="F51" s="1965"/>
      <c r="G51" s="1965"/>
      <c r="H51" s="1966"/>
      <c r="I51" s="1966"/>
      <c r="J51" s="1966"/>
      <c r="K51" s="1982">
        <v>0</v>
      </c>
      <c r="L51" s="1978" t="e">
        <v>#VALUE!</v>
      </c>
      <c r="M51" s="1978">
        <v>0</v>
      </c>
    </row>
    <row r="52" spans="1:13" s="1968" customFormat="1">
      <c r="A52" s="1965"/>
      <c r="B52" s="48"/>
      <c r="C52" s="60"/>
      <c r="D52" s="53" t="s">
        <v>68</v>
      </c>
      <c r="E52" s="1965"/>
      <c r="F52" s="1965"/>
      <c r="G52" s="1965"/>
      <c r="H52" s="1966"/>
      <c r="I52" s="1966"/>
      <c r="J52" s="1966"/>
      <c r="K52" s="1982">
        <v>0</v>
      </c>
      <c r="L52" s="1978" t="e">
        <v>#VALUE!</v>
      </c>
      <c r="M52" s="1978">
        <v>0</v>
      </c>
    </row>
    <row r="53" spans="1:13" s="1968" customFormat="1">
      <c r="A53" s="1965"/>
      <c r="B53" s="48"/>
      <c r="C53" s="60"/>
      <c r="D53" s="53" t="s">
        <v>69</v>
      </c>
      <c r="E53" s="1965"/>
      <c r="F53" s="1965"/>
      <c r="G53" s="1965"/>
      <c r="H53" s="1966"/>
      <c r="I53" s="1966"/>
      <c r="J53" s="1966"/>
      <c r="K53" s="1982">
        <v>0</v>
      </c>
      <c r="L53" s="1978" t="e">
        <v>#VALUE!</v>
      </c>
      <c r="M53" s="1978">
        <v>0</v>
      </c>
    </row>
    <row r="54" spans="1:13" s="1968" customFormat="1">
      <c r="A54" s="1965"/>
      <c r="B54" s="48"/>
      <c r="C54" s="48"/>
      <c r="D54" s="54" t="s">
        <v>147</v>
      </c>
      <c r="E54" s="1965"/>
      <c r="F54" s="1965"/>
      <c r="G54" s="1965"/>
      <c r="H54" s="1966"/>
      <c r="I54" s="1966"/>
      <c r="J54" s="1966"/>
      <c r="K54" s="1982">
        <v>0</v>
      </c>
      <c r="L54" s="1978" t="e">
        <v>#VALUE!</v>
      </c>
      <c r="M54" s="1978">
        <v>0</v>
      </c>
    </row>
    <row r="55" spans="1:13">
      <c r="A55" s="1741"/>
      <c r="B55" s="125"/>
      <c r="C55" s="125"/>
      <c r="D55" s="172" t="s">
        <v>246</v>
      </c>
      <c r="E55" s="1979"/>
      <c r="F55" s="1581"/>
      <c r="G55" s="1581"/>
      <c r="H55" s="165"/>
      <c r="I55" s="165"/>
      <c r="J55" s="165"/>
      <c r="K55" s="1983">
        <v>0</v>
      </c>
      <c r="L55" s="1978" t="e">
        <v>#VALUE!</v>
      </c>
      <c r="M55" s="1978">
        <v>0</v>
      </c>
    </row>
    <row r="56" spans="1:13">
      <c r="A56" s="1741"/>
      <c r="B56" s="125"/>
      <c r="C56" s="125"/>
      <c r="D56" s="172" t="s">
        <v>247</v>
      </c>
      <c r="E56" s="1979"/>
      <c r="F56" s="1581"/>
      <c r="G56" s="1581"/>
      <c r="H56" s="165"/>
      <c r="I56" s="165"/>
      <c r="J56" s="165"/>
      <c r="K56" s="1983">
        <v>0</v>
      </c>
      <c r="L56" s="1978" t="e">
        <v>#VALUE!</v>
      </c>
      <c r="M56" s="1978">
        <v>0</v>
      </c>
    </row>
    <row r="57" spans="1:13">
      <c r="A57" s="1741"/>
      <c r="B57" s="125"/>
      <c r="C57" s="125"/>
      <c r="D57" s="172" t="s">
        <v>248</v>
      </c>
      <c r="E57" s="1979"/>
      <c r="F57" s="1581"/>
      <c r="G57" s="1581"/>
      <c r="H57" s="165"/>
      <c r="I57" s="165"/>
      <c r="J57" s="165"/>
      <c r="K57" s="1983">
        <v>0</v>
      </c>
      <c r="L57" s="1978" t="e">
        <v>#VALUE!</v>
      </c>
      <c r="M57" s="1978">
        <v>0</v>
      </c>
    </row>
    <row r="58" spans="1:13">
      <c r="A58" s="1741"/>
      <c r="B58" s="125"/>
      <c r="C58" s="125"/>
      <c r="D58" s="172" t="s">
        <v>249</v>
      </c>
      <c r="E58" s="1979"/>
      <c r="F58" s="1581"/>
      <c r="G58" s="1581"/>
      <c r="H58" s="165"/>
      <c r="I58" s="165"/>
      <c r="J58" s="165"/>
      <c r="K58" s="1983">
        <v>0</v>
      </c>
      <c r="L58" s="1978" t="e">
        <v>#VALUE!</v>
      </c>
      <c r="M58" s="1978">
        <v>0</v>
      </c>
    </row>
    <row r="59" spans="1:13">
      <c r="A59" s="1741"/>
      <c r="B59" s="125"/>
      <c r="C59" s="125"/>
      <c r="D59" s="172" t="s">
        <v>250</v>
      </c>
      <c r="E59" s="1979"/>
      <c r="F59" s="1581"/>
      <c r="G59" s="1581"/>
      <c r="H59" s="165"/>
      <c r="I59" s="165"/>
      <c r="J59" s="165"/>
      <c r="K59" s="1983">
        <v>0</v>
      </c>
      <c r="L59" s="1978" t="e">
        <v>#VALUE!</v>
      </c>
      <c r="M59" s="1978">
        <v>0</v>
      </c>
    </row>
    <row r="60" spans="1:13">
      <c r="A60" s="1741"/>
      <c r="B60" s="125"/>
      <c r="C60" s="125"/>
      <c r="D60" s="172" t="s">
        <v>251</v>
      </c>
      <c r="E60" s="1979"/>
      <c r="F60" s="1581"/>
      <c r="G60" s="1581"/>
      <c r="H60" s="165"/>
      <c r="I60" s="165"/>
      <c r="J60" s="165"/>
      <c r="K60" s="1983">
        <v>0</v>
      </c>
      <c r="L60" s="1978" t="e">
        <v>#VALUE!</v>
      </c>
      <c r="M60" s="1978">
        <v>0</v>
      </c>
    </row>
    <row r="61" spans="1:13">
      <c r="A61" s="1741"/>
      <c r="B61" s="125"/>
      <c r="C61" s="125"/>
      <c r="D61" s="172" t="s">
        <v>252</v>
      </c>
      <c r="E61" s="1979"/>
      <c r="F61" s="1581"/>
      <c r="G61" s="1581"/>
      <c r="H61" s="165"/>
      <c r="I61" s="165"/>
      <c r="J61" s="165"/>
      <c r="K61" s="1983">
        <v>0</v>
      </c>
      <c r="L61" s="1978" t="e">
        <v>#VALUE!</v>
      </c>
      <c r="M61" s="1978">
        <v>0</v>
      </c>
    </row>
    <row r="62" spans="1:13">
      <c r="A62" s="1741"/>
      <c r="B62" s="125"/>
      <c r="C62" s="125"/>
      <c r="D62" s="172" t="s">
        <v>253</v>
      </c>
      <c r="E62" s="1979"/>
      <c r="F62" s="1581"/>
      <c r="G62" s="1581"/>
      <c r="H62" s="165"/>
      <c r="I62" s="165"/>
      <c r="J62" s="165"/>
      <c r="K62" s="1983">
        <v>0</v>
      </c>
      <c r="L62" s="1978" t="e">
        <v>#VALUE!</v>
      </c>
      <c r="M62" s="1978">
        <v>0</v>
      </c>
    </row>
    <row r="63" spans="1:13">
      <c r="A63" s="1741"/>
      <c r="B63" s="125"/>
      <c r="C63" s="125"/>
      <c r="D63" s="172" t="s">
        <v>254</v>
      </c>
      <c r="E63" s="1979"/>
      <c r="F63" s="1581"/>
      <c r="G63" s="1581"/>
      <c r="H63" s="165"/>
      <c r="I63" s="165"/>
      <c r="J63" s="165"/>
      <c r="K63" s="1983">
        <v>0</v>
      </c>
      <c r="L63" s="1978" t="e">
        <v>#VALUE!</v>
      </c>
      <c r="M63" s="1978">
        <v>0</v>
      </c>
    </row>
    <row r="64" spans="1:13">
      <c r="A64" s="1741"/>
      <c r="B64" s="125"/>
      <c r="C64" s="125"/>
      <c r="D64" s="172" t="s">
        <v>255</v>
      </c>
      <c r="E64" s="1979"/>
      <c r="F64" s="1581"/>
      <c r="G64" s="1581"/>
      <c r="H64" s="165"/>
      <c r="I64" s="165"/>
      <c r="J64" s="165"/>
      <c r="K64" s="1983">
        <v>0</v>
      </c>
      <c r="L64" s="1978" t="e">
        <v>#VALUE!</v>
      </c>
      <c r="M64" s="1978">
        <v>0</v>
      </c>
    </row>
    <row r="65" spans="1:13">
      <c r="A65" s="1741"/>
      <c r="B65" s="125"/>
      <c r="C65" s="125"/>
      <c r="D65" s="172" t="s">
        <v>256</v>
      </c>
      <c r="E65" s="1979"/>
      <c r="F65" s="1581"/>
      <c r="G65" s="1581"/>
      <c r="H65" s="165"/>
      <c r="I65" s="165"/>
      <c r="J65" s="165"/>
      <c r="K65" s="1983">
        <v>0</v>
      </c>
      <c r="L65" s="1978" t="e">
        <v>#VALUE!</v>
      </c>
      <c r="M65" s="1978">
        <v>0</v>
      </c>
    </row>
    <row r="66" spans="1:13">
      <c r="A66" s="1741"/>
      <c r="B66" s="125"/>
      <c r="C66" s="125"/>
      <c r="D66" s="172" t="s">
        <v>257</v>
      </c>
      <c r="E66" s="1979"/>
      <c r="F66" s="1581"/>
      <c r="G66" s="1581"/>
      <c r="H66" s="165"/>
      <c r="I66" s="165"/>
      <c r="J66" s="165"/>
      <c r="K66" s="1983">
        <v>0</v>
      </c>
      <c r="L66" s="1978" t="e">
        <v>#VALUE!</v>
      </c>
      <c r="M66" s="1978">
        <v>0</v>
      </c>
    </row>
    <row r="67" spans="1:13" s="1968" customFormat="1" ht="39" customHeight="1">
      <c r="A67" s="1965"/>
      <c r="B67" s="48"/>
      <c r="C67" s="48"/>
      <c r="D67" s="54" t="s">
        <v>71</v>
      </c>
      <c r="E67" s="1965"/>
      <c r="F67" s="1965"/>
      <c r="G67" s="1965"/>
      <c r="H67" s="1966"/>
      <c r="I67" s="1966"/>
      <c r="J67" s="1966"/>
      <c r="K67" s="1982">
        <v>0</v>
      </c>
      <c r="L67" s="1978" t="e">
        <v>#VALUE!</v>
      </c>
      <c r="M67" s="1978">
        <v>0</v>
      </c>
    </row>
    <row r="68" spans="1:13">
      <c r="A68" s="1741"/>
      <c r="B68" s="125"/>
      <c r="C68" s="125"/>
      <c r="D68" s="172" t="s">
        <v>241</v>
      </c>
      <c r="E68" s="1979"/>
      <c r="F68" s="1581"/>
      <c r="G68" s="1581"/>
      <c r="H68" s="173"/>
      <c r="I68" s="165"/>
      <c r="J68" s="165"/>
      <c r="K68" s="1983">
        <v>0</v>
      </c>
      <c r="L68" s="1978" t="e">
        <v>#VALUE!</v>
      </c>
      <c r="M68" s="1978">
        <v>0</v>
      </c>
    </row>
    <row r="69" spans="1:13">
      <c r="A69" s="1741"/>
      <c r="B69" s="125"/>
      <c r="C69" s="125"/>
      <c r="D69" s="172" t="s">
        <v>242</v>
      </c>
      <c r="E69" s="1979"/>
      <c r="F69" s="1581"/>
      <c r="G69" s="1581"/>
      <c r="H69" s="173"/>
      <c r="I69" s="165"/>
      <c r="J69" s="165"/>
      <c r="K69" s="1983">
        <v>0</v>
      </c>
      <c r="L69" s="1978" t="e">
        <v>#VALUE!</v>
      </c>
      <c r="M69" s="1978">
        <v>0</v>
      </c>
    </row>
    <row r="70" spans="1:13">
      <c r="A70" s="1741"/>
      <c r="B70" s="125"/>
      <c r="C70" s="125"/>
      <c r="D70" s="172" t="s">
        <v>243</v>
      </c>
      <c r="E70" s="1979"/>
      <c r="F70" s="1581"/>
      <c r="G70" s="1581"/>
      <c r="H70" s="173"/>
      <c r="I70" s="165"/>
      <c r="J70" s="165"/>
      <c r="K70" s="1983">
        <v>0</v>
      </c>
      <c r="L70" s="1978" t="e">
        <v>#VALUE!</v>
      </c>
      <c r="M70" s="1978">
        <v>0</v>
      </c>
    </row>
    <row r="71" spans="1:13">
      <c r="A71" s="1741"/>
      <c r="B71" s="125"/>
      <c r="C71" s="125"/>
      <c r="D71" s="172" t="s">
        <v>244</v>
      </c>
      <c r="E71" s="1979"/>
      <c r="F71" s="1581"/>
      <c r="G71" s="1581"/>
      <c r="H71" s="173"/>
      <c r="I71" s="165"/>
      <c r="J71" s="165"/>
      <c r="K71" s="1983">
        <v>0</v>
      </c>
      <c r="L71" s="1978" t="e">
        <v>#VALUE!</v>
      </c>
      <c r="M71" s="1978">
        <v>0</v>
      </c>
    </row>
    <row r="72" spans="1:13">
      <c r="A72" s="1741"/>
      <c r="B72" s="125"/>
      <c r="C72" s="125"/>
      <c r="D72" s="172" t="s">
        <v>245</v>
      </c>
      <c r="E72" s="1979"/>
      <c r="F72" s="1581"/>
      <c r="G72" s="1581"/>
      <c r="H72" s="173"/>
      <c r="I72" s="165"/>
      <c r="J72" s="165"/>
      <c r="K72" s="1983">
        <v>0</v>
      </c>
      <c r="L72" s="1978" t="e">
        <v>#VALUE!</v>
      </c>
      <c r="M72" s="1978">
        <v>0</v>
      </c>
    </row>
    <row r="73" spans="1:13" s="1968" customFormat="1">
      <c r="A73" s="1965"/>
      <c r="B73" s="48"/>
      <c r="C73" s="48"/>
      <c r="D73" s="54" t="s">
        <v>72</v>
      </c>
      <c r="E73" s="1965"/>
      <c r="F73" s="1965"/>
      <c r="G73" s="1965"/>
      <c r="H73" s="1966"/>
      <c r="I73" s="1966"/>
      <c r="J73" s="1966"/>
      <c r="K73" s="1982">
        <v>0</v>
      </c>
      <c r="L73" s="1978" t="e">
        <v>#VALUE!</v>
      </c>
      <c r="M73" s="1978">
        <v>0</v>
      </c>
    </row>
    <row r="74" spans="1:13">
      <c r="A74" s="1741"/>
      <c r="B74" s="125"/>
      <c r="C74" s="125"/>
      <c r="D74" s="172" t="s">
        <v>3244</v>
      </c>
      <c r="E74" s="1979"/>
      <c r="F74" s="1581"/>
      <c r="G74" s="1581"/>
      <c r="H74" s="165"/>
      <c r="I74" s="165"/>
      <c r="J74" s="165"/>
      <c r="K74" s="1983">
        <v>0</v>
      </c>
      <c r="L74" s="1978" t="e">
        <v>#VALUE!</v>
      </c>
      <c r="M74" s="1978">
        <v>0</v>
      </c>
    </row>
    <row r="75" spans="1:13">
      <c r="A75" s="1741"/>
      <c r="B75" s="125"/>
      <c r="C75" s="125"/>
      <c r="D75" s="172" t="s">
        <v>3244</v>
      </c>
      <c r="E75" s="1979"/>
      <c r="F75" s="1581"/>
      <c r="G75" s="1581"/>
      <c r="H75" s="165"/>
      <c r="I75" s="165"/>
      <c r="J75" s="165"/>
      <c r="K75" s="1983">
        <v>0</v>
      </c>
      <c r="L75" s="1978" t="e">
        <v>#VALUE!</v>
      </c>
      <c r="M75" s="1978">
        <v>0</v>
      </c>
    </row>
    <row r="76" spans="1:13" s="1968" customFormat="1" ht="39" customHeight="1">
      <c r="A76" s="1965"/>
      <c r="B76" s="48"/>
      <c r="C76" s="48"/>
      <c r="D76" s="54" t="s">
        <v>73</v>
      </c>
      <c r="E76" s="1965"/>
      <c r="F76" s="1965"/>
      <c r="G76" s="1965"/>
      <c r="H76" s="1966"/>
      <c r="I76" s="1966"/>
      <c r="J76" s="1966"/>
      <c r="K76" s="1982">
        <v>0</v>
      </c>
      <c r="L76" s="1978" t="e">
        <v>#VALUE!</v>
      </c>
      <c r="M76" s="1978">
        <v>0</v>
      </c>
    </row>
    <row r="77" spans="1:13">
      <c r="A77" s="1965"/>
      <c r="B77" s="405"/>
      <c r="C77" s="405"/>
      <c r="D77" s="164" t="s">
        <v>258</v>
      </c>
      <c r="E77" s="1967"/>
      <c r="F77" s="1980"/>
      <c r="G77" s="1980"/>
      <c r="H77" s="165"/>
      <c r="I77" s="165"/>
      <c r="J77" s="165"/>
      <c r="K77" s="1983">
        <v>0</v>
      </c>
      <c r="L77" s="1978" t="e">
        <v>#VALUE!</v>
      </c>
      <c r="M77" s="1978">
        <v>0</v>
      </c>
    </row>
    <row r="78" spans="1:13">
      <c r="A78" s="1965"/>
      <c r="B78" s="405"/>
      <c r="C78" s="405"/>
      <c r="D78" s="164" t="s">
        <v>259</v>
      </c>
      <c r="E78" s="1967"/>
      <c r="F78" s="1980"/>
      <c r="G78" s="1980"/>
      <c r="H78" s="165"/>
      <c r="I78" s="165"/>
      <c r="J78" s="165"/>
      <c r="K78" s="1983">
        <v>0</v>
      </c>
      <c r="L78" s="1978" t="e">
        <v>#VALUE!</v>
      </c>
      <c r="M78" s="1978">
        <v>0</v>
      </c>
    </row>
    <row r="79" spans="1:13">
      <c r="A79" s="1965"/>
      <c r="B79" s="405"/>
      <c r="C79" s="405"/>
      <c r="D79" s="164" t="s">
        <v>3245</v>
      </c>
      <c r="E79" s="1967"/>
      <c r="F79" s="1980"/>
      <c r="G79" s="1980"/>
      <c r="H79" s="165"/>
      <c r="I79" s="165"/>
      <c r="J79" s="165"/>
      <c r="K79" s="1983">
        <v>0</v>
      </c>
      <c r="L79" s="1978" t="e">
        <v>#VALUE!</v>
      </c>
      <c r="M79" s="1978">
        <v>0</v>
      </c>
    </row>
    <row r="80" spans="1:13">
      <c r="A80" s="1965"/>
      <c r="B80" s="122" t="s">
        <v>137</v>
      </c>
      <c r="C80" s="122"/>
      <c r="D80" s="123"/>
      <c r="E80" s="1967"/>
      <c r="F80" s="1980"/>
      <c r="G80" s="1980"/>
      <c r="H80" s="165"/>
      <c r="I80" s="165"/>
      <c r="J80" s="165"/>
      <c r="K80" s="1983">
        <v>0</v>
      </c>
      <c r="L80" s="1978" t="e">
        <v>#VALUE!</v>
      </c>
      <c r="M80" s="1978">
        <v>0</v>
      </c>
    </row>
    <row r="81" spans="1:13">
      <c r="A81" s="1965"/>
      <c r="B81" s="48"/>
      <c r="C81" s="48"/>
      <c r="D81" s="48" t="s">
        <v>105</v>
      </c>
      <c r="E81" s="1967"/>
      <c r="F81" s="1980"/>
      <c r="G81" s="1980"/>
      <c r="H81" s="165"/>
      <c r="I81" s="165"/>
      <c r="J81" s="165"/>
      <c r="K81" s="1983">
        <v>0</v>
      </c>
      <c r="L81" s="1978" t="e">
        <v>#VALUE!</v>
      </c>
      <c r="M81" s="1978">
        <v>0</v>
      </c>
    </row>
    <row r="82" spans="1:13">
      <c r="A82" s="1965"/>
      <c r="B82" s="48"/>
      <c r="C82" s="48"/>
      <c r="D82" s="60" t="s">
        <v>144</v>
      </c>
      <c r="E82" s="1967"/>
      <c r="F82" s="1980"/>
      <c r="G82" s="1980"/>
      <c r="H82" s="165"/>
      <c r="I82" s="165"/>
      <c r="J82" s="165"/>
      <c r="K82" s="1983">
        <v>0</v>
      </c>
      <c r="L82" s="1978" t="e">
        <v>#VALUE!</v>
      </c>
      <c r="M82" s="1978">
        <v>0</v>
      </c>
    </row>
    <row r="83" spans="1:13">
      <c r="A83" s="1965"/>
      <c r="B83" s="48"/>
      <c r="C83" s="48"/>
      <c r="D83" s="60" t="s">
        <v>145</v>
      </c>
      <c r="E83" s="1967"/>
      <c r="F83" s="1980"/>
      <c r="G83" s="1980"/>
      <c r="H83" s="165"/>
      <c r="I83" s="165"/>
      <c r="J83" s="165"/>
      <c r="K83" s="1983">
        <v>0</v>
      </c>
      <c r="L83" s="1978" t="e">
        <v>#VALUE!</v>
      </c>
      <c r="M83" s="1978">
        <v>0</v>
      </c>
    </row>
    <row r="84" spans="1:13">
      <c r="A84" s="1965"/>
      <c r="B84" s="48"/>
      <c r="C84" s="48"/>
      <c r="D84" s="60" t="s">
        <v>146</v>
      </c>
      <c r="E84" s="1967"/>
      <c r="F84" s="1980"/>
      <c r="G84" s="1980"/>
      <c r="H84" s="165"/>
      <c r="I84" s="165"/>
      <c r="J84" s="165"/>
      <c r="K84" s="1983">
        <v>0</v>
      </c>
      <c r="L84" s="1978" t="e">
        <v>#VALUE!</v>
      </c>
      <c r="M84" s="1978">
        <v>0</v>
      </c>
    </row>
    <row r="85" spans="1:13">
      <c r="A85" s="1965"/>
      <c r="B85" s="48"/>
      <c r="C85" s="48"/>
      <c r="D85" s="48" t="s">
        <v>74</v>
      </c>
      <c r="E85" s="1967"/>
      <c r="F85" s="1980"/>
      <c r="G85" s="1980"/>
      <c r="H85" s="165"/>
      <c r="I85" s="165"/>
      <c r="J85" s="165"/>
      <c r="K85" s="1983">
        <v>0</v>
      </c>
      <c r="L85" s="1978" t="e">
        <v>#VALUE!</v>
      </c>
      <c r="M85" s="1978">
        <v>0</v>
      </c>
    </row>
    <row r="86" spans="1:13">
      <c r="A86" s="1965"/>
      <c r="B86" s="48"/>
      <c r="C86" s="48"/>
      <c r="D86" s="60" t="s">
        <v>138</v>
      </c>
      <c r="E86" s="1967"/>
      <c r="F86" s="1980"/>
      <c r="G86" s="1980"/>
      <c r="H86" s="165"/>
      <c r="I86" s="165"/>
      <c r="J86" s="165"/>
      <c r="K86" s="1983">
        <v>0</v>
      </c>
      <c r="L86" s="1978" t="e">
        <v>#VALUE!</v>
      </c>
      <c r="M86" s="1978">
        <v>0</v>
      </c>
    </row>
    <row r="87" spans="1:13">
      <c r="A87" s="1965"/>
      <c r="B87" s="48"/>
      <c r="C87" s="48"/>
      <c r="D87" s="60" t="s">
        <v>139</v>
      </c>
      <c r="E87" s="1967"/>
      <c r="F87" s="1980"/>
      <c r="G87" s="1980"/>
      <c r="H87" s="165"/>
      <c r="I87" s="165"/>
      <c r="J87" s="165"/>
      <c r="K87" s="1983">
        <v>0</v>
      </c>
      <c r="L87" s="1978" t="e">
        <v>#VALUE!</v>
      </c>
      <c r="M87" s="1978">
        <v>0</v>
      </c>
    </row>
    <row r="88" spans="1:13">
      <c r="A88" s="1965"/>
      <c r="B88" s="48"/>
      <c r="C88" s="48"/>
      <c r="D88" s="60" t="s">
        <v>140</v>
      </c>
      <c r="E88" s="1967"/>
      <c r="F88" s="1980"/>
      <c r="G88" s="1980"/>
      <c r="H88" s="165"/>
      <c r="I88" s="165"/>
      <c r="J88" s="165"/>
      <c r="K88" s="1983">
        <v>0</v>
      </c>
      <c r="L88" s="1978" t="e">
        <v>#VALUE!</v>
      </c>
      <c r="M88" s="1978">
        <v>0</v>
      </c>
    </row>
    <row r="89" spans="1:13">
      <c r="A89" s="1965"/>
      <c r="B89" s="102" t="s">
        <v>136</v>
      </c>
      <c r="C89" s="102"/>
      <c r="D89" s="102"/>
      <c r="E89" s="1967"/>
      <c r="F89" s="1980"/>
      <c r="G89" s="1980"/>
      <c r="H89" s="165"/>
      <c r="I89" s="165"/>
      <c r="J89" s="165"/>
      <c r="K89" s="1983">
        <v>0</v>
      </c>
      <c r="L89" s="1978" t="e">
        <v>#VALUE!</v>
      </c>
      <c r="M89" s="1978">
        <v>0</v>
      </c>
    </row>
    <row r="90" spans="1:13">
      <c r="A90" s="1965"/>
      <c r="B90" s="48"/>
      <c r="C90" s="164"/>
      <c r="D90" s="60" t="s">
        <v>151</v>
      </c>
      <c r="E90" s="1967"/>
      <c r="F90" s="1980"/>
      <c r="G90" s="1980"/>
      <c r="H90" s="165"/>
      <c r="I90" s="165"/>
      <c r="J90" s="165"/>
      <c r="K90" s="1983">
        <v>0</v>
      </c>
      <c r="L90" s="1978" t="e">
        <v>#VALUE!</v>
      </c>
      <c r="M90" s="1978">
        <v>0</v>
      </c>
    </row>
    <row r="91" spans="1:13">
      <c r="A91" s="1965"/>
      <c r="B91" s="48"/>
      <c r="C91" s="164"/>
      <c r="D91" s="60" t="s">
        <v>135</v>
      </c>
      <c r="E91" s="1967"/>
      <c r="F91" s="1980"/>
      <c r="G91" s="1980"/>
      <c r="H91" s="165"/>
      <c r="I91" s="165"/>
      <c r="J91" s="165"/>
      <c r="K91" s="1983">
        <v>0</v>
      </c>
      <c r="L91" s="1978" t="e">
        <v>#VALUE!</v>
      </c>
      <c r="M91" s="1978">
        <v>0</v>
      </c>
    </row>
    <row r="92" spans="1:13">
      <c r="A92" s="1965"/>
      <c r="B92" s="48" t="s">
        <v>208</v>
      </c>
      <c r="C92" s="48"/>
      <c r="D92" s="60"/>
      <c r="E92" s="1967"/>
      <c r="F92" s="1980"/>
      <c r="G92" s="1980"/>
      <c r="H92" s="165"/>
      <c r="I92" s="165"/>
      <c r="J92" s="165"/>
      <c r="K92" s="1983">
        <v>0</v>
      </c>
      <c r="L92" s="1978" t="e">
        <v>#VALUE!</v>
      </c>
      <c r="M92" s="1978">
        <v>0</v>
      </c>
    </row>
    <row r="93" spans="1:13">
      <c r="A93" s="1965"/>
      <c r="B93" s="48"/>
      <c r="C93" s="48"/>
      <c r="D93" s="65" t="s">
        <v>75</v>
      </c>
      <c r="E93" s="39" t="e">
        <f>#REF!</f>
        <v>#REF!</v>
      </c>
      <c r="F93" s="39">
        <f>SUM(F60:F92)</f>
        <v>0</v>
      </c>
      <c r="G93" s="39">
        <f>SUM(G60:G92)</f>
        <v>0</v>
      </c>
      <c r="H93" s="39">
        <f>SUM(H60:H92)</f>
        <v>0</v>
      </c>
      <c r="I93" s="39">
        <f>SUM(I60:I92)</f>
        <v>0</v>
      </c>
      <c r="J93" s="39">
        <f>SUM(J60:J92)</f>
        <v>0</v>
      </c>
      <c r="K93" s="39">
        <f>SUM(K60:K92)</f>
        <v>0</v>
      </c>
      <c r="L93" s="1978"/>
      <c r="M93" s="1978"/>
    </row>
    <row r="94" spans="1:13">
      <c r="A94" s="1965"/>
      <c r="B94" s="48"/>
      <c r="C94" s="48"/>
      <c r="D94" s="65" t="s">
        <v>76</v>
      </c>
      <c r="E94" s="39" t="e">
        <f>E57-E93</f>
        <v>#REF!</v>
      </c>
      <c r="F94" s="39">
        <f>F57-F93</f>
        <v>0</v>
      </c>
      <c r="G94" s="39">
        <f>G57-G93</f>
        <v>0</v>
      </c>
      <c r="H94" s="39">
        <f>H57-H93</f>
        <v>0</v>
      </c>
      <c r="I94" s="39">
        <f>I57-I93</f>
        <v>0</v>
      </c>
      <c r="J94" s="39">
        <f>J57-J93</f>
        <v>0</v>
      </c>
      <c r="K94" s="39">
        <f>K57-K93</f>
        <v>0</v>
      </c>
      <c r="L94" s="1978"/>
      <c r="M94" s="1978"/>
    </row>
    <row r="95" spans="1:13">
      <c r="A95" s="1965"/>
      <c r="B95" s="60"/>
      <c r="C95" s="60"/>
      <c r="D95" s="65" t="s">
        <v>77</v>
      </c>
      <c r="E95" s="39"/>
      <c r="F95" s="39"/>
      <c r="G95" s="39"/>
      <c r="H95" s="39"/>
      <c r="I95" s="39"/>
      <c r="J95" s="39"/>
      <c r="K95" s="39"/>
      <c r="L95" s="1978"/>
      <c r="M95" s="1978"/>
    </row>
    <row r="96" spans="1:13">
      <c r="A96" s="1965"/>
      <c r="B96" s="60"/>
      <c r="C96" s="60"/>
      <c r="D96" s="65" t="s">
        <v>78</v>
      </c>
      <c r="E96" s="39" t="e">
        <f>+E94+E95</f>
        <v>#REF!</v>
      </c>
      <c r="F96" s="39">
        <f t="shared" ref="F96" si="0">+F94+F95</f>
        <v>0</v>
      </c>
      <c r="G96" s="39">
        <f>+G94+G95</f>
        <v>0</v>
      </c>
      <c r="H96" s="39">
        <f t="shared" ref="H96:K96" si="1">+H94+H95</f>
        <v>0</v>
      </c>
      <c r="I96" s="39">
        <f t="shared" si="1"/>
        <v>0</v>
      </c>
      <c r="J96" s="39">
        <f t="shared" si="1"/>
        <v>0</v>
      </c>
      <c r="K96" s="39">
        <f t="shared" si="1"/>
        <v>0</v>
      </c>
      <c r="L96" s="1978"/>
      <c r="M96" s="1978"/>
    </row>
    <row r="97" spans="1:13">
      <c r="A97" s="1965"/>
      <c r="B97" s="60"/>
      <c r="C97" s="60"/>
      <c r="D97" s="65" t="s">
        <v>79</v>
      </c>
      <c r="E97" s="39"/>
      <c r="F97" s="39"/>
      <c r="G97" s="39"/>
      <c r="H97" s="39"/>
      <c r="I97" s="39"/>
      <c r="J97" s="39"/>
      <c r="K97" s="39"/>
      <c r="L97" s="1978"/>
      <c r="M97" s="1978"/>
    </row>
    <row r="98" spans="1:13">
      <c r="A98" s="1965"/>
      <c r="B98" s="60"/>
      <c r="C98" s="60"/>
      <c r="D98" s="65" t="s">
        <v>80</v>
      </c>
      <c r="E98" s="39"/>
      <c r="F98" s="39"/>
      <c r="G98" s="39"/>
      <c r="H98" s="39"/>
      <c r="I98" s="39"/>
      <c r="J98" s="39"/>
      <c r="K98" s="39"/>
      <c r="L98" s="1978"/>
      <c r="M98" s="1978"/>
    </row>
    <row r="99" spans="1:13">
      <c r="A99" s="1965"/>
      <c r="B99" s="60"/>
      <c r="C99" s="60"/>
      <c r="D99" s="65" t="s">
        <v>143</v>
      </c>
      <c r="E99" s="39" t="e">
        <f>+E96-E97-E98</f>
        <v>#REF!</v>
      </c>
      <c r="F99" s="39">
        <f t="shared" ref="F99:G99" si="2">+F96-F97-F98</f>
        <v>0</v>
      </c>
      <c r="G99" s="39">
        <f t="shared" si="2"/>
        <v>0</v>
      </c>
      <c r="H99" s="39">
        <f t="shared" ref="H99:K99" si="3">+H96-H97-H98</f>
        <v>0</v>
      </c>
      <c r="I99" s="39">
        <f t="shared" si="3"/>
        <v>0</v>
      </c>
      <c r="J99" s="39">
        <f t="shared" si="3"/>
        <v>0</v>
      </c>
      <c r="K99" s="39">
        <f t="shared" si="3"/>
        <v>0</v>
      </c>
      <c r="L99" s="1978"/>
      <c r="M99" s="1978"/>
    </row>
    <row r="100" spans="1:13">
      <c r="A100" s="1965"/>
      <c r="B100" s="50"/>
      <c r="C100" s="50"/>
      <c r="D100" s="66"/>
      <c r="E100" s="42"/>
      <c r="F100" s="42"/>
      <c r="G100" s="42"/>
      <c r="H100" s="42"/>
      <c r="I100" s="42"/>
      <c r="J100" s="42"/>
      <c r="K100" s="42"/>
      <c r="L100" s="1978"/>
      <c r="M100" s="1978"/>
    </row>
    <row r="101" spans="1:13">
      <c r="A101" s="1965"/>
      <c r="B101" s="48" t="s">
        <v>82</v>
      </c>
      <c r="C101" s="48"/>
      <c r="D101" s="60"/>
      <c r="E101" s="40"/>
      <c r="F101" s="40"/>
      <c r="G101" s="40"/>
      <c r="H101" s="40"/>
      <c r="I101" s="40"/>
      <c r="J101" s="40"/>
      <c r="K101" s="40"/>
      <c r="L101" s="1978"/>
      <c r="M101" s="1978"/>
    </row>
    <row r="102" spans="1:13">
      <c r="A102" s="1965"/>
      <c r="B102" s="48" t="s">
        <v>83</v>
      </c>
      <c r="C102" s="48"/>
      <c r="D102" s="60"/>
      <c r="E102" s="39"/>
      <c r="F102" s="39"/>
      <c r="G102" s="39"/>
      <c r="H102" s="39"/>
      <c r="I102" s="39"/>
      <c r="J102" s="39"/>
      <c r="K102" s="39"/>
      <c r="L102" s="1978"/>
      <c r="M102" s="1978"/>
    </row>
    <row r="103" spans="1:13">
      <c r="A103" s="1965"/>
      <c r="B103" s="48" t="s">
        <v>84</v>
      </c>
      <c r="C103" s="48"/>
      <c r="D103" s="48"/>
      <c r="E103" s="39"/>
      <c r="F103" s="39"/>
      <c r="G103" s="39"/>
      <c r="H103" s="39"/>
      <c r="I103" s="39"/>
      <c r="J103" s="39"/>
      <c r="K103" s="39"/>
      <c r="L103" s="1978"/>
      <c r="M103" s="1978"/>
    </row>
    <row r="104" spans="1:13">
      <c r="A104" s="1965"/>
      <c r="B104" s="48"/>
      <c r="C104" s="48"/>
      <c r="D104" s="48" t="s">
        <v>85</v>
      </c>
      <c r="E104" s="39"/>
      <c r="F104" s="39"/>
      <c r="G104" s="39"/>
      <c r="H104" s="39"/>
      <c r="I104" s="39"/>
      <c r="J104" s="39"/>
      <c r="K104" s="39"/>
      <c r="L104" s="1978"/>
      <c r="M104" s="1978"/>
    </row>
    <row r="105" spans="1:13">
      <c r="A105" s="1965"/>
      <c r="B105" s="48"/>
      <c r="C105" s="48"/>
      <c r="D105" s="48" t="s">
        <v>86</v>
      </c>
      <c r="E105" s="39"/>
      <c r="F105" s="39"/>
      <c r="G105" s="39"/>
      <c r="H105" s="39"/>
      <c r="I105" s="39"/>
      <c r="J105" s="39"/>
      <c r="K105" s="39"/>
      <c r="L105" s="1978"/>
      <c r="M105" s="1978"/>
    </row>
    <row r="106" spans="1:13">
      <c r="A106" s="1965"/>
      <c r="B106" s="48"/>
      <c r="C106" s="48"/>
      <c r="D106" s="48" t="s">
        <v>87</v>
      </c>
      <c r="E106" s="39"/>
      <c r="F106" s="39"/>
      <c r="G106" s="39"/>
      <c r="H106" s="39"/>
      <c r="I106" s="39"/>
      <c r="J106" s="39"/>
      <c r="K106" s="39"/>
      <c r="L106" s="1978"/>
      <c r="M106" s="1978"/>
    </row>
    <row r="107" spans="1:13">
      <c r="A107" s="1965"/>
      <c r="B107" s="48"/>
      <c r="C107" s="48"/>
      <c r="D107" s="67" t="s">
        <v>88</v>
      </c>
      <c r="E107" s="39">
        <f>SUM(E101:E102,E104,E105,E106)</f>
        <v>0</v>
      </c>
      <c r="F107" s="39">
        <f>SUM(F101:F102,F104,F105,F106)</f>
        <v>0</v>
      </c>
      <c r="G107" s="39">
        <f>SUM(G101:G102,G104,G105,G106)</f>
        <v>0</v>
      </c>
      <c r="H107" s="39">
        <f t="shared" ref="H107:K107" si="4">SUM(H101:H102,H104,H105,H106)</f>
        <v>0</v>
      </c>
      <c r="I107" s="39">
        <f t="shared" si="4"/>
        <v>0</v>
      </c>
      <c r="J107" s="39">
        <f t="shared" si="4"/>
        <v>0</v>
      </c>
      <c r="K107" s="39">
        <f t="shared" si="4"/>
        <v>0</v>
      </c>
      <c r="L107" s="1978"/>
      <c r="M107" s="1978"/>
    </row>
    <row r="108" spans="1:13">
      <c r="G108" s="175"/>
    </row>
    <row r="109" spans="1:13">
      <c r="G109" s="175"/>
      <c r="K109" s="176"/>
    </row>
    <row r="110" spans="1:13">
      <c r="G110" s="175"/>
      <c r="K110" s="176"/>
    </row>
    <row r="111" spans="1:13" s="161" customFormat="1">
      <c r="A111" s="160"/>
      <c r="B111" s="160"/>
      <c r="C111" s="160"/>
      <c r="D111" s="160"/>
      <c r="E111" s="160"/>
      <c r="F111" s="160"/>
      <c r="G111" s="175"/>
      <c r="K111" s="177"/>
    </row>
    <row r="112" spans="1:13" s="161" customFormat="1">
      <c r="A112" s="160"/>
      <c r="B112" s="160"/>
      <c r="C112" s="160"/>
      <c r="D112" s="160"/>
      <c r="E112" s="160"/>
      <c r="F112" s="160"/>
      <c r="G112" s="175"/>
      <c r="K112" s="178"/>
    </row>
    <row r="113" spans="1:11" s="161" customFormat="1">
      <c r="A113" s="160"/>
      <c r="B113" s="160"/>
      <c r="C113" s="160"/>
      <c r="D113" s="160"/>
      <c r="E113" s="160"/>
      <c r="F113" s="160"/>
      <c r="G113" s="175"/>
      <c r="K113" s="179"/>
    </row>
    <row r="114" spans="1:11" s="161" customFormat="1">
      <c r="A114" s="160"/>
      <c r="B114" s="160"/>
      <c r="C114" s="160"/>
      <c r="D114" s="160"/>
      <c r="E114" s="160"/>
      <c r="F114" s="160"/>
      <c r="G114" s="175"/>
      <c r="K114" s="179"/>
    </row>
    <row r="115" spans="1:11" s="161" customFormat="1">
      <c r="A115" s="160"/>
      <c r="B115" s="160"/>
      <c r="C115" s="160"/>
      <c r="D115" s="160"/>
      <c r="E115" s="160"/>
      <c r="F115" s="160"/>
      <c r="G115" s="175"/>
      <c r="K115" s="179"/>
    </row>
    <row r="116" spans="1:11" s="161" customFormat="1">
      <c r="A116" s="160"/>
      <c r="B116" s="160"/>
      <c r="C116" s="160"/>
      <c r="D116" s="160"/>
      <c r="E116" s="160"/>
      <c r="F116" s="160"/>
      <c r="G116" s="175"/>
      <c r="K116" s="177"/>
    </row>
    <row r="117" spans="1:11" s="161" customFormat="1">
      <c r="A117" s="160"/>
      <c r="B117" s="160"/>
      <c r="C117" s="160"/>
      <c r="D117" s="160"/>
      <c r="E117" s="160"/>
      <c r="F117" s="160"/>
      <c r="G117" s="175"/>
      <c r="K117" s="180"/>
    </row>
    <row r="118" spans="1:11" s="161" customFormat="1">
      <c r="A118" s="160"/>
      <c r="B118" s="160"/>
      <c r="C118" s="160"/>
      <c r="D118" s="160"/>
      <c r="E118" s="160"/>
      <c r="F118" s="160"/>
      <c r="G118" s="175"/>
      <c r="K118" s="176"/>
    </row>
    <row r="119" spans="1:11" s="161" customFormat="1">
      <c r="A119" s="160"/>
      <c r="B119" s="160"/>
      <c r="C119" s="160"/>
      <c r="D119" s="160"/>
      <c r="E119" s="160"/>
      <c r="F119" s="160"/>
      <c r="G119" s="175"/>
      <c r="K119" s="176"/>
    </row>
    <row r="120" spans="1:11" s="161" customFormat="1">
      <c r="A120" s="160"/>
      <c r="B120" s="160"/>
      <c r="C120" s="160"/>
      <c r="D120" s="160"/>
      <c r="E120" s="160"/>
      <c r="F120" s="160"/>
      <c r="G120" s="175"/>
      <c r="K120" s="176"/>
    </row>
    <row r="121" spans="1:11" s="161" customFormat="1">
      <c r="A121" s="160"/>
      <c r="B121" s="160"/>
      <c r="C121" s="160"/>
      <c r="D121" s="160"/>
      <c r="E121" s="160"/>
      <c r="F121" s="160"/>
      <c r="G121" s="175"/>
      <c r="K121" s="176"/>
    </row>
    <row r="122" spans="1:11" s="161" customFormat="1">
      <c r="A122" s="160"/>
      <c r="B122" s="160"/>
      <c r="C122" s="160"/>
      <c r="D122" s="160"/>
      <c r="E122" s="160"/>
      <c r="F122" s="160"/>
      <c r="G122" s="175"/>
      <c r="K122" s="176"/>
    </row>
    <row r="123" spans="1:11" s="161" customFormat="1">
      <c r="A123" s="160"/>
      <c r="B123" s="160"/>
      <c r="C123" s="160"/>
      <c r="D123" s="160"/>
      <c r="E123" s="160"/>
      <c r="F123" s="160"/>
      <c r="G123" s="175"/>
      <c r="K123" s="176"/>
    </row>
    <row r="124" spans="1:11" s="161" customFormat="1">
      <c r="A124" s="160"/>
      <c r="B124" s="160"/>
      <c r="C124" s="160"/>
      <c r="D124" s="160"/>
      <c r="E124" s="160"/>
      <c r="F124" s="160"/>
      <c r="G124" s="175"/>
    </row>
    <row r="125" spans="1:11" s="161" customFormat="1">
      <c r="A125" s="160"/>
      <c r="B125" s="160"/>
      <c r="C125" s="160"/>
      <c r="D125" s="160"/>
      <c r="E125" s="160"/>
      <c r="F125" s="160"/>
      <c r="G125" s="175"/>
    </row>
    <row r="126" spans="1:11" s="161" customFormat="1">
      <c r="A126" s="160"/>
      <c r="B126" s="160"/>
      <c r="C126" s="160"/>
      <c r="D126" s="160"/>
      <c r="E126" s="160"/>
      <c r="F126" s="160"/>
      <c r="G126" s="175"/>
    </row>
    <row r="127" spans="1:11" s="161" customFormat="1">
      <c r="A127" s="160"/>
      <c r="B127" s="160"/>
      <c r="C127" s="160"/>
      <c r="D127" s="160"/>
      <c r="E127" s="160"/>
      <c r="F127" s="160"/>
      <c r="G127" s="175"/>
    </row>
    <row r="128" spans="1:11" s="161" customFormat="1">
      <c r="A128" s="160"/>
      <c r="B128" s="160"/>
      <c r="C128" s="160"/>
      <c r="D128" s="160"/>
      <c r="E128" s="160"/>
      <c r="F128" s="160"/>
      <c r="G128" s="175"/>
    </row>
    <row r="129" spans="1:7" s="161" customFormat="1">
      <c r="A129" s="160"/>
      <c r="B129" s="160"/>
      <c r="C129" s="160"/>
      <c r="D129" s="160"/>
      <c r="E129" s="160"/>
      <c r="F129" s="160"/>
      <c r="G129" s="175"/>
    </row>
    <row r="130" spans="1:7" s="161" customFormat="1">
      <c r="A130" s="160"/>
      <c r="B130" s="160"/>
      <c r="C130" s="160"/>
      <c r="D130" s="160"/>
      <c r="E130" s="160"/>
      <c r="F130" s="160"/>
      <c r="G130" s="175"/>
    </row>
    <row r="131" spans="1:7" s="161" customFormat="1">
      <c r="A131" s="160"/>
      <c r="B131" s="160"/>
      <c r="C131" s="160"/>
      <c r="D131" s="160"/>
      <c r="E131" s="160"/>
      <c r="F131" s="160"/>
      <c r="G131" s="175"/>
    </row>
    <row r="132" spans="1:7" s="161" customFormat="1">
      <c r="A132" s="160"/>
      <c r="B132" s="160"/>
      <c r="C132" s="160"/>
      <c r="D132" s="160"/>
      <c r="E132" s="160"/>
      <c r="F132" s="160"/>
      <c r="G132" s="175"/>
    </row>
    <row r="133" spans="1:7" s="161" customFormat="1">
      <c r="A133" s="160"/>
      <c r="B133" s="160"/>
      <c r="C133" s="160"/>
      <c r="D133" s="160"/>
      <c r="E133" s="160"/>
      <c r="F133" s="160"/>
      <c r="G133" s="175"/>
    </row>
    <row r="134" spans="1:7" s="161" customFormat="1">
      <c r="A134" s="160"/>
      <c r="B134" s="160"/>
      <c r="C134" s="160"/>
      <c r="D134" s="160"/>
      <c r="E134" s="160"/>
      <c r="F134" s="160"/>
      <c r="G134" s="181"/>
    </row>
    <row r="135" spans="1:7" s="161" customFormat="1">
      <c r="A135" s="160"/>
      <c r="B135" s="160"/>
      <c r="C135" s="160"/>
      <c r="D135" s="160"/>
      <c r="E135" s="160"/>
      <c r="F135" s="160"/>
      <c r="G135" s="181"/>
    </row>
    <row r="136" spans="1:7" s="161" customFormat="1">
      <c r="A136" s="160"/>
      <c r="B136" s="160"/>
      <c r="C136" s="160"/>
      <c r="D136" s="160"/>
      <c r="E136" s="160"/>
      <c r="F136" s="160"/>
      <c r="G136" s="181"/>
    </row>
  </sheetData>
  <mergeCells count="18">
    <mergeCell ref="E5:G5"/>
    <mergeCell ref="L25:L26"/>
    <mergeCell ref="B27:D27"/>
    <mergeCell ref="M25:M26"/>
    <mergeCell ref="A25:G26"/>
    <mergeCell ref="H25:H26"/>
    <mergeCell ref="I25:I26"/>
    <mergeCell ref="J25:J26"/>
    <mergeCell ref="K25:K26"/>
    <mergeCell ref="L5:M5"/>
    <mergeCell ref="D1:J1"/>
    <mergeCell ref="D2:J2"/>
    <mergeCell ref="D3:J3"/>
    <mergeCell ref="A24:D24"/>
    <mergeCell ref="A5:D6"/>
    <mergeCell ref="H5:K6"/>
    <mergeCell ref="A7:M7"/>
    <mergeCell ref="H24:K24"/>
  </mergeCells>
  <pageMargins left="0.23622047244094491" right="0.23622047244094491" top="0.22" bottom="0.28999999999999998" header="0.17" footer="0.17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54</vt:i4>
      </vt:variant>
      <vt:variant>
        <vt:lpstr>ช่วงที่มีชื่อ</vt:lpstr>
      </vt:variant>
      <vt:variant>
        <vt:i4>33</vt:i4>
      </vt:variant>
    </vt:vector>
  </HeadingPairs>
  <TitlesOfParts>
    <vt:vector size="87" baseType="lpstr">
      <vt:lpstr>แผนรายรับ-รายจ่ายเงินบำรุง 3 ปี</vt:lpstr>
      <vt:lpstr>รายได้รอการจัดสรร</vt:lpstr>
      <vt:lpstr>ภาระผูกพัน</vt:lpstr>
      <vt:lpstr>แผนลงทุน 3 ปี</vt:lpstr>
      <vt:lpstr>แผนลงทุน 1ปี</vt:lpstr>
      <vt:lpstr>แทรกหน้าปกที่เป็นยอดสรุป</vt:lpstr>
      <vt:lpstr>คำนิยาม</vt:lpstr>
      <vt:lpstr>แผนรายรับ-รายจ่ายเงินบำรุง 1 ปี</vt:lpstr>
      <vt:lpstr>แผนรับ-จ่ายเงินบำรุง ผวจ</vt:lpstr>
      <vt:lpstr>สรุปแผนจัดซื้อ</vt:lpstr>
      <vt:lpstr>ค่าจ้าง พกส</vt:lpstr>
      <vt:lpstr>ค่าจ้างลูกจ้าง</vt:lpstr>
      <vt:lpstr>ไม่เวช</vt:lpstr>
      <vt:lpstr>ฉ11</vt:lpstr>
      <vt:lpstr>พตส นอกงบ</vt:lpstr>
      <vt:lpstr>พตส เงินงบ</vt:lpstr>
      <vt:lpstr>ค่าตอบแทน</vt:lpstr>
      <vt:lpstr>ค่าสาธารณู</vt:lpstr>
      <vt:lpstr>โครงการเงินบำรุง</vt:lpstr>
      <vt:lpstr>ซ่อมครุภัณฑ์ก่อสร้าง</vt:lpstr>
      <vt:lpstr>ซ่อมครุภัณฑ์ไฟฟ้าฯ</vt:lpstr>
      <vt:lpstr>ซ่อมยานพาหนะฯ</vt:lpstr>
      <vt:lpstr>ซ่อมครุภัณฑ์สำนักงาน</vt:lpstr>
      <vt:lpstr>4.6ค่าอมครุภัณฑ์วิทยาศาสต์ฯ</vt:lpstr>
      <vt:lpstr>4.7ค่าซ่อมครุภัณฑ์คอมพิวเตอร์</vt:lpstr>
      <vt:lpstr>2.1วัสดุยาสมุนไพร</vt:lpstr>
      <vt:lpstr>2.2วัสดุเภสัชกรรม</vt:lpstr>
      <vt:lpstr>2.5วัสดุเชื้อเพลิงและหล่อลื่น</vt:lpstr>
      <vt:lpstr>2.6วัสดุไฟฟ้าและวิทยุ</vt:lpstr>
      <vt:lpstr>2.7วัสดุโฆษณาและเผยแพร่</vt:lpstr>
      <vt:lpstr>2.8วัสดุคอมพิวเตอร์</vt:lpstr>
      <vt:lpstr>2.9วัสดุงานบ้านและงานครัว</vt:lpstr>
      <vt:lpstr>2.10วัสดุบริโภค</vt:lpstr>
      <vt:lpstr>2.11วัสดุเครื่องแต่งกาย</vt:lpstr>
      <vt:lpstr>2.12วัสดุก่อสร้าง</vt:lpstr>
      <vt:lpstr>2.14วัสดุอื่นผลิตยาสมุนไพร</vt:lpstr>
      <vt:lpstr>2.16วัสดุอื่น</vt:lpstr>
      <vt:lpstr>5.1เวชภัณฑ์ยา</vt:lpstr>
      <vt:lpstr>5.2วัสดุการแพทย์</vt:lpstr>
      <vt:lpstr>5.3วัสดุวิทยาศาสตร์และการแพทย์</vt:lpstr>
      <vt:lpstr>5.4วัสดุทันตกรรม</vt:lpstr>
      <vt:lpstr>5.5วัสดุสำนักงาน</vt:lpstr>
      <vt:lpstr>1.1ครุภัณฑ์ สิ่งก่อสร้าง</vt:lpstr>
      <vt:lpstr>1.3ครุภัณฑ์ไฟฟ้าและวิทยุ</vt:lpstr>
      <vt:lpstr>1.5 ครุภัณฑ์สำนักงาน</vt:lpstr>
      <vt:lpstr>1.4 ครุภัณฑ์ยานพาหนะ</vt:lpstr>
      <vt:lpstr>1.6ครุภัณฑ์วิทยาฯและการแพทย์</vt:lpstr>
      <vt:lpstr>1.7ครุภัณฑ์คอมพิวเตอร์</vt:lpstr>
      <vt:lpstr>1.8 ครุภัณฑ์อื่นๆ</vt:lpstr>
      <vt:lpstr>3.1จ้างเหมาผลิตสื่อประชาสัมพันธ</vt:lpstr>
      <vt:lpstr>3.5จ้างเหมากำจัดขยะติดเชื้อ</vt:lpstr>
      <vt:lpstr>3.7จ้างเหมาบริกรอื่นๆ(สนับสนุน)</vt:lpstr>
      <vt:lpstr>3.8จ้างเหมาบริการอื่นๆ(ทำฟันปลอ</vt:lpstr>
      <vt:lpstr>3.9ค่าจ้างเหมาทางห้องปฏิบัติการ</vt:lpstr>
      <vt:lpstr>'1.1ครุภัณฑ์ สิ่งก่อสร้าง'!Print_Area</vt:lpstr>
      <vt:lpstr>'2.10วัสดุบริโภค'!Print_Area</vt:lpstr>
      <vt:lpstr>'2.12วัสดุก่อสร้าง'!Print_Area</vt:lpstr>
      <vt:lpstr>'2.14วัสดุอื่นผลิตยาสมุนไพร'!Print_Area</vt:lpstr>
      <vt:lpstr>'2.1วัสดุยาสมุนไพร'!Print_Area</vt:lpstr>
      <vt:lpstr>'2.6วัสดุไฟฟ้าและวิทยุ'!Print_Area</vt:lpstr>
      <vt:lpstr>'2.7วัสดุโฆษณาและเผยแพร่'!Print_Area</vt:lpstr>
      <vt:lpstr>'2.8วัสดุคอมพิวเตอร์'!Print_Area</vt:lpstr>
      <vt:lpstr>'2.9วัสดุงานบ้านและงานครัว'!Print_Area</vt:lpstr>
      <vt:lpstr>'3.1จ้างเหมาผลิตสื่อประชาสัมพันธ'!Print_Area</vt:lpstr>
      <vt:lpstr>'3.7จ้างเหมาบริกรอื่นๆ(สนับสนุน)'!Print_Area</vt:lpstr>
      <vt:lpstr>'3.9ค่าจ้างเหมาทางห้องปฏิบัติการ'!Print_Area</vt:lpstr>
      <vt:lpstr>'4.6ค่าอมครุภัณฑ์วิทยาศาสต์ฯ'!Print_Area</vt:lpstr>
      <vt:lpstr>'4.7ค่าซ่อมครุภัณฑ์คอมพิวเตอร์'!Print_Area</vt:lpstr>
      <vt:lpstr>'5.1เวชภัณฑ์ยา'!Print_Area</vt:lpstr>
      <vt:lpstr>'5.2วัสดุการแพทย์'!Print_Area</vt:lpstr>
      <vt:lpstr>'5.3วัสดุวิทยาศาสตร์และการแพทย์'!Print_Area</vt:lpstr>
      <vt:lpstr>'5.4วัสดุทันตกรรม'!Print_Area</vt:lpstr>
      <vt:lpstr>'5.5วัสดุสำนักงาน'!Print_Area</vt:lpstr>
      <vt:lpstr>ค่าตอบแทน!Print_Area</vt:lpstr>
      <vt:lpstr>ฉ11!Print_Area</vt:lpstr>
      <vt:lpstr>ซ่อมครุภัณฑ์ก่อสร้าง!Print_Area</vt:lpstr>
      <vt:lpstr>ซ่อมครุภัณฑ์สำนักงาน!Print_Area</vt:lpstr>
      <vt:lpstr>ซ่อมยานพาหนะฯ!Print_Area</vt:lpstr>
      <vt:lpstr>'พตส นอกงบ'!Print_Area</vt:lpstr>
      <vt:lpstr>ไม่เวช!Print_Area</vt:lpstr>
      <vt:lpstr>คำนิยาม!Print_Titles</vt:lpstr>
      <vt:lpstr>ฉ11!Print_Titles</vt:lpstr>
      <vt:lpstr>'แผนรับ-จ่ายเงินบำรุง ผวจ'!Print_Titles</vt:lpstr>
      <vt:lpstr>'แผนรายรับ-รายจ่ายเงินบำรุง 1 ปี'!Print_Titles</vt:lpstr>
      <vt:lpstr>'แผนรายรับ-รายจ่ายเงินบำรุง 3 ปี'!Print_Titles</vt:lpstr>
      <vt:lpstr>ภาระผูกพัน!Print_Titles</vt:lpstr>
      <vt:lpstr>สรุปแผนจัดซื้อ!Print_Titles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Dhes.0004-59</dc:creator>
  <cp:lastModifiedBy>Customer service</cp:lastModifiedBy>
  <cp:lastPrinted>2023-10-12T03:53:47Z</cp:lastPrinted>
  <dcterms:created xsi:type="dcterms:W3CDTF">2022-12-15T04:57:35Z</dcterms:created>
  <dcterms:modified xsi:type="dcterms:W3CDTF">2023-10-12T03:54:52Z</dcterms:modified>
</cp:coreProperties>
</file>