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 MOC &amp; Planfin\ข้อมูลMOC ปี 2564\ข้อมูลประกอบการจัดทำPlanfin\"/>
    </mc:Choice>
  </mc:AlternateContent>
  <xr:revisionPtr revIDLastSave="0" documentId="13_ncr:1_{4FDA5309-4ABD-4BD8-839A-5BB5287154B2}" xr6:coauthVersionLast="36" xr6:coauthVersionMax="36" xr10:uidLastSave="{00000000-0000-0000-0000-000000000000}"/>
  <bookViews>
    <workbookView xWindow="4395" yWindow="315" windowWidth="24960" windowHeight="13860" tabRatio="784" activeTab="8" xr2:uid="{00000000-000D-0000-FFFF-FFFF00000000}"/>
  </bookViews>
  <sheets>
    <sheet name="10699" sheetId="1" r:id="rId1"/>
    <sheet name="10866" sheetId="2" r:id="rId2"/>
    <sheet name="10867" sheetId="3" r:id="rId3"/>
    <sheet name="10868" sheetId="4" r:id="rId4"/>
    <sheet name="10869" sheetId="5" r:id="rId5"/>
    <sheet name="10870" sheetId="6" r:id="rId6"/>
    <sheet name="13817" sheetId="7" r:id="rId7"/>
    <sheet name="28849" sheetId="8" r:id="rId8"/>
    <sheet name="28850" sheetId="9" r:id="rId9"/>
    <sheet name="27000" sheetId="12" r:id="rId10"/>
    <sheet name="ผลการดำเนินงาน Planfin 63" sheetId="11" r:id="rId11"/>
    <sheet name="Sheet10" sheetId="10" r:id="rId12"/>
    <sheet name="Sheet2" sheetId="14" r:id="rId13"/>
  </sheets>
  <externalReferences>
    <externalReference r:id="rId14"/>
  </externalReferences>
  <definedNames>
    <definedName name="DATA" localSheetId="6">[1]DATA2558!#REF!</definedName>
    <definedName name="DATA" localSheetId="9">[1]DATA2558!#REF!</definedName>
    <definedName name="DATA" localSheetId="10">#REF!</definedName>
    <definedName name="DATA">[1]DATA2558!#REF!</definedName>
    <definedName name="Query2">#REF!</definedName>
  </definedNames>
  <calcPr calcId="191029"/>
</workbook>
</file>

<file path=xl/calcChain.xml><?xml version="1.0" encoding="utf-8"?>
<calcChain xmlns="http://schemas.openxmlformats.org/spreadsheetml/2006/main">
  <c r="L25" i="1" l="1"/>
  <c r="K25" i="1"/>
  <c r="J25" i="1"/>
  <c r="I25" i="1"/>
  <c r="J44" i="1" l="1"/>
  <c r="I24" i="1"/>
  <c r="C25" i="1"/>
  <c r="J47" i="1"/>
  <c r="J43" i="1"/>
  <c r="G36" i="11" l="1"/>
  <c r="K47" i="11" l="1"/>
  <c r="J47" i="11"/>
  <c r="I47" i="11"/>
  <c r="H47" i="11"/>
  <c r="G47" i="11"/>
  <c r="F47" i="11"/>
  <c r="E47" i="11"/>
  <c r="D47" i="11"/>
  <c r="C47" i="11"/>
  <c r="F41" i="12" l="1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2" i="9"/>
  <c r="I21" i="9"/>
  <c r="I20" i="9"/>
  <c r="I19" i="9"/>
  <c r="I18" i="9"/>
  <c r="I17" i="9"/>
  <c r="I16" i="9"/>
  <c r="I15" i="9"/>
  <c r="I14" i="9"/>
  <c r="I13" i="9"/>
  <c r="I12" i="9"/>
  <c r="I11" i="9"/>
  <c r="I22" i="8"/>
  <c r="I21" i="8"/>
  <c r="I20" i="8"/>
  <c r="I19" i="8"/>
  <c r="I18" i="8"/>
  <c r="I17" i="8"/>
  <c r="I16" i="8"/>
  <c r="I15" i="8"/>
  <c r="I14" i="8"/>
  <c r="I13" i="8"/>
  <c r="I12" i="8"/>
  <c r="I11" i="8"/>
  <c r="I22" i="7"/>
  <c r="I21" i="7"/>
  <c r="I20" i="7"/>
  <c r="I19" i="7"/>
  <c r="I18" i="7"/>
  <c r="I17" i="7"/>
  <c r="I16" i="7"/>
  <c r="I15" i="7"/>
  <c r="I14" i="7"/>
  <c r="I13" i="7"/>
  <c r="I12" i="7"/>
  <c r="I11" i="7"/>
  <c r="I22" i="6"/>
  <c r="I21" i="6"/>
  <c r="I20" i="6"/>
  <c r="I19" i="6"/>
  <c r="I18" i="6"/>
  <c r="I17" i="6"/>
  <c r="I16" i="6"/>
  <c r="I15" i="6"/>
  <c r="I14" i="6"/>
  <c r="I13" i="6"/>
  <c r="I12" i="6"/>
  <c r="I11" i="6"/>
  <c r="I22" i="5"/>
  <c r="I21" i="5"/>
  <c r="I20" i="5"/>
  <c r="I19" i="5"/>
  <c r="I18" i="5"/>
  <c r="I17" i="5"/>
  <c r="I16" i="5"/>
  <c r="I15" i="5"/>
  <c r="I14" i="5"/>
  <c r="I13" i="5"/>
  <c r="I12" i="5"/>
  <c r="I11" i="5"/>
  <c r="I22" i="4"/>
  <c r="I21" i="4"/>
  <c r="I20" i="4"/>
  <c r="I19" i="4"/>
  <c r="I18" i="4"/>
  <c r="I17" i="4"/>
  <c r="I16" i="4"/>
  <c r="I15" i="4"/>
  <c r="I14" i="4"/>
  <c r="I13" i="4"/>
  <c r="I12" i="4"/>
  <c r="I11" i="4"/>
  <c r="I22" i="3"/>
  <c r="I21" i="3"/>
  <c r="I20" i="3"/>
  <c r="I19" i="3"/>
  <c r="I18" i="3"/>
  <c r="I17" i="3"/>
  <c r="I16" i="3"/>
  <c r="I15" i="3"/>
  <c r="I14" i="3"/>
  <c r="I13" i="3"/>
  <c r="I12" i="3"/>
  <c r="I11" i="3"/>
  <c r="I22" i="2"/>
  <c r="I21" i="2"/>
  <c r="I20" i="2"/>
  <c r="I19" i="2"/>
  <c r="I18" i="2"/>
  <c r="I17" i="2"/>
  <c r="I16" i="2"/>
  <c r="I15" i="2"/>
  <c r="I14" i="2"/>
  <c r="I13" i="2"/>
  <c r="I12" i="2"/>
  <c r="I11" i="2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42" i="9" l="1"/>
  <c r="I43" i="9" s="1"/>
  <c r="I44" i="9" s="1"/>
  <c r="I42" i="8"/>
  <c r="I43" i="8" s="1"/>
  <c r="I44" i="8" s="1"/>
  <c r="I42" i="7"/>
  <c r="I43" i="7" s="1"/>
  <c r="I44" i="7" s="1"/>
  <c r="I42" i="6"/>
  <c r="I43" i="6" s="1"/>
  <c r="I44" i="6" s="1"/>
  <c r="I42" i="5"/>
  <c r="I43" i="5" s="1"/>
  <c r="I44" i="5" s="1"/>
  <c r="I42" i="4"/>
  <c r="I43" i="4" s="1"/>
  <c r="I44" i="4" s="1"/>
  <c r="I42" i="3"/>
  <c r="I43" i="3" s="1"/>
  <c r="I44" i="3" s="1"/>
  <c r="I42" i="2"/>
  <c r="I43" i="2" s="1"/>
  <c r="I44" i="2" s="1"/>
  <c r="I23" i="9"/>
  <c r="I24" i="9" s="1"/>
  <c r="I25" i="9" s="1"/>
  <c r="I23" i="8"/>
  <c r="I24" i="8" s="1"/>
  <c r="I25" i="8" s="1"/>
  <c r="I23" i="7"/>
  <c r="I24" i="7" s="1"/>
  <c r="I25" i="7" s="1"/>
  <c r="I23" i="6"/>
  <c r="I24" i="6" s="1"/>
  <c r="I25" i="6" s="1"/>
  <c r="I23" i="5"/>
  <c r="I24" i="5" s="1"/>
  <c r="I25" i="5" s="1"/>
  <c r="I23" i="4"/>
  <c r="I24" i="4" s="1"/>
  <c r="I25" i="4" s="1"/>
  <c r="I23" i="3"/>
  <c r="I24" i="3" s="1"/>
  <c r="I25" i="3" s="1"/>
  <c r="I23" i="2"/>
  <c r="I24" i="2" s="1"/>
  <c r="I25" i="2" s="1"/>
  <c r="I42" i="1"/>
  <c r="I43" i="1" s="1"/>
  <c r="I44" i="1" s="1"/>
  <c r="J29" i="6" l="1"/>
  <c r="C133" i="12" l="1"/>
  <c r="C87" i="12" l="1"/>
  <c r="C133" i="9" l="1"/>
  <c r="C122" i="9"/>
  <c r="C107" i="9"/>
  <c r="C93" i="9"/>
  <c r="C87" i="9"/>
  <c r="C70" i="9"/>
  <c r="C133" i="8"/>
  <c r="C122" i="8"/>
  <c r="C107" i="8"/>
  <c r="C93" i="8"/>
  <c r="C87" i="8"/>
  <c r="C70" i="8"/>
  <c r="C133" i="7"/>
  <c r="C122" i="7"/>
  <c r="C107" i="7"/>
  <c r="C93" i="7"/>
  <c r="C87" i="7"/>
  <c r="C70" i="7"/>
  <c r="C133" i="6"/>
  <c r="C122" i="6"/>
  <c r="C107" i="6"/>
  <c r="C93" i="6"/>
  <c r="C87" i="6"/>
  <c r="C70" i="6"/>
  <c r="C133" i="5"/>
  <c r="C122" i="5"/>
  <c r="C107" i="5"/>
  <c r="C93" i="5"/>
  <c r="C87" i="5"/>
  <c r="C70" i="5"/>
  <c r="C133" i="4"/>
  <c r="C122" i="4"/>
  <c r="C107" i="4"/>
  <c r="C93" i="4"/>
  <c r="C87" i="4"/>
  <c r="C70" i="4"/>
  <c r="C133" i="3"/>
  <c r="C122" i="3"/>
  <c r="C107" i="3"/>
  <c r="C93" i="3"/>
  <c r="C87" i="3"/>
  <c r="C70" i="3"/>
  <c r="C133" i="2"/>
  <c r="C122" i="2"/>
  <c r="C107" i="2"/>
  <c r="C93" i="2"/>
  <c r="C87" i="2"/>
  <c r="C70" i="2"/>
  <c r="C87" i="1"/>
  <c r="D11" i="12" l="1"/>
  <c r="L6" i="11"/>
  <c r="G11" i="12" l="1"/>
  <c r="J11" i="12" l="1"/>
  <c r="I11" i="12"/>
  <c r="D23" i="1"/>
  <c r="C23" i="1"/>
  <c r="C24" i="1" s="1"/>
  <c r="D24" i="1" l="1"/>
  <c r="D25" i="1" l="1"/>
  <c r="C54" i="12" l="1"/>
  <c r="D54" i="12" s="1"/>
  <c r="D54" i="9"/>
  <c r="D53" i="9"/>
  <c r="D52" i="9"/>
  <c r="D51" i="9"/>
  <c r="D54" i="8"/>
  <c r="D53" i="8"/>
  <c r="D52" i="8"/>
  <c r="D51" i="8"/>
  <c r="D54" i="7"/>
  <c r="D53" i="7"/>
  <c r="D52" i="7"/>
  <c r="D51" i="7"/>
  <c r="D54" i="6"/>
  <c r="D53" i="6"/>
  <c r="D52" i="6"/>
  <c r="D51" i="6"/>
  <c r="D54" i="5"/>
  <c r="D53" i="5"/>
  <c r="D52" i="5"/>
  <c r="D51" i="5"/>
  <c r="D54" i="4"/>
  <c r="D53" i="4"/>
  <c r="D52" i="4"/>
  <c r="D51" i="4"/>
  <c r="D54" i="3"/>
  <c r="D53" i="3"/>
  <c r="D52" i="3"/>
  <c r="D51" i="3"/>
  <c r="D54" i="2"/>
  <c r="D53" i="2"/>
  <c r="D52" i="2"/>
  <c r="D51" i="2"/>
  <c r="C133" i="1" l="1"/>
  <c r="C122" i="1"/>
  <c r="C107" i="1"/>
  <c r="C93" i="1"/>
  <c r="C70" i="1"/>
  <c r="D54" i="1"/>
  <c r="C36" i="11" l="1"/>
  <c r="C37" i="11" s="1"/>
  <c r="J28" i="9" l="1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28" i="6"/>
  <c r="J30" i="6"/>
  <c r="J31" i="6"/>
  <c r="J32" i="6"/>
  <c r="J33" i="6"/>
  <c r="J34" i="6"/>
  <c r="J35" i="6"/>
  <c r="J36" i="6"/>
  <c r="J37" i="6"/>
  <c r="J38" i="6"/>
  <c r="J39" i="6"/>
  <c r="J40" i="6"/>
  <c r="J41" i="6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39" i="1"/>
  <c r="J40" i="1"/>
  <c r="J41" i="1"/>
  <c r="C42" i="1" l="1"/>
  <c r="C46" i="1" s="1"/>
  <c r="D28" i="12" l="1"/>
  <c r="D29" i="12"/>
  <c r="D30" i="12"/>
  <c r="D31" i="12"/>
  <c r="D32" i="12"/>
  <c r="D33" i="12"/>
  <c r="D34" i="12"/>
  <c r="D35" i="12"/>
  <c r="D36" i="12"/>
  <c r="D37" i="12"/>
  <c r="D38" i="12"/>
  <c r="D39" i="12"/>
  <c r="D41" i="12"/>
  <c r="D40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1" i="12"/>
  <c r="C40" i="12"/>
  <c r="D12" i="12"/>
  <c r="D13" i="12"/>
  <c r="D14" i="12"/>
  <c r="D15" i="12"/>
  <c r="D16" i="12"/>
  <c r="D17" i="12"/>
  <c r="D18" i="12"/>
  <c r="D19" i="12"/>
  <c r="D20" i="12"/>
  <c r="D21" i="12"/>
  <c r="D22" i="12"/>
  <c r="C12" i="12"/>
  <c r="C13" i="12"/>
  <c r="C14" i="12"/>
  <c r="C15" i="12"/>
  <c r="C16" i="12"/>
  <c r="C17" i="12"/>
  <c r="C18" i="12"/>
  <c r="C19" i="12"/>
  <c r="C20" i="12"/>
  <c r="C21" i="12"/>
  <c r="C22" i="12"/>
  <c r="C42" i="7"/>
  <c r="C23" i="2"/>
  <c r="C42" i="2"/>
  <c r="C46" i="2" l="1"/>
  <c r="F23" i="12"/>
  <c r="C93" i="12"/>
  <c r="C53" i="12"/>
  <c r="D53" i="12" s="1"/>
  <c r="C52" i="12"/>
  <c r="D52" i="12" s="1"/>
  <c r="C51" i="12"/>
  <c r="D51" i="12" s="1"/>
  <c r="D53" i="1"/>
  <c r="D52" i="1"/>
  <c r="D51" i="1"/>
  <c r="D42" i="9"/>
  <c r="C42" i="9"/>
  <c r="D42" i="8"/>
  <c r="C42" i="8"/>
  <c r="D42" i="7"/>
  <c r="D42" i="6"/>
  <c r="C42" i="6"/>
  <c r="D42" i="5"/>
  <c r="C42" i="5"/>
  <c r="D42" i="4"/>
  <c r="C42" i="4"/>
  <c r="D42" i="3"/>
  <c r="C42" i="3"/>
  <c r="D42" i="2"/>
  <c r="F24" i="12" l="1"/>
  <c r="F25" i="12" s="1"/>
  <c r="D27" i="12"/>
  <c r="F42" i="12" s="1"/>
  <c r="F43" i="12" s="1"/>
  <c r="F44" i="12" s="1"/>
  <c r="C27" i="12"/>
  <c r="C42" i="12" s="1"/>
  <c r="C11" i="12"/>
  <c r="M40" i="9"/>
  <c r="J21" i="9"/>
  <c r="L21" i="9" s="1"/>
  <c r="M40" i="8"/>
  <c r="J21" i="8"/>
  <c r="M21" i="8" s="1"/>
  <c r="M40" i="7"/>
  <c r="J21" i="7"/>
  <c r="M21" i="7" s="1"/>
  <c r="M40" i="6"/>
  <c r="J21" i="6"/>
  <c r="M21" i="6" s="1"/>
  <c r="M40" i="5"/>
  <c r="J21" i="5"/>
  <c r="M21" i="5" s="1"/>
  <c r="C23" i="5"/>
  <c r="C46" i="5" s="1"/>
  <c r="M40" i="4"/>
  <c r="J21" i="4"/>
  <c r="M21" i="4" s="1"/>
  <c r="C23" i="4"/>
  <c r="C46" i="4" s="1"/>
  <c r="C23" i="3"/>
  <c r="C46" i="3" s="1"/>
  <c r="M40" i="3"/>
  <c r="J21" i="3"/>
  <c r="M41" i="2"/>
  <c r="J20" i="1"/>
  <c r="J21" i="1"/>
  <c r="M21" i="1" s="1"/>
  <c r="J22" i="1"/>
  <c r="J21" i="2"/>
  <c r="M21" i="2" s="1"/>
  <c r="J22" i="2"/>
  <c r="D23" i="2"/>
  <c r="C24" i="2"/>
  <c r="C43" i="1"/>
  <c r="C44" i="1" s="1"/>
  <c r="E40" i="9"/>
  <c r="E40" i="8"/>
  <c r="E40" i="7"/>
  <c r="E40" i="6"/>
  <c r="E40" i="5"/>
  <c r="E40" i="4"/>
  <c r="E40" i="3"/>
  <c r="E41" i="2"/>
  <c r="E21" i="9"/>
  <c r="E21" i="8"/>
  <c r="E21" i="7"/>
  <c r="E21" i="6"/>
  <c r="E21" i="5"/>
  <c r="E21" i="4"/>
  <c r="E21" i="3"/>
  <c r="E21" i="2"/>
  <c r="D42" i="1"/>
  <c r="I46" i="1" s="1"/>
  <c r="M40" i="1"/>
  <c r="E40" i="1"/>
  <c r="E21" i="1"/>
  <c r="C18" i="11"/>
  <c r="D36" i="11"/>
  <c r="E36" i="11"/>
  <c r="F36" i="11"/>
  <c r="H36" i="11"/>
  <c r="I36" i="11"/>
  <c r="J36" i="11"/>
  <c r="K36" i="11"/>
  <c r="L35" i="11"/>
  <c r="G41" i="12" s="1"/>
  <c r="L16" i="11"/>
  <c r="G21" i="12" s="1"/>
  <c r="F46" i="12" l="1"/>
  <c r="F47" i="12"/>
  <c r="D46" i="1"/>
  <c r="E46" i="1" s="1"/>
  <c r="C25" i="2"/>
  <c r="I46" i="2"/>
  <c r="D46" i="2"/>
  <c r="E46" i="2" s="1"/>
  <c r="C23" i="12"/>
  <c r="C46" i="12" s="1"/>
  <c r="C47" i="12" s="1"/>
  <c r="D24" i="2"/>
  <c r="D42" i="12"/>
  <c r="C38" i="11"/>
  <c r="C39" i="11" s="1"/>
  <c r="C19" i="11"/>
  <c r="D43" i="1"/>
  <c r="I47" i="1" s="1"/>
  <c r="K40" i="3"/>
  <c r="K41" i="2"/>
  <c r="E40" i="12"/>
  <c r="K21" i="3"/>
  <c r="L21" i="3"/>
  <c r="E21" i="12"/>
  <c r="J21" i="12"/>
  <c r="M21" i="9"/>
  <c r="K40" i="9"/>
  <c r="L40" i="9"/>
  <c r="K40" i="8"/>
  <c r="L40" i="8"/>
  <c r="K40" i="7"/>
  <c r="L40" i="7"/>
  <c r="L40" i="6"/>
  <c r="K40" i="6"/>
  <c r="K40" i="5"/>
  <c r="L40" i="5"/>
  <c r="K40" i="4"/>
  <c r="L40" i="4"/>
  <c r="M21" i="3"/>
  <c r="L40" i="3"/>
  <c r="L41" i="2"/>
  <c r="H21" i="12"/>
  <c r="I21" i="12"/>
  <c r="K21" i="9"/>
  <c r="K21" i="8"/>
  <c r="L21" i="8"/>
  <c r="K21" i="7"/>
  <c r="L21" i="7"/>
  <c r="K21" i="6"/>
  <c r="L21" i="6"/>
  <c r="K21" i="5"/>
  <c r="L21" i="5"/>
  <c r="K21" i="4"/>
  <c r="L21" i="4"/>
  <c r="K21" i="2"/>
  <c r="L21" i="2"/>
  <c r="K40" i="1"/>
  <c r="L40" i="1"/>
  <c r="K21" i="1"/>
  <c r="L21" i="1"/>
  <c r="D25" i="2" l="1"/>
  <c r="I48" i="1"/>
  <c r="D44" i="1"/>
  <c r="E44" i="1" s="1"/>
  <c r="C122" i="12"/>
  <c r="C107" i="12"/>
  <c r="C70" i="12"/>
  <c r="E25" i="2" l="1"/>
  <c r="D18" i="11"/>
  <c r="E18" i="11"/>
  <c r="F18" i="11"/>
  <c r="G18" i="11"/>
  <c r="H18" i="11"/>
  <c r="I18" i="11"/>
  <c r="J18" i="11"/>
  <c r="K18" i="11"/>
  <c r="J23" i="9" s="1"/>
  <c r="D23" i="12" l="1"/>
  <c r="D48" i="12" l="1"/>
  <c r="C48" i="12" s="1"/>
  <c r="D46" i="12"/>
  <c r="D24" i="12"/>
  <c r="D25" i="12" s="1"/>
  <c r="D47" i="12" l="1"/>
  <c r="D49" i="12"/>
  <c r="D50" i="12"/>
  <c r="C50" i="12" s="1"/>
  <c r="J24" i="1"/>
  <c r="C24" i="4"/>
  <c r="C23" i="9"/>
  <c r="C46" i="9" s="1"/>
  <c r="D23" i="9"/>
  <c r="C43" i="9"/>
  <c r="C44" i="9" s="1"/>
  <c r="I46" i="9" l="1"/>
  <c r="D46" i="9"/>
  <c r="E46" i="9" s="1"/>
  <c r="C25" i="4"/>
  <c r="C24" i="9"/>
  <c r="D24" i="9"/>
  <c r="D43" i="9"/>
  <c r="E42" i="9"/>
  <c r="D44" i="9" l="1"/>
  <c r="E44" i="9" s="1"/>
  <c r="D25" i="9"/>
  <c r="D47" i="9"/>
  <c r="C25" i="9"/>
  <c r="C48" i="9" s="1"/>
  <c r="C47" i="9"/>
  <c r="E24" i="9"/>
  <c r="E43" i="9"/>
  <c r="H19" i="11"/>
  <c r="J24" i="6" s="1"/>
  <c r="F37" i="11"/>
  <c r="J43" i="4" s="1"/>
  <c r="J44" i="4" s="1"/>
  <c r="E25" i="9" l="1"/>
  <c r="D48" i="9"/>
  <c r="E48" i="9" s="1"/>
  <c r="D50" i="9"/>
  <c r="C50" i="9" s="1"/>
  <c r="E47" i="9"/>
  <c r="D49" i="9"/>
  <c r="C49" i="9" s="1"/>
  <c r="I48" i="9"/>
  <c r="I47" i="9"/>
  <c r="J25" i="6"/>
  <c r="C43" i="12"/>
  <c r="C44" i="12" s="1"/>
  <c r="C43" i="8"/>
  <c r="C44" i="8" s="1"/>
  <c r="C43" i="7"/>
  <c r="C44" i="7" s="1"/>
  <c r="C43" i="6"/>
  <c r="C44" i="6" s="1"/>
  <c r="C43" i="5"/>
  <c r="C44" i="5" s="1"/>
  <c r="C43" i="4"/>
  <c r="C43" i="3"/>
  <c r="C44" i="3" s="1"/>
  <c r="C43" i="2"/>
  <c r="C24" i="12"/>
  <c r="C25" i="12" s="1"/>
  <c r="E25" i="12" s="1"/>
  <c r="D23" i="8"/>
  <c r="C23" i="8"/>
  <c r="C46" i="8" s="1"/>
  <c r="D23" i="7"/>
  <c r="C23" i="7"/>
  <c r="C46" i="7" s="1"/>
  <c r="D23" i="6"/>
  <c r="C23" i="6"/>
  <c r="C46" i="6" s="1"/>
  <c r="D23" i="5"/>
  <c r="C24" i="5"/>
  <c r="D23" i="4"/>
  <c r="D23" i="3"/>
  <c r="C24" i="3"/>
  <c r="I46" i="6" l="1"/>
  <c r="D46" i="6"/>
  <c r="E46" i="6" s="1"/>
  <c r="I46" i="3"/>
  <c r="D46" i="3"/>
  <c r="E46" i="3" s="1"/>
  <c r="I46" i="8"/>
  <c r="D46" i="8"/>
  <c r="E46" i="8" s="1"/>
  <c r="C44" i="2"/>
  <c r="C48" i="2" s="1"/>
  <c r="C47" i="2"/>
  <c r="I46" i="7"/>
  <c r="D46" i="7"/>
  <c r="E46" i="7" s="1"/>
  <c r="C47" i="3"/>
  <c r="C25" i="3"/>
  <c r="C48" i="3" s="1"/>
  <c r="C25" i="5"/>
  <c r="C48" i="5" s="1"/>
  <c r="C47" i="5"/>
  <c r="I46" i="5"/>
  <c r="D46" i="5"/>
  <c r="E46" i="5" s="1"/>
  <c r="I46" i="4"/>
  <c r="D46" i="4"/>
  <c r="E46" i="4" s="1"/>
  <c r="C44" i="4"/>
  <c r="C48" i="4" s="1"/>
  <c r="C47" i="4"/>
  <c r="C24" i="8"/>
  <c r="C24" i="7"/>
  <c r="C24" i="6"/>
  <c r="D43" i="2"/>
  <c r="D24" i="8"/>
  <c r="D43" i="8"/>
  <c r="D24" i="7"/>
  <c r="D43" i="7"/>
  <c r="D24" i="6"/>
  <c r="D43" i="6"/>
  <c r="D24" i="5"/>
  <c r="D43" i="5"/>
  <c r="D24" i="4"/>
  <c r="D43" i="4"/>
  <c r="D24" i="3"/>
  <c r="D43" i="3"/>
  <c r="E23" i="1"/>
  <c r="E43" i="2" l="1"/>
  <c r="D44" i="5"/>
  <c r="E44" i="5" s="1"/>
  <c r="D25" i="6"/>
  <c r="D47" i="6"/>
  <c r="D25" i="5"/>
  <c r="D47" i="5"/>
  <c r="D44" i="8"/>
  <c r="E44" i="8" s="1"/>
  <c r="D44" i="6"/>
  <c r="E44" i="6" s="1"/>
  <c r="D47" i="8"/>
  <c r="D25" i="8"/>
  <c r="C47" i="8"/>
  <c r="C25" i="8"/>
  <c r="C48" i="8" s="1"/>
  <c r="D44" i="7"/>
  <c r="E44" i="7" s="1"/>
  <c r="D47" i="7"/>
  <c r="D25" i="7"/>
  <c r="D44" i="2"/>
  <c r="D47" i="2"/>
  <c r="D25" i="3"/>
  <c r="D47" i="3"/>
  <c r="C47" i="6"/>
  <c r="C25" i="6"/>
  <c r="C48" i="6" s="1"/>
  <c r="D44" i="3"/>
  <c r="E44" i="3" s="1"/>
  <c r="C47" i="7"/>
  <c r="C25" i="7"/>
  <c r="C48" i="7" s="1"/>
  <c r="D25" i="4"/>
  <c r="D47" i="4"/>
  <c r="E47" i="4" s="1"/>
  <c r="D44" i="4"/>
  <c r="D48" i="1"/>
  <c r="D47" i="1"/>
  <c r="C48" i="1"/>
  <c r="E48" i="1" s="1"/>
  <c r="C47" i="1"/>
  <c r="E43" i="5"/>
  <c r="E43" i="8"/>
  <c r="E24" i="8"/>
  <c r="E43" i="7"/>
  <c r="E24" i="7"/>
  <c r="E24" i="6"/>
  <c r="M24" i="6"/>
  <c r="E43" i="6"/>
  <c r="E24" i="5"/>
  <c r="M43" i="4"/>
  <c r="E43" i="4"/>
  <c r="E24" i="4"/>
  <c r="E43" i="3"/>
  <c r="E24" i="3"/>
  <c r="E24" i="2"/>
  <c r="E24" i="1"/>
  <c r="M24" i="1"/>
  <c r="J12" i="1"/>
  <c r="J13" i="1"/>
  <c r="J14" i="1"/>
  <c r="J15" i="1"/>
  <c r="J16" i="1"/>
  <c r="J17" i="1"/>
  <c r="J18" i="1"/>
  <c r="J19" i="1"/>
  <c r="J11" i="1"/>
  <c r="E47" i="1" l="1"/>
  <c r="I47" i="7"/>
  <c r="I48" i="7"/>
  <c r="D50" i="5"/>
  <c r="C50" i="5" s="1"/>
  <c r="E47" i="5"/>
  <c r="D49" i="5"/>
  <c r="C49" i="5" s="1"/>
  <c r="E44" i="2"/>
  <c r="D48" i="2"/>
  <c r="E48" i="2" s="1"/>
  <c r="E25" i="5"/>
  <c r="D48" i="5"/>
  <c r="E48" i="5" s="1"/>
  <c r="D50" i="7"/>
  <c r="C50" i="7" s="1"/>
  <c r="D49" i="7"/>
  <c r="C49" i="7" s="1"/>
  <c r="E47" i="7"/>
  <c r="I47" i="5"/>
  <c r="I48" i="5"/>
  <c r="D50" i="6"/>
  <c r="C50" i="6" s="1"/>
  <c r="E47" i="6"/>
  <c r="D49" i="6"/>
  <c r="C49" i="6" s="1"/>
  <c r="D50" i="3"/>
  <c r="C50" i="3" s="1"/>
  <c r="D49" i="3"/>
  <c r="C49" i="3" s="1"/>
  <c r="E47" i="3"/>
  <c r="E25" i="6"/>
  <c r="D48" i="6"/>
  <c r="E48" i="6" s="1"/>
  <c r="M25" i="6"/>
  <c r="E25" i="3"/>
  <c r="D48" i="3"/>
  <c r="E48" i="3" s="1"/>
  <c r="E25" i="8"/>
  <c r="D48" i="8"/>
  <c r="E48" i="8" s="1"/>
  <c r="I47" i="6"/>
  <c r="I48" i="2"/>
  <c r="I47" i="2"/>
  <c r="I48" i="3"/>
  <c r="I47" i="3"/>
  <c r="D50" i="8"/>
  <c r="C50" i="8" s="1"/>
  <c r="D49" i="8"/>
  <c r="C49" i="8" s="1"/>
  <c r="E47" i="8"/>
  <c r="E25" i="7"/>
  <c r="D48" i="7"/>
  <c r="E48" i="7" s="1"/>
  <c r="D50" i="2"/>
  <c r="C50" i="2" s="1"/>
  <c r="D49" i="2"/>
  <c r="C49" i="2" s="1"/>
  <c r="E47" i="2"/>
  <c r="I47" i="8"/>
  <c r="I48" i="8"/>
  <c r="L44" i="4"/>
  <c r="K44" i="4"/>
  <c r="E25" i="4"/>
  <c r="D48" i="4"/>
  <c r="E48" i="4" s="1"/>
  <c r="E44" i="4"/>
  <c r="M44" i="4"/>
  <c r="D50" i="4"/>
  <c r="C50" i="4" s="1"/>
  <c r="D49" i="4"/>
  <c r="C49" i="4" s="1"/>
  <c r="I48" i="4"/>
  <c r="I47" i="4"/>
  <c r="D50" i="1"/>
  <c r="C50" i="1" s="1"/>
  <c r="D49" i="1"/>
  <c r="C49" i="1" s="1"/>
  <c r="E25" i="1"/>
  <c r="M25" i="1"/>
  <c r="M11" i="1"/>
  <c r="L11" i="1"/>
  <c r="K24" i="6"/>
  <c r="K25" i="6" s="1"/>
  <c r="L24" i="6"/>
  <c r="K43" i="4"/>
  <c r="L43" i="4"/>
  <c r="L24" i="1"/>
  <c r="K24" i="1"/>
  <c r="D19" i="11"/>
  <c r="J24" i="2" s="1"/>
  <c r="I48" i="6" l="1"/>
  <c r="L25" i="6"/>
  <c r="J25" i="2"/>
  <c r="M25" i="2" s="1"/>
  <c r="K24" i="2"/>
  <c r="K25" i="2" s="1"/>
  <c r="M24" i="2"/>
  <c r="L24" i="2"/>
  <c r="L25" i="2" l="1"/>
  <c r="E11" i="1"/>
  <c r="J22" i="9" l="1"/>
  <c r="J20" i="9"/>
  <c r="J19" i="9"/>
  <c r="J18" i="9"/>
  <c r="J17" i="9"/>
  <c r="J16" i="9"/>
  <c r="J15" i="9"/>
  <c r="J14" i="9"/>
  <c r="J13" i="9"/>
  <c r="J12" i="9"/>
  <c r="J22" i="8"/>
  <c r="J20" i="8"/>
  <c r="J19" i="8"/>
  <c r="J18" i="8"/>
  <c r="J17" i="8"/>
  <c r="J16" i="8"/>
  <c r="J15" i="8"/>
  <c r="J14" i="8"/>
  <c r="J13" i="8"/>
  <c r="J12" i="8"/>
  <c r="J22" i="7"/>
  <c r="J20" i="7"/>
  <c r="J19" i="7"/>
  <c r="J18" i="7"/>
  <c r="J17" i="7"/>
  <c r="J16" i="7"/>
  <c r="J15" i="7"/>
  <c r="J14" i="7"/>
  <c r="J13" i="7"/>
  <c r="J12" i="7"/>
  <c r="J22" i="5"/>
  <c r="J20" i="5"/>
  <c r="J19" i="5"/>
  <c r="J18" i="5"/>
  <c r="J17" i="5"/>
  <c r="J16" i="5"/>
  <c r="J15" i="5"/>
  <c r="J14" i="5"/>
  <c r="J13" i="5"/>
  <c r="J12" i="5"/>
  <c r="J22" i="4"/>
  <c r="J20" i="4"/>
  <c r="J19" i="4"/>
  <c r="J18" i="4"/>
  <c r="J17" i="4"/>
  <c r="J16" i="4"/>
  <c r="J15" i="4"/>
  <c r="J14" i="4"/>
  <c r="J13" i="4"/>
  <c r="J12" i="4"/>
  <c r="J22" i="3"/>
  <c r="J20" i="3"/>
  <c r="J19" i="3"/>
  <c r="J18" i="3"/>
  <c r="J17" i="3"/>
  <c r="J16" i="3"/>
  <c r="J15" i="3"/>
  <c r="J14" i="3"/>
  <c r="J13" i="3"/>
  <c r="J12" i="3"/>
  <c r="J20" i="2"/>
  <c r="J19" i="2"/>
  <c r="J18" i="2"/>
  <c r="J17" i="2"/>
  <c r="J16" i="2"/>
  <c r="J15" i="2"/>
  <c r="J14" i="2"/>
  <c r="J13" i="2"/>
  <c r="J12" i="2"/>
  <c r="J27" i="9"/>
  <c r="J11" i="9"/>
  <c r="J27" i="8"/>
  <c r="J11" i="8"/>
  <c r="J27" i="7"/>
  <c r="J11" i="7"/>
  <c r="J27" i="5"/>
  <c r="J11" i="5"/>
  <c r="J27" i="4"/>
  <c r="J11" i="4"/>
  <c r="J27" i="3"/>
  <c r="J11" i="3"/>
  <c r="J27" i="2"/>
  <c r="J11" i="2"/>
  <c r="J38" i="1"/>
  <c r="J37" i="1"/>
  <c r="J36" i="1"/>
  <c r="J35" i="1"/>
  <c r="J34" i="1"/>
  <c r="J33" i="1"/>
  <c r="J32" i="1"/>
  <c r="J31" i="1"/>
  <c r="J30" i="1"/>
  <c r="J29" i="1"/>
  <c r="J28" i="1"/>
  <c r="J27" i="1"/>
  <c r="L27" i="1" s="1"/>
  <c r="L41" i="9" l="1"/>
  <c r="E41" i="9"/>
  <c r="L39" i="9"/>
  <c r="E39" i="9"/>
  <c r="L38" i="9"/>
  <c r="E38" i="9"/>
  <c r="L37" i="9"/>
  <c r="E37" i="9"/>
  <c r="L36" i="9"/>
  <c r="E36" i="9"/>
  <c r="L35" i="9"/>
  <c r="E35" i="9"/>
  <c r="L34" i="9"/>
  <c r="E34" i="9"/>
  <c r="L33" i="9"/>
  <c r="E33" i="9"/>
  <c r="L32" i="9"/>
  <c r="E32" i="9"/>
  <c r="L31" i="9"/>
  <c r="E31" i="9"/>
  <c r="L30" i="9"/>
  <c r="E30" i="9"/>
  <c r="L29" i="9"/>
  <c r="E29" i="9"/>
  <c r="L28" i="9"/>
  <c r="E28" i="9"/>
  <c r="L27" i="9"/>
  <c r="E27" i="9"/>
  <c r="E42" i="8"/>
  <c r="L41" i="8"/>
  <c r="E41" i="8"/>
  <c r="L39" i="8"/>
  <c r="E39" i="8"/>
  <c r="L38" i="8"/>
  <c r="E38" i="8"/>
  <c r="L37" i="8"/>
  <c r="E37" i="8"/>
  <c r="L36" i="8"/>
  <c r="E36" i="8"/>
  <c r="L35" i="8"/>
  <c r="E35" i="8"/>
  <c r="L34" i="8"/>
  <c r="E34" i="8"/>
  <c r="L33" i="8"/>
  <c r="E33" i="8"/>
  <c r="L32" i="8"/>
  <c r="E32" i="8"/>
  <c r="L31" i="8"/>
  <c r="E31" i="8"/>
  <c r="L30" i="8"/>
  <c r="E30" i="8"/>
  <c r="L29" i="8"/>
  <c r="E29" i="8"/>
  <c r="L28" i="8"/>
  <c r="E28" i="8"/>
  <c r="L27" i="8"/>
  <c r="E27" i="8"/>
  <c r="E42" i="7"/>
  <c r="M41" i="7"/>
  <c r="L41" i="7"/>
  <c r="K41" i="7"/>
  <c r="E41" i="7"/>
  <c r="M39" i="7"/>
  <c r="L39" i="7"/>
  <c r="K39" i="7"/>
  <c r="E39" i="7"/>
  <c r="M38" i="7"/>
  <c r="L38" i="7"/>
  <c r="K38" i="7"/>
  <c r="E38" i="7"/>
  <c r="M37" i="7"/>
  <c r="L37" i="7"/>
  <c r="K37" i="7"/>
  <c r="E37" i="7"/>
  <c r="M36" i="7"/>
  <c r="L36" i="7"/>
  <c r="K36" i="7"/>
  <c r="E36" i="7"/>
  <c r="M35" i="7"/>
  <c r="L35" i="7"/>
  <c r="K35" i="7"/>
  <c r="E35" i="7"/>
  <c r="M34" i="7"/>
  <c r="L34" i="7"/>
  <c r="K34" i="7"/>
  <c r="E34" i="7"/>
  <c r="M33" i="7"/>
  <c r="L33" i="7"/>
  <c r="K33" i="7"/>
  <c r="E33" i="7"/>
  <c r="M32" i="7"/>
  <c r="L32" i="7"/>
  <c r="K32" i="7"/>
  <c r="E32" i="7"/>
  <c r="M31" i="7"/>
  <c r="L31" i="7"/>
  <c r="K31" i="7"/>
  <c r="E31" i="7"/>
  <c r="M30" i="7"/>
  <c r="L30" i="7"/>
  <c r="K30" i="7"/>
  <c r="E30" i="7"/>
  <c r="M29" i="7"/>
  <c r="L29" i="7"/>
  <c r="K29" i="7"/>
  <c r="E29" i="7"/>
  <c r="M28" i="7"/>
  <c r="L28" i="7"/>
  <c r="K28" i="7"/>
  <c r="E28" i="7"/>
  <c r="M27" i="7"/>
  <c r="L27" i="7"/>
  <c r="K27" i="7"/>
  <c r="E27" i="7"/>
  <c r="E42" i="5"/>
  <c r="L41" i="5"/>
  <c r="E41" i="5"/>
  <c r="L39" i="5"/>
  <c r="E39" i="5"/>
  <c r="L38" i="5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L28" i="5"/>
  <c r="E28" i="5"/>
  <c r="L27" i="5"/>
  <c r="E27" i="5"/>
  <c r="E42" i="4"/>
  <c r="L41" i="4"/>
  <c r="E41" i="4"/>
  <c r="L39" i="4"/>
  <c r="E39" i="4"/>
  <c r="L38" i="4"/>
  <c r="E38" i="4"/>
  <c r="L37" i="4"/>
  <c r="E37" i="4"/>
  <c r="L36" i="4"/>
  <c r="E36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7" i="4"/>
  <c r="E27" i="4"/>
  <c r="E42" i="3"/>
  <c r="L41" i="3"/>
  <c r="K41" i="3"/>
  <c r="E41" i="3"/>
  <c r="M39" i="3"/>
  <c r="L39" i="3"/>
  <c r="K39" i="3"/>
  <c r="E39" i="3"/>
  <c r="L38" i="3"/>
  <c r="E38" i="3"/>
  <c r="L37" i="3"/>
  <c r="E37" i="3"/>
  <c r="L36" i="3"/>
  <c r="E36" i="3"/>
  <c r="L35" i="3"/>
  <c r="K35" i="3"/>
  <c r="E35" i="3"/>
  <c r="L34" i="3"/>
  <c r="K34" i="3"/>
  <c r="E34" i="3"/>
  <c r="L33" i="3"/>
  <c r="E33" i="3"/>
  <c r="L32" i="3"/>
  <c r="E32" i="3"/>
  <c r="L31" i="3"/>
  <c r="K31" i="3"/>
  <c r="E31" i="3"/>
  <c r="L30" i="3"/>
  <c r="E30" i="3"/>
  <c r="L29" i="3"/>
  <c r="K29" i="3"/>
  <c r="E29" i="3"/>
  <c r="M28" i="3"/>
  <c r="L28" i="3"/>
  <c r="K28" i="3"/>
  <c r="E28" i="3"/>
  <c r="M27" i="3"/>
  <c r="L27" i="3"/>
  <c r="K27" i="3"/>
  <c r="E27" i="3"/>
  <c r="E42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9" i="2"/>
  <c r="E29" i="2"/>
  <c r="L28" i="2"/>
  <c r="E28" i="2"/>
  <c r="L27" i="2"/>
  <c r="E27" i="2"/>
  <c r="L41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E27" i="1"/>
  <c r="E23" i="9"/>
  <c r="M22" i="9"/>
  <c r="E22" i="9"/>
  <c r="M20" i="9"/>
  <c r="E20" i="9"/>
  <c r="M19" i="9"/>
  <c r="E19" i="9"/>
  <c r="M18" i="9"/>
  <c r="E18" i="9"/>
  <c r="M17" i="9"/>
  <c r="E17" i="9"/>
  <c r="M16" i="9"/>
  <c r="E16" i="9"/>
  <c r="M15" i="9"/>
  <c r="E15" i="9"/>
  <c r="M14" i="9"/>
  <c r="E14" i="9"/>
  <c r="M13" i="9"/>
  <c r="E13" i="9"/>
  <c r="M12" i="9"/>
  <c r="E12" i="9"/>
  <c r="M11" i="9"/>
  <c r="E11" i="9"/>
  <c r="E23" i="8"/>
  <c r="L22" i="8"/>
  <c r="E22" i="8"/>
  <c r="L20" i="8"/>
  <c r="E20" i="8"/>
  <c r="L19" i="8"/>
  <c r="E19" i="8"/>
  <c r="L18" i="8"/>
  <c r="E18" i="8"/>
  <c r="L17" i="8"/>
  <c r="E17" i="8"/>
  <c r="L16" i="8"/>
  <c r="E16" i="8"/>
  <c r="L15" i="8"/>
  <c r="E15" i="8"/>
  <c r="L14" i="8"/>
  <c r="E14" i="8"/>
  <c r="L13" i="8"/>
  <c r="E13" i="8"/>
  <c r="L12" i="8"/>
  <c r="E12" i="8"/>
  <c r="L11" i="8"/>
  <c r="E11" i="8"/>
  <c r="E23" i="7"/>
  <c r="L22" i="7"/>
  <c r="E22" i="7"/>
  <c r="L20" i="7"/>
  <c r="E20" i="7"/>
  <c r="L19" i="7"/>
  <c r="E19" i="7"/>
  <c r="L18" i="7"/>
  <c r="E18" i="7"/>
  <c r="L17" i="7"/>
  <c r="E17" i="7"/>
  <c r="L16" i="7"/>
  <c r="E16" i="7"/>
  <c r="L15" i="7"/>
  <c r="E15" i="7"/>
  <c r="L14" i="7"/>
  <c r="E14" i="7"/>
  <c r="L13" i="7"/>
  <c r="E13" i="7"/>
  <c r="L12" i="7"/>
  <c r="E12" i="7"/>
  <c r="L11" i="7"/>
  <c r="E11" i="7"/>
  <c r="E23" i="5"/>
  <c r="M22" i="5"/>
  <c r="E22" i="5"/>
  <c r="M20" i="5"/>
  <c r="E20" i="5"/>
  <c r="M19" i="5"/>
  <c r="E19" i="5"/>
  <c r="M18" i="5"/>
  <c r="E18" i="5"/>
  <c r="M17" i="5"/>
  <c r="E17" i="5"/>
  <c r="M16" i="5"/>
  <c r="E16" i="5"/>
  <c r="M15" i="5"/>
  <c r="E15" i="5"/>
  <c r="M14" i="5"/>
  <c r="E14" i="5"/>
  <c r="M13" i="5"/>
  <c r="E13" i="5"/>
  <c r="M12" i="5"/>
  <c r="E12" i="5"/>
  <c r="M11" i="5"/>
  <c r="E11" i="5"/>
  <c r="E23" i="4"/>
  <c r="L22" i="4"/>
  <c r="E22" i="4"/>
  <c r="L20" i="4"/>
  <c r="E20" i="4"/>
  <c r="L19" i="4"/>
  <c r="E19" i="4"/>
  <c r="L18" i="4"/>
  <c r="E18" i="4"/>
  <c r="K17" i="4"/>
  <c r="L17" i="4"/>
  <c r="E17" i="4"/>
  <c r="L16" i="4"/>
  <c r="E16" i="4"/>
  <c r="L15" i="4"/>
  <c r="E15" i="4"/>
  <c r="L14" i="4"/>
  <c r="E14" i="4"/>
  <c r="L13" i="4"/>
  <c r="E13" i="4"/>
  <c r="L12" i="4"/>
  <c r="E12" i="4"/>
  <c r="L11" i="4"/>
  <c r="E11" i="4"/>
  <c r="E23" i="3"/>
  <c r="L22" i="3"/>
  <c r="E22" i="3"/>
  <c r="L20" i="3"/>
  <c r="E20" i="3"/>
  <c r="L19" i="3"/>
  <c r="E19" i="3"/>
  <c r="L18" i="3"/>
  <c r="E18" i="3"/>
  <c r="L17" i="3"/>
  <c r="E17" i="3"/>
  <c r="L16" i="3"/>
  <c r="E16" i="3"/>
  <c r="L15" i="3"/>
  <c r="E15" i="3"/>
  <c r="L14" i="3"/>
  <c r="E14" i="3"/>
  <c r="L13" i="3"/>
  <c r="E13" i="3"/>
  <c r="L12" i="3"/>
  <c r="E12" i="3"/>
  <c r="M11" i="3"/>
  <c r="L11" i="3"/>
  <c r="K11" i="3"/>
  <c r="E11" i="3"/>
  <c r="E23" i="2"/>
  <c r="L22" i="2"/>
  <c r="E22" i="2"/>
  <c r="L20" i="2"/>
  <c r="E20" i="2"/>
  <c r="L19" i="2"/>
  <c r="E19" i="2"/>
  <c r="L18" i="2"/>
  <c r="E18" i="2"/>
  <c r="L17" i="2"/>
  <c r="E17" i="2"/>
  <c r="L16" i="2"/>
  <c r="E16" i="2"/>
  <c r="L15" i="2"/>
  <c r="E15" i="2"/>
  <c r="L14" i="2"/>
  <c r="E14" i="2"/>
  <c r="L13" i="2"/>
  <c r="E13" i="2"/>
  <c r="L12" i="2"/>
  <c r="E12" i="2"/>
  <c r="L11" i="2"/>
  <c r="E11" i="2"/>
  <c r="L22" i="1"/>
  <c r="E22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E23" i="12" l="1"/>
  <c r="E11" i="12"/>
  <c r="M29" i="3"/>
  <c r="K30" i="3"/>
  <c r="M30" i="3"/>
  <c r="M31" i="3"/>
  <c r="K32" i="3"/>
  <c r="M32" i="3"/>
  <c r="K33" i="3"/>
  <c r="M33" i="3"/>
  <c r="M34" i="3"/>
  <c r="M35" i="3"/>
  <c r="K36" i="3"/>
  <c r="M36" i="3"/>
  <c r="K37" i="3"/>
  <c r="M37" i="3"/>
  <c r="K38" i="3"/>
  <c r="M41" i="3"/>
  <c r="M38" i="3"/>
  <c r="K12" i="3"/>
  <c r="K27" i="9"/>
  <c r="M27" i="9"/>
  <c r="K28" i="9"/>
  <c r="M28" i="9"/>
  <c r="K29" i="9"/>
  <c r="M29" i="9"/>
  <c r="K30" i="9"/>
  <c r="M30" i="9"/>
  <c r="K31" i="9"/>
  <c r="M31" i="9"/>
  <c r="K32" i="9"/>
  <c r="M32" i="9"/>
  <c r="K33" i="9"/>
  <c r="M33" i="9"/>
  <c r="K34" i="9"/>
  <c r="M34" i="9"/>
  <c r="K35" i="9"/>
  <c r="M35" i="9"/>
  <c r="K36" i="9"/>
  <c r="M36" i="9"/>
  <c r="K37" i="9"/>
  <c r="M37" i="9"/>
  <c r="K38" i="9"/>
  <c r="M38" i="9"/>
  <c r="K39" i="9"/>
  <c r="M39" i="9"/>
  <c r="K41" i="9"/>
  <c r="M41" i="9"/>
  <c r="K11" i="2"/>
  <c r="M11" i="2"/>
  <c r="K12" i="2"/>
  <c r="M12" i="2"/>
  <c r="K13" i="2"/>
  <c r="K22" i="2"/>
  <c r="K11" i="7"/>
  <c r="M11" i="7"/>
  <c r="K12" i="7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2" i="7"/>
  <c r="M22" i="7"/>
  <c r="K11" i="8"/>
  <c r="M11" i="8"/>
  <c r="K12" i="8"/>
  <c r="M12" i="8"/>
  <c r="K13" i="8"/>
  <c r="M13" i="8"/>
  <c r="K14" i="8"/>
  <c r="M14" i="8"/>
  <c r="K15" i="8"/>
  <c r="M15" i="8"/>
  <c r="K16" i="8"/>
  <c r="M16" i="8"/>
  <c r="K17" i="8"/>
  <c r="M17" i="8"/>
  <c r="K18" i="8"/>
  <c r="M18" i="8"/>
  <c r="K19" i="8"/>
  <c r="M19" i="8"/>
  <c r="K20" i="8"/>
  <c r="M20" i="8"/>
  <c r="K22" i="8"/>
  <c r="M22" i="8"/>
  <c r="K27" i="8"/>
  <c r="M27" i="8"/>
  <c r="K28" i="8"/>
  <c r="M28" i="8"/>
  <c r="K29" i="8"/>
  <c r="M29" i="8"/>
  <c r="K30" i="8"/>
  <c r="M30" i="8"/>
  <c r="K31" i="8"/>
  <c r="M31" i="8"/>
  <c r="K32" i="8"/>
  <c r="M32" i="8"/>
  <c r="K33" i="8"/>
  <c r="M33" i="8"/>
  <c r="K34" i="8"/>
  <c r="M34" i="8"/>
  <c r="K35" i="8"/>
  <c r="M35" i="8"/>
  <c r="K36" i="8"/>
  <c r="M36" i="8"/>
  <c r="K37" i="8"/>
  <c r="M37" i="8"/>
  <c r="K38" i="8"/>
  <c r="M38" i="8"/>
  <c r="K39" i="8"/>
  <c r="M39" i="8"/>
  <c r="K41" i="8"/>
  <c r="M41" i="8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1" i="5"/>
  <c r="M41" i="5"/>
  <c r="M17" i="4"/>
  <c r="K18" i="4"/>
  <c r="M18" i="4"/>
  <c r="K19" i="4"/>
  <c r="M19" i="4"/>
  <c r="K20" i="4"/>
  <c r="M20" i="4"/>
  <c r="K22" i="4"/>
  <c r="M22" i="4"/>
  <c r="K27" i="4"/>
  <c r="M27" i="4"/>
  <c r="K28" i="4"/>
  <c r="M28" i="4"/>
  <c r="K29" i="4"/>
  <c r="M29" i="4"/>
  <c r="K30" i="4"/>
  <c r="M30" i="4"/>
  <c r="K31" i="4"/>
  <c r="M31" i="4"/>
  <c r="K32" i="4"/>
  <c r="M32" i="4"/>
  <c r="K33" i="4"/>
  <c r="M33" i="4"/>
  <c r="K34" i="4"/>
  <c r="M34" i="4"/>
  <c r="K35" i="4"/>
  <c r="M35" i="4"/>
  <c r="K36" i="4"/>
  <c r="M36" i="4"/>
  <c r="K37" i="4"/>
  <c r="M37" i="4"/>
  <c r="K38" i="4"/>
  <c r="M38" i="4"/>
  <c r="K39" i="4"/>
  <c r="M39" i="4"/>
  <c r="K41" i="4"/>
  <c r="M41" i="4"/>
  <c r="K11" i="4"/>
  <c r="M11" i="4"/>
  <c r="K12" i="4"/>
  <c r="M12" i="4"/>
  <c r="K13" i="4"/>
  <c r="M13" i="4"/>
  <c r="K14" i="4"/>
  <c r="M14" i="4"/>
  <c r="K15" i="4"/>
  <c r="M15" i="4"/>
  <c r="K16" i="4"/>
  <c r="M16" i="4"/>
  <c r="E28" i="12"/>
  <c r="E46" i="12" s="1"/>
  <c r="E30" i="12"/>
  <c r="E34" i="12"/>
  <c r="E36" i="12"/>
  <c r="M12" i="3"/>
  <c r="K13" i="3"/>
  <c r="M13" i="3"/>
  <c r="K14" i="3"/>
  <c r="M14" i="3"/>
  <c r="K15" i="3"/>
  <c r="M15" i="3"/>
  <c r="K16" i="3"/>
  <c r="M16" i="3"/>
  <c r="K17" i="3"/>
  <c r="M17" i="3"/>
  <c r="K18" i="3"/>
  <c r="M18" i="3"/>
  <c r="K19" i="3"/>
  <c r="M19" i="3"/>
  <c r="K20" i="3"/>
  <c r="M20" i="3"/>
  <c r="K22" i="3"/>
  <c r="M22" i="3"/>
  <c r="K27" i="2"/>
  <c r="M27" i="2"/>
  <c r="K28" i="2"/>
  <c r="M28" i="2"/>
  <c r="K29" i="2"/>
  <c r="M29" i="2"/>
  <c r="K30" i="2"/>
  <c r="M30" i="2"/>
  <c r="K31" i="2"/>
  <c r="M31" i="2"/>
  <c r="K32" i="2"/>
  <c r="M32" i="2"/>
  <c r="K33" i="2"/>
  <c r="M33" i="2"/>
  <c r="K34" i="2"/>
  <c r="M34" i="2"/>
  <c r="K35" i="2"/>
  <c r="M35" i="2"/>
  <c r="K36" i="2"/>
  <c r="M36" i="2"/>
  <c r="K37" i="2"/>
  <c r="M37" i="2"/>
  <c r="K38" i="2"/>
  <c r="M38" i="2"/>
  <c r="K39" i="2"/>
  <c r="M39" i="2"/>
  <c r="K40" i="2"/>
  <c r="M40" i="2"/>
  <c r="E32" i="12"/>
  <c r="M13" i="2"/>
  <c r="K14" i="2"/>
  <c r="M14" i="2"/>
  <c r="K15" i="2"/>
  <c r="M15" i="2"/>
  <c r="K16" i="2"/>
  <c r="M16" i="2"/>
  <c r="K17" i="2"/>
  <c r="M17" i="2"/>
  <c r="K18" i="2"/>
  <c r="M18" i="2"/>
  <c r="K19" i="2"/>
  <c r="M19" i="2"/>
  <c r="K20" i="2"/>
  <c r="M20" i="2"/>
  <c r="M22" i="2"/>
  <c r="E38" i="12"/>
  <c r="E41" i="12"/>
  <c r="K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2" i="1"/>
  <c r="M22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1" i="1"/>
  <c r="M41" i="1"/>
  <c r="E12" i="12"/>
  <c r="E13" i="12"/>
  <c r="E14" i="12"/>
  <c r="E15" i="12"/>
  <c r="E16" i="12"/>
  <c r="E17" i="12"/>
  <c r="E18" i="12"/>
  <c r="E19" i="12"/>
  <c r="E20" i="12"/>
  <c r="E22" i="12"/>
  <c r="E27" i="12"/>
  <c r="E29" i="12"/>
  <c r="E31" i="12"/>
  <c r="E33" i="12"/>
  <c r="E35" i="12"/>
  <c r="E37" i="12"/>
  <c r="E39" i="12"/>
  <c r="L11" i="9"/>
  <c r="L12" i="9"/>
  <c r="L13" i="9"/>
  <c r="L14" i="9"/>
  <c r="L15" i="9"/>
  <c r="L16" i="9"/>
  <c r="L17" i="9"/>
  <c r="L18" i="9"/>
  <c r="L19" i="9"/>
  <c r="L20" i="9"/>
  <c r="L22" i="9"/>
  <c r="K11" i="9"/>
  <c r="K12" i="9"/>
  <c r="K13" i="9"/>
  <c r="K14" i="9"/>
  <c r="K15" i="9"/>
  <c r="K16" i="9"/>
  <c r="K17" i="9"/>
  <c r="K18" i="9"/>
  <c r="K19" i="9"/>
  <c r="K20" i="9"/>
  <c r="K22" i="9"/>
  <c r="L11" i="5"/>
  <c r="L12" i="5"/>
  <c r="L13" i="5"/>
  <c r="L14" i="5"/>
  <c r="L15" i="5"/>
  <c r="L16" i="5"/>
  <c r="L17" i="5"/>
  <c r="L18" i="5"/>
  <c r="L19" i="5"/>
  <c r="L20" i="5"/>
  <c r="L22" i="5"/>
  <c r="K11" i="5"/>
  <c r="K12" i="5"/>
  <c r="K13" i="5"/>
  <c r="K14" i="5"/>
  <c r="K15" i="5"/>
  <c r="K16" i="5"/>
  <c r="K17" i="5"/>
  <c r="K18" i="5"/>
  <c r="K19" i="5"/>
  <c r="K20" i="5"/>
  <c r="K22" i="5"/>
  <c r="E42" i="12" l="1"/>
  <c r="D43" i="12"/>
  <c r="D44" i="12" s="1"/>
  <c r="E47" i="12"/>
  <c r="E11" i="6"/>
  <c r="E44" i="12" l="1"/>
  <c r="E43" i="12"/>
  <c r="E24" i="12"/>
  <c r="J27" i="6"/>
  <c r="J12" i="6"/>
  <c r="J13" i="6"/>
  <c r="J14" i="6"/>
  <c r="J15" i="6"/>
  <c r="J16" i="6"/>
  <c r="J17" i="6"/>
  <c r="J18" i="6"/>
  <c r="J19" i="6"/>
  <c r="J20" i="6"/>
  <c r="J22" i="6"/>
  <c r="J11" i="6"/>
  <c r="L44" i="11"/>
  <c r="L34" i="11"/>
  <c r="G40" i="12" s="1"/>
  <c r="L33" i="11"/>
  <c r="G39" i="12" s="1"/>
  <c r="L32" i="11"/>
  <c r="G38" i="12" s="1"/>
  <c r="L31" i="11"/>
  <c r="G37" i="12" s="1"/>
  <c r="L30" i="11"/>
  <c r="G36" i="12" s="1"/>
  <c r="L29" i="11"/>
  <c r="G35" i="12" s="1"/>
  <c r="L28" i="11"/>
  <c r="G34" i="12" s="1"/>
  <c r="L27" i="11"/>
  <c r="G33" i="12" s="1"/>
  <c r="L26" i="11"/>
  <c r="G32" i="12" s="1"/>
  <c r="L25" i="11"/>
  <c r="G31" i="12" s="1"/>
  <c r="L24" i="11"/>
  <c r="G30" i="12" s="1"/>
  <c r="L23" i="11"/>
  <c r="G29" i="12" s="1"/>
  <c r="L22" i="11"/>
  <c r="G28" i="12" s="1"/>
  <c r="H37" i="11"/>
  <c r="J43" i="6" s="1"/>
  <c r="J42" i="4"/>
  <c r="L17" i="11"/>
  <c r="G22" i="12" s="1"/>
  <c r="L15" i="11"/>
  <c r="G20" i="12" s="1"/>
  <c r="L14" i="11"/>
  <c r="G19" i="12" s="1"/>
  <c r="L13" i="11"/>
  <c r="G18" i="12" s="1"/>
  <c r="L12" i="11"/>
  <c r="G17" i="12" s="1"/>
  <c r="L11" i="11"/>
  <c r="G16" i="12" s="1"/>
  <c r="L10" i="11"/>
  <c r="G15" i="12" s="1"/>
  <c r="L9" i="11"/>
  <c r="G14" i="12" s="1"/>
  <c r="L8" i="11"/>
  <c r="G13" i="12" s="1"/>
  <c r="L7" i="11"/>
  <c r="G12" i="12" s="1"/>
  <c r="F19" i="11"/>
  <c r="J24" i="4" s="1"/>
  <c r="J23" i="1"/>
  <c r="J39" i="12" l="1"/>
  <c r="I39" i="12"/>
  <c r="G23" i="12"/>
  <c r="J44" i="6"/>
  <c r="J48" i="6" s="1"/>
  <c r="J47" i="6"/>
  <c r="J25" i="4"/>
  <c r="J48" i="4" s="1"/>
  <c r="J47" i="4"/>
  <c r="I40" i="12"/>
  <c r="J40" i="12"/>
  <c r="H40" i="12"/>
  <c r="M43" i="6"/>
  <c r="L43" i="6"/>
  <c r="K43" i="6"/>
  <c r="J42" i="8"/>
  <c r="J37" i="11"/>
  <c r="J43" i="8" s="1"/>
  <c r="J44" i="8" s="1"/>
  <c r="J42" i="2"/>
  <c r="L42" i="2" s="1"/>
  <c r="D37" i="11"/>
  <c r="J43" i="2" s="1"/>
  <c r="J42" i="3"/>
  <c r="L42" i="3" s="1"/>
  <c r="E37" i="11"/>
  <c r="J43" i="3" s="1"/>
  <c r="J44" i="3" s="1"/>
  <c r="J42" i="5"/>
  <c r="G37" i="11"/>
  <c r="J43" i="5" s="1"/>
  <c r="J44" i="5" s="1"/>
  <c r="J42" i="7"/>
  <c r="I37" i="11"/>
  <c r="J43" i="7" s="1"/>
  <c r="J44" i="7" s="1"/>
  <c r="K37" i="11"/>
  <c r="J43" i="9" s="1"/>
  <c r="J44" i="9" s="1"/>
  <c r="J42" i="9"/>
  <c r="M24" i="4"/>
  <c r="K24" i="4"/>
  <c r="K25" i="4" s="1"/>
  <c r="L24" i="4"/>
  <c r="J23" i="7"/>
  <c r="I19" i="11"/>
  <c r="J24" i="7" s="1"/>
  <c r="K19" i="11"/>
  <c r="J24" i="9" s="1"/>
  <c r="J23" i="3"/>
  <c r="E19" i="11"/>
  <c r="J24" i="3" s="1"/>
  <c r="J23" i="5"/>
  <c r="G19" i="11"/>
  <c r="J24" i="5" s="1"/>
  <c r="J19" i="11"/>
  <c r="J24" i="8" s="1"/>
  <c r="J23" i="8"/>
  <c r="J46" i="8" s="1"/>
  <c r="J12" i="12"/>
  <c r="J42" i="1"/>
  <c r="J46" i="1" s="1"/>
  <c r="J28" i="12"/>
  <c r="I28" i="12"/>
  <c r="H28" i="12"/>
  <c r="J30" i="12"/>
  <c r="I30" i="12"/>
  <c r="H30" i="12"/>
  <c r="J32" i="12"/>
  <c r="H32" i="12"/>
  <c r="I32" i="12"/>
  <c r="J34" i="12"/>
  <c r="I34" i="12"/>
  <c r="H34" i="12"/>
  <c r="J36" i="12"/>
  <c r="I36" i="12"/>
  <c r="H36" i="12"/>
  <c r="J38" i="12"/>
  <c r="I38" i="12"/>
  <c r="H38" i="12"/>
  <c r="J41" i="12"/>
  <c r="I41" i="12"/>
  <c r="H41" i="12"/>
  <c r="J29" i="12"/>
  <c r="I29" i="12"/>
  <c r="H29" i="12"/>
  <c r="H31" i="12"/>
  <c r="J31" i="12"/>
  <c r="I31" i="12"/>
  <c r="J33" i="12"/>
  <c r="I33" i="12"/>
  <c r="H33" i="12"/>
  <c r="I35" i="12"/>
  <c r="J35" i="12"/>
  <c r="H35" i="12"/>
  <c r="J37" i="12"/>
  <c r="H37" i="12"/>
  <c r="I37" i="12"/>
  <c r="H39" i="12"/>
  <c r="J13" i="12"/>
  <c r="H13" i="12"/>
  <c r="I13" i="12"/>
  <c r="J15" i="12"/>
  <c r="H15" i="12"/>
  <c r="I15" i="12"/>
  <c r="J17" i="12"/>
  <c r="I17" i="12"/>
  <c r="H17" i="12"/>
  <c r="J19" i="12"/>
  <c r="H19" i="12"/>
  <c r="I19" i="12"/>
  <c r="J22" i="12"/>
  <c r="H22" i="12"/>
  <c r="I22" i="12"/>
  <c r="D38" i="11"/>
  <c r="D39" i="11" s="1"/>
  <c r="J23" i="2"/>
  <c r="F38" i="11"/>
  <c r="F39" i="11" s="1"/>
  <c r="J23" i="4"/>
  <c r="J46" i="4" s="1"/>
  <c r="J38" i="11"/>
  <c r="J39" i="11" s="1"/>
  <c r="J14" i="12"/>
  <c r="H14" i="12"/>
  <c r="I14" i="12"/>
  <c r="J16" i="12"/>
  <c r="I16" i="12"/>
  <c r="H16" i="12"/>
  <c r="J18" i="12"/>
  <c r="H18" i="12"/>
  <c r="I18" i="12"/>
  <c r="J20" i="12"/>
  <c r="H20" i="12"/>
  <c r="I20" i="12"/>
  <c r="J42" i="6"/>
  <c r="H38" i="11"/>
  <c r="H39" i="11" s="1"/>
  <c r="J23" i="6"/>
  <c r="L45" i="11"/>
  <c r="L11" i="6"/>
  <c r="M11" i="6"/>
  <c r="E38" i="11"/>
  <c r="E39" i="11" s="1"/>
  <c r="G38" i="11"/>
  <c r="G39" i="11" s="1"/>
  <c r="I38" i="11"/>
  <c r="I39" i="11" s="1"/>
  <c r="K38" i="11"/>
  <c r="K39" i="11" s="1"/>
  <c r="L18" i="11"/>
  <c r="L21" i="11"/>
  <c r="L36" i="11" s="1"/>
  <c r="J46" i="7" l="1"/>
  <c r="L44" i="6"/>
  <c r="K44" i="6"/>
  <c r="M44" i="6"/>
  <c r="G24" i="12"/>
  <c r="H23" i="12"/>
  <c r="L25" i="4"/>
  <c r="M25" i="4"/>
  <c r="J46" i="5"/>
  <c r="M46" i="5" s="1"/>
  <c r="M46" i="1"/>
  <c r="L46" i="1"/>
  <c r="K46" i="1"/>
  <c r="J44" i="2"/>
  <c r="J48" i="2" s="1"/>
  <c r="J47" i="2"/>
  <c r="M47" i="1"/>
  <c r="L47" i="1"/>
  <c r="K47" i="1"/>
  <c r="L47" i="6"/>
  <c r="K47" i="6"/>
  <c r="M47" i="6"/>
  <c r="J46" i="6"/>
  <c r="M46" i="6" s="1"/>
  <c r="M48" i="6"/>
  <c r="L48" i="6"/>
  <c r="K23" i="9"/>
  <c r="J46" i="9"/>
  <c r="J25" i="7"/>
  <c r="J48" i="7" s="1"/>
  <c r="J47" i="7"/>
  <c r="M46" i="7"/>
  <c r="K46" i="7"/>
  <c r="L46" i="7"/>
  <c r="J25" i="9"/>
  <c r="J48" i="9" s="1"/>
  <c r="J47" i="9"/>
  <c r="M46" i="4"/>
  <c r="L46" i="4"/>
  <c r="K46" i="4"/>
  <c r="M46" i="8"/>
  <c r="L46" i="8"/>
  <c r="K46" i="8"/>
  <c r="J25" i="8"/>
  <c r="J48" i="8" s="1"/>
  <c r="J47" i="8"/>
  <c r="M47" i="4"/>
  <c r="L47" i="4"/>
  <c r="K47" i="4"/>
  <c r="M23" i="2"/>
  <c r="J46" i="2"/>
  <c r="J25" i="5"/>
  <c r="J48" i="5" s="1"/>
  <c r="J47" i="5"/>
  <c r="M48" i="4"/>
  <c r="L48" i="4"/>
  <c r="J25" i="3"/>
  <c r="J48" i="3" s="1"/>
  <c r="J47" i="3"/>
  <c r="M23" i="3"/>
  <c r="J46" i="3"/>
  <c r="M44" i="9"/>
  <c r="L44" i="9"/>
  <c r="K44" i="9"/>
  <c r="M44" i="8"/>
  <c r="L44" i="8"/>
  <c r="K44" i="8"/>
  <c r="M44" i="7"/>
  <c r="L44" i="7"/>
  <c r="K44" i="7"/>
  <c r="M44" i="5"/>
  <c r="L44" i="5"/>
  <c r="K44" i="5"/>
  <c r="M44" i="3"/>
  <c r="L44" i="3"/>
  <c r="K44" i="3"/>
  <c r="K43" i="1"/>
  <c r="J48" i="1"/>
  <c r="L48" i="1" s="1"/>
  <c r="H12" i="12"/>
  <c r="I12" i="12"/>
  <c r="M43" i="9"/>
  <c r="K43" i="9"/>
  <c r="L43" i="9"/>
  <c r="M42" i="9"/>
  <c r="K42" i="9"/>
  <c r="L42" i="9"/>
  <c r="M43" i="7"/>
  <c r="K43" i="7"/>
  <c r="L43" i="7"/>
  <c r="M43" i="5"/>
  <c r="L43" i="5"/>
  <c r="K43" i="5"/>
  <c r="K43" i="3"/>
  <c r="M43" i="3"/>
  <c r="L43" i="3"/>
  <c r="M43" i="2"/>
  <c r="K43" i="2"/>
  <c r="L43" i="2"/>
  <c r="M43" i="8"/>
  <c r="K43" i="8"/>
  <c r="L43" i="8"/>
  <c r="M24" i="5"/>
  <c r="K24" i="5"/>
  <c r="K25" i="5" s="1"/>
  <c r="L24" i="5"/>
  <c r="M24" i="9"/>
  <c r="K24" i="9"/>
  <c r="K25" i="9" s="1"/>
  <c r="L24" i="9"/>
  <c r="K24" i="8"/>
  <c r="K25" i="8" s="1"/>
  <c r="M24" i="8"/>
  <c r="L24" i="8"/>
  <c r="K24" i="3"/>
  <c r="K25" i="3" s="1"/>
  <c r="M24" i="3"/>
  <c r="L24" i="3"/>
  <c r="K24" i="7"/>
  <c r="K25" i="7" s="1"/>
  <c r="L24" i="7"/>
  <c r="M24" i="7"/>
  <c r="G27" i="12"/>
  <c r="G42" i="12" s="1"/>
  <c r="G43" i="12" s="1"/>
  <c r="G44" i="12" s="1"/>
  <c r="L42" i="1"/>
  <c r="M42" i="1"/>
  <c r="K42" i="1"/>
  <c r="L42" i="4"/>
  <c r="K42" i="4"/>
  <c r="M42" i="4"/>
  <c r="L42" i="8"/>
  <c r="K42" i="8"/>
  <c r="M42" i="8"/>
  <c r="L42" i="5"/>
  <c r="K42" i="5"/>
  <c r="M42" i="5"/>
  <c r="M42" i="3"/>
  <c r="K42" i="3"/>
  <c r="L42" i="7"/>
  <c r="M42" i="7"/>
  <c r="K42" i="7"/>
  <c r="K42" i="2"/>
  <c r="M42" i="2"/>
  <c r="L23" i="7"/>
  <c r="M23" i="7"/>
  <c r="K23" i="7"/>
  <c r="L23" i="2"/>
  <c r="K23" i="2"/>
  <c r="M23" i="5"/>
  <c r="L23" i="5"/>
  <c r="K23" i="5"/>
  <c r="L23" i="3"/>
  <c r="K23" i="3"/>
  <c r="L23" i="1"/>
  <c r="K23" i="1"/>
  <c r="M23" i="1"/>
  <c r="L23" i="4"/>
  <c r="K23" i="4"/>
  <c r="M23" i="4"/>
  <c r="L23" i="8"/>
  <c r="K23" i="8"/>
  <c r="M23" i="8"/>
  <c r="M23" i="9"/>
  <c r="L23" i="9"/>
  <c r="H44" i="12" l="1"/>
  <c r="I44" i="12"/>
  <c r="J44" i="12"/>
  <c r="G25" i="12"/>
  <c r="H24" i="12"/>
  <c r="L25" i="8"/>
  <c r="M25" i="8"/>
  <c r="K44" i="2"/>
  <c r="L44" i="2"/>
  <c r="M44" i="2"/>
  <c r="K46" i="5"/>
  <c r="L46" i="5"/>
  <c r="K48" i="5"/>
  <c r="L25" i="9"/>
  <c r="K48" i="8"/>
  <c r="M25" i="9"/>
  <c r="M25" i="7"/>
  <c r="K48" i="2"/>
  <c r="K48" i="7"/>
  <c r="K48" i="4"/>
  <c r="L25" i="7"/>
  <c r="K46" i="6"/>
  <c r="M48" i="1"/>
  <c r="L46" i="6"/>
  <c r="M47" i="2"/>
  <c r="L47" i="2"/>
  <c r="K47" i="2"/>
  <c r="M48" i="2"/>
  <c r="L48" i="2"/>
  <c r="K48" i="9"/>
  <c r="K48" i="1"/>
  <c r="K48" i="3"/>
  <c r="M48" i="5"/>
  <c r="L48" i="5"/>
  <c r="M47" i="5"/>
  <c r="K47" i="5"/>
  <c r="L47" i="5"/>
  <c r="M47" i="3"/>
  <c r="L47" i="3"/>
  <c r="K47" i="3"/>
  <c r="M46" i="2"/>
  <c r="L46" i="2"/>
  <c r="K46" i="2"/>
  <c r="M48" i="3"/>
  <c r="L48" i="3"/>
  <c r="M47" i="9"/>
  <c r="K47" i="9"/>
  <c r="L47" i="9"/>
  <c r="M48" i="9"/>
  <c r="L48" i="9"/>
  <c r="L25" i="3"/>
  <c r="M25" i="3"/>
  <c r="M47" i="8"/>
  <c r="K47" i="8"/>
  <c r="L47" i="8"/>
  <c r="L25" i="5"/>
  <c r="M48" i="8"/>
  <c r="L48" i="8"/>
  <c r="M47" i="7"/>
  <c r="K47" i="7"/>
  <c r="L47" i="7"/>
  <c r="M25" i="5"/>
  <c r="M48" i="7"/>
  <c r="L48" i="7"/>
  <c r="M46" i="9"/>
  <c r="K46" i="9"/>
  <c r="L46" i="9"/>
  <c r="M46" i="3"/>
  <c r="L46" i="3"/>
  <c r="K46" i="3"/>
  <c r="M44" i="1"/>
  <c r="L44" i="1"/>
  <c r="K44" i="1"/>
  <c r="H42" i="12"/>
  <c r="L37" i="11"/>
  <c r="L19" i="11"/>
  <c r="M43" i="1"/>
  <c r="L43" i="1"/>
  <c r="L38" i="11"/>
  <c r="L39" i="11" s="1"/>
  <c r="H11" i="12"/>
  <c r="H27" i="12"/>
  <c r="J27" i="12"/>
  <c r="I27" i="12"/>
  <c r="K11" i="6"/>
  <c r="K42" i="6"/>
  <c r="K38" i="6"/>
  <c r="L23" i="6"/>
  <c r="K22" i="6"/>
  <c r="E23" i="6"/>
  <c r="M42" i="6"/>
  <c r="L42" i="6"/>
  <c r="E42" i="6"/>
  <c r="M41" i="6"/>
  <c r="K41" i="6"/>
  <c r="E41" i="6"/>
  <c r="M39" i="6"/>
  <c r="L39" i="6"/>
  <c r="K39" i="6"/>
  <c r="E39" i="6"/>
  <c r="M38" i="6"/>
  <c r="L38" i="6"/>
  <c r="E38" i="6"/>
  <c r="M37" i="6"/>
  <c r="L37" i="6"/>
  <c r="K37" i="6"/>
  <c r="E37" i="6"/>
  <c r="M36" i="6"/>
  <c r="K36" i="6"/>
  <c r="E36" i="6"/>
  <c r="M35" i="6"/>
  <c r="L35" i="6"/>
  <c r="K35" i="6"/>
  <c r="E35" i="6"/>
  <c r="M34" i="6"/>
  <c r="K34" i="6"/>
  <c r="E34" i="6"/>
  <c r="M33" i="6"/>
  <c r="L33" i="6"/>
  <c r="K33" i="6"/>
  <c r="E33" i="6"/>
  <c r="M32" i="6"/>
  <c r="K32" i="6"/>
  <c r="E32" i="6"/>
  <c r="M31" i="6"/>
  <c r="L31" i="6"/>
  <c r="K31" i="6"/>
  <c r="E31" i="6"/>
  <c r="M30" i="6"/>
  <c r="K30" i="6"/>
  <c r="E30" i="6"/>
  <c r="M29" i="6"/>
  <c r="L29" i="6"/>
  <c r="K29" i="6"/>
  <c r="E29" i="6"/>
  <c r="M28" i="6"/>
  <c r="K28" i="6"/>
  <c r="E28" i="6"/>
  <c r="M27" i="6"/>
  <c r="K27" i="6"/>
  <c r="E27" i="6"/>
  <c r="M23" i="6"/>
  <c r="M22" i="6"/>
  <c r="E22" i="6"/>
  <c r="M20" i="6"/>
  <c r="E20" i="6"/>
  <c r="M19" i="6"/>
  <c r="E19" i="6"/>
  <c r="M18" i="6"/>
  <c r="E18" i="6"/>
  <c r="M17" i="6"/>
  <c r="E17" i="6"/>
  <c r="M16" i="6"/>
  <c r="E16" i="6"/>
  <c r="M15" i="6"/>
  <c r="E15" i="6"/>
  <c r="M14" i="6"/>
  <c r="E14" i="6"/>
  <c r="M13" i="6"/>
  <c r="E13" i="6"/>
  <c r="M12" i="6"/>
  <c r="E12" i="6"/>
  <c r="H25" i="12" l="1"/>
  <c r="I25" i="12"/>
  <c r="J25" i="12"/>
  <c r="G46" i="12"/>
  <c r="I42" i="12"/>
  <c r="J42" i="12"/>
  <c r="I23" i="12"/>
  <c r="J43" i="12"/>
  <c r="H43" i="12"/>
  <c r="I43" i="12"/>
  <c r="J24" i="12"/>
  <c r="I24" i="12"/>
  <c r="J23" i="12"/>
  <c r="L12" i="6"/>
  <c r="K12" i="6"/>
  <c r="L28" i="6"/>
  <c r="L30" i="6"/>
  <c r="L32" i="6"/>
  <c r="L34" i="6"/>
  <c r="L36" i="6"/>
  <c r="L41" i="6"/>
  <c r="L27" i="6"/>
  <c r="L13" i="6"/>
  <c r="L14" i="6"/>
  <c r="L15" i="6"/>
  <c r="L16" i="6"/>
  <c r="L17" i="6"/>
  <c r="L18" i="6"/>
  <c r="L19" i="6"/>
  <c r="L20" i="6"/>
  <c r="L22" i="6"/>
  <c r="K13" i="6"/>
  <c r="K14" i="6"/>
  <c r="K15" i="6"/>
  <c r="K16" i="6"/>
  <c r="K17" i="6"/>
  <c r="K18" i="6"/>
  <c r="K19" i="6"/>
  <c r="K20" i="6"/>
  <c r="K23" i="6"/>
  <c r="K48" i="6" s="1"/>
  <c r="J46" i="12" l="1"/>
  <c r="I46" i="12"/>
  <c r="G47" i="12"/>
  <c r="J47" i="12" s="1"/>
  <c r="H46" i="12"/>
  <c r="I47" i="12" l="1"/>
  <c r="H47" i="12"/>
  <c r="E41" i="1"/>
  <c r="E42" i="1"/>
  <c r="E43" i="1" l="1"/>
  <c r="L46" i="11"/>
  <c r="L47" i="11"/>
</calcChain>
</file>

<file path=xl/sharedStrings.xml><?xml version="1.0" encoding="utf-8"?>
<sst xmlns="http://schemas.openxmlformats.org/spreadsheetml/2006/main" count="2125" uniqueCount="280">
  <si>
    <t>รพท.สมเด็จพระยุพราชสระแก้ว</t>
  </si>
  <si>
    <t>รหัสรายการ</t>
  </si>
  <si>
    <t>รายการ</t>
  </si>
  <si>
    <t>(ข้อมูล กปภ.)</t>
  </si>
  <si>
    <t>(ข้อมูลหน่วยบริการ)</t>
  </si>
  <si>
    <t>รายได้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</si>
  <si>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</si>
  <si>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</si>
  <si>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</si>
  <si>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</si>
  <si>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</si>
  <si>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</si>
  <si>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</si>
  <si>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</si>
  <si>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</si>
  <si>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</si>
  <si>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</si>
  <si>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</si>
  <si>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</si>
  <si>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</si>
  <si>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</si>
  <si>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</si>
  <si>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</si>
  <si>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</si>
  <si>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</si>
  <si>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</si>
  <si>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</si>
  <si>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</si>
  <si>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</si>
  <si>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</si>
  <si>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ค่าใช้จ่าย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</si>
  <si>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</si>
  <si>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</si>
  <si>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</si>
  <si>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</si>
  <si>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</si>
  <si>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</si>
  <si>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</si>
  <si>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</si>
  <si>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</si>
  <si>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</si>
  <si>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</si>
  <si>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</si>
  <si>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</si>
  <si>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</si>
  <si>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</si>
  <si>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</si>
  <si>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</si>
  <si>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</si>
  <si>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</si>
  <si>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</si>
  <si>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</si>
  <si>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</si>
  <si>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</si>
  <si>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</si>
  <si>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</si>
  <si>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</si>
  <si>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</si>
  <si>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</si>
  <si>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</si>
  <si>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</si>
  <si>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P27S</t>
  </si>
  <si>
    <t>ส่วนต่างรายได้หักค่าใช้จ่าย(NI)</t>
  </si>
  <si>
    <t>P28</t>
  </si>
  <si>
    <t>สรุปแผนประมาณการ</t>
  </si>
  <si>
    <t>P29</t>
  </si>
  <si>
    <t>EBITDA - รายได้หักค่าใช้จ่าย(ไม่รวมค่าเสื่อม)</t>
  </si>
  <si>
    <t>วงเงินที่ลงทุนได้(ร้อยละ 20%ของ EBITDA)</t>
  </si>
  <si>
    <t>งบลงทุน (เงินบำรุง) เปรียบเทียบกับ EBITDA &gt;20%</t>
  </si>
  <si>
    <t>P40</t>
  </si>
  <si>
    <t>P50</t>
  </si>
  <si>
    <t>P60</t>
  </si>
  <si>
    <t>2. แผนจัดซื้อยา เวชภัณฑ์ วัสดุการแพทย์ วัสดุวิทยาศาสตร์การแพทย์</t>
  </si>
  <si>
    <t>ยา (รวมสนับสนุน รพ.สต.)</t>
  </si>
  <si>
    <t>เวชภัณฑ์มิใช่ยาและวัสดุการแพทย์ (รวมสนับสนุน รพ.สต.)</t>
  </si>
  <si>
    <t>วัสดุวิทยาศาสตร์และการแพทย์ (รวมสนับสนุน รพ.สต.)</t>
  </si>
  <si>
    <t>3. แผนจัดซื้อวัสดุอื่น</t>
  </si>
  <si>
    <t>วัสดุสำนักงาน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</si>
  <si>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</si>
  <si>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</si>
  <si>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</si>
  <si>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วัสดุโฆษณาและเผยแพร่</t>
  </si>
  <si>
    <t>วัสดุคอมพิวเตอร์</t>
  </si>
  <si>
    <t>วัสดุงานบ้านงานครัว</t>
  </si>
  <si>
    <t>วัสดุบริโภค</t>
  </si>
  <si>
    <t>วัสดุเครื่องแต่งกาย</t>
  </si>
  <si>
    <t>วัสดุก่อสร้าง</t>
  </si>
  <si>
    <t>วัสดุอื่น</t>
  </si>
  <si>
    <t>4. แผนบริหารจัดการเจ้าหนี้</t>
  </si>
  <si>
    <t>จำนวนเงิน</t>
  </si>
  <si>
    <t>   เจ้าหนี้ยา</t>
  </si>
  <si>
    <t>   เจ้าหนี้ วชภ.</t>
  </si>
  <si>
    <t>   เจ้าหนี้ lab</t>
  </si>
  <si>
    <t>   เจ้าหนี้ตามจ่าย</t>
  </si>
  <si>
    <t>   เจ้าหนี้ค่าแรงค้างจ่าย</t>
  </si>
  <si>
    <t>   เจ้าหนี้ค่าครุภัณฑ์ สิ่งก่อสร้างฯ</t>
  </si>
  <si>
    <t>   เจ้าหนี้วัสดุอื่น</t>
  </si>
  <si>
    <t>   เจ้าหนี้อื่นๆ</t>
  </si>
  <si>
    <t>5. แผนบริหารจัดการลูกหนี้</t>
  </si>
  <si>
    <t>   ลูกหนี้ UC</t>
  </si>
  <si>
    <t>   ลูกหนี้ ประกันสังคม</t>
  </si>
  <si>
    <t>   ลูกหนี้ กรมบัญชีกลาง</t>
  </si>
  <si>
    <t>   ลูกหนี้ แรงงานต่างด้าว</t>
  </si>
  <si>
    <t>   ลูกหนี้ อปท</t>
  </si>
  <si>
    <t>   ลูกหนี้ อื่น ๆ</t>
  </si>
  <si>
    <t>6. แผนการลงทุนเพิ่ม</t>
  </si>
  <si>
    <t>7. แผนสนับสนุน รพ.สต.</t>
  </si>
  <si>
    <t>มูลค่า</t>
  </si>
  <si>
    <t>รพช.คลองหาด</t>
  </si>
  <si>
    <t>รพช.ตาพระยา</t>
  </si>
  <si>
    <t>รพช.วังน้ำเย็น</t>
  </si>
  <si>
    <t>รพช.วัฒนานคร</t>
  </si>
  <si>
    <t>รพช.อรัญประเทศ</t>
  </si>
  <si>
    <t>รพช.เขาฉกรรจ์</t>
  </si>
  <si>
    <t>รพช.วังสมบูรณ์</t>
  </si>
  <si>
    <t>รพช.โคกสูง</t>
  </si>
  <si>
    <t>รหัส</t>
  </si>
  <si>
    <t>ส่วนต่าง</t>
  </si>
  <si>
    <t xml:space="preserve">แผน </t>
  </si>
  <si>
    <t>แผนการดำเนินงาน</t>
  </si>
  <si>
    <t>ผลการดำเนินงาน</t>
  </si>
  <si>
    <t>คิดเป็นร้อยละ</t>
  </si>
  <si>
    <t xml:space="preserve">planfin </t>
  </si>
  <si>
    <t>จากแผน</t>
  </si>
  <si>
    <t>จากผล</t>
  </si>
  <si>
    <t>การดำเนินงาน</t>
  </si>
  <si>
    <t>(1)</t>
  </si>
  <si>
    <t>(2)</t>
  </si>
  <si>
    <t>(3)</t>
  </si>
  <si>
    <t>(4)</t>
  </si>
  <si>
    <t>(5)</t>
  </si>
  <si>
    <t>(6)=(5-4)</t>
  </si>
  <si>
    <t>(7)=(5)*100/(4)-100</t>
  </si>
  <si>
    <t>(8)=(5)*100/(2)</t>
  </si>
  <si>
    <t xml:space="preserve">รายงานผลการดำเนินงานรายได้และค่าใช้จ่าย (Planfin) </t>
  </si>
  <si>
    <t>รพท.สมเด็จพระยุพราช สระแก้ว</t>
  </si>
  <si>
    <t>รพท.อรัญประเทศ</t>
  </si>
  <si>
    <t>สระแก้ว</t>
  </si>
  <si>
    <t>ส่วนต่างรายได้หักค่าใช้จ่าย (NI)</t>
  </si>
  <si>
    <t>สรุปแผนประมาณการ (P28 = P27S-P13+P24)</t>
  </si>
  <si>
    <t>ข้อมูลคาดการณ์เพิ่มเติมเพื่อประกอบการจัดทำแผน</t>
  </si>
  <si>
    <t>จังหวัดสระแก้ว</t>
  </si>
  <si>
    <t>ทุนสำรองสุทธิ (Networking Capital) ณ สิ้นเดือน</t>
  </si>
  <si>
    <t>เงินบำรุงคงเหลือ ณ สิ้นเดือน</t>
  </si>
  <si>
    <t>หนี้สินและภาระผูกพัน ณ สิ้นเดือน</t>
  </si>
  <si>
    <t>SD</t>
  </si>
  <si>
    <t>Mean</t>
  </si>
  <si>
    <t>(มูลค่า)</t>
  </si>
  <si>
    <t>เงินบำรุงคงเหลือ (หักภาระผูกพัน) ณ สิ้นเดือน</t>
  </si>
  <si>
    <t>หมายเหตุ : 1. เทียบค่ากลาง: (0=น้อยกว่าหรือเท่ากับMean, 1=มากกว่าMean, 2=มากกว่าMean+1SD, 3=มากกว่าMean+2SD, 4=มากกว่าMean+3SD )</t>
  </si>
  <si>
    <t>รวมรายได้ (ไม่รวมงบลงทุน)</t>
  </si>
  <si>
    <t>รวมค่าใช้จ่าย (ไม่รวมค่าเสื่อมราคาและค่าตัดจำหน่าย)</t>
  </si>
  <si>
    <t>รวม</t>
  </si>
  <si>
    <t>Fixed Cost ตามประกาศ (สธ0204/22819 ลว.15 กค.60)</t>
  </si>
  <si>
    <t>รพช.F3 15,000-25,000</t>
  </si>
  <si>
    <t>รพช.F2 30,000-=60,000</t>
  </si>
  <si>
    <t>รพช.F2 60,000-90,000</t>
  </si>
  <si>
    <t>รพช.F3 &gt;=25,000</t>
  </si>
  <si>
    <t>ServBed =388 เตียงตามจริง</t>
  </si>
  <si>
    <t>ServBed =34 เตียงตามจริง</t>
  </si>
  <si>
    <t>ServBed =85 เตียงตามจริง</t>
  </si>
  <si>
    <t>ServBed =77 เตียงตามจริง</t>
  </si>
  <si>
    <t>ServBed =51 เตียงตามจริง</t>
  </si>
  <si>
    <t>ServBed =  10 เตียงตามกรอบ</t>
  </si>
  <si>
    <t>ServBed = 10 เตียงตามกรอบ</t>
  </si>
  <si>
    <t>ServBed =45 เตียงตามจริง</t>
  </si>
  <si>
    <t>ServBed =  5 เตียงตามจริง</t>
  </si>
  <si>
    <t>ServBed = 388 เตียงตามกรอบ</t>
  </si>
  <si>
    <t>ServBed = 120 เตียงตามกรอบ</t>
  </si>
  <si>
    <t>ServBed =  60 เตียงตามกรอบ</t>
  </si>
  <si>
    <t>ServBed =  30 เตียงตามกรอบ</t>
  </si>
  <si>
    <t>ServBed = 60 เตียงตามกรอบ</t>
  </si>
  <si>
    <t>ServBed = 30 เตียงตามกรอบ</t>
  </si>
  <si>
    <t>ServBed =148 เตียงตามจริง</t>
  </si>
  <si>
    <t>รพท.S &lt;=400</t>
  </si>
  <si>
    <t>รพช.F2 &lt;=30,000</t>
  </si>
  <si>
    <t>รพท.M1 &lt;=200</t>
  </si>
  <si>
    <t>ค่าครุภัณฑ์มูลค่าต่ำกว่าเกณฑ์</t>
  </si>
  <si>
    <t>ยา</t>
  </si>
  <si>
    <t>P13SS</t>
  </si>
  <si>
    <t>P26SS</t>
  </si>
  <si>
    <t>รวมแผนการลงทุนเพิ่ม</t>
  </si>
  <si>
    <t>รวมแผนสนับสนุน รพ.สต.</t>
  </si>
  <si>
    <t>ทุนสำรองสุทธิ (Networking Capital) ณ 30 ก.ย. 61</t>
  </si>
  <si>
    <t>เงินบำรุงคงเหลือ ณ 30 ก.ย. 61</t>
  </si>
  <si>
    <t>หนี้สินและภาระผูกพัน ณ 30 ก.ย.61</t>
  </si>
  <si>
    <t>ServBed = 25 เตียงตามจริง</t>
  </si>
  <si>
    <t xml:space="preserve">ค่ากลางตามขนาดโรงพยาบาล (HGR) </t>
  </si>
  <si>
    <t>P121</t>
  </si>
  <si>
    <t>รายได้อื่น (ระบบบัญชีบันทึกอัตโนมัติ)</t>
  </si>
  <si>
    <t>P251</t>
  </si>
  <si>
    <t>ค่าใช้จ่ายอื่น (ระบบบัญชีบันทึกอัตโนมัติ)</t>
  </si>
  <si>
    <t>คุณภาพบัญชี ปี 62  = A+</t>
  </si>
  <si>
    <t>คุณภาพบัญชี ปี 62  = A</t>
  </si>
  <si>
    <t>คุณภาพบัญชี ปี 62   = B</t>
  </si>
  <si>
    <t>คุณภาพบัญชี ปี 62  = C</t>
  </si>
  <si>
    <t>คุณภาพบัญชี ปี 62 = A</t>
  </si>
  <si>
    <t>คุณภาพบัญชี ปี 62  =A</t>
  </si>
  <si>
    <t>คุณภาพบัญชี ปี 62  = B</t>
  </si>
  <si>
    <t>คุณภาพบัญชี ปี 62 = D</t>
  </si>
  <si>
    <t>1. แผนประมาณการรายได้-ควบคุมค่าใช้จ่าย ปีงบประมาณ 2563</t>
  </si>
  <si>
    <t>ปิดงบบัญชี ปี 2562</t>
  </si>
  <si>
    <t>ประมาณการปี 2563</t>
  </si>
  <si>
    <t>ปิดงบ 2562 -</t>
  </si>
  <si>
    <t>(ก.ย.2562)</t>
  </si>
  <si>
    <t>ประมาณการ 2563</t>
  </si>
  <si>
    <t>P70</t>
  </si>
  <si>
    <t>มูลค่าการจัดซื้อปี 2563</t>
  </si>
  <si>
    <t>รวมภาระหนี้สิน ปี 2563</t>
  </si>
  <si>
    <t>ประมาณการจ่ายชำระหนี้ปี 2563</t>
  </si>
  <si>
    <t>รวมลูกหนี้ปี 2563</t>
  </si>
  <si>
    <t>ประมาณการลูกหนี้ที่เรียกเก็บได้ปี 2563</t>
  </si>
  <si>
    <t>   ลูกหนี้ เบิกต้นสังกัด</t>
  </si>
  <si>
    <t>จัดซื้อ จัดหาด้วยเงินบำรุงของ รพ. ปี 2563</t>
  </si>
  <si>
    <t>จัดซื้อ จัดหาด้วยงบค่าเสื่อม UC ของ รพ. ปี 2563</t>
  </si>
  <si>
    <t>จัดซื้อ จัดหาด้วยเงินงบประมาณ ของ รพ. ปี 2563</t>
  </si>
  <si>
    <t>จัดซื้อ จัดหาด้วยเงินบริจาค ของ รพ. ปี 2563</t>
  </si>
  <si>
    <t>รายการอื่น</t>
  </si>
  <si>
    <t>เวชภัณฑ์มิใช่ยาและวัสดุการแพทย์</t>
  </si>
  <si>
    <t>วัสดุวิทยาศาสตร์การแพทย์</t>
  </si>
  <si>
    <t>งบค่าเสื่อม UC</t>
  </si>
  <si>
    <t>ทุนสำรองสุทธิ (Networking Capital) ณ 30 ก.ย. 62</t>
  </si>
  <si>
    <t>เงินบำรุงคงเหลือ ณ 30 ก.ย. 62</t>
  </si>
  <si>
    <t>หนี้สินและภาระผูกพัน ณ 30 ก.ย.62</t>
  </si>
  <si>
    <t>เงินบำรุงคงเหลือ (หักภาระผูกพัน) ณ 30 ก.ย.62</t>
  </si>
  <si>
    <t>รวมรายได้ (ไม่รวมงบลงทุน-ระบบบัญชีบันทึกอัตโนมัติ)</t>
  </si>
  <si>
    <t>รวมค่าใช้จ่าย (ไม่รวมค่าเสื่อมราคาและค่าตัดจำหน่าย-ระบบบัญชีบันทึกอัตโนมัติ)</t>
  </si>
  <si>
    <t>EBITDA - รายได้หักค่าใช้จ่าย(ไม่รวมค่าเสื่อม-ระบบบัญชีบันทึกอัตโนมัติ)</t>
  </si>
  <si>
    <t>(แผนครึ่งปี)</t>
  </si>
  <si>
    <t>รพท.S &gt;400</t>
  </si>
  <si>
    <t xml:space="preserve">               : 2. ใช้ข้อมูลจาก http://hfo63.cfo.in.th/  ณ  วันที่  17 มิถุนายน  2563</t>
  </si>
  <si>
    <t xml:space="preserve">             : 2. ใช้ข้อมูลจาก http://hfo63.cfo.in.th/  ณ  วันที่  17 มิถุนายน  2563</t>
  </si>
  <si>
    <t xml:space="preserve">               : 2. ใช้ข้อมูลจาก http://hfo63.cfo.in.th/  ณ  วันที่  17  มิถุนายน   2563</t>
  </si>
  <si>
    <t>ปชช=127,584</t>
  </si>
  <si>
    <t>ปชช UC=83,943</t>
  </si>
  <si>
    <t>OFC=7,981</t>
  </si>
  <si>
    <t>SSS=23,852</t>
  </si>
  <si>
    <t>ปชช=36,596</t>
  </si>
  <si>
    <t>ปชช UC=28,509</t>
  </si>
  <si>
    <t>OFC=1,427</t>
  </si>
  <si>
    <t>SSS=6,307</t>
  </si>
  <si>
    <t>ปชช=53,248</t>
  </si>
  <si>
    <t>ปชช UC=40,389</t>
  </si>
  <si>
    <t>OFC=2,296</t>
  </si>
  <si>
    <t>SSS=10,472</t>
  </si>
  <si>
    <t>ปชช=63,479</t>
  </si>
  <si>
    <t>ปชช UC=47,229</t>
  </si>
  <si>
    <t>OFC=2,611</t>
  </si>
  <si>
    <t>SSS=11,091</t>
  </si>
  <si>
    <t>ปชช=77,657</t>
  </si>
  <si>
    <t>ปชช UC=55,813</t>
  </si>
  <si>
    <t>OFC=4,637</t>
  </si>
  <si>
    <t>SSS=16,979</t>
  </si>
  <si>
    <t>ปชช=94,764</t>
  </si>
  <si>
    <t>ปชช UC=63,492</t>
  </si>
  <si>
    <t>OFC=7,609</t>
  </si>
  <si>
    <t>SSS=14,335</t>
  </si>
  <si>
    <t>ปชช=56,602</t>
  </si>
  <si>
    <t>ปชช UC=43,365</t>
  </si>
  <si>
    <t>OFC=1,683</t>
  </si>
  <si>
    <t>SSS=11,116</t>
  </si>
  <si>
    <t>ปชช=34,625</t>
  </si>
  <si>
    <t>ปชช UC=26,872</t>
  </si>
  <si>
    <t>OFC=1,131</t>
  </si>
  <si>
    <t>SSS=6,663</t>
  </si>
  <si>
    <t>ปชช=24,381</t>
  </si>
  <si>
    <t>ปชช UC=19,593</t>
  </si>
  <si>
    <t>OFC=1,328</t>
  </si>
  <si>
    <t>SSS=4,835</t>
  </si>
  <si>
    <t>ปีงบประมาณ 2563  ประจำเดือน  กันยายน 2563</t>
  </si>
  <si>
    <t>เฉลี่ย 12 เดือน</t>
  </si>
  <si>
    <t>เดือน ก.ย. 2563</t>
  </si>
  <si>
    <t>ปีงบประมาณ 2563  ประจำเดือน กันยายน  2563</t>
  </si>
  <si>
    <t>หมายเหตุ : ใช้ข้อมูลจาก http://hfo63.cfo.in.th/ ณ วันที่  18  ตุลาคม  2563</t>
  </si>
  <si>
    <t>Risk score  ก.ย. 2563 = 0B-</t>
  </si>
  <si>
    <t>Risk score  ก.ย. 2563 = 0C</t>
  </si>
  <si>
    <t>Risk score  ก.ย. 2563 = 0C-</t>
  </si>
  <si>
    <t>Risk score  ก.ย. 2563 = 3F</t>
  </si>
  <si>
    <t>Risk score  ก.ย. 2563 = 1F</t>
  </si>
  <si>
    <t>Risk score  ก.ย. 2563 = 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</si>
</sst>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(* #,##0.00_);_(* \(#,##0.00\);_(* &quot;-&quot;??_);_(@_)"/>
    <numFmt numFmtId="188" formatCode="&quot; &quot;#,##0.00&quot; &quot;;&quot;-&quot;#,##0.00&quot; &quot;;&quot; -&quot;00&quot; &quot;;&quot; &quot;@&quot; &quot;"/>
    <numFmt numFmtId="189" formatCode="#,##0.00_ ;[Red]\-#,##0.00\ "/>
    <numFmt numFmtId="190" formatCode="#,##0.00_ ;\-#,##0.00\ "/>
    <numFmt numFmtId="191" formatCode="0.000"/>
    <numFmt numFmtId="192" formatCode="[$-D00041E]0.#"/>
  </numFmts>
  <fonts count="8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MS Sans Serif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FF000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0"/>
      <color indexed="8"/>
      <name val="Arial"/>
      <family val="2"/>
    </font>
    <font>
      <b/>
      <sz val="10"/>
      <color rgb="FF000000"/>
      <name val="Tahoma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b/>
      <sz val="10"/>
      <color indexed="64"/>
      <name val="Arial"/>
      <family val="2"/>
    </font>
    <font>
      <sz val="10"/>
      <color theme="1"/>
      <name val="Tahoma"/>
      <family val="2"/>
    </font>
    <font>
      <sz val="14"/>
      <color indexed="8"/>
      <name val="Angsana New"/>
      <family val="1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sz val="10"/>
      <color indexed="64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sz val="10"/>
      <color theme="1"/>
      <name val="Tahoma"/>
      <family val="2"/>
      <charset val="22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sz val="11"/>
      <color theme="1"/>
      <name val="Tahoma"/>
      <family val="2"/>
      <charset val="222"/>
    </font>
    <font>
      <sz val="8"/>
      <name val="Tahoma"/>
      <family val="2"/>
      <charset val="22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88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Protection="0">
      <alignment vertical="top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9" applyNumberFormat="0" applyAlignment="0" applyProtection="0"/>
    <xf numFmtId="0" fontId="12" fillId="21" borderId="10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9" fillId="0" borderId="14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23" borderId="15" applyNumberFormat="0" applyFont="0" applyAlignment="0" applyProtection="0"/>
    <xf numFmtId="0" fontId="21" fillId="20" borderId="16" applyNumberFormat="0" applyAlignment="0" applyProtection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2" fillId="0" borderId="0"/>
    <xf numFmtId="0" fontId="37" fillId="0" borderId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192" fontId="39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192" fontId="39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192" fontId="39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192" fontId="39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192" fontId="39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192" fontId="39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192" fontId="39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192" fontId="39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192" fontId="39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192" fontId="39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192" fontId="39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192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192" fontId="41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192" fontId="41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192" fontId="41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192" fontId="4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192" fontId="4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92" fontId="4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192" fontId="41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192" fontId="41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192" fontId="41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192" fontId="4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192" fontId="41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192" fontId="41" fillId="19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192" fontId="43" fillId="3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92" fontId="45" fillId="20" borderId="9" applyNumberFormat="0" applyAlignment="0" applyProtection="0"/>
    <xf numFmtId="0" fontId="46" fillId="21" borderId="10" applyNumberFormat="0" applyAlignment="0" applyProtection="0"/>
    <xf numFmtId="0" fontId="46" fillId="21" borderId="10" applyNumberFormat="0" applyAlignment="0" applyProtection="0"/>
    <xf numFmtId="192" fontId="47" fillId="21" borderId="10" applyNumberFormat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4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92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192" fontId="54" fillId="4" borderId="0" applyNumberFormat="0" applyBorder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192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192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192" fontId="60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60" fillId="0" borderId="0" applyNumberFormat="0" applyFill="0" applyBorder="0" applyAlignment="0" applyProtection="0"/>
    <xf numFmtId="0" fontId="61" fillId="7" borderId="9" applyNumberFormat="0" applyAlignment="0" applyProtection="0"/>
    <xf numFmtId="0" fontId="61" fillId="7" borderId="9" applyNumberFormat="0" applyAlignment="0" applyProtection="0"/>
    <xf numFmtId="192" fontId="62" fillId="7" borderId="9" applyNumberFormat="0" applyAlignment="0" applyProtection="0"/>
    <xf numFmtId="0" fontId="63" fillId="0" borderId="14" applyNumberFormat="0" applyFill="0" applyAlignment="0" applyProtection="0"/>
    <xf numFmtId="0" fontId="63" fillId="0" borderId="14" applyNumberFormat="0" applyFill="0" applyAlignment="0" applyProtection="0"/>
    <xf numFmtId="192" fontId="64" fillId="0" borderId="14" applyNumberFormat="0" applyFill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192" fontId="66" fillId="22" borderId="0" applyNumberFormat="0" applyBorder="0" applyAlignment="0" applyProtection="0"/>
    <xf numFmtId="0" fontId="67" fillId="0" borderId="0"/>
    <xf numFmtId="19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0" fontId="5" fillId="0" borderId="0"/>
    <xf numFmtId="0" fontId="67" fillId="0" borderId="0"/>
    <xf numFmtId="0" fontId="1" fillId="0" borderId="0"/>
    <xf numFmtId="0" fontId="49" fillId="0" borderId="0"/>
    <xf numFmtId="0" fontId="68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8" fillId="0" borderId="0" applyFill="0" applyProtection="0"/>
    <xf numFmtId="0" fontId="7" fillId="0" borderId="0"/>
    <xf numFmtId="192" fontId="6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67" fillId="0" borderId="0"/>
    <xf numFmtId="0" fontId="5" fillId="0" borderId="0"/>
    <xf numFmtId="0" fontId="67" fillId="0" borderId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0" fontId="5" fillId="23" borderId="15" applyNumberFormat="0" applyFont="0" applyAlignment="0" applyProtection="0"/>
    <xf numFmtId="192" fontId="38" fillId="23" borderId="15" applyNumberFormat="0" applyFont="0" applyAlignment="0" applyProtection="0"/>
    <xf numFmtId="192" fontId="38" fillId="23" borderId="15" applyNumberFormat="0" applyFont="0" applyAlignment="0" applyProtection="0"/>
    <xf numFmtId="0" fontId="70" fillId="20" borderId="16" applyNumberFormat="0" applyAlignment="0" applyProtection="0"/>
    <xf numFmtId="0" fontId="70" fillId="20" borderId="16" applyNumberFormat="0" applyAlignment="0" applyProtection="0"/>
    <xf numFmtId="192" fontId="71" fillId="20" borderId="16" applyNumberFormat="0" applyAlignment="0" applyProtection="0"/>
    <xf numFmtId="9" fontId="4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92" fontId="74" fillId="0" borderId="0" applyNumberFormat="0" applyFill="0" applyBorder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192" fontId="76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9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</cellStyleXfs>
  <cellXfs count="264">
    <xf numFmtId="0" fontId="0" fillId="0" borderId="0" xfId="0"/>
    <xf numFmtId="0" fontId="26" fillId="0" borderId="0" xfId="0" applyFont="1" applyAlignment="1">
      <alignment vertical="center"/>
    </xf>
    <xf numFmtId="0" fontId="26" fillId="0" borderId="8" xfId="0" applyFont="1" applyBorder="1" applyAlignment="1">
      <alignment vertical="center"/>
    </xf>
    <xf numFmtId="4" fontId="26" fillId="0" borderId="8" xfId="0" applyNumberFormat="1" applyFont="1" applyBorder="1" applyAlignment="1">
      <alignment horizontal="right" vertical="center" wrapText="1"/>
    </xf>
    <xf numFmtId="0" fontId="27" fillId="0" borderId="8" xfId="0" applyFont="1" applyBorder="1" applyAlignment="1">
      <alignment horizontal="left" vertical="center" wrapText="1"/>
    </xf>
    <xf numFmtId="4" fontId="27" fillId="0" borderId="8" xfId="0" applyNumberFormat="1" applyFont="1" applyBorder="1" applyAlignment="1">
      <alignment horizontal="right" vertical="center" wrapText="1"/>
    </xf>
    <xf numFmtId="4" fontId="28" fillId="0" borderId="8" xfId="0" applyNumberFormat="1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/>
    <xf numFmtId="0" fontId="27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shrinkToFit="1"/>
    </xf>
    <xf numFmtId="43" fontId="31" fillId="0" borderId="4" xfId="1" applyFont="1" applyBorder="1" applyAlignment="1">
      <alignment horizontal="center" vertical="center" shrinkToFit="1"/>
    </xf>
    <xf numFmtId="43" fontId="31" fillId="0" borderId="2" xfId="1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43" fontId="31" fillId="0" borderId="6" xfId="1" applyFont="1" applyBorder="1" applyAlignment="1">
      <alignment horizontal="center" vertical="center" shrinkToFit="1"/>
    </xf>
    <xf numFmtId="43" fontId="31" fillId="0" borderId="5" xfId="1" applyFont="1" applyBorder="1" applyAlignment="1">
      <alignment horizontal="center" vertical="center" shrinkToFit="1"/>
    </xf>
    <xf numFmtId="43" fontId="31" fillId="0" borderId="0" xfId="1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shrinkToFit="1"/>
    </xf>
    <xf numFmtId="49" fontId="31" fillId="0" borderId="24" xfId="0" applyNumberFormat="1" applyFont="1" applyFill="1" applyBorder="1" applyAlignment="1">
      <alignment horizontal="center" vertical="center" shrinkToFit="1"/>
    </xf>
    <xf numFmtId="49" fontId="31" fillId="0" borderId="27" xfId="0" applyNumberFormat="1" applyFont="1" applyBorder="1" applyAlignment="1">
      <alignment horizontal="center" vertical="center" shrinkToFit="1"/>
    </xf>
    <xf numFmtId="49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 wrapText="1"/>
    </xf>
    <xf numFmtId="4" fontId="26" fillId="0" borderId="8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4" fontId="27" fillId="0" borderId="8" xfId="0" applyNumberFormat="1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left" vertical="center"/>
    </xf>
    <xf numFmtId="43" fontId="26" fillId="0" borderId="0" xfId="1" applyFont="1" applyAlignment="1">
      <alignment vertical="center"/>
    </xf>
    <xf numFmtId="43" fontId="26" fillId="0" borderId="0" xfId="0" applyNumberFormat="1" applyFont="1" applyAlignment="1">
      <alignment vertical="center"/>
    </xf>
    <xf numFmtId="0" fontId="33" fillId="0" borderId="8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28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4" fillId="0" borderId="28" xfId="0" applyFont="1" applyFill="1" applyBorder="1" applyAlignment="1">
      <alignment vertical="center" wrapText="1"/>
    </xf>
    <xf numFmtId="4" fontId="26" fillId="0" borderId="0" xfId="0" applyNumberFormat="1" applyFont="1" applyAlignment="1">
      <alignment vertical="center"/>
    </xf>
    <xf numFmtId="0" fontId="31" fillId="0" borderId="7" xfId="0" applyFont="1" applyFill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 applyBorder="1" applyAlignment="1">
      <alignment horizontal="right" vertical="center" wrapText="1"/>
    </xf>
    <xf numFmtId="2" fontId="26" fillId="0" borderId="0" xfId="0" applyNumberFormat="1" applyFont="1"/>
    <xf numFmtId="0" fontId="26" fillId="0" borderId="0" xfId="0" applyFont="1" applyAlignment="1">
      <alignment horizontal="right" indent="1"/>
    </xf>
    <xf numFmtId="0" fontId="26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6" fillId="0" borderId="8" xfId="2" applyFont="1" applyBorder="1" applyAlignment="1">
      <alignment vertical="center"/>
    </xf>
    <xf numFmtId="0" fontId="29" fillId="0" borderId="8" xfId="2" applyFont="1" applyBorder="1" applyAlignment="1">
      <alignment horizontal="left" vertical="center" wrapText="1"/>
    </xf>
    <xf numFmtId="0" fontId="36" fillId="0" borderId="8" xfId="2" applyFont="1" applyBorder="1" applyAlignment="1">
      <alignment horizontal="left" vertical="center" wrapText="1"/>
    </xf>
    <xf numFmtId="0" fontId="30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4" fontId="30" fillId="0" borderId="0" xfId="2" applyNumberFormat="1" applyFont="1" applyFill="1" applyAlignment="1">
      <alignment vertical="center"/>
    </xf>
    <xf numFmtId="4" fontId="30" fillId="0" borderId="0" xfId="2" applyNumberFormat="1" applyFont="1" applyFill="1" applyBorder="1" applyAlignment="1">
      <alignment horizontal="right" vertical="top" wrapText="1"/>
    </xf>
    <xf numFmtId="0" fontId="30" fillId="0" borderId="0" xfId="2" applyFont="1" applyFill="1" applyAlignment="1">
      <alignment vertical="center"/>
    </xf>
    <xf numFmtId="0" fontId="30" fillId="0" borderId="0" xfId="2" applyFont="1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28" xfId="0" applyFont="1" applyBorder="1" applyAlignment="1" applyProtection="1">
      <alignment vertical="top" wrapText="1"/>
      <protection locked="0"/>
    </xf>
    <xf numFmtId="0" fontId="31" fillId="0" borderId="2" xfId="0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43" fontId="27" fillId="0" borderId="3" xfId="1" applyFont="1" applyBorder="1" applyAlignment="1">
      <alignment vertical="center" wrapText="1"/>
    </xf>
    <xf numFmtId="43" fontId="27" fillId="0" borderId="29" xfId="1" applyFont="1" applyBorder="1" applyAlignment="1">
      <alignment vertical="center" wrapText="1"/>
    </xf>
    <xf numFmtId="43" fontId="26" fillId="0" borderId="29" xfId="1" applyFont="1" applyBorder="1" applyAlignment="1">
      <alignment vertical="center"/>
    </xf>
    <xf numFmtId="43" fontId="26" fillId="0" borderId="28" xfId="1" applyFont="1" applyBorder="1" applyAlignment="1">
      <alignment vertical="center"/>
    </xf>
    <xf numFmtId="43" fontId="26" fillId="0" borderId="0" xfId="0" applyNumberFormat="1" applyFont="1" applyAlignment="1" applyProtection="1">
      <alignment vertical="center"/>
      <protection locked="0"/>
    </xf>
    <xf numFmtId="4" fontId="26" fillId="0" borderId="0" xfId="1" applyNumberFormat="1" applyFont="1" applyAlignment="1">
      <alignment vertical="center"/>
    </xf>
    <xf numFmtId="4" fontId="26" fillId="0" borderId="8" xfId="1" applyNumberFormat="1" applyFont="1" applyBorder="1" applyAlignment="1">
      <alignment vertical="center" wrapText="1"/>
    </xf>
    <xf numFmtId="0" fontId="27" fillId="25" borderId="8" xfId="0" applyFont="1" applyFill="1" applyBorder="1" applyAlignment="1">
      <alignment horizontal="left" vertical="center" wrapText="1"/>
    </xf>
    <xf numFmtId="4" fontId="27" fillId="25" borderId="8" xfId="0" applyNumberFormat="1" applyFont="1" applyFill="1" applyBorder="1" applyAlignment="1">
      <alignment horizontal="right" vertical="center" wrapText="1"/>
    </xf>
    <xf numFmtId="4" fontId="31" fillId="25" borderId="8" xfId="0" applyNumberFormat="1" applyFont="1" applyFill="1" applyBorder="1" applyAlignment="1">
      <alignment vertical="center" wrapText="1"/>
    </xf>
    <xf numFmtId="0" fontId="31" fillId="25" borderId="8" xfId="0" applyFont="1" applyFill="1" applyBorder="1" applyAlignment="1">
      <alignment horizontal="center" vertical="center" wrapText="1"/>
    </xf>
    <xf numFmtId="4" fontId="27" fillId="25" borderId="8" xfId="0" applyNumberFormat="1" applyFont="1" applyFill="1" applyBorder="1" applyAlignment="1">
      <alignment vertical="center" wrapText="1"/>
    </xf>
    <xf numFmtId="0" fontId="27" fillId="25" borderId="8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wrapText="1"/>
    </xf>
    <xf numFmtId="4" fontId="31" fillId="0" borderId="8" xfId="0" applyNumberFormat="1" applyFont="1" applyBorder="1" applyAlignment="1">
      <alignment horizontal="right" vertical="top" wrapText="1"/>
    </xf>
    <xf numFmtId="4" fontId="31" fillId="0" borderId="0" xfId="0" applyNumberFormat="1" applyFont="1" applyBorder="1" applyAlignment="1">
      <alignment horizontal="right" vertical="top" wrapText="1"/>
    </xf>
    <xf numFmtId="0" fontId="27" fillId="0" borderId="0" xfId="0" applyFont="1"/>
    <xf numFmtId="0" fontId="27" fillId="0" borderId="8" xfId="2" applyFont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43" fontId="27" fillId="0" borderId="5" xfId="1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shrinkToFit="1"/>
    </xf>
    <xf numFmtId="49" fontId="27" fillId="0" borderId="27" xfId="0" applyNumberFormat="1" applyFont="1" applyBorder="1" applyAlignment="1">
      <alignment horizontal="center" vertical="center" shrinkToFit="1"/>
    </xf>
    <xf numFmtId="49" fontId="27" fillId="0" borderId="7" xfId="0" applyNumberFormat="1" applyFont="1" applyBorder="1" applyAlignment="1">
      <alignment horizontal="center" vertical="center" shrinkToFit="1"/>
    </xf>
    <xf numFmtId="4" fontId="27" fillId="0" borderId="8" xfId="0" applyNumberFormat="1" applyFont="1" applyBorder="1" applyAlignment="1">
      <alignment vertical="center"/>
    </xf>
    <xf numFmtId="4" fontId="27" fillId="0" borderId="8" xfId="0" applyNumberFormat="1" applyFont="1" applyFill="1" applyBorder="1" applyAlignment="1">
      <alignment vertical="center" wrapText="1"/>
    </xf>
    <xf numFmtId="0" fontId="26" fillId="26" borderId="0" xfId="0" applyFont="1" applyFill="1"/>
    <xf numFmtId="0" fontId="29" fillId="26" borderId="0" xfId="2" applyFont="1" applyFill="1" applyAlignment="1">
      <alignment vertical="center"/>
    </xf>
    <xf numFmtId="0" fontId="28" fillId="26" borderId="0" xfId="0" applyFont="1" applyFill="1"/>
    <xf numFmtId="4" fontId="26" fillId="0" borderId="8" xfId="0" applyNumberFormat="1" applyFont="1" applyBorder="1" applyAlignment="1" applyProtection="1">
      <alignment vertical="top" wrapText="1"/>
    </xf>
    <xf numFmtId="0" fontId="26" fillId="0" borderId="0" xfId="0" applyFont="1" applyFill="1"/>
    <xf numFmtId="0" fontId="2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33" fillId="0" borderId="23" xfId="0" applyFont="1" applyBorder="1" applyAlignment="1">
      <alignment horizontal="center" vertical="center" shrinkToFit="1"/>
    </xf>
    <xf numFmtId="0" fontId="32" fillId="0" borderId="0" xfId="0" applyFont="1"/>
    <xf numFmtId="4" fontId="27" fillId="0" borderId="0" xfId="0" applyNumberFormat="1" applyFont="1" applyBorder="1" applyAlignment="1">
      <alignment horizontal="right" vertical="center" wrapText="1"/>
    </xf>
    <xf numFmtId="189" fontId="26" fillId="0" borderId="8" xfId="0" applyNumberFormat="1" applyFont="1" applyBorder="1" applyAlignment="1">
      <alignment horizontal="right" vertical="center" wrapText="1"/>
    </xf>
    <xf numFmtId="4" fontId="26" fillId="0" borderId="8" xfId="0" applyNumberFormat="1" applyFont="1" applyBorder="1" applyAlignment="1" applyProtection="1">
      <alignment vertical="center"/>
      <protection locked="0"/>
    </xf>
    <xf numFmtId="4" fontId="26" fillId="0" borderId="0" xfId="0" applyNumberFormat="1" applyFont="1"/>
    <xf numFmtId="4" fontId="31" fillId="0" borderId="21" xfId="0" applyNumberFormat="1" applyFont="1" applyBorder="1" applyAlignment="1">
      <alignment horizontal="center" vertical="center" shrinkToFit="1"/>
    </xf>
    <xf numFmtId="4" fontId="31" fillId="0" borderId="2" xfId="0" applyNumberFormat="1" applyFont="1" applyBorder="1" applyAlignment="1">
      <alignment horizontal="center" vertical="center" shrinkToFit="1"/>
    </xf>
    <xf numFmtId="4" fontId="31" fillId="0" borderId="0" xfId="0" applyNumberFormat="1" applyFont="1" applyBorder="1" applyAlignment="1">
      <alignment horizontal="center" vertical="center" shrinkToFit="1"/>
    </xf>
    <xf numFmtId="4" fontId="31" fillId="0" borderId="5" xfId="0" applyNumberFormat="1" applyFont="1" applyBorder="1" applyAlignment="1">
      <alignment horizontal="center" vertical="center" shrinkToFit="1"/>
    </xf>
    <xf numFmtId="4" fontId="31" fillId="0" borderId="1" xfId="0" applyNumberFormat="1" applyFont="1" applyBorder="1" applyAlignment="1">
      <alignment horizontal="center" vertical="center" shrinkToFit="1"/>
    </xf>
    <xf numFmtId="4" fontId="31" fillId="0" borderId="7" xfId="0" applyNumberFormat="1" applyFont="1" applyBorder="1" applyAlignment="1">
      <alignment horizontal="center" vertical="center" shrinkToFit="1"/>
    </xf>
    <xf numFmtId="4" fontId="32" fillId="0" borderId="8" xfId="0" applyNumberFormat="1" applyFont="1" applyBorder="1" applyAlignment="1">
      <alignment vertical="center"/>
    </xf>
    <xf numFmtId="4" fontId="31" fillId="25" borderId="8" xfId="0" applyNumberFormat="1" applyFont="1" applyFill="1" applyBorder="1" applyAlignment="1">
      <alignment vertical="center"/>
    </xf>
    <xf numFmtId="4" fontId="29" fillId="0" borderId="0" xfId="2" applyNumberFormat="1" applyFont="1" applyAlignment="1">
      <alignment vertical="center"/>
    </xf>
    <xf numFmtId="4" fontId="26" fillId="0" borderId="0" xfId="2" applyNumberFormat="1" applyFont="1" applyAlignment="1">
      <alignment vertical="center"/>
    </xf>
    <xf numFmtId="4" fontId="30" fillId="0" borderId="0" xfId="2" applyNumberFormat="1" applyFont="1" applyAlignment="1">
      <alignment vertical="center"/>
    </xf>
    <xf numFmtId="4" fontId="29" fillId="0" borderId="0" xfId="2" applyNumberFormat="1" applyFont="1" applyFill="1" applyAlignment="1">
      <alignment vertical="center"/>
    </xf>
    <xf numFmtId="4" fontId="26" fillId="0" borderId="0" xfId="0" applyNumberFormat="1" applyFont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 shrinkToFit="1"/>
    </xf>
    <xf numFmtId="4" fontId="27" fillId="0" borderId="0" xfId="0" applyNumberFormat="1" applyFont="1" applyBorder="1" applyAlignment="1">
      <alignment horizontal="center" vertical="center" shrinkToFit="1"/>
    </xf>
    <xf numFmtId="4" fontId="27" fillId="0" borderId="5" xfId="0" applyNumberFormat="1" applyFont="1" applyBorder="1" applyAlignment="1">
      <alignment horizontal="center" vertical="center" shrinkToFit="1"/>
    </xf>
    <xf numFmtId="4" fontId="27" fillId="0" borderId="1" xfId="0" applyNumberFormat="1" applyFont="1" applyBorder="1" applyAlignment="1">
      <alignment horizontal="center" vertical="center" shrinkToFit="1"/>
    </xf>
    <xf numFmtId="4" fontId="27" fillId="0" borderId="7" xfId="0" applyNumberFormat="1" applyFont="1" applyBorder="1" applyAlignment="1">
      <alignment horizontal="center" vertical="center" shrinkToFit="1"/>
    </xf>
    <xf numFmtId="4" fontId="26" fillId="0" borderId="8" xfId="0" applyNumberFormat="1" applyFont="1" applyBorder="1" applyAlignment="1">
      <alignment vertical="center"/>
    </xf>
    <xf numFmtId="4" fontId="27" fillId="25" borderId="8" xfId="0" applyNumberFormat="1" applyFont="1" applyFill="1" applyBorder="1" applyAlignment="1">
      <alignment vertical="center"/>
    </xf>
    <xf numFmtId="0" fontId="26" fillId="0" borderId="8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43" fontId="31" fillId="0" borderId="19" xfId="0" applyNumberFormat="1" applyFont="1" applyBorder="1" applyAlignment="1">
      <alignment horizontal="center" vertical="center" shrinkToFit="1"/>
    </xf>
    <xf numFmtId="43" fontId="31" fillId="0" borderId="23" xfId="0" applyNumberFormat="1" applyFont="1" applyBorder="1" applyAlignment="1">
      <alignment horizontal="center" vertical="center" shrinkToFit="1"/>
    </xf>
    <xf numFmtId="43" fontId="33" fillId="0" borderId="23" xfId="0" applyNumberFormat="1" applyFont="1" applyBorder="1" applyAlignment="1">
      <alignment horizontal="center" vertical="center" shrinkToFit="1"/>
    </xf>
    <xf numFmtId="0" fontId="26" fillId="0" borderId="8" xfId="0" applyFont="1" applyBorder="1" applyAlignment="1" applyProtection="1">
      <alignment vertical="center"/>
      <protection locked="0"/>
    </xf>
    <xf numFmtId="43" fontId="26" fillId="0" borderId="8" xfId="0" applyNumberFormat="1" applyFont="1" applyBorder="1" applyAlignment="1">
      <alignment horizontal="right" vertical="center" wrapText="1"/>
    </xf>
    <xf numFmtId="4" fontId="27" fillId="0" borderId="8" xfId="0" applyNumberFormat="1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left" vertical="center" wrapText="1"/>
    </xf>
    <xf numFmtId="4" fontId="31" fillId="0" borderId="8" xfId="0" applyNumberFormat="1" applyFont="1" applyBorder="1" applyAlignment="1">
      <alignment horizontal="center" vertical="top" wrapText="1"/>
    </xf>
    <xf numFmtId="4" fontId="31" fillId="0" borderId="0" xfId="0" applyNumberFormat="1" applyFont="1" applyBorder="1" applyAlignment="1">
      <alignment horizontal="center" vertical="top" wrapText="1"/>
    </xf>
    <xf numFmtId="4" fontId="31" fillId="0" borderId="8" xfId="0" applyNumberFormat="1" applyFont="1" applyBorder="1" applyAlignment="1">
      <alignment vertical="top"/>
    </xf>
    <xf numFmtId="4" fontId="31" fillId="0" borderId="0" xfId="0" applyNumberFormat="1" applyFont="1" applyBorder="1" applyAlignment="1">
      <alignment vertical="top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 wrapText="1"/>
    </xf>
    <xf numFmtId="4" fontId="26" fillId="0" borderId="0" xfId="0" applyNumberFormat="1" applyFont="1" applyBorder="1" applyAlignment="1">
      <alignment horizontal="left" vertical="center" wrapText="1"/>
    </xf>
    <xf numFmtId="4" fontId="27" fillId="0" borderId="8" xfId="1" applyNumberFormat="1" applyFont="1" applyBorder="1" applyAlignment="1">
      <alignment horizontal="left" vertical="center" indent="1"/>
    </xf>
    <xf numFmtId="4" fontId="27" fillId="0" borderId="0" xfId="1" applyNumberFormat="1" applyFont="1" applyBorder="1" applyAlignment="1">
      <alignment horizontal="left" vertical="center" indent="1"/>
    </xf>
    <xf numFmtId="4" fontId="27" fillId="0" borderId="8" xfId="1" applyNumberFormat="1" applyFont="1" applyBorder="1" applyAlignment="1">
      <alignment horizontal="center" vertical="center" wrapText="1"/>
    </xf>
    <xf numFmtId="4" fontId="31" fillId="0" borderId="8" xfId="0" applyNumberFormat="1" applyFont="1" applyBorder="1" applyAlignment="1">
      <alignment horizontal="left" vertical="top" wrapText="1" indent="1"/>
    </xf>
    <xf numFmtId="4" fontId="27" fillId="0" borderId="8" xfId="1" applyNumberFormat="1" applyFont="1" applyBorder="1" applyAlignment="1">
      <alignment horizontal="right" vertical="center"/>
    </xf>
    <xf numFmtId="40" fontId="26" fillId="0" borderId="8" xfId="0" applyNumberFormat="1" applyFont="1" applyBorder="1" applyAlignment="1">
      <alignment horizontal="right" vertical="center" wrapText="1"/>
    </xf>
    <xf numFmtId="4" fontId="32" fillId="0" borderId="8" xfId="0" applyNumberFormat="1" applyFont="1" applyBorder="1" applyAlignment="1">
      <alignment horizontal="right" vertical="center" wrapText="1"/>
    </xf>
    <xf numFmtId="0" fontId="32" fillId="0" borderId="8" xfId="0" applyFont="1" applyBorder="1" applyAlignment="1">
      <alignment horizontal="right" vertical="center" wrapText="1"/>
    </xf>
    <xf numFmtId="190" fontId="26" fillId="0" borderId="8" xfId="0" applyNumberFormat="1" applyFont="1" applyBorder="1" applyAlignment="1">
      <alignment horizontal="right" vertical="center" wrapText="1"/>
    </xf>
    <xf numFmtId="190" fontId="28" fillId="0" borderId="8" xfId="0" applyNumberFormat="1" applyFont="1" applyBorder="1" applyAlignment="1">
      <alignment horizontal="right" vertical="center" wrapText="1"/>
    </xf>
    <xf numFmtId="4" fontId="26" fillId="27" borderId="8" xfId="0" applyNumberFormat="1" applyFont="1" applyFill="1" applyBorder="1" applyAlignment="1">
      <alignment vertical="center"/>
    </xf>
    <xf numFmtId="4" fontId="27" fillId="27" borderId="8" xfId="0" applyNumberFormat="1" applyFont="1" applyFill="1" applyBorder="1" applyAlignment="1">
      <alignment horizontal="left" vertical="center" wrapText="1"/>
    </xf>
    <xf numFmtId="4" fontId="27" fillId="27" borderId="8" xfId="1" applyNumberFormat="1" applyFont="1" applyFill="1" applyBorder="1" applyAlignment="1">
      <alignment horizontal="right" vertical="center" wrapText="1"/>
    </xf>
    <xf numFmtId="4" fontId="31" fillId="27" borderId="8" xfId="0" applyNumberFormat="1" applyFont="1" applyFill="1" applyBorder="1" applyAlignment="1">
      <alignment vertical="center" wrapText="1"/>
    </xf>
    <xf numFmtId="4" fontId="31" fillId="27" borderId="8" xfId="1" applyNumberFormat="1" applyFont="1" applyFill="1" applyBorder="1" applyAlignment="1">
      <alignment vertical="center" wrapText="1"/>
    </xf>
    <xf numFmtId="4" fontId="31" fillId="27" borderId="8" xfId="0" applyNumberFormat="1" applyFont="1" applyFill="1" applyBorder="1" applyAlignment="1">
      <alignment horizontal="center" vertical="center" wrapText="1"/>
    </xf>
    <xf numFmtId="4" fontId="31" fillId="27" borderId="8" xfId="1" applyNumberFormat="1" applyFont="1" applyFill="1" applyBorder="1" applyAlignment="1">
      <alignment horizontal="right" vertical="center"/>
    </xf>
    <xf numFmtId="4" fontId="26" fillId="27" borderId="8" xfId="0" applyNumberFormat="1" applyFont="1" applyFill="1" applyBorder="1" applyAlignment="1">
      <alignment horizontal="left" vertical="center"/>
    </xf>
    <xf numFmtId="4" fontId="27" fillId="27" borderId="8" xfId="0" applyNumberFormat="1" applyFont="1" applyFill="1" applyBorder="1" applyAlignment="1">
      <alignment horizontal="right" vertical="center" wrapText="1"/>
    </xf>
    <xf numFmtId="4" fontId="31" fillId="27" borderId="8" xfId="0" applyNumberFormat="1" applyFont="1" applyFill="1" applyBorder="1" applyAlignment="1">
      <alignment horizontal="right" vertical="center" wrapText="1"/>
    </xf>
    <xf numFmtId="4" fontId="31" fillId="27" borderId="8" xfId="1" applyNumberFormat="1" applyFont="1" applyFill="1" applyBorder="1" applyAlignment="1">
      <alignment horizontal="right" vertical="center" wrapText="1"/>
    </xf>
    <xf numFmtId="4" fontId="31" fillId="27" borderId="8" xfId="0" applyNumberFormat="1" applyFont="1" applyFill="1" applyBorder="1" applyAlignment="1">
      <alignment horizontal="right" vertical="center"/>
    </xf>
    <xf numFmtId="4" fontId="27" fillId="0" borderId="8" xfId="0" applyNumberFormat="1" applyFont="1" applyBorder="1" applyAlignment="1">
      <alignment horizontal="left" vertical="center" wrapText="1"/>
    </xf>
    <xf numFmtId="4" fontId="26" fillId="24" borderId="0" xfId="1" applyNumberFormat="1" applyFont="1" applyFill="1"/>
    <xf numFmtId="4" fontId="26" fillId="24" borderId="8" xfId="1" applyNumberFormat="1" applyFont="1" applyFill="1" applyBorder="1"/>
    <xf numFmtId="4" fontId="31" fillId="0" borderId="8" xfId="0" applyNumberFormat="1" applyFont="1" applyBorder="1" applyAlignment="1">
      <alignment horizontal="center" vertical="center" wrapText="1"/>
    </xf>
    <xf numFmtId="4" fontId="31" fillId="0" borderId="8" xfId="1" applyNumberFormat="1" applyFont="1" applyBorder="1" applyAlignment="1">
      <alignment horizontal="right" vertical="center"/>
    </xf>
    <xf numFmtId="4" fontId="32" fillId="0" borderId="8" xfId="1" applyNumberFormat="1" applyFont="1" applyBorder="1" applyAlignment="1">
      <alignment horizontal="right" vertical="center"/>
    </xf>
    <xf numFmtId="4" fontId="26" fillId="25" borderId="8" xfId="0" applyNumberFormat="1" applyFont="1" applyFill="1" applyBorder="1" applyAlignment="1">
      <alignment vertical="center"/>
    </xf>
    <xf numFmtId="4" fontId="26" fillId="25" borderId="8" xfId="0" applyNumberFormat="1" applyFont="1" applyFill="1" applyBorder="1" applyAlignment="1">
      <alignment horizontal="left" vertical="center" wrapText="1"/>
    </xf>
    <xf numFmtId="4" fontId="26" fillId="25" borderId="8" xfId="0" applyNumberFormat="1" applyFont="1" applyFill="1" applyBorder="1" applyAlignment="1">
      <alignment horizontal="right" vertical="center" wrapText="1"/>
    </xf>
    <xf numFmtId="4" fontId="32" fillId="25" borderId="8" xfId="0" applyNumberFormat="1" applyFont="1" applyFill="1" applyBorder="1" applyAlignment="1">
      <alignment vertical="center" wrapText="1"/>
    </xf>
    <xf numFmtId="4" fontId="32" fillId="25" borderId="3" xfId="0" applyNumberFormat="1" applyFont="1" applyFill="1" applyBorder="1" applyAlignment="1">
      <alignment vertical="center" wrapText="1"/>
    </xf>
    <xf numFmtId="4" fontId="32" fillId="25" borderId="8" xfId="1" applyNumberFormat="1" applyFont="1" applyFill="1" applyBorder="1" applyAlignment="1">
      <alignment horizontal="center" vertical="center" wrapText="1"/>
    </xf>
    <xf numFmtId="4" fontId="32" fillId="25" borderId="8" xfId="0" applyNumberFormat="1" applyFont="1" applyFill="1" applyBorder="1" applyAlignment="1">
      <alignment horizontal="center" vertical="center" wrapText="1"/>
    </xf>
    <xf numFmtId="4" fontId="26" fillId="27" borderId="8" xfId="0" applyNumberFormat="1" applyFont="1" applyFill="1" applyBorder="1" applyAlignment="1">
      <alignment horizontal="left" vertical="center" wrapText="1"/>
    </xf>
    <xf numFmtId="4" fontId="26" fillId="27" borderId="8" xfId="0" applyNumberFormat="1" applyFont="1" applyFill="1" applyBorder="1" applyAlignment="1">
      <alignment horizontal="right" vertical="center" wrapText="1"/>
    </xf>
    <xf numFmtId="4" fontId="32" fillId="27" borderId="8" xfId="0" applyNumberFormat="1" applyFont="1" applyFill="1" applyBorder="1" applyAlignment="1">
      <alignment vertical="center" wrapText="1"/>
    </xf>
    <xf numFmtId="4" fontId="26" fillId="27" borderId="8" xfId="0" applyNumberFormat="1" applyFont="1" applyFill="1" applyBorder="1"/>
    <xf numFmtId="4" fontId="32" fillId="27" borderId="8" xfId="1" applyNumberFormat="1" applyFont="1" applyFill="1" applyBorder="1" applyAlignment="1">
      <alignment horizontal="right" vertical="center"/>
    </xf>
    <xf numFmtId="190" fontId="32" fillId="0" borderId="8" xfId="1" applyNumberFormat="1" applyFont="1" applyBorder="1" applyAlignment="1">
      <alignment horizontal="right" vertical="top" wrapText="1"/>
    </xf>
    <xf numFmtId="190" fontId="26" fillId="0" borderId="8" xfId="1" applyNumberFormat="1" applyFont="1" applyBorder="1" applyAlignment="1">
      <alignment horizontal="right" vertical="center" wrapText="1"/>
    </xf>
    <xf numFmtId="190" fontId="26" fillId="0" borderId="0" xfId="1" applyNumberFormat="1" applyFont="1" applyAlignment="1">
      <alignment vertical="center"/>
    </xf>
    <xf numFmtId="4" fontId="28" fillId="0" borderId="8" xfId="0" applyNumberFormat="1" applyFont="1" applyBorder="1" applyAlignment="1" applyProtection="1">
      <alignment vertical="top" wrapText="1"/>
    </xf>
    <xf numFmtId="4" fontId="26" fillId="0" borderId="8" xfId="0" applyNumberFormat="1" applyFont="1" applyBorder="1" applyAlignment="1">
      <alignment horizontal="left" vertical="center" wrapText="1"/>
    </xf>
    <xf numFmtId="4" fontId="26" fillId="0" borderId="8" xfId="0" applyNumberFormat="1" applyFont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vertical="center" wrapText="1"/>
    </xf>
    <xf numFmtId="0" fontId="32" fillId="0" borderId="8" xfId="0" applyFont="1" applyBorder="1" applyAlignment="1">
      <alignment vertical="top" wrapText="1"/>
    </xf>
    <xf numFmtId="0" fontId="27" fillId="0" borderId="8" xfId="0" applyFont="1" applyBorder="1" applyAlignment="1">
      <alignment horizontal="left" vertical="center" wrapText="1"/>
    </xf>
    <xf numFmtId="4" fontId="27" fillId="27" borderId="8" xfId="0" applyNumberFormat="1" applyFont="1" applyFill="1" applyBorder="1" applyAlignment="1">
      <alignment vertical="center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4" fontId="31" fillId="0" borderId="8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right" vertical="center" wrapText="1"/>
    </xf>
    <xf numFmtId="189" fontId="31" fillId="0" borderId="8" xfId="0" applyNumberFormat="1" applyFont="1" applyBorder="1" applyAlignment="1">
      <alignment vertical="center"/>
    </xf>
    <xf numFmtId="189" fontId="31" fillId="0" borderId="0" xfId="0" applyNumberFormat="1" applyFont="1" applyBorder="1" applyAlignment="1">
      <alignment vertical="center"/>
    </xf>
    <xf numFmtId="4" fontId="27" fillId="0" borderId="8" xfId="1" applyNumberFormat="1" applyFont="1" applyBorder="1" applyAlignment="1">
      <alignment horizontal="left" vertical="center"/>
    </xf>
    <xf numFmtId="43" fontId="27" fillId="0" borderId="0" xfId="1" applyFont="1" applyBorder="1" applyAlignment="1">
      <alignment horizontal="left" vertical="center"/>
    </xf>
    <xf numFmtId="4" fontId="31" fillId="0" borderId="8" xfId="0" applyNumberFormat="1" applyFont="1" applyBorder="1" applyAlignment="1">
      <alignment horizontal="left" vertical="center" wrapText="1"/>
    </xf>
    <xf numFmtId="4" fontId="26" fillId="0" borderId="8" xfId="1" applyNumberFormat="1" applyFont="1" applyBorder="1" applyAlignment="1">
      <alignment vertical="center"/>
    </xf>
    <xf numFmtId="4" fontId="32" fillId="0" borderId="8" xfId="1" applyNumberFormat="1" applyFont="1" applyBorder="1" applyAlignment="1">
      <alignment vertical="center" wrapText="1"/>
    </xf>
    <xf numFmtId="4" fontId="31" fillId="0" borderId="8" xfId="1" applyNumberFormat="1" applyFont="1" applyBorder="1" applyAlignment="1">
      <alignment vertical="center" wrapText="1"/>
    </xf>
    <xf numFmtId="4" fontId="31" fillId="25" borderId="8" xfId="1" applyNumberFormat="1" applyFont="1" applyFill="1" applyBorder="1" applyAlignment="1">
      <alignment vertical="center" wrapText="1"/>
    </xf>
    <xf numFmtId="4" fontId="32" fillId="0" borderId="8" xfId="1" applyNumberFormat="1" applyFont="1" applyBorder="1" applyAlignment="1">
      <alignment vertical="center"/>
    </xf>
    <xf numFmtId="4" fontId="33" fillId="0" borderId="8" xfId="1" applyNumberFormat="1" applyFont="1" applyBorder="1" applyAlignment="1">
      <alignment vertical="center" wrapText="1"/>
    </xf>
    <xf numFmtId="4" fontId="27" fillId="0" borderId="29" xfId="1" applyNumberFormat="1" applyFont="1" applyBorder="1" applyAlignment="1">
      <alignment vertical="center" wrapText="1"/>
    </xf>
    <xf numFmtId="4" fontId="27" fillId="0" borderId="28" xfId="1" applyNumberFormat="1" applyFont="1" applyBorder="1" applyAlignment="1">
      <alignment vertical="center" wrapText="1"/>
    </xf>
    <xf numFmtId="4" fontId="33" fillId="0" borderId="8" xfId="1" applyNumberFormat="1" applyFont="1" applyFill="1" applyBorder="1" applyAlignment="1">
      <alignment vertical="center" wrapText="1"/>
    </xf>
    <xf numFmtId="4" fontId="32" fillId="0" borderId="8" xfId="1" applyNumberFormat="1" applyFont="1" applyFill="1" applyBorder="1" applyAlignment="1">
      <alignment vertical="center" wrapText="1"/>
    </xf>
    <xf numFmtId="4" fontId="28" fillId="0" borderId="8" xfId="1" applyNumberFormat="1" applyFont="1" applyBorder="1" applyAlignment="1">
      <alignment vertical="center"/>
    </xf>
    <xf numFmtId="4" fontId="26" fillId="0" borderId="8" xfId="0" applyNumberFormat="1" applyFont="1" applyBorder="1" applyAlignment="1">
      <alignment horizontal="left" vertical="center" wrapText="1"/>
    </xf>
    <xf numFmtId="4" fontId="26" fillId="0" borderId="0" xfId="0" applyNumberFormat="1" applyFont="1" applyAlignment="1">
      <alignment horizontal="left" vertical="center" wrapText="1"/>
    </xf>
    <xf numFmtId="4" fontId="26" fillId="0" borderId="0" xfId="0" applyNumberFormat="1" applyFont="1" applyAlignment="1">
      <alignment horizontal="left" vertical="center"/>
    </xf>
    <xf numFmtId="0" fontId="31" fillId="0" borderId="18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26" fillId="0" borderId="0" xfId="0" applyFont="1" applyAlignment="1" applyProtection="1">
      <alignment horizontal="left" vertical="center" shrinkToFit="1"/>
      <protection locked="0"/>
    </xf>
    <xf numFmtId="0" fontId="27" fillId="0" borderId="0" xfId="2" applyFont="1" applyAlignment="1">
      <alignment horizontal="center" vertical="center" wrapText="1"/>
    </xf>
    <xf numFmtId="0" fontId="36" fillId="0" borderId="0" xfId="2" applyFont="1" applyAlignment="1">
      <alignment horizontal="center" vertical="center" wrapText="1"/>
    </xf>
    <xf numFmtId="0" fontId="31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</cellXfs>
  <cellStyles count="427">
    <cellStyle name="20% - Accent1" xfId="12" xr:uid="{00000000-0005-0000-0000-000000000000}"/>
    <cellStyle name="20% - Accent1 2" xfId="138" xr:uid="{00000000-0005-0000-0000-000001000000}"/>
    <cellStyle name="20% - Accent1 3" xfId="139" xr:uid="{00000000-0005-0000-0000-000002000000}"/>
    <cellStyle name="20% - Accent1 4" xfId="140" xr:uid="{00000000-0005-0000-0000-000003000000}"/>
    <cellStyle name="20% - Accent2" xfId="13" xr:uid="{00000000-0005-0000-0000-000004000000}"/>
    <cellStyle name="20% - Accent2 2" xfId="141" xr:uid="{00000000-0005-0000-0000-000005000000}"/>
    <cellStyle name="20% - Accent2 3" xfId="142" xr:uid="{00000000-0005-0000-0000-000006000000}"/>
    <cellStyle name="20% - Accent2 4" xfId="143" xr:uid="{00000000-0005-0000-0000-000007000000}"/>
    <cellStyle name="20% - Accent3" xfId="14" xr:uid="{00000000-0005-0000-0000-000008000000}"/>
    <cellStyle name="20% - Accent3 2" xfId="144" xr:uid="{00000000-0005-0000-0000-000009000000}"/>
    <cellStyle name="20% - Accent3 3" xfId="145" xr:uid="{00000000-0005-0000-0000-00000A000000}"/>
    <cellStyle name="20% - Accent3 4" xfId="146" xr:uid="{00000000-0005-0000-0000-00000B000000}"/>
    <cellStyle name="20% - Accent4" xfId="15" xr:uid="{00000000-0005-0000-0000-00000C000000}"/>
    <cellStyle name="20% - Accent4 2" xfId="147" xr:uid="{00000000-0005-0000-0000-00000D000000}"/>
    <cellStyle name="20% - Accent4 3" xfId="148" xr:uid="{00000000-0005-0000-0000-00000E000000}"/>
    <cellStyle name="20% - Accent4 4" xfId="149" xr:uid="{00000000-0005-0000-0000-00000F000000}"/>
    <cellStyle name="20% - Accent5" xfId="16" xr:uid="{00000000-0005-0000-0000-000010000000}"/>
    <cellStyle name="20% - Accent5 2" xfId="150" xr:uid="{00000000-0005-0000-0000-000011000000}"/>
    <cellStyle name="20% - Accent5 3" xfId="151" xr:uid="{00000000-0005-0000-0000-000012000000}"/>
    <cellStyle name="20% - Accent5 4" xfId="152" xr:uid="{00000000-0005-0000-0000-000013000000}"/>
    <cellStyle name="20% - Accent6" xfId="17" xr:uid="{00000000-0005-0000-0000-000014000000}"/>
    <cellStyle name="20% - Accent6 2" xfId="153" xr:uid="{00000000-0005-0000-0000-000015000000}"/>
    <cellStyle name="20% - Accent6 3" xfId="154" xr:uid="{00000000-0005-0000-0000-000016000000}"/>
    <cellStyle name="20% - Accent6 4" xfId="155" xr:uid="{00000000-0005-0000-0000-000017000000}"/>
    <cellStyle name="40% - Accent1" xfId="18" xr:uid="{00000000-0005-0000-0000-000018000000}"/>
    <cellStyle name="40% - Accent1 2" xfId="156" xr:uid="{00000000-0005-0000-0000-000019000000}"/>
    <cellStyle name="40% - Accent1 3" xfId="157" xr:uid="{00000000-0005-0000-0000-00001A000000}"/>
    <cellStyle name="40% - Accent1 4" xfId="158" xr:uid="{00000000-0005-0000-0000-00001B000000}"/>
    <cellStyle name="40% - Accent2" xfId="19" xr:uid="{00000000-0005-0000-0000-00001C000000}"/>
    <cellStyle name="40% - Accent2 2" xfId="159" xr:uid="{00000000-0005-0000-0000-00001D000000}"/>
    <cellStyle name="40% - Accent2 3" xfId="160" xr:uid="{00000000-0005-0000-0000-00001E000000}"/>
    <cellStyle name="40% - Accent2 4" xfId="161" xr:uid="{00000000-0005-0000-0000-00001F000000}"/>
    <cellStyle name="40% - Accent3" xfId="20" xr:uid="{00000000-0005-0000-0000-000020000000}"/>
    <cellStyle name="40% - Accent3 2" xfId="162" xr:uid="{00000000-0005-0000-0000-000021000000}"/>
    <cellStyle name="40% - Accent3 3" xfId="163" xr:uid="{00000000-0005-0000-0000-000022000000}"/>
    <cellStyle name="40% - Accent3 4" xfId="164" xr:uid="{00000000-0005-0000-0000-000023000000}"/>
    <cellStyle name="40% - Accent4" xfId="21" xr:uid="{00000000-0005-0000-0000-000024000000}"/>
    <cellStyle name="40% - Accent4 2" xfId="165" xr:uid="{00000000-0005-0000-0000-000025000000}"/>
    <cellStyle name="40% - Accent4 3" xfId="166" xr:uid="{00000000-0005-0000-0000-000026000000}"/>
    <cellStyle name="40% - Accent4 4" xfId="167" xr:uid="{00000000-0005-0000-0000-000027000000}"/>
    <cellStyle name="40% - Accent5" xfId="22" xr:uid="{00000000-0005-0000-0000-000028000000}"/>
    <cellStyle name="40% - Accent5 2" xfId="168" xr:uid="{00000000-0005-0000-0000-000029000000}"/>
    <cellStyle name="40% - Accent5 3" xfId="169" xr:uid="{00000000-0005-0000-0000-00002A000000}"/>
    <cellStyle name="40% - Accent5 4" xfId="170" xr:uid="{00000000-0005-0000-0000-00002B000000}"/>
    <cellStyle name="40% - Accent6" xfId="23" xr:uid="{00000000-0005-0000-0000-00002C000000}"/>
    <cellStyle name="40% - Accent6 2" xfId="171" xr:uid="{00000000-0005-0000-0000-00002D000000}"/>
    <cellStyle name="40% - Accent6 3" xfId="172" xr:uid="{00000000-0005-0000-0000-00002E000000}"/>
    <cellStyle name="40% - Accent6 4" xfId="173" xr:uid="{00000000-0005-0000-0000-00002F000000}"/>
    <cellStyle name="60% - Accent1" xfId="24" xr:uid="{00000000-0005-0000-0000-000030000000}"/>
    <cellStyle name="60% - Accent1 2" xfId="174" xr:uid="{00000000-0005-0000-0000-000031000000}"/>
    <cellStyle name="60% - Accent1 3" xfId="175" xr:uid="{00000000-0005-0000-0000-000032000000}"/>
    <cellStyle name="60% - Accent1 4" xfId="176" xr:uid="{00000000-0005-0000-0000-000033000000}"/>
    <cellStyle name="60% - Accent2" xfId="25" xr:uid="{00000000-0005-0000-0000-000034000000}"/>
    <cellStyle name="60% - Accent2 2" xfId="177" xr:uid="{00000000-0005-0000-0000-000035000000}"/>
    <cellStyle name="60% - Accent2 3" xfId="178" xr:uid="{00000000-0005-0000-0000-000036000000}"/>
    <cellStyle name="60% - Accent2 4" xfId="179" xr:uid="{00000000-0005-0000-0000-000037000000}"/>
    <cellStyle name="60% - Accent3" xfId="26" xr:uid="{00000000-0005-0000-0000-000038000000}"/>
    <cellStyle name="60% - Accent3 2" xfId="180" xr:uid="{00000000-0005-0000-0000-000039000000}"/>
    <cellStyle name="60% - Accent3 3" xfId="181" xr:uid="{00000000-0005-0000-0000-00003A000000}"/>
    <cellStyle name="60% - Accent3 4" xfId="182" xr:uid="{00000000-0005-0000-0000-00003B000000}"/>
    <cellStyle name="60% - Accent4" xfId="27" xr:uid="{00000000-0005-0000-0000-00003C000000}"/>
    <cellStyle name="60% - Accent4 2" xfId="183" xr:uid="{00000000-0005-0000-0000-00003D000000}"/>
    <cellStyle name="60% - Accent4 3" xfId="184" xr:uid="{00000000-0005-0000-0000-00003E000000}"/>
    <cellStyle name="60% - Accent4 4" xfId="185" xr:uid="{00000000-0005-0000-0000-00003F000000}"/>
    <cellStyle name="60% - Accent5" xfId="28" xr:uid="{00000000-0005-0000-0000-000040000000}"/>
    <cellStyle name="60% - Accent5 2" xfId="186" xr:uid="{00000000-0005-0000-0000-000041000000}"/>
    <cellStyle name="60% - Accent5 3" xfId="187" xr:uid="{00000000-0005-0000-0000-000042000000}"/>
    <cellStyle name="60% - Accent5 4" xfId="188" xr:uid="{00000000-0005-0000-0000-000043000000}"/>
    <cellStyle name="60% - Accent6" xfId="29" xr:uid="{00000000-0005-0000-0000-000044000000}"/>
    <cellStyle name="60% - Accent6 2" xfId="189" xr:uid="{00000000-0005-0000-0000-000045000000}"/>
    <cellStyle name="60% - Accent6 3" xfId="190" xr:uid="{00000000-0005-0000-0000-000046000000}"/>
    <cellStyle name="60% - Accent6 4" xfId="191" xr:uid="{00000000-0005-0000-0000-000047000000}"/>
    <cellStyle name="Accent1" xfId="30" xr:uid="{00000000-0005-0000-0000-000048000000}"/>
    <cellStyle name="Accent1 2" xfId="192" xr:uid="{00000000-0005-0000-0000-000049000000}"/>
    <cellStyle name="Accent1 3" xfId="193" xr:uid="{00000000-0005-0000-0000-00004A000000}"/>
    <cellStyle name="Accent1 4" xfId="194" xr:uid="{00000000-0005-0000-0000-00004B000000}"/>
    <cellStyle name="Accent2" xfId="31" xr:uid="{00000000-0005-0000-0000-00004C000000}"/>
    <cellStyle name="Accent2 2" xfId="195" xr:uid="{00000000-0005-0000-0000-00004D000000}"/>
    <cellStyle name="Accent2 3" xfId="196" xr:uid="{00000000-0005-0000-0000-00004E000000}"/>
    <cellStyle name="Accent2 4" xfId="197" xr:uid="{00000000-0005-0000-0000-00004F000000}"/>
    <cellStyle name="Accent3" xfId="32" xr:uid="{00000000-0005-0000-0000-000050000000}"/>
    <cellStyle name="Accent3 2" xfId="198" xr:uid="{00000000-0005-0000-0000-000051000000}"/>
    <cellStyle name="Accent3 3" xfId="199" xr:uid="{00000000-0005-0000-0000-000052000000}"/>
    <cellStyle name="Accent3 4" xfId="200" xr:uid="{00000000-0005-0000-0000-000053000000}"/>
    <cellStyle name="Accent4" xfId="33" xr:uid="{00000000-0005-0000-0000-000054000000}"/>
    <cellStyle name="Accent4 2" xfId="201" xr:uid="{00000000-0005-0000-0000-000055000000}"/>
    <cellStyle name="Accent4 3" xfId="202" xr:uid="{00000000-0005-0000-0000-000056000000}"/>
    <cellStyle name="Accent4 4" xfId="203" xr:uid="{00000000-0005-0000-0000-000057000000}"/>
    <cellStyle name="Accent5" xfId="34" xr:uid="{00000000-0005-0000-0000-000058000000}"/>
    <cellStyle name="Accent5 2" xfId="204" xr:uid="{00000000-0005-0000-0000-000059000000}"/>
    <cellStyle name="Accent5 3" xfId="205" xr:uid="{00000000-0005-0000-0000-00005A000000}"/>
    <cellStyle name="Accent5 4" xfId="206" xr:uid="{00000000-0005-0000-0000-00005B000000}"/>
    <cellStyle name="Accent6" xfId="35" xr:uid="{00000000-0005-0000-0000-00005C000000}"/>
    <cellStyle name="Accent6 2" xfId="207" xr:uid="{00000000-0005-0000-0000-00005D000000}"/>
    <cellStyle name="Accent6 3" xfId="208" xr:uid="{00000000-0005-0000-0000-00005E000000}"/>
    <cellStyle name="Accent6 4" xfId="209" xr:uid="{00000000-0005-0000-0000-00005F000000}"/>
    <cellStyle name="Bad" xfId="36" xr:uid="{00000000-0005-0000-0000-000060000000}"/>
    <cellStyle name="Bad 2" xfId="210" xr:uid="{00000000-0005-0000-0000-000061000000}"/>
    <cellStyle name="Bad 3" xfId="211" xr:uid="{00000000-0005-0000-0000-000062000000}"/>
    <cellStyle name="Bad 4" xfId="212" xr:uid="{00000000-0005-0000-0000-000063000000}"/>
    <cellStyle name="Calculation" xfId="37" xr:uid="{00000000-0005-0000-0000-000064000000}"/>
    <cellStyle name="Calculation 2" xfId="213" xr:uid="{00000000-0005-0000-0000-000065000000}"/>
    <cellStyle name="Calculation 3" xfId="214" xr:uid="{00000000-0005-0000-0000-000066000000}"/>
    <cellStyle name="Calculation 4" xfId="215" xr:uid="{00000000-0005-0000-0000-000067000000}"/>
    <cellStyle name="Check Cell" xfId="38" xr:uid="{00000000-0005-0000-0000-000068000000}"/>
    <cellStyle name="Check Cell 2" xfId="216" xr:uid="{00000000-0005-0000-0000-000069000000}"/>
    <cellStyle name="Check Cell 3" xfId="217" xr:uid="{00000000-0005-0000-0000-00006A000000}"/>
    <cellStyle name="Check Cell 4" xfId="218" xr:uid="{00000000-0005-0000-0000-00006B000000}"/>
    <cellStyle name="Comma 10" xfId="219" xr:uid="{00000000-0005-0000-0000-00006D000000}"/>
    <cellStyle name="Comma 11" xfId="220" xr:uid="{00000000-0005-0000-0000-00006E000000}"/>
    <cellStyle name="Comma 12" xfId="221" xr:uid="{00000000-0005-0000-0000-00006F000000}"/>
    <cellStyle name="Comma 13" xfId="222" xr:uid="{00000000-0005-0000-0000-000070000000}"/>
    <cellStyle name="Comma 14" xfId="223" xr:uid="{00000000-0005-0000-0000-000071000000}"/>
    <cellStyle name="Comma 15" xfId="224" xr:uid="{00000000-0005-0000-0000-000072000000}"/>
    <cellStyle name="Comma 16" xfId="225" xr:uid="{00000000-0005-0000-0000-000073000000}"/>
    <cellStyle name="Comma 17" xfId="226" xr:uid="{00000000-0005-0000-0000-000074000000}"/>
    <cellStyle name="Comma 18" xfId="227" xr:uid="{00000000-0005-0000-0000-000075000000}"/>
    <cellStyle name="Comma 18 2" xfId="228" xr:uid="{00000000-0005-0000-0000-000076000000}"/>
    <cellStyle name="Comma 19" xfId="229" xr:uid="{00000000-0005-0000-0000-000077000000}"/>
    <cellStyle name="Comma 2" xfId="6" xr:uid="{00000000-0005-0000-0000-000078000000}"/>
    <cellStyle name="Comma 2 10" xfId="230" xr:uid="{00000000-0005-0000-0000-000079000000}"/>
    <cellStyle name="Comma 2 11" xfId="231" xr:uid="{00000000-0005-0000-0000-00007A000000}"/>
    <cellStyle name="Comma 2 12" xfId="232" xr:uid="{00000000-0005-0000-0000-00007B000000}"/>
    <cellStyle name="Comma 2 13" xfId="233" xr:uid="{00000000-0005-0000-0000-00007C000000}"/>
    <cellStyle name="Comma 2 14" xfId="234" xr:uid="{00000000-0005-0000-0000-00007D000000}"/>
    <cellStyle name="Comma 2 15" xfId="235" xr:uid="{00000000-0005-0000-0000-00007E000000}"/>
    <cellStyle name="Comma 2 16" xfId="236" xr:uid="{00000000-0005-0000-0000-00007F000000}"/>
    <cellStyle name="Comma 2 2" xfId="39" xr:uid="{00000000-0005-0000-0000-000080000000}"/>
    <cellStyle name="Comma 2 3" xfId="237" xr:uid="{00000000-0005-0000-0000-000081000000}"/>
    <cellStyle name="Comma 2 3 2" xfId="238" xr:uid="{00000000-0005-0000-0000-000082000000}"/>
    <cellStyle name="Comma 2 4" xfId="239" xr:uid="{00000000-0005-0000-0000-000083000000}"/>
    <cellStyle name="Comma 2 5" xfId="240" xr:uid="{00000000-0005-0000-0000-000084000000}"/>
    <cellStyle name="Comma 2 6" xfId="241" xr:uid="{00000000-0005-0000-0000-000085000000}"/>
    <cellStyle name="Comma 2 7" xfId="242" xr:uid="{00000000-0005-0000-0000-000086000000}"/>
    <cellStyle name="Comma 2 8" xfId="243" xr:uid="{00000000-0005-0000-0000-000087000000}"/>
    <cellStyle name="Comma 2 9" xfId="244" xr:uid="{00000000-0005-0000-0000-000088000000}"/>
    <cellStyle name="Comma 20" xfId="245" xr:uid="{00000000-0005-0000-0000-000089000000}"/>
    <cellStyle name="Comma 21" xfId="246" xr:uid="{00000000-0005-0000-0000-00008A000000}"/>
    <cellStyle name="Comma 21 2" xfId="247" xr:uid="{00000000-0005-0000-0000-00008B000000}"/>
    <cellStyle name="Comma 22" xfId="248" xr:uid="{00000000-0005-0000-0000-00008C000000}"/>
    <cellStyle name="Comma 23" xfId="249" xr:uid="{00000000-0005-0000-0000-00008D000000}"/>
    <cellStyle name="Comma 24" xfId="250" xr:uid="{00000000-0005-0000-0000-00008E000000}"/>
    <cellStyle name="Comma 25" xfId="251" xr:uid="{00000000-0005-0000-0000-00008F000000}"/>
    <cellStyle name="Comma 26" xfId="252" xr:uid="{00000000-0005-0000-0000-000090000000}"/>
    <cellStyle name="Comma 27" xfId="253" xr:uid="{00000000-0005-0000-0000-000091000000}"/>
    <cellStyle name="Comma 28" xfId="254" xr:uid="{00000000-0005-0000-0000-000092000000}"/>
    <cellStyle name="Comma 29" xfId="255" xr:uid="{00000000-0005-0000-0000-000093000000}"/>
    <cellStyle name="Comma 3" xfId="256" xr:uid="{00000000-0005-0000-0000-000094000000}"/>
    <cellStyle name="Comma 3 2" xfId="257" xr:uid="{00000000-0005-0000-0000-000095000000}"/>
    <cellStyle name="Comma 30" xfId="258" xr:uid="{00000000-0005-0000-0000-000096000000}"/>
    <cellStyle name="Comma 31" xfId="259" xr:uid="{00000000-0005-0000-0000-000097000000}"/>
    <cellStyle name="Comma 32" xfId="260" xr:uid="{00000000-0005-0000-0000-000098000000}"/>
    <cellStyle name="Comma 33" xfId="261" xr:uid="{00000000-0005-0000-0000-000099000000}"/>
    <cellStyle name="Comma 34" xfId="262" xr:uid="{00000000-0005-0000-0000-00009A000000}"/>
    <cellStyle name="Comma 35" xfId="263" xr:uid="{00000000-0005-0000-0000-00009B000000}"/>
    <cellStyle name="Comma 36" xfId="264" xr:uid="{00000000-0005-0000-0000-00009C000000}"/>
    <cellStyle name="Comma 37" xfId="265" xr:uid="{00000000-0005-0000-0000-00009D000000}"/>
    <cellStyle name="Comma 38" xfId="266" xr:uid="{00000000-0005-0000-0000-00009E000000}"/>
    <cellStyle name="Comma 39" xfId="267" xr:uid="{00000000-0005-0000-0000-00009F000000}"/>
    <cellStyle name="Comma 4" xfId="268" xr:uid="{00000000-0005-0000-0000-0000A0000000}"/>
    <cellStyle name="Comma 4 2" xfId="269" xr:uid="{00000000-0005-0000-0000-0000A1000000}"/>
    <cellStyle name="Comma 4 2 2" xfId="270" xr:uid="{00000000-0005-0000-0000-0000A2000000}"/>
    <cellStyle name="Comma 4 3" xfId="271" xr:uid="{00000000-0005-0000-0000-0000A3000000}"/>
    <cellStyle name="Comma 5" xfId="272" xr:uid="{00000000-0005-0000-0000-0000A4000000}"/>
    <cellStyle name="Comma 6" xfId="273" xr:uid="{00000000-0005-0000-0000-0000A5000000}"/>
    <cellStyle name="Comma 6 2" xfId="274" xr:uid="{00000000-0005-0000-0000-0000A6000000}"/>
    <cellStyle name="Comma 7" xfId="275" xr:uid="{00000000-0005-0000-0000-0000A7000000}"/>
    <cellStyle name="Comma 8" xfId="276" xr:uid="{00000000-0005-0000-0000-0000A8000000}"/>
    <cellStyle name="Comma 8 2" xfId="277" xr:uid="{00000000-0005-0000-0000-0000A9000000}"/>
    <cellStyle name="Comma 9" xfId="278" xr:uid="{00000000-0005-0000-0000-0000AA000000}"/>
    <cellStyle name="Comma 9 2" xfId="279" xr:uid="{00000000-0005-0000-0000-0000AB000000}"/>
    <cellStyle name="Explanatory Text" xfId="40" xr:uid="{00000000-0005-0000-0000-0000AC000000}"/>
    <cellStyle name="Explanatory Text 2" xfId="280" xr:uid="{00000000-0005-0000-0000-0000AD000000}"/>
    <cellStyle name="Explanatory Text 3" xfId="281" xr:uid="{00000000-0005-0000-0000-0000AE000000}"/>
    <cellStyle name="Explanatory Text 4" xfId="282" xr:uid="{00000000-0005-0000-0000-0000AF000000}"/>
    <cellStyle name="Good" xfId="41" xr:uid="{00000000-0005-0000-0000-0000B0000000}"/>
    <cellStyle name="Good 2" xfId="283" xr:uid="{00000000-0005-0000-0000-0000B1000000}"/>
    <cellStyle name="Good 3" xfId="284" xr:uid="{00000000-0005-0000-0000-0000B2000000}"/>
    <cellStyle name="Good 4" xfId="285" xr:uid="{00000000-0005-0000-0000-0000B3000000}"/>
    <cellStyle name="Heading 1" xfId="42" xr:uid="{00000000-0005-0000-0000-0000B4000000}"/>
    <cellStyle name="Heading 1 2" xfId="286" xr:uid="{00000000-0005-0000-0000-0000B5000000}"/>
    <cellStyle name="Heading 1 3" xfId="287" xr:uid="{00000000-0005-0000-0000-0000B6000000}"/>
    <cellStyle name="Heading 1 4" xfId="288" xr:uid="{00000000-0005-0000-0000-0000B7000000}"/>
    <cellStyle name="Heading 2" xfId="43" xr:uid="{00000000-0005-0000-0000-0000B8000000}"/>
    <cellStyle name="Heading 2 2" xfId="289" xr:uid="{00000000-0005-0000-0000-0000B9000000}"/>
    <cellStyle name="Heading 2 3" xfId="290" xr:uid="{00000000-0005-0000-0000-0000BA000000}"/>
    <cellStyle name="Heading 2 4" xfId="291" xr:uid="{00000000-0005-0000-0000-0000BB000000}"/>
    <cellStyle name="Heading 3" xfId="44" xr:uid="{00000000-0005-0000-0000-0000BC000000}"/>
    <cellStyle name="Heading 3 2" xfId="292" xr:uid="{00000000-0005-0000-0000-0000BD000000}"/>
    <cellStyle name="Heading 3 3" xfId="293" xr:uid="{00000000-0005-0000-0000-0000BE000000}"/>
    <cellStyle name="Heading 3 4" xfId="294" xr:uid="{00000000-0005-0000-0000-0000BF000000}"/>
    <cellStyle name="Heading 4" xfId="45" xr:uid="{00000000-0005-0000-0000-0000C0000000}"/>
    <cellStyle name="Heading 4 2" xfId="295" xr:uid="{00000000-0005-0000-0000-0000C1000000}"/>
    <cellStyle name="Heading 4 3" xfId="296" xr:uid="{00000000-0005-0000-0000-0000C2000000}"/>
    <cellStyle name="Heading 4 4" xfId="297" xr:uid="{00000000-0005-0000-0000-0000C3000000}"/>
    <cellStyle name="Input" xfId="46" xr:uid="{00000000-0005-0000-0000-0000C4000000}"/>
    <cellStyle name="Input 2" xfId="298" xr:uid="{00000000-0005-0000-0000-0000C5000000}"/>
    <cellStyle name="Input 3" xfId="299" xr:uid="{00000000-0005-0000-0000-0000C6000000}"/>
    <cellStyle name="Input 4" xfId="300" xr:uid="{00000000-0005-0000-0000-0000C7000000}"/>
    <cellStyle name="Linked Cell" xfId="47" xr:uid="{00000000-0005-0000-0000-0000C8000000}"/>
    <cellStyle name="Linked Cell 2" xfId="301" xr:uid="{00000000-0005-0000-0000-0000C9000000}"/>
    <cellStyle name="Linked Cell 3" xfId="302" xr:uid="{00000000-0005-0000-0000-0000CA000000}"/>
    <cellStyle name="Linked Cell 4" xfId="303" xr:uid="{00000000-0005-0000-0000-0000CB000000}"/>
    <cellStyle name="Neutral" xfId="48" xr:uid="{00000000-0005-0000-0000-0000CC000000}"/>
    <cellStyle name="Neutral 2" xfId="304" xr:uid="{00000000-0005-0000-0000-0000CD000000}"/>
    <cellStyle name="Neutral 3" xfId="305" xr:uid="{00000000-0005-0000-0000-0000CE000000}"/>
    <cellStyle name="Neutral 4" xfId="306" xr:uid="{00000000-0005-0000-0000-0000CF000000}"/>
    <cellStyle name="Normal 10" xfId="49" xr:uid="{00000000-0005-0000-0000-0000D1000000}"/>
    <cellStyle name="Normal 11" xfId="307" xr:uid="{00000000-0005-0000-0000-0000D2000000}"/>
    <cellStyle name="Normal 11 2" xfId="308" xr:uid="{00000000-0005-0000-0000-0000D3000000}"/>
    <cellStyle name="Normal 12" xfId="309" xr:uid="{00000000-0005-0000-0000-0000D4000000}"/>
    <cellStyle name="Normal 12 2" xfId="310" xr:uid="{00000000-0005-0000-0000-0000D5000000}"/>
    <cellStyle name="Normal 12 3" xfId="311" xr:uid="{00000000-0005-0000-0000-0000D6000000}"/>
    <cellStyle name="Normal 12 4" xfId="312" xr:uid="{00000000-0005-0000-0000-0000D7000000}"/>
    <cellStyle name="Normal 13" xfId="313" xr:uid="{00000000-0005-0000-0000-0000D8000000}"/>
    <cellStyle name="Normal 14" xfId="314" xr:uid="{00000000-0005-0000-0000-0000D9000000}"/>
    <cellStyle name="Normal 15" xfId="315" xr:uid="{00000000-0005-0000-0000-0000DA000000}"/>
    <cellStyle name="Normal 16" xfId="316" xr:uid="{00000000-0005-0000-0000-0000DB000000}"/>
    <cellStyle name="Normal 17" xfId="317" xr:uid="{00000000-0005-0000-0000-0000DC000000}"/>
    <cellStyle name="Normal 17 2" xfId="318" xr:uid="{00000000-0005-0000-0000-0000DD000000}"/>
    <cellStyle name="Normal 18" xfId="319" xr:uid="{00000000-0005-0000-0000-0000DE000000}"/>
    <cellStyle name="Normal 19" xfId="320" xr:uid="{00000000-0005-0000-0000-0000DF000000}"/>
    <cellStyle name="Normal 2" xfId="2" xr:uid="{00000000-0005-0000-0000-0000E0000000}"/>
    <cellStyle name="Normal 2 10" xfId="321" xr:uid="{00000000-0005-0000-0000-0000E1000000}"/>
    <cellStyle name="Normal 2 11" xfId="322" xr:uid="{00000000-0005-0000-0000-0000E2000000}"/>
    <cellStyle name="Normal 2 12" xfId="323" xr:uid="{00000000-0005-0000-0000-0000E3000000}"/>
    <cellStyle name="Normal 2 13" xfId="324" xr:uid="{00000000-0005-0000-0000-0000E4000000}"/>
    <cellStyle name="Normal 2 14" xfId="325" xr:uid="{00000000-0005-0000-0000-0000E5000000}"/>
    <cellStyle name="Normal 2 15" xfId="326" xr:uid="{00000000-0005-0000-0000-0000E6000000}"/>
    <cellStyle name="Normal 2 16" xfId="327" xr:uid="{00000000-0005-0000-0000-0000E7000000}"/>
    <cellStyle name="Normal 2 17" xfId="328" xr:uid="{00000000-0005-0000-0000-0000E8000000}"/>
    <cellStyle name="Normal 2 2" xfId="3" xr:uid="{00000000-0005-0000-0000-0000E9000000}"/>
    <cellStyle name="Normal 2 2 2" xfId="329" xr:uid="{00000000-0005-0000-0000-0000EA000000}"/>
    <cellStyle name="Normal 2 2 3" xfId="330" xr:uid="{00000000-0005-0000-0000-0000EB000000}"/>
    <cellStyle name="Normal 2 2 4" xfId="331" xr:uid="{00000000-0005-0000-0000-0000EC000000}"/>
    <cellStyle name="Normal 2 2 5" xfId="332" xr:uid="{00000000-0005-0000-0000-0000ED000000}"/>
    <cellStyle name="Normal 2 2 6" xfId="333" xr:uid="{00000000-0005-0000-0000-0000EE000000}"/>
    <cellStyle name="Normal 2 2 7" xfId="334" xr:uid="{00000000-0005-0000-0000-0000EF000000}"/>
    <cellStyle name="Normal 2 2 8" xfId="335" xr:uid="{00000000-0005-0000-0000-0000F0000000}"/>
    <cellStyle name="Normal 2 2 9" xfId="336" xr:uid="{00000000-0005-0000-0000-0000F1000000}"/>
    <cellStyle name="Normal 2 3" xfId="337" xr:uid="{00000000-0005-0000-0000-0000F2000000}"/>
    <cellStyle name="Normal 2 4" xfId="338" xr:uid="{00000000-0005-0000-0000-0000F3000000}"/>
    <cellStyle name="Normal 2 4 2" xfId="339" xr:uid="{00000000-0005-0000-0000-0000F4000000}"/>
    <cellStyle name="Normal 2 4 2 2" xfId="340" xr:uid="{00000000-0005-0000-0000-0000F5000000}"/>
    <cellStyle name="Normal 2 4 3" xfId="341" xr:uid="{00000000-0005-0000-0000-0000F6000000}"/>
    <cellStyle name="Normal 2 4 4" xfId="342" xr:uid="{00000000-0005-0000-0000-0000F7000000}"/>
    <cellStyle name="Normal 2 5" xfId="343" xr:uid="{00000000-0005-0000-0000-0000F8000000}"/>
    <cellStyle name="Normal 2 6" xfId="344" xr:uid="{00000000-0005-0000-0000-0000F9000000}"/>
    <cellStyle name="Normal 2 7" xfId="345" xr:uid="{00000000-0005-0000-0000-0000FA000000}"/>
    <cellStyle name="Normal 2 8" xfId="346" xr:uid="{00000000-0005-0000-0000-0000FB000000}"/>
    <cellStyle name="Normal 2 9" xfId="347" xr:uid="{00000000-0005-0000-0000-0000FC000000}"/>
    <cellStyle name="Normal 20" xfId="348" xr:uid="{00000000-0005-0000-0000-0000FD000000}"/>
    <cellStyle name="Normal 21" xfId="349" xr:uid="{00000000-0005-0000-0000-0000FE000000}"/>
    <cellStyle name="Normal 22" xfId="350" xr:uid="{00000000-0005-0000-0000-0000FF000000}"/>
    <cellStyle name="Normal 23" xfId="351" xr:uid="{00000000-0005-0000-0000-000000010000}"/>
    <cellStyle name="Normal 24" xfId="352" xr:uid="{00000000-0005-0000-0000-000001010000}"/>
    <cellStyle name="Normal 25" xfId="353" xr:uid="{00000000-0005-0000-0000-000002010000}"/>
    <cellStyle name="Normal 26" xfId="354" xr:uid="{00000000-0005-0000-0000-000003010000}"/>
    <cellStyle name="Normal 27" xfId="355" xr:uid="{00000000-0005-0000-0000-000004010000}"/>
    <cellStyle name="Normal 28" xfId="356" xr:uid="{00000000-0005-0000-0000-000005010000}"/>
    <cellStyle name="Normal 29" xfId="357" xr:uid="{00000000-0005-0000-0000-000006010000}"/>
    <cellStyle name="Normal 3" xfId="358" xr:uid="{00000000-0005-0000-0000-000007010000}"/>
    <cellStyle name="Normal 3 2" xfId="359" xr:uid="{00000000-0005-0000-0000-000008010000}"/>
    <cellStyle name="Normal 3 3" xfId="360" xr:uid="{00000000-0005-0000-0000-000009010000}"/>
    <cellStyle name="Normal 3 4" xfId="361" xr:uid="{00000000-0005-0000-0000-00000A010000}"/>
    <cellStyle name="Normal 3 5" xfId="362" xr:uid="{00000000-0005-0000-0000-00000B010000}"/>
    <cellStyle name="Normal 30" xfId="363" xr:uid="{00000000-0005-0000-0000-00000C010000}"/>
    <cellStyle name="Normal 31" xfId="364" xr:uid="{00000000-0005-0000-0000-00000D010000}"/>
    <cellStyle name="Normal 32" xfId="365" xr:uid="{00000000-0005-0000-0000-00000E010000}"/>
    <cellStyle name="Normal 33" xfId="366" xr:uid="{00000000-0005-0000-0000-00000F010000}"/>
    <cellStyle name="Normal 34" xfId="367" xr:uid="{00000000-0005-0000-0000-000010010000}"/>
    <cellStyle name="Normal 35" xfId="368" xr:uid="{00000000-0005-0000-0000-000011010000}"/>
    <cellStyle name="Normal 36" xfId="369" xr:uid="{00000000-0005-0000-0000-000012010000}"/>
    <cellStyle name="Normal 4" xfId="50" xr:uid="{00000000-0005-0000-0000-000013010000}"/>
    <cellStyle name="Normal 4 2" xfId="370" xr:uid="{00000000-0005-0000-0000-000014010000}"/>
    <cellStyle name="Normal 5" xfId="7" xr:uid="{00000000-0005-0000-0000-000015010000}"/>
    <cellStyle name="Normal 5 2" xfId="371" xr:uid="{00000000-0005-0000-0000-000016010000}"/>
    <cellStyle name="Normal 6" xfId="372" xr:uid="{00000000-0005-0000-0000-000017010000}"/>
    <cellStyle name="Normal 7" xfId="373" xr:uid="{00000000-0005-0000-0000-000018010000}"/>
    <cellStyle name="Normal 7 2" xfId="374" xr:uid="{00000000-0005-0000-0000-000019010000}"/>
    <cellStyle name="Normal 8" xfId="375" xr:uid="{00000000-0005-0000-0000-00001A010000}"/>
    <cellStyle name="Normal 9" xfId="51" xr:uid="{00000000-0005-0000-0000-00001B010000}"/>
    <cellStyle name="Normal_Sheet2" xfId="137" xr:uid="{00000000-0005-0000-0000-00001C010000}"/>
    <cellStyle name="Note" xfId="52" xr:uid="{00000000-0005-0000-0000-00001E010000}"/>
    <cellStyle name="Note 2" xfId="376" xr:uid="{00000000-0005-0000-0000-00001F010000}"/>
    <cellStyle name="Note 2 2" xfId="377" xr:uid="{00000000-0005-0000-0000-000020010000}"/>
    <cellStyle name="Note 3" xfId="378" xr:uid="{00000000-0005-0000-0000-000021010000}"/>
    <cellStyle name="Note 3 2" xfId="379" xr:uid="{00000000-0005-0000-0000-000022010000}"/>
    <cellStyle name="Note 4" xfId="380" xr:uid="{00000000-0005-0000-0000-000023010000}"/>
    <cellStyle name="Note 4 2" xfId="381" xr:uid="{00000000-0005-0000-0000-000024010000}"/>
    <cellStyle name="Output" xfId="53" xr:uid="{00000000-0005-0000-0000-000025010000}"/>
    <cellStyle name="Output 2" xfId="382" xr:uid="{00000000-0005-0000-0000-000026010000}"/>
    <cellStyle name="Output 3" xfId="383" xr:uid="{00000000-0005-0000-0000-000027010000}"/>
    <cellStyle name="Output 4" xfId="384" xr:uid="{00000000-0005-0000-0000-000028010000}"/>
    <cellStyle name="Percent 10" xfId="385" xr:uid="{00000000-0005-0000-0000-000029010000}"/>
    <cellStyle name="Percent 2" xfId="386" xr:uid="{00000000-0005-0000-0000-00002A010000}"/>
    <cellStyle name="Percent 3" xfId="387" xr:uid="{00000000-0005-0000-0000-00002B010000}"/>
    <cellStyle name="Percent 4" xfId="388" xr:uid="{00000000-0005-0000-0000-00002C010000}"/>
    <cellStyle name="Percent 5" xfId="389" xr:uid="{00000000-0005-0000-0000-00002D010000}"/>
    <cellStyle name="Percent 6" xfId="390" xr:uid="{00000000-0005-0000-0000-00002E010000}"/>
    <cellStyle name="Percent 6 2" xfId="391" xr:uid="{00000000-0005-0000-0000-00002F010000}"/>
    <cellStyle name="Percent 7" xfId="392" xr:uid="{00000000-0005-0000-0000-000030010000}"/>
    <cellStyle name="Percent 8" xfId="393" xr:uid="{00000000-0005-0000-0000-000031010000}"/>
    <cellStyle name="Percent 9" xfId="394" xr:uid="{00000000-0005-0000-0000-000032010000}"/>
    <cellStyle name="Style 1" xfId="54" xr:uid="{00000000-0005-0000-0000-000033010000}"/>
    <cellStyle name="Style 1 3" xfId="55" xr:uid="{00000000-0005-0000-0000-000034010000}"/>
    <cellStyle name="Title" xfId="56" xr:uid="{00000000-0005-0000-0000-000035010000}"/>
    <cellStyle name="Title 2" xfId="395" xr:uid="{00000000-0005-0000-0000-000036010000}"/>
    <cellStyle name="Title 3" xfId="396" xr:uid="{00000000-0005-0000-0000-000037010000}"/>
    <cellStyle name="Title 4" xfId="397" xr:uid="{00000000-0005-0000-0000-000038010000}"/>
    <cellStyle name="Total" xfId="57" xr:uid="{00000000-0005-0000-0000-000039010000}"/>
    <cellStyle name="Total 2" xfId="398" xr:uid="{00000000-0005-0000-0000-00003A010000}"/>
    <cellStyle name="Total 3" xfId="399" xr:uid="{00000000-0005-0000-0000-00003B010000}"/>
    <cellStyle name="Total 4" xfId="400" xr:uid="{00000000-0005-0000-0000-00003C010000}"/>
    <cellStyle name="Warning Text" xfId="58" xr:uid="{00000000-0005-0000-0000-00003D010000}"/>
    <cellStyle name="Warning Text 2" xfId="401" xr:uid="{00000000-0005-0000-0000-00003E010000}"/>
    <cellStyle name="Warning Text 3" xfId="402" xr:uid="{00000000-0005-0000-0000-00003F010000}"/>
    <cellStyle name="Warning Text 4" xfId="403" xr:uid="{00000000-0005-0000-0000-000040010000}"/>
    <cellStyle name="เครื่องหมายจุลภาค 2" xfId="4" xr:uid="{00000000-0005-0000-0000-000041010000}"/>
    <cellStyle name="เครื่องหมายจุลภาค 2 10" xfId="59" xr:uid="{00000000-0005-0000-0000-000042010000}"/>
    <cellStyle name="เครื่องหมายจุลภาค 2 11" xfId="60" xr:uid="{00000000-0005-0000-0000-000043010000}"/>
    <cellStyle name="เครื่องหมายจุลภาค 2 12" xfId="61" xr:uid="{00000000-0005-0000-0000-000044010000}"/>
    <cellStyle name="เครื่องหมายจุลภาค 2 13" xfId="62" xr:uid="{00000000-0005-0000-0000-000045010000}"/>
    <cellStyle name="เครื่องหมายจุลภาค 2 14" xfId="63" xr:uid="{00000000-0005-0000-0000-000046010000}"/>
    <cellStyle name="เครื่องหมายจุลภาค 2 15" xfId="64" xr:uid="{00000000-0005-0000-0000-000047010000}"/>
    <cellStyle name="เครื่องหมายจุลภาค 2 16" xfId="65" xr:uid="{00000000-0005-0000-0000-000048010000}"/>
    <cellStyle name="เครื่องหมายจุลภาค 2 17" xfId="66" xr:uid="{00000000-0005-0000-0000-000049010000}"/>
    <cellStyle name="เครื่องหมายจุลภาค 2 18" xfId="67" xr:uid="{00000000-0005-0000-0000-00004A010000}"/>
    <cellStyle name="เครื่องหมายจุลภาค 2 19" xfId="68" xr:uid="{00000000-0005-0000-0000-00004B010000}"/>
    <cellStyle name="เครื่องหมายจุลภาค 2 2" xfId="8" xr:uid="{00000000-0005-0000-0000-00004C010000}"/>
    <cellStyle name="เครื่องหมายจุลภาค 2 20" xfId="69" xr:uid="{00000000-0005-0000-0000-00004D010000}"/>
    <cellStyle name="เครื่องหมายจุลภาค 2 21" xfId="70" xr:uid="{00000000-0005-0000-0000-00004E010000}"/>
    <cellStyle name="เครื่องหมายจุลภาค 2 22" xfId="71" xr:uid="{00000000-0005-0000-0000-00004F010000}"/>
    <cellStyle name="เครื่องหมายจุลภาค 2 23" xfId="72" xr:uid="{00000000-0005-0000-0000-000050010000}"/>
    <cellStyle name="เครื่องหมายจุลภาค 2 24" xfId="73" xr:uid="{00000000-0005-0000-0000-000051010000}"/>
    <cellStyle name="เครื่องหมายจุลภาค 2 25" xfId="74" xr:uid="{00000000-0005-0000-0000-000052010000}"/>
    <cellStyle name="เครื่องหมายจุลภาค 2 26" xfId="75" xr:uid="{00000000-0005-0000-0000-000053010000}"/>
    <cellStyle name="เครื่องหมายจุลภาค 2 27" xfId="76" xr:uid="{00000000-0005-0000-0000-000054010000}"/>
    <cellStyle name="เครื่องหมายจุลภาค 2 3" xfId="77" xr:uid="{00000000-0005-0000-0000-000055010000}"/>
    <cellStyle name="เครื่องหมายจุลภาค 2 4" xfId="78" xr:uid="{00000000-0005-0000-0000-000056010000}"/>
    <cellStyle name="เครื่องหมายจุลภาค 2 5" xfId="79" xr:uid="{00000000-0005-0000-0000-000057010000}"/>
    <cellStyle name="เครื่องหมายจุลภาค 2 6" xfId="80" xr:uid="{00000000-0005-0000-0000-000058010000}"/>
    <cellStyle name="เครื่องหมายจุลภาค 2 7" xfId="81" xr:uid="{00000000-0005-0000-0000-000059010000}"/>
    <cellStyle name="เครื่องหมายจุลภาค 2 8" xfId="82" xr:uid="{00000000-0005-0000-0000-00005A010000}"/>
    <cellStyle name="เครื่องหมายจุลภาค 2 9" xfId="83" xr:uid="{00000000-0005-0000-0000-00005B010000}"/>
    <cellStyle name="เครื่องหมายจุลภาค 3" xfId="9" xr:uid="{00000000-0005-0000-0000-00005C010000}"/>
    <cellStyle name="เครื่องหมายจุลภาค 3 2" xfId="404" xr:uid="{00000000-0005-0000-0000-00005D010000}"/>
    <cellStyle name="เครื่องหมายจุลภาค 3 3" xfId="405" xr:uid="{00000000-0005-0000-0000-00005E010000}"/>
    <cellStyle name="เครื่องหมายจุลภาค 3 4" xfId="406" xr:uid="{00000000-0005-0000-0000-00005F010000}"/>
    <cellStyle name="เครื่องหมายจุลภาค 3 5" xfId="407" xr:uid="{00000000-0005-0000-0000-000060010000}"/>
    <cellStyle name="เครื่องหมายจุลภาค 3 6" xfId="408" xr:uid="{00000000-0005-0000-0000-000061010000}"/>
    <cellStyle name="เครื่องหมายจุลภาค 3 7" xfId="409" xr:uid="{00000000-0005-0000-0000-000062010000}"/>
    <cellStyle name="เครื่องหมายจุลภาค 3 8" xfId="410" xr:uid="{00000000-0005-0000-0000-000063010000}"/>
    <cellStyle name="เครื่องหมายจุลภาค 3 9" xfId="411" xr:uid="{00000000-0005-0000-0000-000064010000}"/>
    <cellStyle name="เครื่องหมายจุลภาค 4" xfId="84" xr:uid="{00000000-0005-0000-0000-000065010000}"/>
    <cellStyle name="เครื่องหมายจุลภาค 5" xfId="85" xr:uid="{00000000-0005-0000-0000-000066010000}"/>
    <cellStyle name="เครื่องหมายจุลภาค 6" xfId="86" xr:uid="{00000000-0005-0000-0000-000067010000}"/>
    <cellStyle name="เครื่องหมายจุลภาค 7" xfId="87" xr:uid="{00000000-0005-0000-0000-000068010000}"/>
    <cellStyle name="จุลภาค" xfId="1" builtinId="3"/>
    <cellStyle name="ปกติ" xfId="0" builtinId="0"/>
    <cellStyle name="ปกติ 10" xfId="412" xr:uid="{00000000-0005-0000-0000-000069010000}"/>
    <cellStyle name="ปกติ 11" xfId="413" xr:uid="{00000000-0005-0000-0000-00006A010000}"/>
    <cellStyle name="ปกติ 2" xfId="5" xr:uid="{00000000-0005-0000-0000-00006B010000}"/>
    <cellStyle name="ปกติ 2 10" xfId="88" xr:uid="{00000000-0005-0000-0000-00006C010000}"/>
    <cellStyle name="ปกติ 2 11" xfId="89" xr:uid="{00000000-0005-0000-0000-00006D010000}"/>
    <cellStyle name="ปกติ 2 12" xfId="90" xr:uid="{00000000-0005-0000-0000-00006E010000}"/>
    <cellStyle name="ปกติ 2 13" xfId="91" xr:uid="{00000000-0005-0000-0000-00006F010000}"/>
    <cellStyle name="ปกติ 2 14" xfId="92" xr:uid="{00000000-0005-0000-0000-000070010000}"/>
    <cellStyle name="ปกติ 2 15" xfId="93" xr:uid="{00000000-0005-0000-0000-000071010000}"/>
    <cellStyle name="ปกติ 2 16" xfId="94" xr:uid="{00000000-0005-0000-0000-000072010000}"/>
    <cellStyle name="ปกติ 2 17" xfId="95" xr:uid="{00000000-0005-0000-0000-000073010000}"/>
    <cellStyle name="ปกติ 2 18" xfId="96" xr:uid="{00000000-0005-0000-0000-000074010000}"/>
    <cellStyle name="ปกติ 2 19" xfId="97" xr:uid="{00000000-0005-0000-0000-000075010000}"/>
    <cellStyle name="ปกติ 2 2" xfId="10" xr:uid="{00000000-0005-0000-0000-000076010000}"/>
    <cellStyle name="ปกติ 2 2 2" xfId="414" xr:uid="{00000000-0005-0000-0000-000077010000}"/>
    <cellStyle name="ปกติ 2 20" xfId="98" xr:uid="{00000000-0005-0000-0000-000078010000}"/>
    <cellStyle name="ปกติ 2 21" xfId="99" xr:uid="{00000000-0005-0000-0000-000079010000}"/>
    <cellStyle name="ปกติ 2 22" xfId="100" xr:uid="{00000000-0005-0000-0000-00007A010000}"/>
    <cellStyle name="ปกติ 2 23" xfId="101" xr:uid="{00000000-0005-0000-0000-00007B010000}"/>
    <cellStyle name="ปกติ 2 24" xfId="102" xr:uid="{00000000-0005-0000-0000-00007C010000}"/>
    <cellStyle name="ปกติ 2 25" xfId="103" xr:uid="{00000000-0005-0000-0000-00007D010000}"/>
    <cellStyle name="ปกติ 2 26" xfId="104" xr:uid="{00000000-0005-0000-0000-00007E010000}"/>
    <cellStyle name="ปกติ 2 27" xfId="105" xr:uid="{00000000-0005-0000-0000-00007F010000}"/>
    <cellStyle name="ปกติ 2 3" xfId="106" xr:uid="{00000000-0005-0000-0000-000080010000}"/>
    <cellStyle name="ปกติ 2 4" xfId="107" xr:uid="{00000000-0005-0000-0000-000081010000}"/>
    <cellStyle name="ปกติ 2 5" xfId="108" xr:uid="{00000000-0005-0000-0000-000082010000}"/>
    <cellStyle name="ปกติ 2 6" xfId="109" xr:uid="{00000000-0005-0000-0000-000083010000}"/>
    <cellStyle name="ปกติ 2 7" xfId="110" xr:uid="{00000000-0005-0000-0000-000084010000}"/>
    <cellStyle name="ปกติ 2 8" xfId="111" xr:uid="{00000000-0005-0000-0000-000085010000}"/>
    <cellStyle name="ปกติ 2 9" xfId="112" xr:uid="{00000000-0005-0000-0000-000086010000}"/>
    <cellStyle name="ปกติ 3" xfId="11" xr:uid="{00000000-0005-0000-0000-000087010000}"/>
    <cellStyle name="ปกติ 3 10" xfId="415" xr:uid="{00000000-0005-0000-0000-000088010000}"/>
    <cellStyle name="ปกติ 3 11" xfId="416" xr:uid="{00000000-0005-0000-0000-000089010000}"/>
    <cellStyle name="ปกติ 3 12" xfId="417" xr:uid="{00000000-0005-0000-0000-00008A010000}"/>
    <cellStyle name="ปกติ 3 2" xfId="418" xr:uid="{00000000-0005-0000-0000-00008B010000}"/>
    <cellStyle name="ปกติ 3 3" xfId="419" xr:uid="{00000000-0005-0000-0000-00008C010000}"/>
    <cellStyle name="ปกติ 3 4" xfId="420" xr:uid="{00000000-0005-0000-0000-00008D010000}"/>
    <cellStyle name="ปกติ 3 5" xfId="421" xr:uid="{00000000-0005-0000-0000-00008E010000}"/>
    <cellStyle name="ปกติ 3 6" xfId="422" xr:uid="{00000000-0005-0000-0000-00008F010000}"/>
    <cellStyle name="ปกติ 3 7" xfId="423" xr:uid="{00000000-0005-0000-0000-000090010000}"/>
    <cellStyle name="ปกติ 3 8" xfId="424" xr:uid="{00000000-0005-0000-0000-000091010000}"/>
    <cellStyle name="ปกติ 3 9" xfId="425" xr:uid="{00000000-0005-0000-0000-000092010000}"/>
    <cellStyle name="ปกติ 4" xfId="113" xr:uid="{00000000-0005-0000-0000-000093010000}"/>
    <cellStyle name="ปกติ 5" xfId="114" xr:uid="{00000000-0005-0000-0000-000094010000}"/>
    <cellStyle name="ปกติ 6" xfId="115" xr:uid="{00000000-0005-0000-0000-000095010000}"/>
    <cellStyle name="ปกติ 7" xfId="116" xr:uid="{00000000-0005-0000-0000-000096010000}"/>
    <cellStyle name="ปกติ 8" xfId="117" xr:uid="{00000000-0005-0000-0000-000097010000}"/>
    <cellStyle name="ปกติ 9" xfId="426" xr:uid="{00000000-0005-0000-0000-000098010000}"/>
    <cellStyle name="ปกติ 9 10" xfId="118" xr:uid="{00000000-0005-0000-0000-000099010000}"/>
    <cellStyle name="ปกติ 9 11" xfId="119" xr:uid="{00000000-0005-0000-0000-00009A010000}"/>
    <cellStyle name="ปกติ 9 12" xfId="120" xr:uid="{00000000-0005-0000-0000-00009B010000}"/>
    <cellStyle name="ปกติ 9 13" xfId="121" xr:uid="{00000000-0005-0000-0000-00009C010000}"/>
    <cellStyle name="ปกติ 9 14" xfId="122" xr:uid="{00000000-0005-0000-0000-00009D010000}"/>
    <cellStyle name="ปกติ 9 15" xfId="123" xr:uid="{00000000-0005-0000-0000-00009E010000}"/>
    <cellStyle name="ปกติ 9 16" xfId="124" xr:uid="{00000000-0005-0000-0000-00009F010000}"/>
    <cellStyle name="ปกติ 9 17" xfId="125" xr:uid="{00000000-0005-0000-0000-0000A0010000}"/>
    <cellStyle name="ปกติ 9 18" xfId="126" xr:uid="{00000000-0005-0000-0000-0000A1010000}"/>
    <cellStyle name="ปกติ 9 2" xfId="127" xr:uid="{00000000-0005-0000-0000-0000A2010000}"/>
    <cellStyle name="ปกติ 9 3" xfId="128" xr:uid="{00000000-0005-0000-0000-0000A3010000}"/>
    <cellStyle name="ปกติ 9 4" xfId="129" xr:uid="{00000000-0005-0000-0000-0000A4010000}"/>
    <cellStyle name="ปกติ 9 5" xfId="130" xr:uid="{00000000-0005-0000-0000-0000A5010000}"/>
    <cellStyle name="ปกติ 9 6" xfId="131" xr:uid="{00000000-0005-0000-0000-0000A6010000}"/>
    <cellStyle name="ปกติ 9 7" xfId="132" xr:uid="{00000000-0005-0000-0000-0000A7010000}"/>
    <cellStyle name="ปกติ 9 8" xfId="133" xr:uid="{00000000-0005-0000-0000-0000A8010000}"/>
    <cellStyle name="ปกติ 9 9" xfId="134" xr:uid="{00000000-0005-0000-0000-0000A9010000}"/>
    <cellStyle name="เปอร์เซ็นต์ 5" xfId="135" xr:uid="{00000000-0005-0000-0000-0000AC010000}"/>
    <cellStyle name="ลักษณะ 1" xfId="136" xr:uid="{00000000-0005-0000-0000-0000A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sp macro="" textlink="">
      <xdr:nvSpPr>
        <xdr:cNvPr id="11265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636814</xdr:colOff>
      <xdr:row>1</xdr:row>
      <xdr:rowOff>180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1265"/>
            </a:ex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542925</xdr:colOff>
      <xdr:row>0</xdr:row>
      <xdr:rowOff>0</xdr:rowOff>
    </xdr:from>
    <xdr:to>
      <xdr:col>1</xdr:col>
      <xdr:colOff>638175</xdr:colOff>
      <xdr:row>1</xdr:row>
      <xdr:rowOff>180</xdr:rowOff>
    </xdr:to>
    <xdr:pic>
      <xdr:nvPicPr>
        <xdr:cNvPr id="3" name="Object 1" hidden="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0"/>
          <a:ext cx="638175" cy="1619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136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4" sqref="G4"/>
    </sheetView>
  </sheetViews>
  <sheetFormatPr defaultColWidth="9" defaultRowHeight="12.75"/>
  <cols>
    <col min="1" max="1" width="9" style="8" customWidth="1"/>
    <col min="2" max="2" width="36.75" style="8" customWidth="1"/>
    <col min="3" max="3" width="23.375" style="8" bestFit="1" customWidth="1"/>
    <col min="4" max="4" width="17" style="8" bestFit="1" customWidth="1"/>
    <col min="5" max="5" width="17.625" style="8" bestFit="1" customWidth="1"/>
    <col min="6" max="7" width="18" style="8" bestFit="1" customWidth="1"/>
    <col min="8" max="8" width="7.5" style="8" bestFit="1" customWidth="1"/>
    <col min="9" max="9" width="18.375" style="8" bestFit="1" customWidth="1"/>
    <col min="10" max="10" width="16.875" style="8" bestFit="1" customWidth="1"/>
    <col min="11" max="11" width="18.375" style="109" bestFit="1" customWidth="1"/>
    <col min="12" max="12" width="16.5" style="109" customWidth="1"/>
    <col min="13" max="13" width="15.25" style="109" customWidth="1"/>
    <col min="14" max="16384" width="9" style="8"/>
  </cols>
  <sheetData>
    <row r="1" spans="1:13">
      <c r="B1" s="233" t="s">
        <v>134</v>
      </c>
      <c r="C1" s="233"/>
      <c r="D1" s="233"/>
      <c r="E1" s="233"/>
      <c r="F1" s="8" t="s">
        <v>233</v>
      </c>
      <c r="G1" s="100" t="s">
        <v>174</v>
      </c>
      <c r="H1" s="101"/>
      <c r="I1" s="100"/>
    </row>
    <row r="2" spans="1:13">
      <c r="B2" s="233" t="s">
        <v>0</v>
      </c>
      <c r="C2" s="233"/>
      <c r="D2" s="233"/>
      <c r="E2" s="233"/>
      <c r="F2" s="8" t="s">
        <v>234</v>
      </c>
      <c r="G2" s="100" t="s">
        <v>167</v>
      </c>
      <c r="H2" s="101"/>
      <c r="I2" s="100" t="s">
        <v>158</v>
      </c>
    </row>
    <row r="3" spans="1:13">
      <c r="B3" s="233" t="s">
        <v>269</v>
      </c>
      <c r="C3" s="233"/>
      <c r="D3" s="233"/>
      <c r="E3" s="233"/>
      <c r="F3" s="8" t="s">
        <v>235</v>
      </c>
      <c r="G3" s="8" t="s">
        <v>192</v>
      </c>
      <c r="H3" s="1"/>
    </row>
    <row r="4" spans="1:13">
      <c r="B4" s="233"/>
      <c r="C4" s="233"/>
      <c r="D4" s="233"/>
      <c r="F4" s="8" t="s">
        <v>236</v>
      </c>
      <c r="G4" s="8" t="s">
        <v>275</v>
      </c>
      <c r="H4" s="1"/>
    </row>
    <row r="5" spans="1:13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229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332294652.94000012</v>
      </c>
      <c r="D11" s="3">
        <v>334385616.06999999</v>
      </c>
      <c r="E11" s="26">
        <f>D11-C11</f>
        <v>2090963.129999876</v>
      </c>
      <c r="F11" s="26">
        <v>312853901.05304354</v>
      </c>
      <c r="G11" s="217">
        <v>95780793.633004785</v>
      </c>
      <c r="H11" s="47">
        <v>1</v>
      </c>
      <c r="I11" s="220">
        <f>(D11/12)*12</f>
        <v>334385616.06999999</v>
      </c>
      <c r="J11" s="27">
        <f>'ผลการดำเนินงาน Planfin 63'!C6</f>
        <v>395987328.13</v>
      </c>
      <c r="K11" s="116">
        <f>J11-I11</f>
        <v>61601712.060000002</v>
      </c>
      <c r="L11" s="116">
        <f>(J11*100)/I11-100</f>
        <v>18.422357033175842</v>
      </c>
      <c r="M11" s="116">
        <f t="shared" ref="M11:M23" si="0">(J11*100)/D11</f>
        <v>118.42235703317584</v>
      </c>
    </row>
    <row r="12" spans="1:13">
      <c r="A12" s="2" t="s">
        <v>8</v>
      </c>
      <c r="B12" s="82" t="s">
        <v>9</v>
      </c>
      <c r="C12" s="3">
        <v>643150</v>
      </c>
      <c r="D12" s="3">
        <v>600000</v>
      </c>
      <c r="E12" s="26">
        <f t="shared" ref="E12:E22" si="1">D12-C12</f>
        <v>-43150</v>
      </c>
      <c r="F12" s="26">
        <v>953110.30434782605</v>
      </c>
      <c r="G12" s="217">
        <v>728302.95612362667</v>
      </c>
      <c r="H12" s="47">
        <v>0</v>
      </c>
      <c r="I12" s="220">
        <f t="shared" ref="I12:I22" si="2">(D12/12)*12</f>
        <v>600000</v>
      </c>
      <c r="J12" s="27">
        <f>'ผลการดำเนินงาน Planfin 63'!C7</f>
        <v>791824</v>
      </c>
      <c r="K12" s="116">
        <f>J12-I12</f>
        <v>191824</v>
      </c>
      <c r="L12" s="116">
        <f t="shared" ref="L12:L22" si="3">(J12*100)/I12-100</f>
        <v>31.970666666666659</v>
      </c>
      <c r="M12" s="116">
        <f t="shared" si="0"/>
        <v>131.97066666666666</v>
      </c>
    </row>
    <row r="13" spans="1:13">
      <c r="A13" s="2" t="s">
        <v>10</v>
      </c>
      <c r="B13" s="82" t="s">
        <v>11</v>
      </c>
      <c r="C13" s="3">
        <v>2178419</v>
      </c>
      <c r="D13" s="3">
        <v>2500000</v>
      </c>
      <c r="E13" s="26">
        <f t="shared" si="1"/>
        <v>321581</v>
      </c>
      <c r="F13" s="26">
        <v>4917096.4130434785</v>
      </c>
      <c r="G13" s="217">
        <v>4243209.6537639461</v>
      </c>
      <c r="H13" s="47">
        <v>0</v>
      </c>
      <c r="I13" s="220">
        <f t="shared" si="2"/>
        <v>2500000</v>
      </c>
      <c r="J13" s="27">
        <f>'ผลการดำเนินงาน Planfin 63'!C8</f>
        <v>2264676</v>
      </c>
      <c r="K13" s="116">
        <f t="shared" ref="K13:K23" si="4">J13-I13</f>
        <v>-235324</v>
      </c>
      <c r="L13" s="116">
        <f t="shared" si="3"/>
        <v>-9.4129599999999982</v>
      </c>
      <c r="M13" s="116">
        <f t="shared" si="0"/>
        <v>90.587040000000002</v>
      </c>
    </row>
    <row r="14" spans="1:13">
      <c r="A14" s="2" t="s">
        <v>12</v>
      </c>
      <c r="B14" s="82" t="s">
        <v>13</v>
      </c>
      <c r="C14" s="3">
        <v>14041401.830000002</v>
      </c>
      <c r="D14" s="3">
        <v>15000000</v>
      </c>
      <c r="E14" s="26">
        <f t="shared" si="1"/>
        <v>958598.16999999806</v>
      </c>
      <c r="F14" s="26">
        <v>24128635.906521741</v>
      </c>
      <c r="G14" s="217">
        <v>9120944.0273202881</v>
      </c>
      <c r="H14" s="47">
        <v>0</v>
      </c>
      <c r="I14" s="220">
        <f t="shared" si="2"/>
        <v>15000000</v>
      </c>
      <c r="J14" s="27">
        <f>'ผลการดำเนินงาน Planfin 63'!C9</f>
        <v>15224519.699999999</v>
      </c>
      <c r="K14" s="116">
        <f t="shared" si="4"/>
        <v>224519.69999999925</v>
      </c>
      <c r="L14" s="116">
        <f t="shared" si="3"/>
        <v>1.4967979999999983</v>
      </c>
      <c r="M14" s="116">
        <f t="shared" si="0"/>
        <v>101.496798</v>
      </c>
    </row>
    <row r="15" spans="1:13">
      <c r="A15" s="2" t="s">
        <v>14</v>
      </c>
      <c r="B15" s="82" t="s">
        <v>15</v>
      </c>
      <c r="C15" s="3">
        <v>99307633.859999985</v>
      </c>
      <c r="D15" s="3">
        <v>100320000</v>
      </c>
      <c r="E15" s="26">
        <f t="shared" si="1"/>
        <v>1012366.1400000155</v>
      </c>
      <c r="F15" s="26">
        <v>184053299.82478261</v>
      </c>
      <c r="G15" s="217">
        <v>61097714.40811874</v>
      </c>
      <c r="H15" s="47">
        <v>0</v>
      </c>
      <c r="I15" s="220">
        <f t="shared" si="2"/>
        <v>100320000</v>
      </c>
      <c r="J15" s="27">
        <f>'ผลการดำเนินงาน Planfin 63'!C10</f>
        <v>104464236.28</v>
      </c>
      <c r="K15" s="116">
        <f t="shared" si="4"/>
        <v>4144236.2800000012</v>
      </c>
      <c r="L15" s="116">
        <f t="shared" si="3"/>
        <v>4.1310170255183465</v>
      </c>
      <c r="M15" s="116">
        <f t="shared" si="0"/>
        <v>104.13101702551835</v>
      </c>
    </row>
    <row r="16" spans="1:13">
      <c r="A16" s="2" t="s">
        <v>16</v>
      </c>
      <c r="B16" s="82" t="s">
        <v>17</v>
      </c>
      <c r="C16" s="3">
        <v>102755532.25</v>
      </c>
      <c r="D16" s="3">
        <v>75400000</v>
      </c>
      <c r="E16" s="26">
        <f t="shared" si="1"/>
        <v>-27355532.25</v>
      </c>
      <c r="F16" s="26">
        <v>72057663.203478262</v>
      </c>
      <c r="G16" s="217">
        <v>33463174.860792536</v>
      </c>
      <c r="H16" s="47">
        <v>1</v>
      </c>
      <c r="I16" s="220">
        <f t="shared" si="2"/>
        <v>75400000</v>
      </c>
      <c r="J16" s="27">
        <f>'ผลการดำเนินงาน Planfin 63'!C11</f>
        <v>90364605.579999998</v>
      </c>
      <c r="K16" s="116">
        <f t="shared" si="4"/>
        <v>14964605.579999998</v>
      </c>
      <c r="L16" s="116">
        <f t="shared" si="3"/>
        <v>19.846957002652516</v>
      </c>
      <c r="M16" s="116">
        <f t="shared" si="0"/>
        <v>119.84695700265252</v>
      </c>
    </row>
    <row r="17" spans="1:13">
      <c r="A17" s="2" t="s">
        <v>18</v>
      </c>
      <c r="B17" s="82" t="s">
        <v>19</v>
      </c>
      <c r="C17" s="3">
        <v>8315047.4900000002</v>
      </c>
      <c r="D17" s="3">
        <v>7978000</v>
      </c>
      <c r="E17" s="26">
        <f t="shared" si="1"/>
        <v>-337047.49000000022</v>
      </c>
      <c r="F17" s="26">
        <v>3811631.6278260876</v>
      </c>
      <c r="G17" s="217">
        <v>7286474.1970842769</v>
      </c>
      <c r="H17" s="47">
        <v>1</v>
      </c>
      <c r="I17" s="220">
        <f t="shared" si="2"/>
        <v>7978000</v>
      </c>
      <c r="J17" s="27">
        <f>'ผลการดำเนินงาน Planfin 63'!C12</f>
        <v>10955773.859999999</v>
      </c>
      <c r="K17" s="116">
        <f t="shared" si="4"/>
        <v>2977773.8599999994</v>
      </c>
      <c r="L17" s="116">
        <f t="shared" si="3"/>
        <v>37.324816495362256</v>
      </c>
      <c r="M17" s="116">
        <f t="shared" si="0"/>
        <v>137.32481649536226</v>
      </c>
    </row>
    <row r="18" spans="1:13">
      <c r="A18" s="2" t="s">
        <v>20</v>
      </c>
      <c r="B18" s="82" t="s">
        <v>21</v>
      </c>
      <c r="C18" s="3">
        <v>116996758.47000001</v>
      </c>
      <c r="D18" s="3">
        <v>104453512.51000001</v>
      </c>
      <c r="E18" s="26">
        <f t="shared" si="1"/>
        <v>-12543245.960000008</v>
      </c>
      <c r="F18" s="26">
        <v>110613993.24130434</v>
      </c>
      <c r="G18" s="217">
        <v>32283904.538914226</v>
      </c>
      <c r="H18" s="47">
        <v>0</v>
      </c>
      <c r="I18" s="220">
        <f t="shared" si="2"/>
        <v>104453512.51000002</v>
      </c>
      <c r="J18" s="27">
        <f>'ผลการดำเนินงาน Planfin 63'!C13</f>
        <v>104995977.95</v>
      </c>
      <c r="K18" s="116">
        <f t="shared" si="4"/>
        <v>542465.43999998271</v>
      </c>
      <c r="L18" s="116">
        <f t="shared" si="3"/>
        <v>0.51933671445280538</v>
      </c>
      <c r="M18" s="116">
        <f t="shared" si="0"/>
        <v>100.51933671445282</v>
      </c>
    </row>
    <row r="19" spans="1:13">
      <c r="A19" s="2" t="s">
        <v>22</v>
      </c>
      <c r="B19" s="82" t="s">
        <v>23</v>
      </c>
      <c r="C19" s="3">
        <v>180017624.12</v>
      </c>
      <c r="D19" s="3">
        <v>187372209</v>
      </c>
      <c r="E19" s="26">
        <f t="shared" si="1"/>
        <v>7354584.8799999952</v>
      </c>
      <c r="F19" s="26">
        <v>306173252.24739134</v>
      </c>
      <c r="G19" s="217">
        <v>61389550.568073481</v>
      </c>
      <c r="H19" s="47">
        <v>0</v>
      </c>
      <c r="I19" s="220">
        <f t="shared" si="2"/>
        <v>187372209</v>
      </c>
      <c r="J19" s="27">
        <f>'ผลการดำเนินงาน Planfin 63'!C14</f>
        <v>196154560.13999999</v>
      </c>
      <c r="K19" s="116">
        <f t="shared" si="4"/>
        <v>8782351.1399999857</v>
      </c>
      <c r="L19" s="116">
        <f t="shared" si="3"/>
        <v>4.6871151206847372</v>
      </c>
      <c r="M19" s="116">
        <f t="shared" si="0"/>
        <v>104.68711512068474</v>
      </c>
    </row>
    <row r="20" spans="1:13">
      <c r="A20" s="2" t="s">
        <v>24</v>
      </c>
      <c r="B20" s="82" t="s">
        <v>25</v>
      </c>
      <c r="C20" s="3">
        <v>45593379.700000003</v>
      </c>
      <c r="D20" s="3">
        <v>65629860.240000002</v>
      </c>
      <c r="E20" s="26">
        <f t="shared" si="1"/>
        <v>20036480.539999999</v>
      </c>
      <c r="F20" s="26">
        <v>80120562.29739131</v>
      </c>
      <c r="G20" s="217">
        <v>35858792.794477887</v>
      </c>
      <c r="H20" s="47">
        <v>0</v>
      </c>
      <c r="I20" s="220">
        <f t="shared" si="2"/>
        <v>65629860.24000001</v>
      </c>
      <c r="J20" s="27">
        <f>'ผลการดำเนินงาน Planfin 63'!C15</f>
        <v>68364148.810000002</v>
      </c>
      <c r="K20" s="116">
        <f t="shared" si="4"/>
        <v>2734288.5699999928</v>
      </c>
      <c r="L20" s="116">
        <f t="shared" si="3"/>
        <v>4.1662264097486172</v>
      </c>
      <c r="M20" s="116">
        <f t="shared" si="0"/>
        <v>104.16622640974863</v>
      </c>
    </row>
    <row r="21" spans="1:13">
      <c r="A21" s="130" t="s">
        <v>188</v>
      </c>
      <c r="B21" s="131" t="s">
        <v>189</v>
      </c>
      <c r="C21" s="3">
        <v>145000</v>
      </c>
      <c r="D21" s="3">
        <v>0</v>
      </c>
      <c r="E21" s="26">
        <f t="shared" ref="E21" si="5">D21-C21</f>
        <v>-145000</v>
      </c>
      <c r="F21" s="26">
        <v>21840405.575000003</v>
      </c>
      <c r="G21" s="217">
        <v>51880378.840424344</v>
      </c>
      <c r="H21" s="47">
        <v>0</v>
      </c>
      <c r="I21" s="220">
        <f t="shared" si="2"/>
        <v>0</v>
      </c>
      <c r="J21" s="27">
        <f>'ผลการดำเนินงาน Planfin 63'!C16</f>
        <v>0</v>
      </c>
      <c r="K21" s="116">
        <f t="shared" ref="K21" si="6">J21-I21</f>
        <v>0</v>
      </c>
      <c r="L21" s="116" t="e">
        <f t="shared" ref="L21" si="7">(J21*100)/I21-100</f>
        <v>#DIV/0!</v>
      </c>
      <c r="M21" s="116" t="e">
        <f t="shared" ref="M21" si="8">(J21*100)/D21</f>
        <v>#DIV/0!</v>
      </c>
    </row>
    <row r="22" spans="1:13">
      <c r="A22" s="2" t="s">
        <v>26</v>
      </c>
      <c r="B22" s="82" t="s">
        <v>27</v>
      </c>
      <c r="C22" s="3">
        <v>36110670.600000001</v>
      </c>
      <c r="D22" s="3">
        <v>140565873.59</v>
      </c>
      <c r="E22" s="26">
        <f t="shared" si="1"/>
        <v>104455202.99000001</v>
      </c>
      <c r="F22" s="26">
        <v>66783267.928695671</v>
      </c>
      <c r="G22" s="217">
        <v>40034549.664876148</v>
      </c>
      <c r="H22" s="47">
        <v>3</v>
      </c>
      <c r="I22" s="220">
        <f t="shared" si="2"/>
        <v>140565873.59</v>
      </c>
      <c r="J22" s="27">
        <f>'ผลการดำเนินงาน Planfin 63'!C17</f>
        <v>120209316.06</v>
      </c>
      <c r="K22" s="116">
        <f>J22-I22</f>
        <v>-20356557.530000001</v>
      </c>
      <c r="L22" s="116">
        <f t="shared" si="3"/>
        <v>-14.481863207691248</v>
      </c>
      <c r="M22" s="116">
        <f t="shared" si="0"/>
        <v>85.518136792308752</v>
      </c>
    </row>
    <row r="23" spans="1:13">
      <c r="A23" s="86" t="s">
        <v>28</v>
      </c>
      <c r="B23" s="58" t="s">
        <v>29</v>
      </c>
      <c r="C23" s="5">
        <f>SUM(C11:C22)</f>
        <v>938399270.26000023</v>
      </c>
      <c r="D23" s="5">
        <f>SUM(D11:D22)</f>
        <v>1034205071.4100001</v>
      </c>
      <c r="E23" s="28">
        <f>D23-C23</f>
        <v>95805801.149999857</v>
      </c>
      <c r="F23" s="28">
        <v>1188306819.6228263</v>
      </c>
      <c r="G23" s="218">
        <v>433167790.14297432</v>
      </c>
      <c r="H23" s="48">
        <v>0</v>
      </c>
      <c r="I23" s="5">
        <f>SUM(I11:I22)</f>
        <v>1034205071.4100001</v>
      </c>
      <c r="J23" s="31">
        <f>'ผลการดำเนินงาน Planfin 63'!C18</f>
        <v>1109776966.51</v>
      </c>
      <c r="K23" s="29">
        <f t="shared" si="4"/>
        <v>75571895.099999905</v>
      </c>
      <c r="L23" s="29">
        <f>(J23*100)/I23-100</f>
        <v>7.3072446837809224</v>
      </c>
      <c r="M23" s="29">
        <f t="shared" si="0"/>
        <v>107.30724468378092</v>
      </c>
    </row>
    <row r="24" spans="1:13">
      <c r="A24" s="81" t="s">
        <v>179</v>
      </c>
      <c r="B24" s="76" t="s">
        <v>150</v>
      </c>
      <c r="C24" s="77">
        <f>C23-C22</f>
        <v>902288599.66000021</v>
      </c>
      <c r="D24" s="77">
        <f>D23-D22</f>
        <v>893639197.82000005</v>
      </c>
      <c r="E24" s="78">
        <f>D24-C24</f>
        <v>-8649401.8400001526</v>
      </c>
      <c r="F24" s="78"/>
      <c r="G24" s="219"/>
      <c r="H24" s="79"/>
      <c r="I24" s="77">
        <f>I23-I22</f>
        <v>893639197.82000005</v>
      </c>
      <c r="J24" s="80">
        <f>'ผลการดำเนินงาน Planfin 63'!C19</f>
        <v>989567650.45000005</v>
      </c>
      <c r="K24" s="117">
        <f>J24-I24</f>
        <v>95928452.629999995</v>
      </c>
      <c r="L24" s="117">
        <f>(J24*100)/I24-100</f>
        <v>10.734584255481835</v>
      </c>
      <c r="M24" s="117">
        <f>(J24*100)/D24</f>
        <v>110.73458425548183</v>
      </c>
    </row>
    <row r="25" spans="1:13" s="1" customFormat="1" ht="25.5">
      <c r="A25" s="164"/>
      <c r="B25" s="165" t="s">
        <v>225</v>
      </c>
      <c r="C25" s="166">
        <f>C24-C21</f>
        <v>902143599.66000021</v>
      </c>
      <c r="D25" s="166">
        <f>D24-D21</f>
        <v>893639197.82000005</v>
      </c>
      <c r="E25" s="167">
        <f>D25-C25</f>
        <v>-8504401.8400001526</v>
      </c>
      <c r="F25" s="166"/>
      <c r="G25" s="168"/>
      <c r="H25" s="169"/>
      <c r="I25" s="166">
        <f>I24-I21</f>
        <v>893639197.82000005</v>
      </c>
      <c r="J25" s="166">
        <f>J24-J21</f>
        <v>989567650.45000005</v>
      </c>
      <c r="K25" s="166">
        <f>K24-K21</f>
        <v>95928452.629999995</v>
      </c>
      <c r="L25" s="170">
        <f>(J25*100)/I25-100</f>
        <v>10.734584255481835</v>
      </c>
      <c r="M25" s="170">
        <f>(J25*100)/D25</f>
        <v>110.73458425548183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133634331.45</v>
      </c>
      <c r="D27" s="3">
        <v>140145485.19999999</v>
      </c>
      <c r="E27" s="26">
        <f t="shared" ref="E27:E42" si="9">D27-C27</f>
        <v>6511153.7499999851</v>
      </c>
      <c r="F27" s="26">
        <v>186865251.19913045</v>
      </c>
      <c r="G27" s="217">
        <v>51019334.720734723</v>
      </c>
      <c r="H27" s="47">
        <v>0</v>
      </c>
      <c r="I27" s="220">
        <f>(D27/12)*12</f>
        <v>140145485.19999999</v>
      </c>
      <c r="J27" s="27">
        <f>'ผลการดำเนินงาน Planfin 63'!C21</f>
        <v>136793432.25999999</v>
      </c>
      <c r="K27" s="116">
        <f t="shared" ref="K27:K41" si="10">J27-I27</f>
        <v>-3352052.9399999976</v>
      </c>
      <c r="L27" s="116">
        <f>(J27*100)/I27-100</f>
        <v>-2.3918379783810479</v>
      </c>
      <c r="M27" s="116">
        <f t="shared" ref="M27:M42" si="11">(J27*100)/D27</f>
        <v>97.608162021618952</v>
      </c>
    </row>
    <row r="28" spans="1:13">
      <c r="A28" s="2" t="s">
        <v>33</v>
      </c>
      <c r="B28" s="82" t="s">
        <v>34</v>
      </c>
      <c r="C28" s="3">
        <v>46994227.300000004</v>
      </c>
      <c r="D28" s="3">
        <v>54405221.509999998</v>
      </c>
      <c r="E28" s="26">
        <f t="shared" si="9"/>
        <v>7410994.2099999934</v>
      </c>
      <c r="F28" s="26">
        <v>91110189.160434768</v>
      </c>
      <c r="G28" s="217">
        <v>29294040.707788471</v>
      </c>
      <c r="H28" s="47">
        <v>0</v>
      </c>
      <c r="I28" s="220">
        <f t="shared" ref="I28:I41" si="12">(D28/12)*12</f>
        <v>54405221.509999998</v>
      </c>
      <c r="J28" s="27">
        <f>'ผลการดำเนินงาน Planfin 63'!C22</f>
        <v>67080799.990000002</v>
      </c>
      <c r="K28" s="116">
        <f t="shared" si="10"/>
        <v>12675578.480000004</v>
      </c>
      <c r="L28" s="116">
        <f t="shared" ref="L28:L42" si="13">(J28*100)/I28-100</f>
        <v>23.29845946435519</v>
      </c>
      <c r="M28" s="116">
        <f t="shared" si="11"/>
        <v>123.29845946435519</v>
      </c>
    </row>
    <row r="29" spans="1:13">
      <c r="A29" s="2" t="s">
        <v>35</v>
      </c>
      <c r="B29" s="82" t="s">
        <v>36</v>
      </c>
      <c r="C29" s="3">
        <v>1595716.29</v>
      </c>
      <c r="D29" s="3">
        <v>1813507.38</v>
      </c>
      <c r="E29" s="26">
        <f t="shared" si="9"/>
        <v>217791.08999999985</v>
      </c>
      <c r="F29" s="26">
        <v>2078914.0191304346</v>
      </c>
      <c r="G29" s="217">
        <v>790483.67853953457</v>
      </c>
      <c r="H29" s="47">
        <v>0</v>
      </c>
      <c r="I29" s="220">
        <f t="shared" si="12"/>
        <v>1813507.38</v>
      </c>
      <c r="J29" s="27">
        <f>'ผลการดำเนินงาน Planfin 63'!C23</f>
        <v>1168447.08</v>
      </c>
      <c r="K29" s="116">
        <f t="shared" si="10"/>
        <v>-645060.29999999981</v>
      </c>
      <c r="L29" s="116">
        <f t="shared" si="13"/>
        <v>-35.569764265310013</v>
      </c>
      <c r="M29" s="116">
        <f t="shared" si="11"/>
        <v>64.430235734689987</v>
      </c>
    </row>
    <row r="30" spans="1:13">
      <c r="A30" s="2" t="s">
        <v>37</v>
      </c>
      <c r="B30" s="82" t="s">
        <v>38</v>
      </c>
      <c r="C30" s="3">
        <v>26244668.710000001</v>
      </c>
      <c r="D30" s="3">
        <v>26899875.300000001</v>
      </c>
      <c r="E30" s="26">
        <f t="shared" si="9"/>
        <v>655206.58999999985</v>
      </c>
      <c r="F30" s="26">
        <v>38568174.938695654</v>
      </c>
      <c r="G30" s="217">
        <v>12321701.160230802</v>
      </c>
      <c r="H30" s="47">
        <v>0</v>
      </c>
      <c r="I30" s="220">
        <f t="shared" si="12"/>
        <v>26899875.299999997</v>
      </c>
      <c r="J30" s="27">
        <f>'ผลการดำเนินงาน Planfin 63'!C24</f>
        <v>24653811.420000002</v>
      </c>
      <c r="K30" s="116">
        <f t="shared" si="10"/>
        <v>-2246063.8799999952</v>
      </c>
      <c r="L30" s="116">
        <f t="shared" si="13"/>
        <v>-8.349718557988993</v>
      </c>
      <c r="M30" s="116">
        <f t="shared" si="11"/>
        <v>91.650281442010993</v>
      </c>
    </row>
    <row r="31" spans="1:13">
      <c r="A31" s="2" t="s">
        <v>39</v>
      </c>
      <c r="B31" s="82" t="s">
        <v>40</v>
      </c>
      <c r="C31" s="3">
        <v>180068306.69999999</v>
      </c>
      <c r="D31" s="3">
        <v>187372209</v>
      </c>
      <c r="E31" s="26">
        <f t="shared" si="9"/>
        <v>7303902.3000000119</v>
      </c>
      <c r="F31" s="26">
        <v>304032279.5330435</v>
      </c>
      <c r="G31" s="217">
        <v>59686397.711940765</v>
      </c>
      <c r="H31" s="47">
        <v>0</v>
      </c>
      <c r="I31" s="220">
        <f t="shared" si="12"/>
        <v>187372209</v>
      </c>
      <c r="J31" s="27">
        <f>'ผลการดำเนินงาน Planfin 63'!C25</f>
        <v>196336304.94</v>
      </c>
      <c r="K31" s="116">
        <f t="shared" si="10"/>
        <v>8964095.9399999976</v>
      </c>
      <c r="L31" s="116">
        <f t="shared" si="13"/>
        <v>4.7841117889579863</v>
      </c>
      <c r="M31" s="116">
        <f t="shared" si="11"/>
        <v>104.78411178895799</v>
      </c>
    </row>
    <row r="32" spans="1:13">
      <c r="A32" s="2" t="s">
        <v>41</v>
      </c>
      <c r="B32" s="82" t="s">
        <v>42</v>
      </c>
      <c r="C32" s="3">
        <v>76212724.040000007</v>
      </c>
      <c r="D32" s="3">
        <v>83856375</v>
      </c>
      <c r="E32" s="26">
        <f t="shared" si="9"/>
        <v>7643650.9599999934</v>
      </c>
      <c r="F32" s="26">
        <v>75500108.359130442</v>
      </c>
      <c r="G32" s="217">
        <v>16644155.763724068</v>
      </c>
      <c r="H32" s="47">
        <v>1</v>
      </c>
      <c r="I32" s="220">
        <f t="shared" si="12"/>
        <v>83856375</v>
      </c>
      <c r="J32" s="27">
        <f>'ผลการดำเนินงาน Planfin 63'!C26</f>
        <v>77993022.840000004</v>
      </c>
      <c r="K32" s="116">
        <f t="shared" si="10"/>
        <v>-5863352.1599999964</v>
      </c>
      <c r="L32" s="116">
        <f t="shared" si="13"/>
        <v>-6.9921364475867165</v>
      </c>
      <c r="M32" s="116">
        <f t="shared" si="11"/>
        <v>93.007863552413284</v>
      </c>
    </row>
    <row r="33" spans="1:13">
      <c r="A33" s="2" t="s">
        <v>43</v>
      </c>
      <c r="B33" s="82" t="s">
        <v>44</v>
      </c>
      <c r="C33" s="3">
        <v>151039351.37</v>
      </c>
      <c r="D33" s="3">
        <v>156158017</v>
      </c>
      <c r="E33" s="26">
        <f t="shared" si="9"/>
        <v>5118665.6299999952</v>
      </c>
      <c r="F33" s="26">
        <v>161070169.71869564</v>
      </c>
      <c r="G33" s="217">
        <v>34540598.254421435</v>
      </c>
      <c r="H33" s="47">
        <v>0</v>
      </c>
      <c r="I33" s="220">
        <f t="shared" si="12"/>
        <v>156158017</v>
      </c>
      <c r="J33" s="27">
        <f>'ผลการดำเนินงาน Planfin 63'!C27</f>
        <v>146232569.5</v>
      </c>
      <c r="K33" s="116">
        <f t="shared" si="10"/>
        <v>-9925447.5</v>
      </c>
      <c r="L33" s="116">
        <f t="shared" si="13"/>
        <v>-6.3560281378317001</v>
      </c>
      <c r="M33" s="116">
        <f t="shared" si="11"/>
        <v>93.6439718621683</v>
      </c>
    </row>
    <row r="34" spans="1:13">
      <c r="A34" s="2" t="s">
        <v>45</v>
      </c>
      <c r="B34" s="82" t="s">
        <v>46</v>
      </c>
      <c r="C34" s="3">
        <v>19396702.190000001</v>
      </c>
      <c r="D34" s="3">
        <v>17641433.989999998</v>
      </c>
      <c r="E34" s="26">
        <f t="shared" si="9"/>
        <v>-1755268.200000003</v>
      </c>
      <c r="F34" s="26">
        <v>25737709.375217389</v>
      </c>
      <c r="G34" s="217">
        <v>6752221.7937554382</v>
      </c>
      <c r="H34" s="47">
        <v>0</v>
      </c>
      <c r="I34" s="220">
        <f t="shared" si="12"/>
        <v>17641433.989999998</v>
      </c>
      <c r="J34" s="27">
        <f>'ผลการดำเนินงาน Planfin 63'!C28</f>
        <v>17676063.219999999</v>
      </c>
      <c r="K34" s="116">
        <f t="shared" si="10"/>
        <v>34629.230000000447</v>
      </c>
      <c r="L34" s="116">
        <f t="shared" si="13"/>
        <v>0.19629487047158989</v>
      </c>
      <c r="M34" s="116">
        <f t="shared" si="11"/>
        <v>100.19629487047159</v>
      </c>
    </row>
    <row r="35" spans="1:13">
      <c r="A35" s="2" t="s">
        <v>47</v>
      </c>
      <c r="B35" s="82" t="s">
        <v>48</v>
      </c>
      <c r="C35" s="3">
        <v>67170421.890000001</v>
      </c>
      <c r="D35" s="3">
        <v>69869600</v>
      </c>
      <c r="E35" s="26">
        <f t="shared" si="9"/>
        <v>2699178.1099999994</v>
      </c>
      <c r="F35" s="26">
        <v>71116975.772173896</v>
      </c>
      <c r="G35" s="217">
        <v>25019982.050831538</v>
      </c>
      <c r="H35" s="47">
        <v>0</v>
      </c>
      <c r="I35" s="220">
        <f t="shared" si="12"/>
        <v>69869600</v>
      </c>
      <c r="J35" s="27">
        <f>'ผลการดำเนินงาน Planfin 63'!C29</f>
        <v>79792631.450000003</v>
      </c>
      <c r="K35" s="116">
        <f t="shared" si="10"/>
        <v>9923031.450000003</v>
      </c>
      <c r="L35" s="116">
        <f t="shared" si="13"/>
        <v>14.202215913644849</v>
      </c>
      <c r="M35" s="116">
        <f t="shared" si="11"/>
        <v>114.20221591364485</v>
      </c>
    </row>
    <row r="36" spans="1:13">
      <c r="A36" s="2" t="s">
        <v>49</v>
      </c>
      <c r="B36" s="82" t="s">
        <v>50</v>
      </c>
      <c r="C36" s="3">
        <v>28415739.029999997</v>
      </c>
      <c r="D36" s="3">
        <v>29710000</v>
      </c>
      <c r="E36" s="26">
        <f t="shared" si="9"/>
        <v>1294260.9700000025</v>
      </c>
      <c r="F36" s="26">
        <v>26898948.447826091</v>
      </c>
      <c r="G36" s="217">
        <v>6393324.61946576</v>
      </c>
      <c r="H36" s="47">
        <v>1</v>
      </c>
      <c r="I36" s="220">
        <f t="shared" si="12"/>
        <v>29710000</v>
      </c>
      <c r="J36" s="27">
        <f>'ผลการดำเนินงาน Planfin 63'!C30</f>
        <v>24873869.859999999</v>
      </c>
      <c r="K36" s="116">
        <f t="shared" si="10"/>
        <v>-4836130.1400000006</v>
      </c>
      <c r="L36" s="116">
        <f t="shared" si="13"/>
        <v>-16.277785728710867</v>
      </c>
      <c r="M36" s="116">
        <f t="shared" si="11"/>
        <v>83.722214271289133</v>
      </c>
    </row>
    <row r="37" spans="1:13">
      <c r="A37" s="2" t="s">
        <v>51</v>
      </c>
      <c r="B37" s="82" t="s">
        <v>52</v>
      </c>
      <c r="C37" s="3">
        <v>22610081.879999999</v>
      </c>
      <c r="D37" s="3">
        <v>21398332.949999999</v>
      </c>
      <c r="E37" s="26">
        <f t="shared" si="9"/>
        <v>-1211748.9299999997</v>
      </c>
      <c r="F37" s="26">
        <v>34700672.703478262</v>
      </c>
      <c r="G37" s="217">
        <v>10355559.140141649</v>
      </c>
      <c r="H37" s="47">
        <v>0</v>
      </c>
      <c r="I37" s="220">
        <f t="shared" si="12"/>
        <v>21398332.949999999</v>
      </c>
      <c r="J37" s="27">
        <f>'ผลการดำเนินงาน Planfin 63'!C31</f>
        <v>23743140.73</v>
      </c>
      <c r="K37" s="116">
        <f t="shared" si="10"/>
        <v>2344807.7800000012</v>
      </c>
      <c r="L37" s="116">
        <f t="shared" si="13"/>
        <v>10.957899316170796</v>
      </c>
      <c r="M37" s="116">
        <f t="shared" si="11"/>
        <v>110.9578993161708</v>
      </c>
    </row>
    <row r="38" spans="1:13">
      <c r="A38" s="2" t="s">
        <v>53</v>
      </c>
      <c r="B38" s="82" t="s">
        <v>54</v>
      </c>
      <c r="C38" s="3">
        <v>77242480.460000008</v>
      </c>
      <c r="D38" s="3">
        <v>78497264.299999997</v>
      </c>
      <c r="E38" s="26">
        <f t="shared" si="9"/>
        <v>1254783.8399999887</v>
      </c>
      <c r="F38" s="26">
        <v>77976622.475652173</v>
      </c>
      <c r="G38" s="217">
        <v>17922661.308630601</v>
      </c>
      <c r="H38" s="47">
        <v>1</v>
      </c>
      <c r="I38" s="220">
        <f t="shared" si="12"/>
        <v>78497264.299999997</v>
      </c>
      <c r="J38" s="27">
        <f>'ผลการดำเนินงาน Planfin 63'!C32</f>
        <v>75602810.239999995</v>
      </c>
      <c r="K38" s="116">
        <f t="shared" si="10"/>
        <v>-2894454.0600000024</v>
      </c>
      <c r="L38" s="116">
        <f t="shared" si="13"/>
        <v>-3.6873311265192825</v>
      </c>
      <c r="M38" s="116">
        <f t="shared" si="11"/>
        <v>96.312668873480717</v>
      </c>
    </row>
    <row r="39" spans="1:13">
      <c r="A39" s="2" t="s">
        <v>55</v>
      </c>
      <c r="B39" s="82" t="s">
        <v>56</v>
      </c>
      <c r="C39" s="3">
        <v>11329643.460000001</v>
      </c>
      <c r="D39" s="3">
        <v>11038404.33</v>
      </c>
      <c r="E39" s="26">
        <f t="shared" si="9"/>
        <v>-291239.13000000082</v>
      </c>
      <c r="F39" s="26">
        <v>8544973.024347825</v>
      </c>
      <c r="G39" s="217">
        <v>12222979.12034482</v>
      </c>
      <c r="H39" s="47">
        <v>1</v>
      </c>
      <c r="I39" s="220">
        <f t="shared" si="12"/>
        <v>11038404.33</v>
      </c>
      <c r="J39" s="27">
        <f>'ผลการดำเนินงาน Planfin 63'!C33</f>
        <v>9290472.7799999993</v>
      </c>
      <c r="K39" s="116">
        <f t="shared" si="10"/>
        <v>-1747931.5500000007</v>
      </c>
      <c r="L39" s="116">
        <f t="shared" si="13"/>
        <v>-15.835002032399743</v>
      </c>
      <c r="M39" s="116">
        <f t="shared" si="11"/>
        <v>84.164997967600257</v>
      </c>
    </row>
    <row r="40" spans="1:13">
      <c r="A40" s="130" t="s">
        <v>57</v>
      </c>
      <c r="B40" s="132" t="s">
        <v>58</v>
      </c>
      <c r="C40" s="3">
        <v>15751294.520000001</v>
      </c>
      <c r="D40" s="3">
        <v>31971301</v>
      </c>
      <c r="E40" s="26">
        <f t="shared" ref="E40" si="14">D40-C40</f>
        <v>16220006.479999999</v>
      </c>
      <c r="F40" s="26">
        <v>30001897.297391299</v>
      </c>
      <c r="G40" s="217">
        <v>31778453.388386521</v>
      </c>
      <c r="H40" s="47">
        <v>1</v>
      </c>
      <c r="I40" s="220">
        <f t="shared" si="12"/>
        <v>31971301</v>
      </c>
      <c r="J40" s="27">
        <f>'ผลการดำเนินงาน Planfin 63'!C34</f>
        <v>38360381.159999996</v>
      </c>
      <c r="K40" s="116">
        <f t="shared" ref="K40" si="15">J40-I40</f>
        <v>6389080.1599999964</v>
      </c>
      <c r="L40" s="116">
        <f t="shared" ref="L40" si="16">(J40*100)/I40-100</f>
        <v>19.983797844197824</v>
      </c>
      <c r="M40" s="116">
        <f t="shared" ref="M40" si="17">(J40*100)/D40</f>
        <v>119.98379784419782</v>
      </c>
    </row>
    <row r="41" spans="1:13">
      <c r="A41" s="2" t="s">
        <v>190</v>
      </c>
      <c r="B41" s="131" t="s">
        <v>191</v>
      </c>
      <c r="C41" s="3">
        <v>1337192.43</v>
      </c>
      <c r="D41" s="3">
        <v>224671.24</v>
      </c>
      <c r="E41" s="26">
        <f t="shared" si="9"/>
        <v>-1112521.19</v>
      </c>
      <c r="F41" s="26">
        <v>11962167.432727272</v>
      </c>
      <c r="G41" s="217">
        <v>33769211.65876656</v>
      </c>
      <c r="H41" s="47">
        <v>0</v>
      </c>
      <c r="I41" s="220">
        <f t="shared" si="12"/>
        <v>224671.24</v>
      </c>
      <c r="J41" s="27">
        <f>'ผลการดำเนินงาน Planfin 63'!C35</f>
        <v>591026.81000000006</v>
      </c>
      <c r="K41" s="116">
        <f t="shared" si="10"/>
        <v>366355.57000000007</v>
      </c>
      <c r="L41" s="116">
        <f t="shared" si="13"/>
        <v>163.06295812494739</v>
      </c>
      <c r="M41" s="116">
        <f t="shared" si="11"/>
        <v>263.06295812494739</v>
      </c>
    </row>
    <row r="42" spans="1:13">
      <c r="A42" s="30" t="s">
        <v>59</v>
      </c>
      <c r="B42" s="4" t="s">
        <v>60</v>
      </c>
      <c r="C42" s="5">
        <f>SUM(C27:C41)</f>
        <v>859042881.72000003</v>
      </c>
      <c r="D42" s="5">
        <f>SUM(D27:D41)</f>
        <v>911001698.20000005</v>
      </c>
      <c r="E42" s="28">
        <f t="shared" si="9"/>
        <v>51958816.480000019</v>
      </c>
      <c r="F42" s="28">
        <v>1146165053.4570751</v>
      </c>
      <c r="G42" s="218">
        <v>348511105.0777027</v>
      </c>
      <c r="H42" s="48">
        <v>0</v>
      </c>
      <c r="I42" s="5">
        <f>SUM(I27:I41)</f>
        <v>911001698.20000005</v>
      </c>
      <c r="J42" s="31">
        <f>'ผลการดำเนินงาน Planfin 63'!C36</f>
        <v>920188784.27999997</v>
      </c>
      <c r="K42" s="29">
        <f>J42-I42</f>
        <v>9187086.0799999237</v>
      </c>
      <c r="L42" s="29">
        <f t="shared" si="13"/>
        <v>1.0084598193562329</v>
      </c>
      <c r="M42" s="29">
        <f t="shared" si="11"/>
        <v>101.00845981935623</v>
      </c>
    </row>
    <row r="43" spans="1:13" ht="25.5">
      <c r="A43" s="81" t="s">
        <v>180</v>
      </c>
      <c r="B43" s="76" t="s">
        <v>151</v>
      </c>
      <c r="C43" s="77">
        <f>C42-C38</f>
        <v>781800401.25999999</v>
      </c>
      <c r="D43" s="77">
        <f>D42-D38</f>
        <v>832504433.9000001</v>
      </c>
      <c r="E43" s="78">
        <f>D43-C43</f>
        <v>50704032.640000105</v>
      </c>
      <c r="F43" s="78"/>
      <c r="G43" s="219"/>
      <c r="H43" s="79"/>
      <c r="I43" s="77">
        <f>I42-I38</f>
        <v>832504433.9000001</v>
      </c>
      <c r="J43" s="80">
        <f>'ผลการดำเนินงาน Planfin 63'!C37</f>
        <v>844585974.03999996</v>
      </c>
      <c r="K43" s="117">
        <f>J43-I43</f>
        <v>12081540.139999866</v>
      </c>
      <c r="L43" s="117">
        <f t="shared" ref="L43" si="18">(J43*100)/I43-100</f>
        <v>1.4512283236020806</v>
      </c>
      <c r="M43" s="117">
        <f t="shared" ref="M43" si="19">(J43*100)/D43</f>
        <v>101.45122832360208</v>
      </c>
    </row>
    <row r="44" spans="1:13" s="139" customFormat="1" ht="25.5">
      <c r="A44" s="171"/>
      <c r="B44" s="165" t="s">
        <v>226</v>
      </c>
      <c r="C44" s="172">
        <f>C43-C41</f>
        <v>780463208.83000004</v>
      </c>
      <c r="D44" s="172">
        <f>D43-D41</f>
        <v>832279762.66000009</v>
      </c>
      <c r="E44" s="173">
        <f>D44-C44</f>
        <v>51816553.830000043</v>
      </c>
      <c r="F44" s="173"/>
      <c r="G44" s="174"/>
      <c r="H44" s="173"/>
      <c r="I44" s="172">
        <f>I43-I41</f>
        <v>832279762.66000009</v>
      </c>
      <c r="J44" s="172">
        <f>J43-J41</f>
        <v>843994947.23000002</v>
      </c>
      <c r="K44" s="175">
        <f>J44-I44</f>
        <v>11715184.569999933</v>
      </c>
      <c r="L44" s="170">
        <f>(J44*100)/I44-100</f>
        <v>1.4076017579182434</v>
      </c>
      <c r="M44" s="170">
        <f>(J44*100)/D44</f>
        <v>101.40760175791824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>
      <c r="A46" s="128" t="s">
        <v>61</v>
      </c>
      <c r="B46" s="176" t="s">
        <v>62</v>
      </c>
      <c r="C46" s="5">
        <f t="shared" ref="C46:D48" si="20">C23-C42</f>
        <v>79356388.5400002</v>
      </c>
      <c r="D46" s="5">
        <f t="shared" si="20"/>
        <v>123203373.21000004</v>
      </c>
      <c r="E46" s="28">
        <f t="shared" ref="E46:E48" si="21">D46-C46</f>
        <v>43846984.669999838</v>
      </c>
      <c r="F46" s="177"/>
      <c r="G46" s="178"/>
      <c r="H46" s="179"/>
      <c r="I46" s="5">
        <f>I23-I42</f>
        <v>123203373.21000004</v>
      </c>
      <c r="J46" s="5">
        <f t="shared" ref="J46:J48" si="22">J23-J42</f>
        <v>189588182.23000002</v>
      </c>
      <c r="K46" s="28">
        <f>J46-I46</f>
        <v>66384809.019999981</v>
      </c>
      <c r="L46" s="180">
        <f>(J46*100)/I46-100</f>
        <v>53.882298260492519</v>
      </c>
      <c r="M46" s="181">
        <f>(J46*100)/D46</f>
        <v>153.88229826049252</v>
      </c>
    </row>
    <row r="47" spans="1:13" s="85" customFormat="1">
      <c r="A47" s="182" t="s">
        <v>63</v>
      </c>
      <c r="B47" s="183" t="s">
        <v>66</v>
      </c>
      <c r="C47" s="184">
        <f t="shared" si="20"/>
        <v>120488198.40000021</v>
      </c>
      <c r="D47" s="184">
        <f t="shared" si="20"/>
        <v>61134763.919999957</v>
      </c>
      <c r="E47" s="185">
        <f t="shared" si="21"/>
        <v>-59353434.480000257</v>
      </c>
      <c r="F47" s="186"/>
      <c r="G47" s="187"/>
      <c r="H47" s="188"/>
      <c r="I47" s="184">
        <f>I24-I43</f>
        <v>61134763.919999957</v>
      </c>
      <c r="J47" s="184">
        <f>J24-J43</f>
        <v>144981676.41000009</v>
      </c>
      <c r="K47" s="185">
        <f>J47-I47</f>
        <v>83846912.490000129</v>
      </c>
      <c r="L47" s="181">
        <f t="shared" ref="L47" si="23">(J47*100)/I47-100</f>
        <v>137.15095489649872</v>
      </c>
      <c r="M47" s="181">
        <f t="shared" ref="M47:M48" si="24">(J47*100)/D47</f>
        <v>237.15095489649872</v>
      </c>
    </row>
    <row r="48" spans="1:13" ht="27.75" customHeight="1">
      <c r="A48" s="164" t="s">
        <v>65</v>
      </c>
      <c r="B48" s="189" t="s">
        <v>227</v>
      </c>
      <c r="C48" s="190">
        <f>C25-C44</f>
        <v>121680390.83000016</v>
      </c>
      <c r="D48" s="190">
        <f t="shared" si="20"/>
        <v>61359435.159999967</v>
      </c>
      <c r="E48" s="191">
        <f t="shared" si="21"/>
        <v>-60320955.670000196</v>
      </c>
      <c r="F48" s="192"/>
      <c r="G48" s="192"/>
      <c r="H48" s="192"/>
      <c r="I48" s="190">
        <f>I25-I44</f>
        <v>61359435.159999967</v>
      </c>
      <c r="J48" s="190">
        <f t="shared" si="22"/>
        <v>145572703.22000003</v>
      </c>
      <c r="K48" s="190">
        <f>(K23-K22)-(K42-K38)</f>
        <v>83846912.48999998</v>
      </c>
      <c r="L48" s="193">
        <f>(J48*100)/I48-100</f>
        <v>137.24583324537912</v>
      </c>
      <c r="M48" s="193">
        <f t="shared" si="24"/>
        <v>237.24583324537912</v>
      </c>
    </row>
    <row r="49" spans="1:13">
      <c r="A49" s="2"/>
      <c r="B49" s="82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12226952.789999999</v>
      </c>
      <c r="E49" s="51"/>
      <c r="H49" s="52"/>
      <c r="J49" s="52"/>
    </row>
    <row r="50" spans="1:13">
      <c r="A50" s="2"/>
      <c r="B50" s="82" t="s">
        <v>68</v>
      </c>
      <c r="C50" s="194" t="str">
        <f>IF(D50&gt;=0,"ไม่เกิน","เกิน")</f>
        <v>เกิน</v>
      </c>
      <c r="D50" s="194">
        <f>IF(D47&lt;0,0-C112,((D47*20%)-C112))</f>
        <v>-41773047.216000006</v>
      </c>
      <c r="E50" s="51"/>
      <c r="H50" s="52"/>
      <c r="J50" s="52"/>
    </row>
    <row r="51" spans="1:13">
      <c r="A51" s="2" t="s">
        <v>69</v>
      </c>
      <c r="B51" s="82" t="s">
        <v>221</v>
      </c>
      <c r="C51" s="3">
        <v>252843775.84999999</v>
      </c>
      <c r="D51" s="3">
        <f>C51</f>
        <v>252843775.84999999</v>
      </c>
      <c r="E51" s="51"/>
      <c r="H51" s="52"/>
      <c r="J51" s="52"/>
    </row>
    <row r="52" spans="1:13">
      <c r="A52" s="2" t="s">
        <v>70</v>
      </c>
      <c r="B52" s="82" t="s">
        <v>222</v>
      </c>
      <c r="C52" s="3">
        <v>247779142.06</v>
      </c>
      <c r="D52" s="3">
        <f>C52</f>
        <v>247779142.06</v>
      </c>
      <c r="E52" s="51"/>
      <c r="H52" s="52"/>
      <c r="J52" s="52"/>
    </row>
    <row r="53" spans="1:13">
      <c r="A53" s="2" t="s">
        <v>71</v>
      </c>
      <c r="B53" s="82" t="s">
        <v>223</v>
      </c>
      <c r="C53" s="6">
        <v>-158848472.19999999</v>
      </c>
      <c r="D53" s="6">
        <f>C53</f>
        <v>-158848472.19999999</v>
      </c>
      <c r="E53" s="51"/>
      <c r="H53" s="52"/>
      <c r="J53" s="52"/>
    </row>
    <row r="54" spans="1:13" s="1" customFormat="1">
      <c r="A54" s="2" t="s">
        <v>206</v>
      </c>
      <c r="B54" s="143" t="s">
        <v>224</v>
      </c>
      <c r="C54" s="159">
        <v>88930669.860000014</v>
      </c>
      <c r="D54" s="3">
        <f t="shared" ref="D54" si="25">C54</f>
        <v>88930669.860000014</v>
      </c>
      <c r="E54" s="51"/>
      <c r="H54" s="33"/>
      <c r="K54" s="45"/>
      <c r="L54" s="45"/>
      <c r="M54" s="45"/>
    </row>
    <row r="55" spans="1:13" s="1" customFormat="1">
      <c r="A55" s="8" t="s">
        <v>149</v>
      </c>
      <c r="B55" s="7"/>
      <c r="H55" s="33"/>
      <c r="K55" s="45"/>
      <c r="L55" s="45"/>
      <c r="M55" s="45"/>
    </row>
    <row r="56" spans="1:13" s="1" customFormat="1">
      <c r="A56" s="248" t="s">
        <v>230</v>
      </c>
      <c r="B56" s="248"/>
      <c r="C56" s="248"/>
      <c r="H56" s="33"/>
      <c r="K56" s="45"/>
      <c r="L56" s="45"/>
      <c r="M56" s="45"/>
    </row>
    <row r="57" spans="1:13" s="1" customFormat="1">
      <c r="A57" s="8"/>
      <c r="B57" s="7"/>
      <c r="H57" s="33"/>
      <c r="K57" s="45"/>
      <c r="L57" s="45"/>
      <c r="M57" s="45"/>
    </row>
    <row r="58" spans="1:13" s="1" customFormat="1">
      <c r="A58" s="8"/>
      <c r="B58" s="7"/>
      <c r="H58" s="33"/>
      <c r="K58" s="45"/>
      <c r="L58" s="45"/>
      <c r="M58" s="45"/>
    </row>
    <row r="59" spans="1:13" s="1" customFormat="1">
      <c r="A59" s="8"/>
      <c r="B59" s="7"/>
      <c r="H59" s="33"/>
      <c r="K59" s="45"/>
      <c r="L59" s="45"/>
      <c r="M59" s="45"/>
    </row>
    <row r="60" spans="1:13" s="1" customFormat="1">
      <c r="A60" s="8"/>
      <c r="B60" s="7"/>
      <c r="H60" s="33"/>
      <c r="K60" s="45"/>
      <c r="L60" s="45"/>
      <c r="M60" s="45"/>
    </row>
    <row r="61" spans="1:13" s="1" customFormat="1">
      <c r="A61" s="8"/>
      <c r="B61" s="7"/>
      <c r="H61" s="33"/>
      <c r="K61" s="45"/>
      <c r="L61" s="45"/>
      <c r="M61" s="45"/>
    </row>
    <row r="62" spans="1:13" s="1" customFormat="1">
      <c r="A62" s="8"/>
      <c r="B62" s="7"/>
      <c r="H62" s="33"/>
      <c r="K62" s="45"/>
      <c r="L62" s="45"/>
      <c r="M62" s="45"/>
    </row>
    <row r="63" spans="1:13" s="1" customFormat="1">
      <c r="A63" s="8"/>
      <c r="B63" s="7"/>
      <c r="H63" s="33"/>
      <c r="K63" s="45"/>
      <c r="L63" s="45"/>
      <c r="M63" s="45"/>
    </row>
    <row r="64" spans="1:13">
      <c r="B64" s="53"/>
    </row>
    <row r="65" spans="1:5">
      <c r="A65" s="1"/>
      <c r="B65" s="236" t="s">
        <v>72</v>
      </c>
      <c r="C65" s="237"/>
      <c r="D65" s="237"/>
      <c r="E65" s="237"/>
    </row>
    <row r="66" spans="1:5">
      <c r="A66" s="1"/>
      <c r="B66" s="145" t="s">
        <v>2</v>
      </c>
      <c r="C66" s="145" t="s">
        <v>207</v>
      </c>
      <c r="D66" s="45"/>
      <c r="E66" s="45"/>
    </row>
    <row r="67" spans="1:5">
      <c r="A67" s="1"/>
      <c r="B67" s="146" t="s">
        <v>73</v>
      </c>
      <c r="C67" s="160">
        <v>118000000</v>
      </c>
      <c r="D67" s="45"/>
      <c r="E67" s="45"/>
    </row>
    <row r="68" spans="1:5" ht="25.5">
      <c r="A68" s="1"/>
      <c r="B68" s="146" t="s">
        <v>74</v>
      </c>
      <c r="C68" s="160">
        <v>58900000</v>
      </c>
      <c r="D68" s="45"/>
      <c r="E68" s="45"/>
    </row>
    <row r="69" spans="1:5" ht="25.5">
      <c r="A69" s="1"/>
      <c r="B69" s="146" t="s">
        <v>75</v>
      </c>
      <c r="C69" s="160">
        <v>28000000</v>
      </c>
      <c r="D69" s="45"/>
      <c r="E69" s="45"/>
    </row>
    <row r="70" spans="1:5">
      <c r="A70" s="1"/>
      <c r="B70" s="147" t="s">
        <v>152</v>
      </c>
      <c r="C70" s="83">
        <f>SUM(C67:C69)</f>
        <v>204900000</v>
      </c>
      <c r="D70" s="45"/>
      <c r="E70" s="45"/>
    </row>
    <row r="71" spans="1:5">
      <c r="A71" s="1"/>
      <c r="B71" s="148"/>
      <c r="C71" s="84"/>
      <c r="D71" s="45"/>
      <c r="E71" s="45"/>
    </row>
    <row r="72" spans="1:5" hidden="1">
      <c r="A72" s="1"/>
      <c r="B72" s="148"/>
      <c r="C72" s="84"/>
      <c r="D72" s="45"/>
      <c r="E72" s="45"/>
    </row>
    <row r="73" spans="1:5">
      <c r="A73" s="1"/>
      <c r="B73" s="228" t="s">
        <v>76</v>
      </c>
      <c r="C73" s="229"/>
      <c r="D73" s="229"/>
      <c r="E73" s="229"/>
    </row>
    <row r="74" spans="1:5">
      <c r="A74" s="1"/>
      <c r="B74" s="145" t="s">
        <v>2</v>
      </c>
      <c r="C74" s="145" t="s">
        <v>207</v>
      </c>
      <c r="D74" s="45"/>
      <c r="E74" s="45"/>
    </row>
    <row r="75" spans="1:5">
      <c r="A75" s="1"/>
      <c r="B75" s="134" t="s">
        <v>77</v>
      </c>
      <c r="C75" s="160">
        <v>3000000</v>
      </c>
      <c r="D75" s="45"/>
      <c r="E75" s="45"/>
    </row>
    <row r="76" spans="1:5">
      <c r="A76" s="1"/>
      <c r="B76" s="134" t="s">
        <v>78</v>
      </c>
      <c r="C76" s="160">
        <v>200000</v>
      </c>
      <c r="D76" s="45"/>
      <c r="E76" s="45"/>
    </row>
    <row r="77" spans="1:5">
      <c r="A77" s="1"/>
      <c r="B77" s="134" t="s">
        <v>79</v>
      </c>
      <c r="C77" s="160">
        <v>2500000</v>
      </c>
      <c r="D77" s="45"/>
      <c r="E77" s="45"/>
    </row>
    <row r="78" spans="1:5">
      <c r="A78" s="1"/>
      <c r="B78" s="134" t="s">
        <v>80</v>
      </c>
      <c r="C78" s="160">
        <v>500000</v>
      </c>
      <c r="D78" s="45"/>
      <c r="E78" s="45"/>
    </row>
    <row r="79" spans="1:5">
      <c r="A79" s="1"/>
      <c r="B79" s="134" t="s">
        <v>81</v>
      </c>
      <c r="C79" s="160">
        <v>20000</v>
      </c>
      <c r="D79" s="45"/>
      <c r="E79" s="45"/>
    </row>
    <row r="80" spans="1:5">
      <c r="A80" s="1"/>
      <c r="B80" s="134" t="s">
        <v>82</v>
      </c>
      <c r="C80" s="160">
        <v>600000</v>
      </c>
      <c r="D80" s="45"/>
      <c r="E80" s="45"/>
    </row>
    <row r="81" spans="1:5">
      <c r="A81" s="1"/>
      <c r="B81" s="134" t="s">
        <v>83</v>
      </c>
      <c r="C81" s="160">
        <v>5000000</v>
      </c>
      <c r="D81" s="45"/>
      <c r="E81" s="45"/>
    </row>
    <row r="82" spans="1:5">
      <c r="A82" s="1"/>
      <c r="B82" s="134" t="s">
        <v>84</v>
      </c>
      <c r="C82" s="160">
        <v>8000000</v>
      </c>
      <c r="D82" s="45"/>
      <c r="E82" s="45"/>
    </row>
    <row r="83" spans="1:5">
      <c r="A83" s="1"/>
      <c r="B83" s="134" t="s">
        <v>85</v>
      </c>
      <c r="C83" s="160">
        <v>1000000</v>
      </c>
      <c r="D83" s="45"/>
      <c r="E83" s="45"/>
    </row>
    <row r="84" spans="1:5">
      <c r="A84" s="1"/>
      <c r="B84" s="134" t="s">
        <v>86</v>
      </c>
      <c r="C84" s="161">
        <v>0</v>
      </c>
      <c r="D84" s="45"/>
      <c r="E84" s="45"/>
    </row>
    <row r="85" spans="1:5">
      <c r="A85" s="1"/>
      <c r="B85" s="134" t="s">
        <v>87</v>
      </c>
      <c r="C85" s="160">
        <v>600000</v>
      </c>
      <c r="D85" s="45"/>
      <c r="E85" s="45"/>
    </row>
    <row r="86" spans="1:5">
      <c r="A86" s="1"/>
      <c r="B86" s="134" t="s">
        <v>177</v>
      </c>
      <c r="C86" s="161">
        <v>0</v>
      </c>
      <c r="D86" s="45"/>
      <c r="E86" s="45"/>
    </row>
    <row r="87" spans="1:5">
      <c r="A87" s="1"/>
      <c r="B87" s="147" t="s">
        <v>152</v>
      </c>
      <c r="C87" s="149">
        <f>SUM(C75:C86)</f>
        <v>21420000</v>
      </c>
      <c r="D87" s="45"/>
      <c r="E87" s="45"/>
    </row>
    <row r="88" spans="1:5">
      <c r="A88" s="1"/>
      <c r="B88" s="148"/>
      <c r="C88" s="150"/>
      <c r="D88" s="45"/>
      <c r="E88" s="45"/>
    </row>
    <row r="89" spans="1:5">
      <c r="A89" s="1"/>
      <c r="B89" s="151"/>
      <c r="C89" s="45"/>
      <c r="D89" s="45"/>
      <c r="E89" s="45"/>
    </row>
    <row r="90" spans="1:5">
      <c r="A90" s="1"/>
      <c r="B90" s="228" t="s">
        <v>88</v>
      </c>
      <c r="C90" s="229"/>
      <c r="D90" s="229"/>
      <c r="E90" s="229"/>
    </row>
    <row r="91" spans="1:5">
      <c r="A91" s="1"/>
      <c r="B91" s="145" t="s">
        <v>2</v>
      </c>
      <c r="C91" s="145" t="s">
        <v>89</v>
      </c>
      <c r="D91" s="45"/>
      <c r="E91" s="45"/>
    </row>
    <row r="92" spans="1:5">
      <c r="A92" s="1"/>
      <c r="B92" s="227" t="s">
        <v>208</v>
      </c>
      <c r="C92" s="227"/>
      <c r="D92" s="152"/>
      <c r="E92" s="45"/>
    </row>
    <row r="93" spans="1:5">
      <c r="A93" s="1"/>
      <c r="B93" s="146" t="s">
        <v>209</v>
      </c>
      <c r="C93" s="5">
        <f>SUM(C94:C101)</f>
        <v>369961257.50999999</v>
      </c>
      <c r="D93" s="45"/>
      <c r="E93" s="45"/>
    </row>
    <row r="94" spans="1:5">
      <c r="A94" s="1"/>
      <c r="B94" s="146" t="s">
        <v>90</v>
      </c>
      <c r="C94" s="160">
        <v>117916784.65000001</v>
      </c>
      <c r="D94" s="45"/>
      <c r="E94" s="45"/>
    </row>
    <row r="95" spans="1:5">
      <c r="A95" s="1"/>
      <c r="B95" s="146" t="s">
        <v>91</v>
      </c>
      <c r="C95" s="160">
        <v>60086476.109999999</v>
      </c>
      <c r="D95" s="45"/>
      <c r="E95" s="45"/>
    </row>
    <row r="96" spans="1:5">
      <c r="A96" s="1"/>
      <c r="B96" s="146" t="s">
        <v>92</v>
      </c>
      <c r="C96" s="160">
        <v>27078658.350000001</v>
      </c>
      <c r="D96" s="45"/>
      <c r="E96" s="45"/>
    </row>
    <row r="97" spans="1:5">
      <c r="A97" s="1"/>
      <c r="B97" s="146" t="s">
        <v>93</v>
      </c>
      <c r="C97" s="160">
        <v>3430702.13</v>
      </c>
      <c r="D97" s="45"/>
      <c r="E97" s="45"/>
    </row>
    <row r="98" spans="1:5">
      <c r="A98" s="1"/>
      <c r="B98" s="146" t="s">
        <v>94</v>
      </c>
      <c r="C98" s="160">
        <v>27838360.390000001</v>
      </c>
      <c r="D98" s="45"/>
      <c r="E98" s="45"/>
    </row>
    <row r="99" spans="1:5">
      <c r="A99" s="1"/>
      <c r="B99" s="146" t="s">
        <v>95</v>
      </c>
      <c r="C99" s="160">
        <v>17040404.16</v>
      </c>
      <c r="D99" s="45"/>
      <c r="E99" s="45"/>
    </row>
    <row r="100" spans="1:5">
      <c r="A100" s="1"/>
      <c r="B100" s="146" t="s">
        <v>96</v>
      </c>
      <c r="C100" s="160">
        <v>22228255.300000001</v>
      </c>
      <c r="D100" s="45"/>
      <c r="E100" s="45"/>
    </row>
    <row r="101" spans="1:5">
      <c r="A101" s="1"/>
      <c r="B101" s="146" t="s">
        <v>97</v>
      </c>
      <c r="C101" s="160">
        <v>94341616.420000002</v>
      </c>
      <c r="D101" s="45"/>
      <c r="E101" s="45"/>
    </row>
    <row r="102" spans="1:5">
      <c r="A102" s="1"/>
      <c r="B102" s="153"/>
      <c r="C102" s="50"/>
      <c r="D102" s="45"/>
      <c r="E102" s="45"/>
    </row>
    <row r="103" spans="1:5">
      <c r="A103" s="1"/>
      <c r="B103" s="151"/>
      <c r="C103" s="45"/>
      <c r="D103" s="45"/>
      <c r="E103" s="45"/>
    </row>
    <row r="104" spans="1:5">
      <c r="A104" s="1"/>
      <c r="B104" s="228" t="s">
        <v>98</v>
      </c>
      <c r="C104" s="229"/>
      <c r="D104" s="229"/>
      <c r="E104" s="229"/>
    </row>
    <row r="105" spans="1:5">
      <c r="A105" s="1"/>
      <c r="B105" s="145" t="s">
        <v>2</v>
      </c>
      <c r="C105" s="145" t="s">
        <v>89</v>
      </c>
      <c r="D105" s="45"/>
      <c r="E105" s="45"/>
    </row>
    <row r="106" spans="1:5">
      <c r="A106" s="1"/>
      <c r="B106" s="227" t="s">
        <v>210</v>
      </c>
      <c r="C106" s="227"/>
      <c r="D106" s="152"/>
      <c r="E106" s="45"/>
    </row>
    <row r="107" spans="1:5">
      <c r="A107" s="1"/>
      <c r="B107" s="146" t="s">
        <v>211</v>
      </c>
      <c r="C107" s="5">
        <f>SUM(C108:C114)</f>
        <v>580100000</v>
      </c>
      <c r="D107" s="45"/>
      <c r="E107" s="45"/>
    </row>
    <row r="108" spans="1:5">
      <c r="A108" s="1"/>
      <c r="B108" s="146" t="s">
        <v>99</v>
      </c>
      <c r="C108" s="160">
        <v>315300000</v>
      </c>
      <c r="D108" s="45"/>
      <c r="E108" s="45"/>
    </row>
    <row r="109" spans="1:5">
      <c r="A109" s="1"/>
      <c r="B109" s="146" t="s">
        <v>212</v>
      </c>
      <c r="C109" s="160">
        <v>2400000</v>
      </c>
      <c r="D109" s="45"/>
      <c r="E109" s="45"/>
    </row>
    <row r="110" spans="1:5">
      <c r="A110" s="1"/>
      <c r="B110" s="146" t="s">
        <v>103</v>
      </c>
      <c r="C110" s="160">
        <v>15000000</v>
      </c>
      <c r="D110" s="45"/>
      <c r="E110" s="45"/>
    </row>
    <row r="111" spans="1:5">
      <c r="A111" s="1"/>
      <c r="B111" s="146" t="s">
        <v>101</v>
      </c>
      <c r="C111" s="160">
        <v>97000000</v>
      </c>
      <c r="D111" s="45"/>
      <c r="E111" s="45"/>
    </row>
    <row r="112" spans="1:5">
      <c r="A112" s="1"/>
      <c r="B112" s="146" t="s">
        <v>100</v>
      </c>
      <c r="C112" s="160">
        <v>54000000</v>
      </c>
      <c r="D112" s="45"/>
      <c r="E112" s="45"/>
    </row>
    <row r="113" spans="1:13">
      <c r="A113" s="1"/>
      <c r="B113" s="146" t="s">
        <v>102</v>
      </c>
      <c r="C113" s="160">
        <v>4000000</v>
      </c>
      <c r="D113" s="45"/>
      <c r="E113" s="45"/>
    </row>
    <row r="114" spans="1:13">
      <c r="A114" s="1"/>
      <c r="B114" s="146" t="s">
        <v>104</v>
      </c>
      <c r="C114" s="160">
        <v>92400000</v>
      </c>
      <c r="D114" s="45"/>
      <c r="E114" s="45"/>
    </row>
    <row r="115" spans="1:13">
      <c r="A115" s="1"/>
      <c r="B115" s="151"/>
      <c r="C115" s="45"/>
      <c r="D115" s="45"/>
      <c r="E115" s="45"/>
    </row>
    <row r="116" spans="1:13">
      <c r="A116" s="1"/>
      <c r="B116" s="228" t="s">
        <v>105</v>
      </c>
      <c r="C116" s="229"/>
      <c r="D116" s="229"/>
      <c r="E116" s="229"/>
    </row>
    <row r="117" spans="1:13">
      <c r="A117" s="1"/>
      <c r="B117" s="145" t="s">
        <v>2</v>
      </c>
      <c r="C117" s="145" t="s">
        <v>89</v>
      </c>
      <c r="D117" s="45"/>
      <c r="E117" s="45"/>
    </row>
    <row r="118" spans="1:13">
      <c r="A118" s="1"/>
      <c r="B118" s="134" t="s">
        <v>213</v>
      </c>
      <c r="C118" s="160">
        <v>5141941.5199999996</v>
      </c>
      <c r="D118" s="45"/>
      <c r="E118" s="45"/>
    </row>
    <row r="119" spans="1:13">
      <c r="A119" s="1"/>
      <c r="B119" s="134" t="s">
        <v>214</v>
      </c>
      <c r="C119" s="160">
        <v>14359908.42</v>
      </c>
      <c r="D119" s="45"/>
      <c r="E119" s="45"/>
    </row>
    <row r="120" spans="1:13">
      <c r="A120" s="1"/>
      <c r="B120" s="134" t="s">
        <v>215</v>
      </c>
      <c r="C120" s="160">
        <v>126205965.17</v>
      </c>
      <c r="D120" s="45"/>
      <c r="E120" s="45"/>
    </row>
    <row r="121" spans="1:13">
      <c r="A121" s="1"/>
      <c r="B121" s="134" t="s">
        <v>216</v>
      </c>
      <c r="C121" s="160">
        <v>9961696</v>
      </c>
      <c r="D121" s="45"/>
      <c r="E121" s="45"/>
    </row>
    <row r="122" spans="1:13">
      <c r="A122" s="1"/>
      <c r="B122" s="154" t="s">
        <v>181</v>
      </c>
      <c r="C122" s="5">
        <f>SUM(C118:C121)</f>
        <v>155669511.11000001</v>
      </c>
      <c r="D122" s="45"/>
      <c r="E122" s="45"/>
    </row>
    <row r="123" spans="1:13">
      <c r="A123" s="1"/>
      <c r="B123" s="155"/>
      <c r="C123" s="106"/>
      <c r="D123" s="45"/>
      <c r="E123" s="45"/>
    </row>
    <row r="124" spans="1:13">
      <c r="A124" s="1"/>
      <c r="B124" s="228" t="s">
        <v>106</v>
      </c>
      <c r="C124" s="229"/>
      <c r="D124" s="229"/>
      <c r="E124" s="229"/>
      <c r="I124" s="109"/>
      <c r="K124" s="8"/>
      <c r="L124" s="8"/>
      <c r="M124" s="8"/>
    </row>
    <row r="125" spans="1:13">
      <c r="A125" s="1"/>
      <c r="B125" s="145" t="s">
        <v>2</v>
      </c>
      <c r="C125" s="156" t="s">
        <v>107</v>
      </c>
      <c r="D125" s="45"/>
      <c r="E125" s="45"/>
      <c r="I125" s="109"/>
      <c r="K125" s="8"/>
      <c r="L125" s="8"/>
      <c r="M125" s="8"/>
    </row>
    <row r="126" spans="1:13" ht="25.5">
      <c r="A126" s="1"/>
      <c r="B126" s="27" t="s">
        <v>153</v>
      </c>
      <c r="C126" s="160">
        <v>4968000</v>
      </c>
      <c r="D126" s="45"/>
      <c r="E126" s="45"/>
      <c r="I126" s="109"/>
      <c r="K126" s="8"/>
      <c r="L126" s="8"/>
      <c r="M126" s="8"/>
    </row>
    <row r="127" spans="1:13">
      <c r="A127" s="1"/>
      <c r="B127" s="202" t="s">
        <v>217</v>
      </c>
      <c r="C127" s="160">
        <v>12205796</v>
      </c>
      <c r="D127" s="45"/>
      <c r="E127" s="45"/>
      <c r="I127" s="109"/>
      <c r="K127" s="8"/>
      <c r="L127" s="8"/>
      <c r="M127" s="8"/>
    </row>
    <row r="128" spans="1:13">
      <c r="A128" s="1"/>
      <c r="B128" s="203" t="s">
        <v>178</v>
      </c>
      <c r="C128" s="160">
        <v>4000000</v>
      </c>
      <c r="D128" s="45"/>
      <c r="E128" s="45"/>
      <c r="I128" s="109"/>
      <c r="K128" s="8"/>
      <c r="L128" s="8"/>
      <c r="M128" s="8"/>
    </row>
    <row r="129" spans="1:13">
      <c r="A129" s="1"/>
      <c r="B129" s="203" t="s">
        <v>218</v>
      </c>
      <c r="C129" s="160">
        <v>850048.23</v>
      </c>
      <c r="D129" s="45"/>
      <c r="E129" s="45"/>
      <c r="I129" s="109"/>
      <c r="K129" s="8"/>
      <c r="L129" s="8"/>
      <c r="M129" s="8"/>
    </row>
    <row r="130" spans="1:13">
      <c r="A130" s="1"/>
      <c r="B130" s="203" t="s">
        <v>219</v>
      </c>
      <c r="C130" s="160">
        <v>220896</v>
      </c>
      <c r="D130" s="45"/>
      <c r="E130" s="45"/>
      <c r="I130" s="109"/>
      <c r="K130" s="8"/>
      <c r="L130" s="8"/>
      <c r="M130" s="8"/>
    </row>
    <row r="131" spans="1:13">
      <c r="A131" s="1"/>
      <c r="B131" s="203" t="s">
        <v>87</v>
      </c>
      <c r="C131" s="160">
        <v>59206.2</v>
      </c>
      <c r="D131" s="45"/>
      <c r="E131" s="45"/>
      <c r="I131" s="109"/>
      <c r="K131" s="8"/>
      <c r="L131" s="8"/>
      <c r="M131" s="8"/>
    </row>
    <row r="132" spans="1:13">
      <c r="A132" s="1"/>
      <c r="B132" s="203" t="s">
        <v>220</v>
      </c>
      <c r="C132" s="116">
        <v>1760000</v>
      </c>
      <c r="D132" s="45"/>
      <c r="E132" s="45"/>
      <c r="I132" s="109"/>
      <c r="K132" s="8"/>
      <c r="L132" s="8"/>
      <c r="M132" s="8"/>
    </row>
    <row r="133" spans="1:13">
      <c r="A133" s="1"/>
      <c r="B133" s="157" t="s">
        <v>182</v>
      </c>
      <c r="C133" s="158">
        <f>SUM(C126:C132)</f>
        <v>24063946.43</v>
      </c>
      <c r="D133" s="45"/>
      <c r="E133" s="45"/>
      <c r="I133" s="109"/>
      <c r="K133" s="8"/>
      <c r="L133" s="8"/>
      <c r="M133" s="8"/>
    </row>
    <row r="134" spans="1:13">
      <c r="A134" s="1"/>
      <c r="B134" s="7"/>
      <c r="C134" s="1"/>
      <c r="D134" s="1"/>
      <c r="E134" s="1"/>
    </row>
    <row r="135" spans="1:13">
      <c r="A135" s="1"/>
      <c r="B135" s="7"/>
      <c r="C135" s="1"/>
      <c r="D135" s="1"/>
      <c r="E135" s="1"/>
    </row>
    <row r="136" spans="1:13">
      <c r="A136" s="1"/>
      <c r="B136" s="7"/>
      <c r="C136" s="1"/>
      <c r="D136" s="1"/>
      <c r="E136" s="1"/>
    </row>
  </sheetData>
  <mergeCells count="20">
    <mergeCell ref="B6:B9"/>
    <mergeCell ref="B90:E90"/>
    <mergeCell ref="B1:E1"/>
    <mergeCell ref="B2:E2"/>
    <mergeCell ref="B3:E3"/>
    <mergeCell ref="B4:D4"/>
    <mergeCell ref="B5:E5"/>
    <mergeCell ref="B65:E65"/>
    <mergeCell ref="B73:E73"/>
    <mergeCell ref="A10:M10"/>
    <mergeCell ref="A26:M26"/>
    <mergeCell ref="A45:M45"/>
    <mergeCell ref="F6:G6"/>
    <mergeCell ref="F7:G7"/>
    <mergeCell ref="A56:C56"/>
    <mergeCell ref="B92:C92"/>
    <mergeCell ref="B104:E104"/>
    <mergeCell ref="B106:C106"/>
    <mergeCell ref="B116:E116"/>
    <mergeCell ref="B124:E124"/>
  </mergeCells>
  <phoneticPr fontId="80" type="noConversion"/>
  <pageMargins left="0.15748031496062992" right="0.17" top="0.35" bottom="0.18" header="0.51181102362204722" footer="0.17"/>
  <pageSetup paperSize="5" scale="7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144"/>
  <sheetViews>
    <sheetView showGridLines="0" zoomScale="81" zoomScaleNormal="8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46" sqref="F46"/>
    </sheetView>
  </sheetViews>
  <sheetFormatPr defaultColWidth="9" defaultRowHeight="12.75"/>
  <cols>
    <col min="1" max="1" width="8" style="1" customWidth="1"/>
    <col min="2" max="2" width="42.375" style="1" bestFit="1" customWidth="1"/>
    <col min="3" max="3" width="19.375" style="1" bestFit="1" customWidth="1"/>
    <col min="4" max="4" width="17.875" style="1" customWidth="1"/>
    <col min="5" max="5" width="17.375" style="1" customWidth="1"/>
    <col min="6" max="6" width="18.375" style="1" bestFit="1" customWidth="1"/>
    <col min="7" max="7" width="16.75" style="1" bestFit="1" customWidth="1"/>
    <col min="8" max="8" width="17.75" style="45" bestFit="1" customWidth="1"/>
    <col min="9" max="10" width="16.5" style="45" customWidth="1"/>
    <col min="11" max="12" width="9.125" style="1" bestFit="1" customWidth="1"/>
    <col min="13" max="16384" width="9" style="1"/>
  </cols>
  <sheetData>
    <row r="1" spans="1:12">
      <c r="B1" s="233" t="s">
        <v>134</v>
      </c>
      <c r="C1" s="233"/>
      <c r="D1" s="233"/>
      <c r="E1" s="233"/>
    </row>
    <row r="2" spans="1:12">
      <c r="B2" s="233" t="s">
        <v>141</v>
      </c>
      <c r="C2" s="233"/>
      <c r="D2" s="233"/>
      <c r="E2" s="233"/>
    </row>
    <row r="3" spans="1:12">
      <c r="B3" s="233" t="s">
        <v>269</v>
      </c>
      <c r="C3" s="233"/>
      <c r="D3" s="233"/>
      <c r="E3" s="233"/>
    </row>
    <row r="4" spans="1:12">
      <c r="B4" s="233"/>
      <c r="C4" s="233"/>
      <c r="D4" s="233"/>
    </row>
    <row r="5" spans="1:12">
      <c r="B5" s="254" t="s">
        <v>200</v>
      </c>
      <c r="C5" s="255"/>
      <c r="D5" s="255"/>
      <c r="E5" s="255"/>
    </row>
    <row r="6" spans="1:12" s="33" customFormat="1">
      <c r="A6" s="87" t="s">
        <v>116</v>
      </c>
      <c r="B6" s="256" t="s">
        <v>2</v>
      </c>
      <c r="C6" s="140" t="s">
        <v>201</v>
      </c>
      <c r="D6" s="11" t="s">
        <v>202</v>
      </c>
      <c r="E6" s="200" t="s">
        <v>117</v>
      </c>
      <c r="F6" s="12" t="s">
        <v>119</v>
      </c>
      <c r="G6" s="13" t="s">
        <v>120</v>
      </c>
      <c r="H6" s="110" t="s">
        <v>117</v>
      </c>
      <c r="I6" s="123" t="s">
        <v>121</v>
      </c>
      <c r="J6" s="123" t="s">
        <v>121</v>
      </c>
    </row>
    <row r="7" spans="1:12" s="33" customFormat="1">
      <c r="A7" s="88" t="s">
        <v>2</v>
      </c>
      <c r="B7" s="257"/>
      <c r="C7" s="141" t="s">
        <v>3</v>
      </c>
      <c r="D7" s="16" t="s">
        <v>4</v>
      </c>
      <c r="E7" s="17" t="s">
        <v>203</v>
      </c>
      <c r="F7" s="18" t="s">
        <v>270</v>
      </c>
      <c r="G7" s="19" t="s">
        <v>271</v>
      </c>
      <c r="H7" s="112" t="s">
        <v>120</v>
      </c>
      <c r="I7" s="125" t="s">
        <v>123</v>
      </c>
      <c r="J7" s="125" t="s">
        <v>124</v>
      </c>
    </row>
    <row r="8" spans="1:12" s="33" customFormat="1">
      <c r="A8" s="88"/>
      <c r="B8" s="257"/>
      <c r="C8" s="142" t="s">
        <v>204</v>
      </c>
      <c r="D8" s="104" t="s">
        <v>228</v>
      </c>
      <c r="E8" s="201" t="s">
        <v>205</v>
      </c>
      <c r="F8" s="89"/>
      <c r="G8" s="89"/>
      <c r="H8" s="124"/>
      <c r="I8" s="125" t="s">
        <v>125</v>
      </c>
      <c r="J8" s="125" t="s">
        <v>125</v>
      </c>
    </row>
    <row r="9" spans="1:12" s="33" customFormat="1">
      <c r="A9" s="90"/>
      <c r="B9" s="258"/>
      <c r="C9" s="91" t="s">
        <v>126</v>
      </c>
      <c r="D9" s="91" t="s">
        <v>127</v>
      </c>
      <c r="E9" s="92" t="s">
        <v>128</v>
      </c>
      <c r="F9" s="93" t="s">
        <v>129</v>
      </c>
      <c r="G9" s="93" t="s">
        <v>130</v>
      </c>
      <c r="H9" s="126" t="s">
        <v>131</v>
      </c>
      <c r="I9" s="127" t="s">
        <v>132</v>
      </c>
      <c r="J9" s="127" t="s">
        <v>133</v>
      </c>
    </row>
    <row r="10" spans="1:12">
      <c r="A10" s="259" t="s">
        <v>5</v>
      </c>
      <c r="B10" s="259"/>
      <c r="C10" s="259"/>
      <c r="D10" s="259"/>
      <c r="E10" s="259"/>
      <c r="F10" s="259"/>
      <c r="G10" s="259"/>
      <c r="H10" s="259"/>
      <c r="I10" s="259"/>
      <c r="J10" s="259"/>
    </row>
    <row r="11" spans="1:12">
      <c r="A11" s="2" t="s">
        <v>6</v>
      </c>
      <c r="B11" s="134" t="s">
        <v>7</v>
      </c>
      <c r="C11" s="3">
        <f>'10699'!C11+'10866'!C11+'10867'!C11+'10868'!C11+'10869'!C11+'10870'!C11+'13817'!C11+'28849'!C11+'28850'!C11</f>
        <v>824154506.74000001</v>
      </c>
      <c r="D11" s="3">
        <f>'10699'!D11+'10866'!D11+'10867'!D11+'10868'!D11+'10869'!D11+'10870'!D11+'13817'!D11+'28849'!D11+'28850'!D11</f>
        <v>849821663.90999997</v>
      </c>
      <c r="E11" s="27">
        <f>D11-C11</f>
        <v>25667157.169999957</v>
      </c>
      <c r="F11" s="216">
        <f>(D11/12)*12</f>
        <v>849821663.90999985</v>
      </c>
      <c r="G11" s="27">
        <f>'ผลการดำเนินงาน Planfin 63'!L6</f>
        <v>921580854.68000007</v>
      </c>
      <c r="H11" s="128">
        <f>G11-F11</f>
        <v>71759190.770000219</v>
      </c>
      <c r="I11" s="128">
        <f>(G11*100)/F11-100</f>
        <v>8.4440293555048527</v>
      </c>
      <c r="J11" s="128">
        <f>(G11*100)/D11</f>
        <v>108.44402935550484</v>
      </c>
      <c r="L11" s="196"/>
    </row>
    <row r="12" spans="1:12">
      <c r="A12" s="2" t="s">
        <v>8</v>
      </c>
      <c r="B12" s="134" t="s">
        <v>9</v>
      </c>
      <c r="C12" s="3">
        <f>'10699'!C12+'10866'!C12+'10867'!C12+'10868'!C12+'10869'!C12+'10870'!C12+'13817'!C12+'28849'!C12+'28850'!C12</f>
        <v>3356980</v>
      </c>
      <c r="D12" s="3">
        <f>'10699'!D12+'10866'!D12+'10867'!D12+'10868'!D12+'10869'!D12+'10870'!D12+'13817'!D12+'28849'!D12+'28850'!D12</f>
        <v>3722150</v>
      </c>
      <c r="E12" s="27">
        <f t="shared" ref="E12:E22" si="0">D12-C12</f>
        <v>365170</v>
      </c>
      <c r="F12" s="216">
        <f t="shared" ref="F12:F22" si="1">(D12/12)*12</f>
        <v>3722150</v>
      </c>
      <c r="G12" s="27">
        <f>'ผลการดำเนินงาน Planfin 63'!L7</f>
        <v>3244824</v>
      </c>
      <c r="H12" s="128">
        <f>G12-F12</f>
        <v>-477326</v>
      </c>
      <c r="I12" s="128">
        <f t="shared" ref="I12:I22" si="2">(G12*100)/F12-100</f>
        <v>-12.823932404658592</v>
      </c>
      <c r="J12" s="128">
        <f t="shared" ref="J12:J23" si="3">(G12*100)/D12</f>
        <v>87.176067595341408</v>
      </c>
      <c r="L12" s="196"/>
    </row>
    <row r="13" spans="1:12">
      <c r="A13" s="2" t="s">
        <v>10</v>
      </c>
      <c r="B13" s="134" t="s">
        <v>11</v>
      </c>
      <c r="C13" s="3">
        <f>'10699'!C13+'10866'!C13+'10867'!C13+'10868'!C13+'10869'!C13+'10870'!C13+'13817'!C13+'28849'!C13+'28850'!C13</f>
        <v>2841225.71</v>
      </c>
      <c r="D13" s="3">
        <f>'10699'!D13+'10866'!D13+'10867'!D13+'10868'!D13+'10869'!D13+'10870'!D13+'13817'!D13+'28849'!D13+'28850'!D13</f>
        <v>3631960.1</v>
      </c>
      <c r="E13" s="27">
        <f t="shared" si="0"/>
        <v>790734.39000000013</v>
      </c>
      <c r="F13" s="216">
        <f t="shared" si="1"/>
        <v>3631960.1</v>
      </c>
      <c r="G13" s="27">
        <f>'ผลการดำเนินงาน Planfin 63'!L8</f>
        <v>3379419.5700000003</v>
      </c>
      <c r="H13" s="128">
        <f t="shared" ref="H13:H20" si="4">G13-F13</f>
        <v>-252540.5299999998</v>
      </c>
      <c r="I13" s="128">
        <f t="shared" si="2"/>
        <v>-6.9532848116916313</v>
      </c>
      <c r="J13" s="128">
        <f t="shared" si="3"/>
        <v>93.046715188308369</v>
      </c>
      <c r="L13" s="196"/>
    </row>
    <row r="14" spans="1:12">
      <c r="A14" s="2" t="s">
        <v>12</v>
      </c>
      <c r="B14" s="134" t="s">
        <v>13</v>
      </c>
      <c r="C14" s="3">
        <f>'10699'!C14+'10866'!C14+'10867'!C14+'10868'!C14+'10869'!C14+'10870'!C14+'13817'!C14+'28849'!C14+'28850'!C14</f>
        <v>22640805.620000001</v>
      </c>
      <c r="D14" s="3">
        <f>'10699'!D14+'10866'!D14+'10867'!D14+'10868'!D14+'10869'!D14+'10870'!D14+'13817'!D14+'28849'!D14+'28850'!D14</f>
        <v>22967522.259999998</v>
      </c>
      <c r="E14" s="27">
        <f t="shared" si="0"/>
        <v>326716.63999999687</v>
      </c>
      <c r="F14" s="216">
        <f t="shared" si="1"/>
        <v>22967522.259999998</v>
      </c>
      <c r="G14" s="27">
        <f>'ผลการดำเนินงาน Planfin 63'!L9</f>
        <v>23165289.309999999</v>
      </c>
      <c r="H14" s="128">
        <f t="shared" si="4"/>
        <v>197767.05000000075</v>
      </c>
      <c r="I14" s="128">
        <f t="shared" si="2"/>
        <v>0.86107263883850749</v>
      </c>
      <c r="J14" s="128">
        <f t="shared" si="3"/>
        <v>100.86107263883851</v>
      </c>
      <c r="L14" s="196"/>
    </row>
    <row r="15" spans="1:12">
      <c r="A15" s="2" t="s">
        <v>14</v>
      </c>
      <c r="B15" s="134" t="s">
        <v>15</v>
      </c>
      <c r="C15" s="3">
        <f>'10699'!C15+'10866'!C15+'10867'!C15+'10868'!C15+'10869'!C15+'10870'!C15+'13817'!C15+'28849'!C15+'28850'!C15</f>
        <v>164032825.09</v>
      </c>
      <c r="D15" s="3">
        <f>'10699'!D15+'10866'!D15+'10867'!D15+'10868'!D15+'10869'!D15+'10870'!D15+'13817'!D15+'28849'!D15+'28850'!D15</f>
        <v>167041587.28999999</v>
      </c>
      <c r="E15" s="27">
        <f t="shared" si="0"/>
        <v>3008762.1999999881</v>
      </c>
      <c r="F15" s="216">
        <f t="shared" si="1"/>
        <v>167041587.28999999</v>
      </c>
      <c r="G15" s="27">
        <f>'ผลการดำเนินงาน Planfin 63'!L10</f>
        <v>172123386.20000002</v>
      </c>
      <c r="H15" s="128">
        <f t="shared" si="4"/>
        <v>5081798.9100000262</v>
      </c>
      <c r="I15" s="128">
        <f t="shared" si="2"/>
        <v>3.0422357644252571</v>
      </c>
      <c r="J15" s="128">
        <f t="shared" si="3"/>
        <v>103.04223576442526</v>
      </c>
      <c r="L15" s="196"/>
    </row>
    <row r="16" spans="1:12">
      <c r="A16" s="2" t="s">
        <v>16</v>
      </c>
      <c r="B16" s="134" t="s">
        <v>17</v>
      </c>
      <c r="C16" s="3">
        <f>'10699'!C16+'10866'!C16+'10867'!C16+'10868'!C16+'10869'!C16+'10870'!C16+'13817'!C16+'28849'!C16+'28850'!C16</f>
        <v>123336530.04999998</v>
      </c>
      <c r="D16" s="3">
        <f>'10699'!D16+'10866'!D16+'10867'!D16+'10868'!D16+'10869'!D16+'10870'!D16+'13817'!D16+'28849'!D16+'28850'!D16</f>
        <v>108143387.39</v>
      </c>
      <c r="E16" s="27">
        <f t="shared" si="0"/>
        <v>-15193142.659999982</v>
      </c>
      <c r="F16" s="216">
        <f t="shared" si="1"/>
        <v>108143387.39</v>
      </c>
      <c r="G16" s="27">
        <f>'ผลการดำเนินงาน Planfin 63'!L11</f>
        <v>119953256.95999998</v>
      </c>
      <c r="H16" s="128">
        <f t="shared" si="4"/>
        <v>11809869.569999978</v>
      </c>
      <c r="I16" s="128">
        <f t="shared" si="2"/>
        <v>10.920565607409515</v>
      </c>
      <c r="J16" s="128">
        <f t="shared" si="3"/>
        <v>110.92056560740951</v>
      </c>
      <c r="L16" s="196"/>
    </row>
    <row r="17" spans="1:12">
      <c r="A17" s="2" t="s">
        <v>18</v>
      </c>
      <c r="B17" s="134" t="s">
        <v>19</v>
      </c>
      <c r="C17" s="3">
        <f>'10699'!C17+'10866'!C17+'10867'!C17+'10868'!C17+'10869'!C17+'10870'!C17+'13817'!C17+'28849'!C17+'28850'!C17</f>
        <v>25359951.920000002</v>
      </c>
      <c r="D17" s="3">
        <f>'10699'!D17+'10866'!D17+'10867'!D17+'10868'!D17+'10869'!D17+'10870'!D17+'13817'!D17+'28849'!D17+'28850'!D17</f>
        <v>24100042.620000001</v>
      </c>
      <c r="E17" s="27">
        <f t="shared" si="0"/>
        <v>-1259909.3000000007</v>
      </c>
      <c r="F17" s="216">
        <f t="shared" si="1"/>
        <v>24100042.620000001</v>
      </c>
      <c r="G17" s="27">
        <f>'ผลการดำเนินงาน Planfin 63'!L12</f>
        <v>22571528.129999999</v>
      </c>
      <c r="H17" s="128">
        <f t="shared" si="4"/>
        <v>-1528514.4900000021</v>
      </c>
      <c r="I17" s="128">
        <f t="shared" si="2"/>
        <v>-6.342372559671432</v>
      </c>
      <c r="J17" s="128">
        <f t="shared" si="3"/>
        <v>93.657627440328568</v>
      </c>
      <c r="L17" s="196"/>
    </row>
    <row r="18" spans="1:12">
      <c r="A18" s="2" t="s">
        <v>20</v>
      </c>
      <c r="B18" s="134" t="s">
        <v>21</v>
      </c>
      <c r="C18" s="3">
        <f>'10699'!C18+'10866'!C18+'10867'!C18+'10868'!C18+'10869'!C18+'10870'!C18+'13817'!C18+'28849'!C18+'28850'!C18</f>
        <v>211402729.19999999</v>
      </c>
      <c r="D18" s="3">
        <f>'10699'!D18+'10866'!D18+'10867'!D18+'10868'!D18+'10869'!D18+'10870'!D18+'13817'!D18+'28849'!D18+'28850'!D18</f>
        <v>195122374.10000002</v>
      </c>
      <c r="E18" s="27">
        <f t="shared" si="0"/>
        <v>-16280355.099999964</v>
      </c>
      <c r="F18" s="216">
        <f t="shared" si="1"/>
        <v>195122374.10000002</v>
      </c>
      <c r="G18" s="27">
        <f>'ผลการดำเนินงาน Planfin 63'!L13</f>
        <v>190963555.05000001</v>
      </c>
      <c r="H18" s="128">
        <f t="shared" si="4"/>
        <v>-4158819.0500000119</v>
      </c>
      <c r="I18" s="128">
        <f t="shared" si="2"/>
        <v>-2.1313901438430776</v>
      </c>
      <c r="J18" s="128">
        <f t="shared" si="3"/>
        <v>97.868609856156922</v>
      </c>
      <c r="L18" s="196"/>
    </row>
    <row r="19" spans="1:12">
      <c r="A19" s="2" t="s">
        <v>22</v>
      </c>
      <c r="B19" s="134" t="s">
        <v>23</v>
      </c>
      <c r="C19" s="3">
        <f>'10699'!C19+'10866'!C19+'10867'!C19+'10868'!C19+'10869'!C19+'10870'!C19+'13817'!C19+'28849'!C19+'28850'!C19</f>
        <v>464219373.08999997</v>
      </c>
      <c r="D19" s="3">
        <f>'10699'!D19+'10866'!D19+'10867'!D19+'10868'!D19+'10869'!D19+'10870'!D19+'13817'!D19+'28849'!D19+'28850'!D19</f>
        <v>484917470.07999998</v>
      </c>
      <c r="E19" s="27">
        <f t="shared" si="0"/>
        <v>20698096.99000001</v>
      </c>
      <c r="F19" s="216">
        <f t="shared" si="1"/>
        <v>484917470.07999998</v>
      </c>
      <c r="G19" s="27">
        <f>'ผลการดำเนินงาน Planfin 63'!L14</f>
        <v>496878280.32999998</v>
      </c>
      <c r="H19" s="128">
        <f t="shared" si="4"/>
        <v>11960810.25</v>
      </c>
      <c r="I19" s="128">
        <f t="shared" si="2"/>
        <v>2.4665661659966105</v>
      </c>
      <c r="J19" s="128">
        <f t="shared" si="3"/>
        <v>102.46656616599661</v>
      </c>
      <c r="L19" s="196"/>
    </row>
    <row r="20" spans="1:12">
      <c r="A20" s="2" t="s">
        <v>24</v>
      </c>
      <c r="B20" s="134" t="s">
        <v>25</v>
      </c>
      <c r="C20" s="3">
        <f>'10699'!C20+'10866'!C20+'10867'!C20+'10868'!C20+'10869'!C20+'10870'!C20+'13817'!C20+'28849'!C20+'28850'!C20</f>
        <v>129364069.48999999</v>
      </c>
      <c r="D20" s="3">
        <f>'10699'!D20+'10866'!D20+'10867'!D20+'10868'!D20+'10869'!D20+'10870'!D20+'13817'!D20+'28849'!D20+'28850'!D20</f>
        <v>148953824.43000001</v>
      </c>
      <c r="E20" s="27">
        <f t="shared" si="0"/>
        <v>19589754.940000013</v>
      </c>
      <c r="F20" s="216">
        <f t="shared" si="1"/>
        <v>148953824.43000001</v>
      </c>
      <c r="G20" s="27">
        <f>'ผลการดำเนินงาน Planfin 63'!L15</f>
        <v>158789638.32999998</v>
      </c>
      <c r="H20" s="128">
        <f t="shared" si="4"/>
        <v>9835813.8999999762</v>
      </c>
      <c r="I20" s="128">
        <f t="shared" si="2"/>
        <v>6.6032637548170214</v>
      </c>
      <c r="J20" s="128">
        <f t="shared" si="3"/>
        <v>106.60326375481702</v>
      </c>
      <c r="L20" s="196"/>
    </row>
    <row r="21" spans="1:12">
      <c r="A21" s="206" t="s">
        <v>188</v>
      </c>
      <c r="B21" s="207" t="s">
        <v>189</v>
      </c>
      <c r="C21" s="3">
        <f>'10699'!C21+'10866'!C21+'10867'!C21+'10868'!C21+'10869'!C21+'10870'!C21+'13817'!C21+'28849'!C21+'28850'!C21</f>
        <v>145000</v>
      </c>
      <c r="D21" s="3">
        <f>'10699'!D21+'10866'!D21+'10867'!D21+'10868'!D21+'10869'!D21+'10870'!D21+'13817'!D21+'28849'!D21+'28850'!D21</f>
        <v>0</v>
      </c>
      <c r="E21" s="27">
        <f t="shared" ref="E21" si="5">D21-C21</f>
        <v>-145000</v>
      </c>
      <c r="F21" s="216">
        <f t="shared" si="1"/>
        <v>0</v>
      </c>
      <c r="G21" s="27">
        <f>'ผลการดำเนินงาน Planfin 63'!L16</f>
        <v>0</v>
      </c>
      <c r="H21" s="128">
        <f t="shared" ref="H21" si="6">G21-F21</f>
        <v>0</v>
      </c>
      <c r="I21" s="128" t="e">
        <f t="shared" ref="I21" si="7">(G21*100)/F21-100</f>
        <v>#DIV/0!</v>
      </c>
      <c r="J21" s="128" t="e">
        <f t="shared" ref="J21" si="8">(G21*100)/D21</f>
        <v>#DIV/0!</v>
      </c>
      <c r="L21" s="196"/>
    </row>
    <row r="22" spans="1:12">
      <c r="A22" s="2" t="s">
        <v>26</v>
      </c>
      <c r="B22" s="134" t="s">
        <v>27</v>
      </c>
      <c r="C22" s="3">
        <f>'10699'!C22+'10866'!C22+'10867'!C22+'10868'!C22+'10869'!C22+'10870'!C22+'13817'!C22+'28849'!C22+'28850'!C22</f>
        <v>62567048.430000007</v>
      </c>
      <c r="D22" s="3">
        <f>'10699'!D22+'10866'!D22+'10867'!D22+'10868'!D22+'10869'!D22+'10870'!D22+'13817'!D22+'28849'!D22+'28850'!D22</f>
        <v>201656740.34000003</v>
      </c>
      <c r="E22" s="27">
        <f t="shared" si="0"/>
        <v>139089691.91000003</v>
      </c>
      <c r="F22" s="216">
        <f t="shared" si="1"/>
        <v>201656740.34000003</v>
      </c>
      <c r="G22" s="27">
        <f>'ผลการดำเนินงาน Planfin 63'!L17</f>
        <v>154778623.96000001</v>
      </c>
      <c r="H22" s="128">
        <f>G22-F22</f>
        <v>-46878116.380000025</v>
      </c>
      <c r="I22" s="128">
        <f t="shared" si="2"/>
        <v>-23.246491191398789</v>
      </c>
      <c r="J22" s="128">
        <f t="shared" si="3"/>
        <v>76.753508808601211</v>
      </c>
      <c r="L22" s="196"/>
    </row>
    <row r="23" spans="1:12" s="32" customFormat="1">
      <c r="A23" s="86" t="s">
        <v>28</v>
      </c>
      <c r="B23" s="58" t="s">
        <v>29</v>
      </c>
      <c r="C23" s="5">
        <f>SUM(C11:C22)</f>
        <v>2033421045.3400002</v>
      </c>
      <c r="D23" s="5">
        <f>SUM(D11:D22)</f>
        <v>2210078722.52</v>
      </c>
      <c r="E23" s="31">
        <f>D23-C23</f>
        <v>176657677.17999983</v>
      </c>
      <c r="F23" s="5">
        <f>SUM(F11:F22)</f>
        <v>2210078722.5199995</v>
      </c>
      <c r="G23" s="5">
        <f>SUM(G11:G22)</f>
        <v>2267428656.52</v>
      </c>
      <c r="H23" s="94">
        <f t="shared" ref="H23:H25" si="9">G23-F23</f>
        <v>57349934.000000477</v>
      </c>
      <c r="I23" s="94">
        <f>(G23*100)/F23-100</f>
        <v>2.5949272039779743</v>
      </c>
      <c r="J23" s="94">
        <f t="shared" si="3"/>
        <v>102.59492720397796</v>
      </c>
      <c r="K23" s="1"/>
      <c r="L23" s="196"/>
    </row>
    <row r="24" spans="1:12" s="32" customFormat="1">
      <c r="A24" s="81" t="s">
        <v>179</v>
      </c>
      <c r="B24" s="76" t="s">
        <v>150</v>
      </c>
      <c r="C24" s="77">
        <f>C23-C22</f>
        <v>1970853996.9100001</v>
      </c>
      <c r="D24" s="77">
        <f>D23-D22</f>
        <v>2008421982.1799998</v>
      </c>
      <c r="E24" s="80">
        <f>D24-C24</f>
        <v>37567985.269999743</v>
      </c>
      <c r="F24" s="77">
        <f>F23-F22</f>
        <v>2008421982.1799994</v>
      </c>
      <c r="G24" s="77">
        <f>G23-G22</f>
        <v>2112650032.5599999</v>
      </c>
      <c r="H24" s="129">
        <f t="shared" si="9"/>
        <v>104228050.38000059</v>
      </c>
      <c r="I24" s="129">
        <f>(G24*100)/F24-100</f>
        <v>5.18954937282993</v>
      </c>
      <c r="J24" s="129">
        <f t="shared" ref="J24" si="10">(G24*100)/D24</f>
        <v>105.1895493728299</v>
      </c>
      <c r="K24" s="1"/>
      <c r="L24" s="196"/>
    </row>
    <row r="25" spans="1:12" s="32" customFormat="1">
      <c r="A25" s="164"/>
      <c r="B25" s="165" t="s">
        <v>225</v>
      </c>
      <c r="C25" s="166">
        <f>C24-C21</f>
        <v>1970708996.9100001</v>
      </c>
      <c r="D25" s="166">
        <f>D24-D21</f>
        <v>2008421982.1799998</v>
      </c>
      <c r="E25" s="167">
        <f>D25-C25</f>
        <v>37712985.269999743</v>
      </c>
      <c r="F25" s="166">
        <f>F24-F21</f>
        <v>2008421982.1799994</v>
      </c>
      <c r="G25" s="166">
        <f>G24-G21</f>
        <v>2112650032.5599999</v>
      </c>
      <c r="H25" s="205">
        <f t="shared" si="9"/>
        <v>104228050.38000059</v>
      </c>
      <c r="I25" s="205">
        <f>(G25*100)/F25-100</f>
        <v>5.18954937282993</v>
      </c>
      <c r="J25" s="205">
        <f>(G25*100)/D25</f>
        <v>105.1895493728299</v>
      </c>
      <c r="K25" s="1"/>
      <c r="L25" s="196"/>
    </row>
    <row r="26" spans="1:12">
      <c r="A26" s="259" t="s">
        <v>30</v>
      </c>
      <c r="B26" s="259"/>
      <c r="C26" s="259"/>
      <c r="D26" s="259"/>
      <c r="E26" s="259"/>
      <c r="F26" s="259"/>
      <c r="G26" s="259"/>
      <c r="H26" s="259"/>
      <c r="I26" s="259"/>
      <c r="J26" s="259"/>
      <c r="L26" s="196"/>
    </row>
    <row r="27" spans="1:12">
      <c r="A27" s="2" t="s">
        <v>31</v>
      </c>
      <c r="B27" s="134" t="s">
        <v>32</v>
      </c>
      <c r="C27" s="3">
        <f>'10699'!C27+'10866'!C27+'10867'!C27+'10868'!C27+'10869'!C27+'10870'!C27+'13817'!C27+'28849'!C27+'28850'!C27</f>
        <v>240360810.97999996</v>
      </c>
      <c r="D27" s="3">
        <f>'10699'!D27+'10866'!D27+'10867'!D27+'10868'!D27+'10869'!D27+'10870'!D27+'13817'!D27+'28849'!D27+'28850'!D27</f>
        <v>248825596.19999999</v>
      </c>
      <c r="E27" s="27">
        <f t="shared" ref="E27:E42" si="11">D27-C27</f>
        <v>8464785.2200000286</v>
      </c>
      <c r="F27" s="216">
        <f>(D27/12)*12</f>
        <v>248825596.19999999</v>
      </c>
      <c r="G27" s="27">
        <f>'ผลการดำเนินงาน Planfin 63'!L21</f>
        <v>248601622.58999997</v>
      </c>
      <c r="H27" s="128">
        <f t="shared" ref="H27:H41" si="12">G27-F27</f>
        <v>-223973.61000001431</v>
      </c>
      <c r="I27" s="128">
        <f t="shared" ref="I27:I41" si="13">(G27*100)/F27-100</f>
        <v>-9.0012287088015341E-2</v>
      </c>
      <c r="J27" s="128">
        <f t="shared" ref="J27:J42" si="14">(G27*100)/D27</f>
        <v>99.909987712911985</v>
      </c>
      <c r="L27" s="196"/>
    </row>
    <row r="28" spans="1:12">
      <c r="A28" s="2" t="s">
        <v>33</v>
      </c>
      <c r="B28" s="134" t="s">
        <v>34</v>
      </c>
      <c r="C28" s="3">
        <f>'10699'!C28+'10866'!C28+'10867'!C28+'10868'!C28+'10869'!C28+'10870'!C28+'13817'!C28+'28849'!C28+'28850'!C28</f>
        <v>78054276.150000006</v>
      </c>
      <c r="D28" s="3">
        <f>'10699'!D28+'10866'!D28+'10867'!D28+'10868'!D28+'10869'!D28+'10870'!D28+'13817'!D28+'28849'!D28+'28850'!D28</f>
        <v>90949222.099999994</v>
      </c>
      <c r="E28" s="27">
        <f t="shared" si="11"/>
        <v>12894945.949999988</v>
      </c>
      <c r="F28" s="216">
        <f t="shared" ref="F28:F41" si="15">(D28/12)*12</f>
        <v>90949222.099999994</v>
      </c>
      <c r="G28" s="27">
        <f>'ผลการดำเนินงาน Planfin 63'!L22</f>
        <v>95647053.839999974</v>
      </c>
      <c r="H28" s="128">
        <f t="shared" si="12"/>
        <v>4697831.7399999797</v>
      </c>
      <c r="I28" s="128">
        <f t="shared" si="13"/>
        <v>5.1653347126319034</v>
      </c>
      <c r="J28" s="128">
        <f t="shared" si="14"/>
        <v>105.1653347126319</v>
      </c>
      <c r="L28" s="196"/>
    </row>
    <row r="29" spans="1:12">
      <c r="A29" s="2" t="s">
        <v>35</v>
      </c>
      <c r="B29" s="134" t="s">
        <v>36</v>
      </c>
      <c r="C29" s="3">
        <f>'10699'!C29+'10866'!C29+'10867'!C29+'10868'!C29+'10869'!C29+'10870'!C29+'13817'!C29+'28849'!C29+'28850'!C29</f>
        <v>4818425.4499999993</v>
      </c>
      <c r="D29" s="3">
        <f>'10699'!D29+'10866'!D29+'10867'!D29+'10868'!D29+'10869'!D29+'10870'!D29+'13817'!D29+'28849'!D29+'28850'!D29</f>
        <v>5301192.9399999995</v>
      </c>
      <c r="E29" s="27">
        <f t="shared" si="11"/>
        <v>482767.49000000022</v>
      </c>
      <c r="F29" s="216">
        <f t="shared" si="15"/>
        <v>5301192.9399999995</v>
      </c>
      <c r="G29" s="27">
        <f>'ผลการดำเนินงาน Planfin 63'!L23</f>
        <v>3817055</v>
      </c>
      <c r="H29" s="128">
        <f t="shared" si="12"/>
        <v>-1484137.9399999995</v>
      </c>
      <c r="I29" s="128">
        <f t="shared" si="13"/>
        <v>-27.996301149529558</v>
      </c>
      <c r="J29" s="128">
        <f t="shared" si="14"/>
        <v>72.003698850470442</v>
      </c>
      <c r="L29" s="196"/>
    </row>
    <row r="30" spans="1:12">
      <c r="A30" s="2" t="s">
        <v>37</v>
      </c>
      <c r="B30" s="134" t="s">
        <v>38</v>
      </c>
      <c r="C30" s="3">
        <f>'10699'!C30+'10866'!C30+'10867'!C30+'10868'!C30+'10869'!C30+'10870'!C30+'13817'!C30+'28849'!C30+'28850'!C30</f>
        <v>56996635.210000008</v>
      </c>
      <c r="D30" s="3">
        <f>'10699'!D30+'10866'!D30+'10867'!D30+'10868'!D30+'10869'!D30+'10870'!D30+'13817'!D30+'28849'!D30+'28850'!D30</f>
        <v>58905737.109999999</v>
      </c>
      <c r="E30" s="27">
        <f t="shared" si="11"/>
        <v>1909101.8999999911</v>
      </c>
      <c r="F30" s="216">
        <f t="shared" si="15"/>
        <v>58905737.109999999</v>
      </c>
      <c r="G30" s="27">
        <f>'ผลการดำเนินงาน Planfin 63'!L24</f>
        <v>55628660.520000003</v>
      </c>
      <c r="H30" s="128">
        <f t="shared" si="12"/>
        <v>-3277076.5899999961</v>
      </c>
      <c r="I30" s="128">
        <f t="shared" si="13"/>
        <v>-5.5632553818661421</v>
      </c>
      <c r="J30" s="128">
        <f t="shared" si="14"/>
        <v>94.436744618133858</v>
      </c>
      <c r="L30" s="196"/>
    </row>
    <row r="31" spans="1:12">
      <c r="A31" s="2" t="s">
        <v>39</v>
      </c>
      <c r="B31" s="134" t="s">
        <v>40</v>
      </c>
      <c r="C31" s="3">
        <f>'10699'!C31+'10866'!C31+'10867'!C31+'10868'!C31+'10869'!C31+'10870'!C31+'13817'!C31+'28849'!C31+'28850'!C31</f>
        <v>464282055.67000002</v>
      </c>
      <c r="D31" s="3">
        <f>'10699'!D31+'10866'!D31+'10867'!D31+'10868'!D31+'10869'!D31+'10870'!D31+'13817'!D31+'28849'!D31+'28850'!D31</f>
        <v>484917470.07999998</v>
      </c>
      <c r="E31" s="27">
        <f t="shared" si="11"/>
        <v>20635414.409999967</v>
      </c>
      <c r="F31" s="216">
        <f t="shared" si="15"/>
        <v>484917470.07999998</v>
      </c>
      <c r="G31" s="27">
        <f>'ผลการดำเนินงาน Planfin 63'!L25</f>
        <v>497212122.69</v>
      </c>
      <c r="H31" s="128">
        <f t="shared" si="12"/>
        <v>12294652.610000014</v>
      </c>
      <c r="I31" s="128">
        <f t="shared" si="13"/>
        <v>2.5354113573123414</v>
      </c>
      <c r="J31" s="128">
        <f t="shared" si="14"/>
        <v>102.53541135731234</v>
      </c>
      <c r="L31" s="196"/>
    </row>
    <row r="32" spans="1:12">
      <c r="A32" s="2" t="s">
        <v>41</v>
      </c>
      <c r="B32" s="134" t="s">
        <v>42</v>
      </c>
      <c r="C32" s="3">
        <f>'10699'!C32+'10866'!C32+'10867'!C32+'10868'!C32+'10869'!C32+'10870'!C32+'13817'!C32+'28849'!C32+'28850'!C32</f>
        <v>174426769.28999999</v>
      </c>
      <c r="D32" s="3">
        <f>'10699'!D32+'10866'!D32+'10867'!D32+'10868'!D32+'10869'!D32+'10870'!D32+'13817'!D32+'28849'!D32+'28850'!D32</f>
        <v>188089212.56</v>
      </c>
      <c r="E32" s="27">
        <f t="shared" si="11"/>
        <v>13662443.270000011</v>
      </c>
      <c r="F32" s="216">
        <f t="shared" si="15"/>
        <v>188089212.56</v>
      </c>
      <c r="G32" s="27">
        <f>'ผลการดำเนินงาน Planfin 63'!L26</f>
        <v>179779250.84999999</v>
      </c>
      <c r="H32" s="128">
        <f t="shared" si="12"/>
        <v>-8309961.7100000083</v>
      </c>
      <c r="I32" s="128">
        <f t="shared" si="13"/>
        <v>-4.4180958582880692</v>
      </c>
      <c r="J32" s="128">
        <f t="shared" si="14"/>
        <v>95.581904141711931</v>
      </c>
      <c r="L32" s="196"/>
    </row>
    <row r="33" spans="1:12">
      <c r="A33" s="2" t="s">
        <v>43</v>
      </c>
      <c r="B33" s="134" t="s">
        <v>44</v>
      </c>
      <c r="C33" s="3">
        <f>'10699'!C33+'10866'!C33+'10867'!C33+'10868'!C33+'10869'!C33+'10870'!C33+'13817'!C33+'28849'!C33+'28850'!C33</f>
        <v>315892472.93000001</v>
      </c>
      <c r="D33" s="3">
        <f>'10699'!D33+'10866'!D33+'10867'!D33+'10868'!D33+'10869'!D33+'10870'!D33+'13817'!D33+'28849'!D33+'28850'!D33</f>
        <v>331432967.71000004</v>
      </c>
      <c r="E33" s="27">
        <f t="shared" si="11"/>
        <v>15540494.780000031</v>
      </c>
      <c r="F33" s="216">
        <f t="shared" si="15"/>
        <v>331432967.71000004</v>
      </c>
      <c r="G33" s="27">
        <f>'ผลการดำเนินงาน Planfin 63'!L27</f>
        <v>326222842.27999997</v>
      </c>
      <c r="H33" s="128">
        <f t="shared" si="12"/>
        <v>-5210125.4300000668</v>
      </c>
      <c r="I33" s="128">
        <f t="shared" si="13"/>
        <v>-1.5719997518650217</v>
      </c>
      <c r="J33" s="128">
        <f t="shared" si="14"/>
        <v>98.428000248134978</v>
      </c>
      <c r="L33" s="196"/>
    </row>
    <row r="34" spans="1:12">
      <c r="A34" s="2" t="s">
        <v>45</v>
      </c>
      <c r="B34" s="134" t="s">
        <v>46</v>
      </c>
      <c r="C34" s="3">
        <f>'10699'!C34+'10866'!C34+'10867'!C34+'10868'!C34+'10869'!C34+'10870'!C34+'13817'!C34+'28849'!C34+'28850'!C34</f>
        <v>40459492.180000007</v>
      </c>
      <c r="D34" s="3">
        <f>'10699'!D34+'10866'!D34+'10867'!D34+'10868'!D34+'10869'!D34+'10870'!D34+'13817'!D34+'28849'!D34+'28850'!D34</f>
        <v>37816823.659999996</v>
      </c>
      <c r="E34" s="27">
        <f t="shared" si="11"/>
        <v>-2642668.5200000107</v>
      </c>
      <c r="F34" s="216">
        <f t="shared" si="15"/>
        <v>37816823.659999996</v>
      </c>
      <c r="G34" s="27">
        <f>'ผลการดำเนินงาน Planfin 63'!L28</f>
        <v>38180423.159999996</v>
      </c>
      <c r="H34" s="128">
        <f t="shared" si="12"/>
        <v>363599.5</v>
      </c>
      <c r="I34" s="128">
        <f t="shared" si="13"/>
        <v>0.96147551488992633</v>
      </c>
      <c r="J34" s="128">
        <f t="shared" si="14"/>
        <v>100.96147551488993</v>
      </c>
      <c r="L34" s="196"/>
    </row>
    <row r="35" spans="1:12">
      <c r="A35" s="2" t="s">
        <v>47</v>
      </c>
      <c r="B35" s="134" t="s">
        <v>48</v>
      </c>
      <c r="C35" s="3">
        <f>'10699'!C35+'10866'!C35+'10867'!C35+'10868'!C35+'10869'!C35+'10870'!C35+'13817'!C35+'28849'!C35+'28850'!C35</f>
        <v>119490598.94000001</v>
      </c>
      <c r="D35" s="3">
        <f>'10699'!D35+'10866'!D35+'10867'!D35+'10868'!D35+'10869'!D35+'10870'!D35+'13817'!D35+'28849'!D35+'28850'!D35</f>
        <v>159246111.36999997</v>
      </c>
      <c r="E35" s="27">
        <f t="shared" si="11"/>
        <v>39755512.429999962</v>
      </c>
      <c r="F35" s="216">
        <f t="shared" si="15"/>
        <v>159246111.36999997</v>
      </c>
      <c r="G35" s="27">
        <f>'ผลการดำเนินงาน Planfin 63'!L29</f>
        <v>159365644.74000004</v>
      </c>
      <c r="H35" s="128">
        <f t="shared" si="12"/>
        <v>119533.37000006437</v>
      </c>
      <c r="I35" s="128">
        <f t="shared" si="13"/>
        <v>7.5062033836630349E-2</v>
      </c>
      <c r="J35" s="128">
        <f t="shared" si="14"/>
        <v>100.07506203383663</v>
      </c>
      <c r="L35" s="196"/>
    </row>
    <row r="36" spans="1:12">
      <c r="A36" s="2" t="s">
        <v>49</v>
      </c>
      <c r="B36" s="134" t="s">
        <v>50</v>
      </c>
      <c r="C36" s="3">
        <f>'10699'!C36+'10866'!C36+'10867'!C36+'10868'!C36+'10869'!C36+'10870'!C36+'13817'!C36+'28849'!C36+'28850'!C36</f>
        <v>58629654.539999999</v>
      </c>
      <c r="D36" s="3">
        <f>'10699'!D36+'10866'!D36+'10867'!D36+'10868'!D36+'10869'!D36+'10870'!D36+'13817'!D36+'28849'!D36+'28850'!D36</f>
        <v>59846242.680000007</v>
      </c>
      <c r="E36" s="27">
        <f t="shared" si="11"/>
        <v>1216588.140000008</v>
      </c>
      <c r="F36" s="216">
        <f t="shared" si="15"/>
        <v>59846242.680000007</v>
      </c>
      <c r="G36" s="27">
        <f>'ผลการดำเนินงาน Planfin 63'!L30</f>
        <v>55036836.509999998</v>
      </c>
      <c r="H36" s="128">
        <f t="shared" si="12"/>
        <v>-4809406.1700000092</v>
      </c>
      <c r="I36" s="128">
        <f t="shared" si="13"/>
        <v>-8.0362708745410742</v>
      </c>
      <c r="J36" s="128">
        <f t="shared" si="14"/>
        <v>91.963729125458926</v>
      </c>
      <c r="L36" s="196"/>
    </row>
    <row r="37" spans="1:12">
      <c r="A37" s="2" t="s">
        <v>51</v>
      </c>
      <c r="B37" s="134" t="s">
        <v>52</v>
      </c>
      <c r="C37" s="3">
        <f>'10699'!C37+'10866'!C37+'10867'!C37+'10868'!C37+'10869'!C37+'10870'!C37+'13817'!C37+'28849'!C37+'28850'!C37</f>
        <v>52264120.830000006</v>
      </c>
      <c r="D37" s="3">
        <f>'10699'!D37+'10866'!D37+'10867'!D37+'10868'!D37+'10869'!D37+'10870'!D37+'13817'!D37+'28849'!D37+'28850'!D37</f>
        <v>57211566.360000007</v>
      </c>
      <c r="E37" s="27">
        <f t="shared" si="11"/>
        <v>4947445.5300000012</v>
      </c>
      <c r="F37" s="216">
        <f t="shared" si="15"/>
        <v>57211566.359999999</v>
      </c>
      <c r="G37" s="27">
        <f>'ผลการดำเนินงาน Planfin 63'!L31</f>
        <v>60497061.850000001</v>
      </c>
      <c r="H37" s="128">
        <f t="shared" si="12"/>
        <v>3285495.4900000021</v>
      </c>
      <c r="I37" s="128">
        <f t="shared" si="13"/>
        <v>5.7427120056917147</v>
      </c>
      <c r="J37" s="128">
        <f t="shared" si="14"/>
        <v>105.7427120056917</v>
      </c>
      <c r="L37" s="196"/>
    </row>
    <row r="38" spans="1:12">
      <c r="A38" s="2" t="s">
        <v>53</v>
      </c>
      <c r="B38" s="134" t="s">
        <v>54</v>
      </c>
      <c r="C38" s="3">
        <f>'10699'!C38+'10866'!C38+'10867'!C38+'10868'!C38+'10869'!C38+'10870'!C38+'13817'!C38+'28849'!C38+'28850'!C38</f>
        <v>145294201.78999999</v>
      </c>
      <c r="D38" s="3">
        <f>'10699'!D38+'10866'!D38+'10867'!D38+'10868'!D38+'10869'!D38+'10870'!D38+'13817'!D38+'28849'!D38+'28850'!D38</f>
        <v>148190752.72999999</v>
      </c>
      <c r="E38" s="27">
        <f t="shared" si="11"/>
        <v>2896550.9399999976</v>
      </c>
      <c r="F38" s="216">
        <f t="shared" si="15"/>
        <v>148190752.72999999</v>
      </c>
      <c r="G38" s="27">
        <f>'ผลการดำเนินงาน Planfin 63'!L32</f>
        <v>146984424.12</v>
      </c>
      <c r="H38" s="128">
        <f t="shared" si="12"/>
        <v>-1206328.6099999845</v>
      </c>
      <c r="I38" s="128">
        <f t="shared" si="13"/>
        <v>-0.81403771003031977</v>
      </c>
      <c r="J38" s="128">
        <f t="shared" si="14"/>
        <v>99.18596228996968</v>
      </c>
      <c r="L38" s="196"/>
    </row>
    <row r="39" spans="1:12">
      <c r="A39" s="2" t="s">
        <v>55</v>
      </c>
      <c r="B39" s="134" t="s">
        <v>56</v>
      </c>
      <c r="C39" s="3">
        <f>'10699'!C39+'10866'!C39+'10867'!C39+'10868'!C39+'10869'!C39+'10870'!C39+'13817'!C39+'28849'!C39+'28850'!C39</f>
        <v>24395745.370000001</v>
      </c>
      <c r="D39" s="3">
        <f>'10699'!D39+'10866'!D39+'10867'!D39+'10868'!D39+'10869'!D39+'10870'!D39+'13817'!D39+'28849'!D39+'28850'!D39</f>
        <v>20075843.939999998</v>
      </c>
      <c r="E39" s="27">
        <f t="shared" si="11"/>
        <v>-4319901.4300000034</v>
      </c>
      <c r="F39" s="216">
        <f t="shared" si="15"/>
        <v>20075843.939999998</v>
      </c>
      <c r="G39" s="27">
        <f>'ผลการดำเนินงาน Planfin 63'!L33</f>
        <v>20203357.91</v>
      </c>
      <c r="H39" s="128">
        <f t="shared" si="12"/>
        <v>127513.97000000253</v>
      </c>
      <c r="I39" s="128">
        <f>(G39*100)/F39-100</f>
        <v>0.63516119362702739</v>
      </c>
      <c r="J39" s="128">
        <f>(G39*100)/D39</f>
        <v>100.63516119362703</v>
      </c>
      <c r="L39" s="196"/>
    </row>
    <row r="40" spans="1:12">
      <c r="A40" s="206" t="s">
        <v>57</v>
      </c>
      <c r="B40" s="207" t="s">
        <v>58</v>
      </c>
      <c r="C40" s="3">
        <f>'10699'!C40+'10866'!C40+'10867'!C40+'10868'!C40+'10869'!C40+'10870'!C40+'13817'!C40+'28849'!C40+'28850'!C40</f>
        <v>103204730.39</v>
      </c>
      <c r="D40" s="3">
        <f>'10699'!D40+'10866'!D40+'10867'!D40+'10868'!D40+'10869'!D40+'10870'!D40+'13817'!D40+'28849'!D40+'28850'!D40</f>
        <v>116158801.14000002</v>
      </c>
      <c r="E40" s="27">
        <f t="shared" ref="E40" si="16">D40-C40</f>
        <v>12954070.750000015</v>
      </c>
      <c r="F40" s="216">
        <f t="shared" si="15"/>
        <v>116158801.14000002</v>
      </c>
      <c r="G40" s="27">
        <f>'ผลการดำเนินงาน Planfin 63'!L34</f>
        <v>128076758.63</v>
      </c>
      <c r="H40" s="128">
        <f t="shared" ref="H40" si="17">G40-F40</f>
        <v>11917957.48999998</v>
      </c>
      <c r="I40" s="128">
        <f t="shared" ref="I40" si="18">(G40*100)/F40-100</f>
        <v>10.260055521437337</v>
      </c>
      <c r="J40" s="128">
        <f t="shared" ref="J40" si="19">(G40*100)/D40</f>
        <v>110.26005552143734</v>
      </c>
      <c r="L40" s="196"/>
    </row>
    <row r="41" spans="1:12">
      <c r="A41" s="2" t="s">
        <v>190</v>
      </c>
      <c r="B41" s="134" t="s">
        <v>191</v>
      </c>
      <c r="C41" s="3">
        <f>'10699'!C41+'10866'!C41+'10867'!C41+'10868'!C41+'10869'!C41+'10870'!C41+'13817'!C41+'28849'!C41+'28850'!C41</f>
        <v>1337192.43</v>
      </c>
      <c r="D41" s="3">
        <f>'10699'!D41+'10866'!D41+'10867'!D41+'10868'!D41+'10869'!D41+'10870'!D41+'13817'!D41+'28849'!D41+'28850'!D41</f>
        <v>224671.24</v>
      </c>
      <c r="E41" s="27">
        <f t="shared" si="11"/>
        <v>-1112521.19</v>
      </c>
      <c r="F41" s="216">
        <f t="shared" si="15"/>
        <v>224671.24</v>
      </c>
      <c r="G41" s="27">
        <f>'ผลการดำเนินงาน Planfin 63'!L35</f>
        <v>591026.81000000006</v>
      </c>
      <c r="H41" s="128">
        <f t="shared" si="12"/>
        <v>366355.57000000007</v>
      </c>
      <c r="I41" s="128">
        <f t="shared" si="13"/>
        <v>163.06295812494739</v>
      </c>
      <c r="J41" s="128">
        <f t="shared" si="14"/>
        <v>263.06295812494739</v>
      </c>
      <c r="L41" s="196"/>
    </row>
    <row r="42" spans="1:12">
      <c r="A42" s="30" t="s">
        <v>59</v>
      </c>
      <c r="B42" s="204" t="s">
        <v>60</v>
      </c>
      <c r="C42" s="5">
        <f>SUM(C27:C41)</f>
        <v>1879907182.1500001</v>
      </c>
      <c r="D42" s="5">
        <f>SUM(D27:D41)</f>
        <v>2007192211.8200002</v>
      </c>
      <c r="E42" s="31">
        <f t="shared" si="11"/>
        <v>127285029.67000008</v>
      </c>
      <c r="F42" s="5">
        <f>SUM(F27:F41)</f>
        <v>2007192211.8200002</v>
      </c>
      <c r="G42" s="5">
        <f>SUM(G27:G41)</f>
        <v>2015844141.4999995</v>
      </c>
      <c r="H42" s="94">
        <f>G42-F42</f>
        <v>8651929.6799993515</v>
      </c>
      <c r="I42" s="94">
        <f>(G42*100)/F42-100</f>
        <v>0.43104639550958268</v>
      </c>
      <c r="J42" s="94">
        <f t="shared" si="14"/>
        <v>100.43104639550958</v>
      </c>
      <c r="L42" s="196"/>
    </row>
    <row r="43" spans="1:12">
      <c r="A43" s="81" t="s">
        <v>180</v>
      </c>
      <c r="B43" s="76" t="s">
        <v>151</v>
      </c>
      <c r="C43" s="77">
        <f>C42-C38</f>
        <v>1734612980.3600001</v>
      </c>
      <c r="D43" s="77">
        <f>D42-D38</f>
        <v>1859001459.0900002</v>
      </c>
      <c r="E43" s="80">
        <f>D43-C43</f>
        <v>124388478.73000002</v>
      </c>
      <c r="F43" s="77">
        <f>F42-F38</f>
        <v>1859001459.0900002</v>
      </c>
      <c r="G43" s="77">
        <f>G42-G38</f>
        <v>1868859717.3799996</v>
      </c>
      <c r="H43" s="129">
        <f>G43-F43</f>
        <v>9858258.289999485</v>
      </c>
      <c r="I43" s="129">
        <f>(G43*100)/F43-100</f>
        <v>0.53029857732468599</v>
      </c>
      <c r="J43" s="129">
        <f t="shared" ref="J43" si="20">(G43*100)/D43</f>
        <v>100.53029857732469</v>
      </c>
      <c r="L43" s="196"/>
    </row>
    <row r="44" spans="1:12" ht="25.5">
      <c r="A44" s="171"/>
      <c r="B44" s="165" t="s">
        <v>226</v>
      </c>
      <c r="C44" s="172">
        <f>C43-C41</f>
        <v>1733275787.9300001</v>
      </c>
      <c r="D44" s="172">
        <f>D43-D41</f>
        <v>1858776787.8500001</v>
      </c>
      <c r="E44" s="173">
        <f>D44-C44</f>
        <v>125500999.92000008</v>
      </c>
      <c r="F44" s="172">
        <f>F43-F41</f>
        <v>1858776787.8500001</v>
      </c>
      <c r="G44" s="172">
        <f>G43-G41</f>
        <v>1868268690.5699997</v>
      </c>
      <c r="H44" s="205">
        <f>G44-F44</f>
        <v>9491902.7199995518</v>
      </c>
      <c r="I44" s="205">
        <f>(G44*100)/F44-100</f>
        <v>0.51065317697336354</v>
      </c>
      <c r="J44" s="205">
        <f>(G44*100)/D44</f>
        <v>100.51065317697336</v>
      </c>
      <c r="L44" s="196"/>
    </row>
    <row r="45" spans="1:12">
      <c r="A45" s="260"/>
      <c r="B45" s="260"/>
      <c r="C45" s="260"/>
      <c r="D45" s="260"/>
      <c r="E45" s="260"/>
      <c r="F45" s="260"/>
      <c r="G45" s="260"/>
      <c r="H45" s="260"/>
      <c r="I45" s="260"/>
      <c r="J45" s="260"/>
      <c r="L45" s="196"/>
    </row>
    <row r="46" spans="1:12">
      <c r="A46" s="2" t="s">
        <v>61</v>
      </c>
      <c r="B46" s="204" t="s">
        <v>62</v>
      </c>
      <c r="C46" s="5">
        <f>C23-C42</f>
        <v>153513863.19000006</v>
      </c>
      <c r="D46" s="5">
        <f>D23-D42</f>
        <v>202886510.69999981</v>
      </c>
      <c r="E46" s="31">
        <f>E28-E45</f>
        <v>12894945.949999988</v>
      </c>
      <c r="F46" s="5">
        <f t="shared" ref="F46:F47" si="21">F23-F42</f>
        <v>202886510.69999933</v>
      </c>
      <c r="G46" s="94">
        <f>G23-G42</f>
        <v>251584515.02000046</v>
      </c>
      <c r="H46" s="31">
        <f>G46-F46</f>
        <v>48698004.320001125</v>
      </c>
      <c r="I46" s="94">
        <f>(G46*100)/F46-100</f>
        <v>24.002583588225363</v>
      </c>
      <c r="J46" s="94">
        <f>(G46*100)/D46</f>
        <v>124.00258358822506</v>
      </c>
      <c r="L46" s="196"/>
    </row>
    <row r="47" spans="1:12" s="32" customFormat="1">
      <c r="A47" s="30" t="s">
        <v>63</v>
      </c>
      <c r="B47" s="204" t="s">
        <v>64</v>
      </c>
      <c r="C47" s="5">
        <f>C46-C22+C38</f>
        <v>236241016.55000004</v>
      </c>
      <c r="D47" s="5">
        <f>D46-D22+D38</f>
        <v>149420523.08999977</v>
      </c>
      <c r="E47" s="95">
        <f>E46-E27+E41</f>
        <v>3317639.5399999595</v>
      </c>
      <c r="F47" s="77">
        <f t="shared" si="21"/>
        <v>149420523.0899992</v>
      </c>
      <c r="G47" s="95">
        <f>G46-G22+G38</f>
        <v>243790315.18000045</v>
      </c>
      <c r="H47" s="95">
        <f>G47-F47</f>
        <v>94369792.090001255</v>
      </c>
      <c r="I47" s="94">
        <f>(G47*100)/F47-100</f>
        <v>63.157182252106224</v>
      </c>
      <c r="J47" s="94">
        <f>(G47*100)/D47</f>
        <v>163.1571822521056</v>
      </c>
      <c r="L47" s="196"/>
    </row>
    <row r="48" spans="1:12">
      <c r="A48" s="2" t="s">
        <v>65</v>
      </c>
      <c r="B48" s="134" t="s">
        <v>66</v>
      </c>
      <c r="C48" s="208" t="str">
        <f>IF(D48&gt;0,"แผนเกินดุล",IF(D48=0,"สมดุล","ขาดดุล"))</f>
        <v>แผนเกินดุล</v>
      </c>
      <c r="D48" s="5">
        <f>(D23-D21-D22)-(D42-D38-D41)</f>
        <v>149645194.32999969</v>
      </c>
      <c r="E48" s="50"/>
      <c r="F48" s="45"/>
      <c r="G48" s="45"/>
    </row>
    <row r="49" spans="1:13">
      <c r="A49" s="2"/>
      <c r="B49" s="134" t="s">
        <v>67</v>
      </c>
      <c r="C49" s="160"/>
      <c r="D49" s="160">
        <f>IF(D48&lt;=0,0,ROUNDUP((D48*20%),2))</f>
        <v>29929038.870000001</v>
      </c>
      <c r="E49" s="50"/>
      <c r="F49" s="45"/>
      <c r="G49" s="45"/>
    </row>
    <row r="50" spans="1:13">
      <c r="A50" s="2"/>
      <c r="B50" s="134" t="s">
        <v>68</v>
      </c>
      <c r="C50" s="160" t="str">
        <f>IF(D50&gt;=0,"ไม่เกิน","เกิน")</f>
        <v>เกิน</v>
      </c>
      <c r="D50" s="6">
        <f>IF(D48&lt;0,0-C118,((D48*20%)-C118))</f>
        <v>-40704.544000063092</v>
      </c>
      <c r="E50" s="50"/>
      <c r="F50" s="45"/>
      <c r="G50" s="45"/>
    </row>
    <row r="51" spans="1:13">
      <c r="A51" s="2" t="s">
        <v>69</v>
      </c>
      <c r="B51" s="134" t="s">
        <v>183</v>
      </c>
      <c r="C51" s="3">
        <f>'10699'!C51+'10866'!C51+'10867'!C51+'10868'!C51+'10869'!C51+'10870'!C51+'13817'!C51+'28849'!C51+'28850'!C51</f>
        <v>481591059.25000006</v>
      </c>
      <c r="D51" s="3">
        <f>C51</f>
        <v>481591059.25000006</v>
      </c>
      <c r="E51" s="50"/>
      <c r="F51" s="45"/>
      <c r="G51" s="45"/>
    </row>
    <row r="52" spans="1:13">
      <c r="A52" s="2" t="s">
        <v>70</v>
      </c>
      <c r="B52" s="134" t="s">
        <v>184</v>
      </c>
      <c r="C52" s="3">
        <f>'10699'!C52+'10866'!C52+'10867'!C52+'10868'!C52+'10869'!C52+'10870'!C52+'13817'!C52+'28849'!C52+'28850'!C52</f>
        <v>508495782.18000001</v>
      </c>
      <c r="D52" s="3">
        <f>C52</f>
        <v>508495782.18000001</v>
      </c>
      <c r="E52" s="50"/>
      <c r="F52" s="45"/>
      <c r="G52" s="45"/>
    </row>
    <row r="53" spans="1:13">
      <c r="A53" s="2" t="s">
        <v>71</v>
      </c>
      <c r="B53" s="134" t="s">
        <v>185</v>
      </c>
      <c r="C53" s="6">
        <f>'10699'!C53+'10866'!C53+'10867'!C53+'10868'!C53+'10869'!C53+'10870'!C53+'13817'!C53+'28849'!C53+'28850'!C53</f>
        <v>-385685439.70999998</v>
      </c>
      <c r="D53" s="6">
        <f>C53</f>
        <v>-385685439.70999998</v>
      </c>
      <c r="E53" s="50"/>
      <c r="F53" s="45"/>
      <c r="G53" s="45"/>
    </row>
    <row r="54" spans="1:13">
      <c r="A54" s="2" t="s">
        <v>206</v>
      </c>
      <c r="B54" s="143" t="s">
        <v>224</v>
      </c>
      <c r="C54" s="160">
        <f>'10699'!C54+'10866'!C54+'10867'!C54+'10868'!C54+'10869'!C54+'10870'!C54+'13817'!C54+'28849'!C54+'28850'!C54</f>
        <v>122810342.47</v>
      </c>
      <c r="D54" s="160">
        <f>C54</f>
        <v>122810342.47</v>
      </c>
      <c r="E54" s="50"/>
      <c r="F54" s="45"/>
      <c r="G54" s="45"/>
    </row>
    <row r="55" spans="1:13">
      <c r="A55" s="1" t="s">
        <v>149</v>
      </c>
      <c r="B55" s="7"/>
      <c r="H55" s="122"/>
    </row>
    <row r="56" spans="1:13">
      <c r="A56" s="248" t="s">
        <v>232</v>
      </c>
      <c r="B56" s="248"/>
      <c r="C56" s="248"/>
      <c r="H56" s="122"/>
    </row>
    <row r="57" spans="1:13">
      <c r="B57" s="7"/>
      <c r="H57" s="33"/>
      <c r="I57" s="1"/>
      <c r="J57" s="1"/>
      <c r="K57" s="45"/>
      <c r="L57" s="45"/>
      <c r="M57" s="45"/>
    </row>
    <row r="58" spans="1:13" hidden="1">
      <c r="B58" s="7"/>
      <c r="H58" s="33"/>
      <c r="I58" s="1"/>
      <c r="J58" s="1"/>
      <c r="K58" s="45"/>
      <c r="L58" s="45"/>
      <c r="M58" s="45"/>
    </row>
    <row r="59" spans="1:13" hidden="1">
      <c r="B59" s="7"/>
      <c r="H59" s="33"/>
      <c r="I59" s="1"/>
      <c r="J59" s="1"/>
      <c r="K59" s="45"/>
      <c r="L59" s="45"/>
      <c r="M59" s="45"/>
    </row>
    <row r="60" spans="1:13" hidden="1">
      <c r="B60" s="7"/>
      <c r="H60" s="33"/>
      <c r="I60" s="1"/>
      <c r="J60" s="1"/>
      <c r="K60" s="45"/>
      <c r="L60" s="45"/>
      <c r="M60" s="45"/>
    </row>
    <row r="61" spans="1:13" hidden="1">
      <c r="B61" s="7"/>
      <c r="H61" s="33"/>
      <c r="I61" s="1"/>
      <c r="J61" s="1"/>
      <c r="K61" s="45"/>
      <c r="L61" s="45"/>
      <c r="M61" s="45"/>
    </row>
    <row r="62" spans="1:13" hidden="1">
      <c r="B62" s="7"/>
      <c r="H62" s="33"/>
      <c r="I62" s="1"/>
      <c r="J62" s="1"/>
      <c r="K62" s="45"/>
      <c r="L62" s="45"/>
      <c r="M62" s="45"/>
    </row>
    <row r="63" spans="1:13" hidden="1">
      <c r="B63" s="7"/>
      <c r="H63" s="33"/>
      <c r="I63" s="1"/>
      <c r="J63" s="1"/>
      <c r="K63" s="45"/>
      <c r="L63" s="45"/>
      <c r="M63" s="45"/>
    </row>
    <row r="64" spans="1:13" hidden="1">
      <c r="B64" s="7"/>
      <c r="H64" s="1"/>
      <c r="I64" s="1"/>
      <c r="J64" s="1"/>
      <c r="K64" s="45"/>
      <c r="L64" s="45"/>
      <c r="M64" s="45"/>
    </row>
    <row r="65" spans="2:5">
      <c r="B65" s="236" t="s">
        <v>72</v>
      </c>
      <c r="C65" s="237"/>
      <c r="D65" s="237"/>
      <c r="E65" s="237"/>
    </row>
    <row r="66" spans="2:5">
      <c r="B66" s="145" t="s">
        <v>2</v>
      </c>
      <c r="C66" s="145" t="s">
        <v>207</v>
      </c>
      <c r="D66" s="45"/>
      <c r="E66" s="45"/>
    </row>
    <row r="67" spans="2:5">
      <c r="B67" s="134" t="s">
        <v>73</v>
      </c>
      <c r="C67" s="3">
        <v>225583136.47999999</v>
      </c>
    </row>
    <row r="68" spans="2:5">
      <c r="B68" s="134" t="s">
        <v>74</v>
      </c>
      <c r="C68" s="3">
        <v>106319369.14999999</v>
      </c>
    </row>
    <row r="69" spans="2:5">
      <c r="B69" s="134" t="s">
        <v>75</v>
      </c>
      <c r="C69" s="3">
        <v>60850984.640000001</v>
      </c>
    </row>
    <row r="70" spans="2:5">
      <c r="B70" s="48" t="s">
        <v>152</v>
      </c>
      <c r="C70" s="208">
        <f>SUM(C67:C69)</f>
        <v>392753490.26999998</v>
      </c>
    </row>
    <row r="71" spans="2:5">
      <c r="B71" s="209"/>
      <c r="C71" s="210"/>
    </row>
    <row r="72" spans="2:5" hidden="1">
      <c r="B72" s="209"/>
      <c r="C72" s="210"/>
    </row>
    <row r="73" spans="2:5">
      <c r="B73" s="228" t="s">
        <v>76</v>
      </c>
      <c r="C73" s="229"/>
      <c r="D73" s="229"/>
      <c r="E73" s="229"/>
    </row>
    <row r="74" spans="2:5">
      <c r="B74" s="145" t="s">
        <v>2</v>
      </c>
      <c r="C74" s="145" t="s">
        <v>207</v>
      </c>
      <c r="D74" s="45"/>
      <c r="E74" s="45"/>
    </row>
    <row r="75" spans="2:5">
      <c r="B75" s="199" t="s">
        <v>77</v>
      </c>
      <c r="C75" s="3">
        <v>8873587.7100000009</v>
      </c>
    </row>
    <row r="76" spans="2:5">
      <c r="B76" s="199" t="s">
        <v>78</v>
      </c>
      <c r="C76" s="3">
        <v>347072</v>
      </c>
    </row>
    <row r="77" spans="2:5">
      <c r="B77" s="199" t="s">
        <v>79</v>
      </c>
      <c r="C77" s="3">
        <v>8894585</v>
      </c>
    </row>
    <row r="78" spans="2:5">
      <c r="B78" s="199" t="s">
        <v>80</v>
      </c>
      <c r="C78" s="3">
        <v>2047641</v>
      </c>
    </row>
    <row r="79" spans="2:5">
      <c r="B79" s="199" t="s">
        <v>81</v>
      </c>
      <c r="C79" s="3">
        <v>222690</v>
      </c>
    </row>
    <row r="80" spans="2:5">
      <c r="B80" s="199" t="s">
        <v>82</v>
      </c>
      <c r="C80" s="3">
        <v>3141270.61</v>
      </c>
    </row>
    <row r="81" spans="2:13">
      <c r="B81" s="199" t="s">
        <v>83</v>
      </c>
      <c r="C81" s="3">
        <v>12855827.52</v>
      </c>
    </row>
    <row r="82" spans="2:13">
      <c r="B82" s="199" t="s">
        <v>84</v>
      </c>
      <c r="C82" s="3">
        <v>15117415</v>
      </c>
    </row>
    <row r="83" spans="2:13">
      <c r="B83" s="199" t="s">
        <v>85</v>
      </c>
      <c r="C83" s="3">
        <v>3204520</v>
      </c>
    </row>
    <row r="84" spans="2:13">
      <c r="B84" s="199" t="s">
        <v>86</v>
      </c>
      <c r="C84" s="3">
        <v>1932986</v>
      </c>
    </row>
    <row r="85" spans="2:13">
      <c r="B85" s="199" t="s">
        <v>87</v>
      </c>
      <c r="C85" s="3">
        <v>1963888</v>
      </c>
    </row>
    <row r="86" spans="2:13">
      <c r="B86" s="134" t="s">
        <v>177</v>
      </c>
      <c r="C86" s="3">
        <v>0</v>
      </c>
      <c r="D86" s="45"/>
      <c r="E86" s="45"/>
      <c r="H86" s="1"/>
      <c r="I86" s="1"/>
      <c r="J86" s="1"/>
      <c r="K86" s="45"/>
      <c r="L86" s="45"/>
      <c r="M86" s="45"/>
    </row>
    <row r="87" spans="2:13">
      <c r="B87" s="48" t="s">
        <v>152</v>
      </c>
      <c r="C87" s="211">
        <f>SUM(C75:C86)</f>
        <v>58601482.840000004</v>
      </c>
    </row>
    <row r="88" spans="2:13">
      <c r="B88" s="209"/>
      <c r="C88" s="212"/>
    </row>
    <row r="89" spans="2:13">
      <c r="B89" s="7"/>
    </row>
    <row r="90" spans="2:13">
      <c r="B90" s="228" t="s">
        <v>88</v>
      </c>
      <c r="C90" s="229"/>
      <c r="D90" s="229"/>
      <c r="E90" s="229"/>
    </row>
    <row r="91" spans="2:13">
      <c r="B91" s="145" t="s">
        <v>2</v>
      </c>
      <c r="C91" s="145" t="s">
        <v>89</v>
      </c>
      <c r="D91" s="45"/>
      <c r="E91" s="45"/>
    </row>
    <row r="92" spans="2:13">
      <c r="B92" s="227" t="s">
        <v>208</v>
      </c>
      <c r="C92" s="227"/>
      <c r="D92" s="152"/>
      <c r="E92" s="45"/>
    </row>
    <row r="93" spans="2:13">
      <c r="B93" s="199" t="s">
        <v>209</v>
      </c>
      <c r="C93" s="5">
        <f>SUM(C94:C101)</f>
        <v>940397994.82000017</v>
      </c>
    </row>
    <row r="94" spans="2:13">
      <c r="B94" s="199" t="s">
        <v>90</v>
      </c>
      <c r="C94" s="3">
        <v>239144330.09999999</v>
      </c>
    </row>
    <row r="95" spans="2:13">
      <c r="B95" s="199" t="s">
        <v>91</v>
      </c>
      <c r="C95" s="3">
        <v>112653845.81999999</v>
      </c>
    </row>
    <row r="96" spans="2:13">
      <c r="B96" s="199" t="s">
        <v>92</v>
      </c>
      <c r="C96" s="3">
        <v>65806364.350000009</v>
      </c>
    </row>
    <row r="97" spans="2:5">
      <c r="B97" s="199" t="s">
        <v>93</v>
      </c>
      <c r="C97" s="3">
        <v>52454723.239999995</v>
      </c>
    </row>
    <row r="98" spans="2:5">
      <c r="B98" s="199" t="s">
        <v>94</v>
      </c>
      <c r="C98" s="3">
        <v>181737912.42000002</v>
      </c>
    </row>
    <row r="99" spans="2:5">
      <c r="B99" s="199" t="s">
        <v>95</v>
      </c>
      <c r="C99" s="3">
        <v>70508580.489999995</v>
      </c>
    </row>
    <row r="100" spans="2:5">
      <c r="B100" s="199" t="s">
        <v>96</v>
      </c>
      <c r="C100" s="3">
        <v>56401526.070000008</v>
      </c>
    </row>
    <row r="101" spans="2:5">
      <c r="B101" s="199" t="s">
        <v>97</v>
      </c>
      <c r="C101" s="3">
        <v>161690712.32999998</v>
      </c>
    </row>
    <row r="102" spans="2:5">
      <c r="B102" s="49"/>
      <c r="C102" s="50"/>
    </row>
    <row r="103" spans="2:5" hidden="1">
      <c r="B103" s="7"/>
    </row>
    <row r="104" spans="2:5">
      <c r="B104" s="228" t="s">
        <v>98</v>
      </c>
      <c r="C104" s="229"/>
      <c r="D104" s="229"/>
      <c r="E104" s="229"/>
    </row>
    <row r="105" spans="2:5">
      <c r="B105" s="145" t="s">
        <v>2</v>
      </c>
      <c r="C105" s="145" t="s">
        <v>89</v>
      </c>
      <c r="D105" s="45"/>
      <c r="E105" s="45"/>
    </row>
    <row r="106" spans="2:5">
      <c r="B106" s="227" t="s">
        <v>210</v>
      </c>
      <c r="C106" s="227"/>
      <c r="D106" s="152"/>
      <c r="E106" s="45"/>
    </row>
    <row r="107" spans="2:5">
      <c r="B107" s="199" t="s">
        <v>211</v>
      </c>
      <c r="C107" s="5">
        <f>SUM(C108:C114)</f>
        <v>1215821039.4199998</v>
      </c>
    </row>
    <row r="108" spans="2:5">
      <c r="B108" s="199" t="s">
        <v>99</v>
      </c>
      <c r="C108" s="3">
        <v>761838372.93999994</v>
      </c>
    </row>
    <row r="109" spans="2:5">
      <c r="B109" s="199" t="s">
        <v>212</v>
      </c>
      <c r="C109" s="3">
        <v>3820766.2800000003</v>
      </c>
    </row>
    <row r="110" spans="2:5">
      <c r="B110" s="199" t="s">
        <v>103</v>
      </c>
      <c r="C110" s="3">
        <v>23672005.689999998</v>
      </c>
    </row>
    <row r="111" spans="2:5">
      <c r="B111" s="199" t="s">
        <v>101</v>
      </c>
      <c r="C111" s="3">
        <v>165967886.16999999</v>
      </c>
    </row>
    <row r="112" spans="2:5">
      <c r="B112" s="199" t="s">
        <v>100</v>
      </c>
      <c r="C112" s="3">
        <v>86454063.650000006</v>
      </c>
    </row>
    <row r="113" spans="2:10">
      <c r="B113" s="199" t="s">
        <v>102</v>
      </c>
      <c r="C113" s="3">
        <v>9214424.9100000001</v>
      </c>
    </row>
    <row r="114" spans="2:10">
      <c r="B114" s="199" t="s">
        <v>104</v>
      </c>
      <c r="C114" s="3">
        <v>164853519.78</v>
      </c>
    </row>
    <row r="115" spans="2:10">
      <c r="B115" s="7"/>
    </row>
    <row r="116" spans="2:10">
      <c r="B116" s="228" t="s">
        <v>105</v>
      </c>
      <c r="C116" s="229"/>
      <c r="D116" s="229"/>
      <c r="E116" s="229"/>
    </row>
    <row r="117" spans="2:10">
      <c r="B117" s="145" t="s">
        <v>2</v>
      </c>
      <c r="C117" s="9" t="s">
        <v>89</v>
      </c>
    </row>
    <row r="118" spans="2:10">
      <c r="B118" s="199" t="s">
        <v>213</v>
      </c>
      <c r="C118" s="3">
        <v>29969743.41</v>
      </c>
    </row>
    <row r="119" spans="2:10">
      <c r="B119" s="199" t="s">
        <v>214</v>
      </c>
      <c r="C119" s="3">
        <v>40569175.169999994</v>
      </c>
    </row>
    <row r="120" spans="2:10">
      <c r="B120" s="199" t="s">
        <v>215</v>
      </c>
      <c r="C120" s="3">
        <v>161087565.17000002</v>
      </c>
    </row>
    <row r="121" spans="2:10">
      <c r="B121" s="199" t="s">
        <v>216</v>
      </c>
      <c r="C121" s="3">
        <v>24466876</v>
      </c>
    </row>
    <row r="122" spans="2:10">
      <c r="B122" s="213" t="s">
        <v>181</v>
      </c>
      <c r="C122" s="5">
        <f>SUM(C118:C121)</f>
        <v>256093359.75</v>
      </c>
    </row>
    <row r="123" spans="2:10">
      <c r="B123" s="214"/>
      <c r="C123" s="106"/>
    </row>
    <row r="124" spans="2:10">
      <c r="B124" s="228" t="s">
        <v>106</v>
      </c>
      <c r="C124" s="229"/>
      <c r="D124" s="229"/>
      <c r="E124" s="229"/>
      <c r="H124" s="1"/>
      <c r="J124" s="1"/>
    </row>
    <row r="125" spans="2:10">
      <c r="B125" s="145" t="s">
        <v>2</v>
      </c>
      <c r="C125" s="156" t="s">
        <v>107</v>
      </c>
      <c r="D125" s="45"/>
      <c r="E125" s="45"/>
      <c r="H125" s="1"/>
      <c r="J125" s="1"/>
    </row>
    <row r="126" spans="2:10">
      <c r="B126" s="27" t="s">
        <v>153</v>
      </c>
      <c r="C126" s="3">
        <v>28883600</v>
      </c>
      <c r="D126" s="45"/>
      <c r="E126" s="45"/>
      <c r="H126" s="1"/>
      <c r="J126" s="1"/>
    </row>
    <row r="127" spans="2:10">
      <c r="B127" s="27" t="s">
        <v>217</v>
      </c>
      <c r="C127" s="3">
        <v>77134799.25999999</v>
      </c>
      <c r="D127" s="45"/>
      <c r="E127" s="45"/>
      <c r="H127" s="1"/>
      <c r="J127" s="1"/>
    </row>
    <row r="128" spans="2:10">
      <c r="B128" s="26" t="s">
        <v>178</v>
      </c>
      <c r="C128" s="3">
        <v>16886254.48</v>
      </c>
      <c r="D128" s="45"/>
      <c r="E128" s="45"/>
      <c r="H128" s="1"/>
      <c r="J128" s="1"/>
    </row>
    <row r="129" spans="2:13">
      <c r="B129" s="26" t="s">
        <v>218</v>
      </c>
      <c r="C129" s="3">
        <v>4161092.1399999997</v>
      </c>
      <c r="D129" s="45"/>
      <c r="E129" s="45"/>
      <c r="H129" s="1"/>
      <c r="J129" s="1"/>
    </row>
    <row r="130" spans="2:13">
      <c r="B130" s="26" t="s">
        <v>219</v>
      </c>
      <c r="C130" s="3">
        <v>628430.15</v>
      </c>
      <c r="D130" s="45"/>
      <c r="E130" s="45"/>
      <c r="H130" s="1"/>
      <c r="J130" s="1"/>
    </row>
    <row r="131" spans="2:13">
      <c r="B131" s="26" t="s">
        <v>87</v>
      </c>
      <c r="C131" s="3">
        <v>261545.58</v>
      </c>
      <c r="D131" s="45"/>
      <c r="E131" s="45"/>
      <c r="H131" s="1"/>
      <c r="J131" s="1"/>
    </row>
    <row r="132" spans="2:13">
      <c r="B132" s="26" t="s">
        <v>220</v>
      </c>
      <c r="C132" s="3">
        <v>8678699.9100000001</v>
      </c>
      <c r="D132" s="45"/>
      <c r="E132" s="45"/>
      <c r="H132" s="1"/>
      <c r="J132" s="1"/>
    </row>
    <row r="133" spans="2:13">
      <c r="B133" s="215" t="s">
        <v>182</v>
      </c>
      <c r="C133" s="158">
        <f>SUM(C126:C132)</f>
        <v>136634421.52000001</v>
      </c>
      <c r="D133" s="45"/>
      <c r="E133" s="45"/>
      <c r="H133" s="1"/>
      <c r="J133" s="1"/>
    </row>
    <row r="134" spans="2:13">
      <c r="B134" s="7"/>
    </row>
    <row r="135" spans="2:13">
      <c r="B135" s="7"/>
    </row>
    <row r="136" spans="2:13">
      <c r="B136" s="7"/>
    </row>
    <row r="137" spans="2:13" s="8" customFormat="1">
      <c r="K137" s="109"/>
      <c r="L137" s="109"/>
      <c r="M137" s="109"/>
    </row>
    <row r="138" spans="2:13" s="8" customFormat="1">
      <c r="K138" s="109"/>
      <c r="L138" s="109"/>
      <c r="M138" s="109"/>
    </row>
    <row r="139" spans="2:13" s="8" customFormat="1">
      <c r="K139" s="109"/>
      <c r="L139" s="109"/>
      <c r="M139" s="109"/>
    </row>
    <row r="140" spans="2:13" s="8" customFormat="1">
      <c r="K140" s="109"/>
      <c r="L140" s="109"/>
      <c r="M140" s="109"/>
    </row>
    <row r="141" spans="2:13" s="8" customFormat="1">
      <c r="K141" s="109"/>
      <c r="L141" s="109"/>
      <c r="M141" s="109"/>
    </row>
    <row r="142" spans="2:13" s="8" customFormat="1">
      <c r="K142" s="109"/>
      <c r="L142" s="109"/>
      <c r="M142" s="109"/>
    </row>
    <row r="143" spans="2:13" s="8" customFormat="1">
      <c r="K143" s="109"/>
      <c r="L143" s="109"/>
      <c r="M143" s="109"/>
    </row>
    <row r="144" spans="2:13" s="8" customFormat="1">
      <c r="K144" s="109"/>
      <c r="L144" s="109"/>
      <c r="M144" s="109"/>
    </row>
  </sheetData>
  <mergeCells count="18">
    <mergeCell ref="B65:E65"/>
    <mergeCell ref="B73:E73"/>
    <mergeCell ref="B6:B9"/>
    <mergeCell ref="A10:J10"/>
    <mergeCell ref="A26:J26"/>
    <mergeCell ref="A45:J45"/>
    <mergeCell ref="A56:C56"/>
    <mergeCell ref="B1:E1"/>
    <mergeCell ref="B2:E2"/>
    <mergeCell ref="B3:E3"/>
    <mergeCell ref="B4:D4"/>
    <mergeCell ref="B5:E5"/>
    <mergeCell ref="B90:E90"/>
    <mergeCell ref="B92:C92"/>
    <mergeCell ref="B124:E124"/>
    <mergeCell ref="B106:C106"/>
    <mergeCell ref="B116:E116"/>
    <mergeCell ref="B104:E104"/>
  </mergeCells>
  <phoneticPr fontId="80" type="noConversion"/>
  <pageMargins left="0.17" right="0.28000000000000003" top="0.24" bottom="0.36" header="0.22" footer="0.17"/>
  <pageSetup paperSize="5" scale="73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00B0F0"/>
  </sheetPr>
  <dimension ref="A1:O54"/>
  <sheetViews>
    <sheetView showGridLines="0" zoomScaleNormal="100" workbookViewId="0">
      <pane xSplit="2" ySplit="5" topLeftCell="E15" activePane="bottomRight" state="frozen"/>
      <selection pane="topRight" activeCell="C1" sqref="C1"/>
      <selection pane="bottomLeft" activeCell="A6" sqref="A6"/>
      <selection pane="bottomRight" activeCell="E38" sqref="E38"/>
    </sheetView>
  </sheetViews>
  <sheetFormatPr defaultColWidth="9" defaultRowHeight="12.75"/>
  <cols>
    <col min="1" max="1" width="7.125" style="33" customWidth="1"/>
    <col min="2" max="2" width="41.375" style="1" customWidth="1"/>
    <col min="3" max="3" width="18.75" style="1" customWidth="1"/>
    <col min="4" max="4" width="16.75" style="1" bestFit="1" customWidth="1"/>
    <col min="5" max="5" width="18.75" style="1" customWidth="1"/>
    <col min="6" max="7" width="18" style="1" bestFit="1" customWidth="1"/>
    <col min="8" max="8" width="18.75" style="1" customWidth="1"/>
    <col min="9" max="9" width="18" style="1" bestFit="1" customWidth="1"/>
    <col min="10" max="10" width="18.375" style="1" customWidth="1"/>
    <col min="11" max="11" width="18" style="1" customWidth="1"/>
    <col min="12" max="12" width="20" style="1" bestFit="1" customWidth="1"/>
    <col min="13" max="14" width="9" style="1"/>
    <col min="15" max="15" width="14.625" style="1" bestFit="1" customWidth="1"/>
    <col min="16" max="16384" width="9" style="1"/>
  </cols>
  <sheetData>
    <row r="1" spans="1:15">
      <c r="B1" s="233" t="s">
        <v>134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5" ht="12.75" customHeight="1">
      <c r="B2" s="261" t="s">
        <v>272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5">
      <c r="B3" s="262"/>
      <c r="C3" s="263"/>
    </row>
    <row r="4" spans="1:15" s="32" customFormat="1" ht="25.5">
      <c r="A4" s="9" t="s">
        <v>1</v>
      </c>
      <c r="B4" s="9" t="s">
        <v>2</v>
      </c>
      <c r="C4" s="9" t="s">
        <v>135</v>
      </c>
      <c r="D4" s="9" t="s">
        <v>108</v>
      </c>
      <c r="E4" s="34" t="s">
        <v>109</v>
      </c>
      <c r="F4" s="34" t="s">
        <v>110</v>
      </c>
      <c r="G4" s="34" t="s">
        <v>111</v>
      </c>
      <c r="H4" s="34" t="s">
        <v>136</v>
      </c>
      <c r="I4" s="34" t="s">
        <v>113</v>
      </c>
      <c r="J4" s="34" t="s">
        <v>114</v>
      </c>
      <c r="K4" s="34" t="s">
        <v>115</v>
      </c>
      <c r="L4" s="9" t="s">
        <v>137</v>
      </c>
    </row>
    <row r="5" spans="1:15">
      <c r="A5" s="238" t="s">
        <v>5</v>
      </c>
      <c r="B5" s="240"/>
      <c r="C5" s="69"/>
      <c r="D5" s="70"/>
      <c r="E5" s="71"/>
      <c r="F5" s="71"/>
      <c r="G5" s="71"/>
      <c r="H5" s="71"/>
      <c r="I5" s="71"/>
      <c r="J5" s="71"/>
      <c r="K5" s="71"/>
      <c r="L5" s="72"/>
    </row>
    <row r="6" spans="1:15">
      <c r="A6" s="35" t="s">
        <v>6</v>
      </c>
      <c r="B6" s="82" t="s">
        <v>7</v>
      </c>
      <c r="C6" s="74">
        <v>395987328.13</v>
      </c>
      <c r="D6" s="75">
        <v>43589816.810000002</v>
      </c>
      <c r="E6" s="75">
        <v>55759159.340000004</v>
      </c>
      <c r="F6" s="75">
        <v>75884574.549999997</v>
      </c>
      <c r="G6" s="75">
        <v>85308939.939999998</v>
      </c>
      <c r="H6" s="75">
        <v>132265855.70999999</v>
      </c>
      <c r="I6" s="75">
        <v>57408196.969999999</v>
      </c>
      <c r="J6" s="75">
        <v>39926598.149999999</v>
      </c>
      <c r="K6" s="75">
        <v>35450385.079999998</v>
      </c>
      <c r="L6" s="216">
        <f>SUM(C6:K6)</f>
        <v>921580854.68000007</v>
      </c>
    </row>
    <row r="7" spans="1:15">
      <c r="A7" s="35" t="s">
        <v>8</v>
      </c>
      <c r="B7" s="82" t="s">
        <v>9</v>
      </c>
      <c r="C7" s="75">
        <v>791824</v>
      </c>
      <c r="D7" s="75">
        <v>99500</v>
      </c>
      <c r="E7" s="75">
        <v>401350</v>
      </c>
      <c r="F7" s="75">
        <v>311550</v>
      </c>
      <c r="G7" s="75">
        <v>525500</v>
      </c>
      <c r="H7" s="75">
        <v>471250</v>
      </c>
      <c r="I7" s="75">
        <v>298250</v>
      </c>
      <c r="J7" s="75">
        <v>254650</v>
      </c>
      <c r="K7" s="75">
        <v>90950</v>
      </c>
      <c r="L7" s="216">
        <f t="shared" ref="L7:L15" si="0">SUM(C7:K7)</f>
        <v>3244824</v>
      </c>
    </row>
    <row r="8" spans="1:15">
      <c r="A8" s="35" t="s">
        <v>10</v>
      </c>
      <c r="B8" s="82" t="s">
        <v>11</v>
      </c>
      <c r="C8" s="75">
        <v>2264676</v>
      </c>
      <c r="D8" s="75">
        <v>36261</v>
      </c>
      <c r="E8" s="75">
        <v>6446</v>
      </c>
      <c r="F8" s="75">
        <v>9758.2000000000007</v>
      </c>
      <c r="G8" s="75">
        <v>108972.32</v>
      </c>
      <c r="H8" s="75">
        <v>875909.55</v>
      </c>
      <c r="I8" s="75">
        <v>23838</v>
      </c>
      <c r="J8" s="75">
        <v>18331.5</v>
      </c>
      <c r="K8" s="75">
        <v>35227</v>
      </c>
      <c r="L8" s="216">
        <f t="shared" si="0"/>
        <v>3379419.5700000003</v>
      </c>
    </row>
    <row r="9" spans="1:15">
      <c r="A9" s="35" t="s">
        <v>12</v>
      </c>
      <c r="B9" s="82" t="s">
        <v>13</v>
      </c>
      <c r="C9" s="75">
        <v>15224519.699999999</v>
      </c>
      <c r="D9" s="75">
        <v>374107.76</v>
      </c>
      <c r="E9" s="75">
        <v>355663.49</v>
      </c>
      <c r="F9" s="75">
        <v>804982.84</v>
      </c>
      <c r="G9" s="75">
        <v>1318172.3799999999</v>
      </c>
      <c r="H9" s="75">
        <v>4057901.02</v>
      </c>
      <c r="I9" s="75">
        <v>563494.61</v>
      </c>
      <c r="J9" s="75">
        <v>262748</v>
      </c>
      <c r="K9" s="75">
        <v>203699.51</v>
      </c>
      <c r="L9" s="216">
        <f t="shared" si="0"/>
        <v>23165289.309999999</v>
      </c>
    </row>
    <row r="10" spans="1:15">
      <c r="A10" s="35" t="s">
        <v>14</v>
      </c>
      <c r="B10" s="82" t="s">
        <v>15</v>
      </c>
      <c r="C10" s="75">
        <v>104464236.28</v>
      </c>
      <c r="D10" s="75">
        <v>3171342.45</v>
      </c>
      <c r="E10" s="75">
        <v>4119966.52</v>
      </c>
      <c r="F10" s="75">
        <v>4448581.18</v>
      </c>
      <c r="G10" s="75">
        <v>11036943.699999999</v>
      </c>
      <c r="H10" s="75">
        <v>38447263.299999997</v>
      </c>
      <c r="I10" s="75">
        <v>2595290.46</v>
      </c>
      <c r="J10" s="75">
        <v>1376363.1</v>
      </c>
      <c r="K10" s="75">
        <v>2463399.21</v>
      </c>
      <c r="L10" s="216">
        <f t="shared" si="0"/>
        <v>172123386.20000002</v>
      </c>
    </row>
    <row r="11" spans="1:15">
      <c r="A11" s="35" t="s">
        <v>16</v>
      </c>
      <c r="B11" s="82" t="s">
        <v>17</v>
      </c>
      <c r="C11" s="75">
        <v>90364605.579999998</v>
      </c>
      <c r="D11" s="75">
        <v>1810961.25</v>
      </c>
      <c r="E11" s="75">
        <v>1405173.99</v>
      </c>
      <c r="F11" s="75">
        <v>2676011.0299999998</v>
      </c>
      <c r="G11" s="75">
        <v>4506051.07</v>
      </c>
      <c r="H11" s="75">
        <v>14389822.58</v>
      </c>
      <c r="I11" s="75">
        <v>1304524.03</v>
      </c>
      <c r="J11" s="75">
        <v>1622963.41</v>
      </c>
      <c r="K11" s="75">
        <v>1873144.02</v>
      </c>
      <c r="L11" s="216">
        <f t="shared" si="0"/>
        <v>119953256.95999998</v>
      </c>
    </row>
    <row r="12" spans="1:15">
      <c r="A12" s="35" t="s">
        <v>18</v>
      </c>
      <c r="B12" s="82" t="s">
        <v>19</v>
      </c>
      <c r="C12" s="75">
        <v>10955773.859999999</v>
      </c>
      <c r="D12" s="75">
        <v>548581.43000000005</v>
      </c>
      <c r="E12" s="75">
        <v>441169</v>
      </c>
      <c r="F12" s="75">
        <v>1323728.26</v>
      </c>
      <c r="G12" s="75">
        <v>6579610.6699999999</v>
      </c>
      <c r="H12" s="75">
        <v>2011351.66</v>
      </c>
      <c r="I12" s="75">
        <v>584040.25</v>
      </c>
      <c r="J12" s="75">
        <v>127273</v>
      </c>
      <c r="K12" s="75">
        <v>0</v>
      </c>
      <c r="L12" s="216">
        <f t="shared" si="0"/>
        <v>22571528.129999999</v>
      </c>
      <c r="O12" s="36"/>
    </row>
    <row r="13" spans="1:15">
      <c r="A13" s="35" t="s">
        <v>20</v>
      </c>
      <c r="B13" s="82" t="s">
        <v>21</v>
      </c>
      <c r="C13" s="75">
        <v>104995977.95</v>
      </c>
      <c r="D13" s="75">
        <v>4470013.53</v>
      </c>
      <c r="E13" s="75">
        <v>8914809.5500000007</v>
      </c>
      <c r="F13" s="75">
        <v>11186586.51</v>
      </c>
      <c r="G13" s="75">
        <v>11059155.35</v>
      </c>
      <c r="H13" s="75">
        <v>39882252.289999999</v>
      </c>
      <c r="I13" s="75">
        <v>3619981.52</v>
      </c>
      <c r="J13" s="75">
        <v>2589979.75</v>
      </c>
      <c r="K13" s="75">
        <v>4244798.5999999996</v>
      </c>
      <c r="L13" s="216">
        <f t="shared" si="0"/>
        <v>190963555.05000001</v>
      </c>
      <c r="O13" s="36"/>
    </row>
    <row r="14" spans="1:15">
      <c r="A14" s="35" t="s">
        <v>22</v>
      </c>
      <c r="B14" s="82" t="s">
        <v>23</v>
      </c>
      <c r="C14" s="75">
        <v>196154560.13999999</v>
      </c>
      <c r="D14" s="75">
        <v>30232292.190000001</v>
      </c>
      <c r="E14" s="75">
        <v>27923333.329999998</v>
      </c>
      <c r="F14" s="75">
        <v>48160209.420000002</v>
      </c>
      <c r="G14" s="75">
        <v>50868974.719999999</v>
      </c>
      <c r="H14" s="75">
        <v>89144559.989999995</v>
      </c>
      <c r="I14" s="75">
        <v>30709245.920000002</v>
      </c>
      <c r="J14" s="75">
        <v>11327394.960000001</v>
      </c>
      <c r="K14" s="75">
        <v>12357709.66</v>
      </c>
      <c r="L14" s="216">
        <f t="shared" si="0"/>
        <v>496878280.32999998</v>
      </c>
      <c r="O14" s="37"/>
    </row>
    <row r="15" spans="1:15">
      <c r="A15" s="35" t="s">
        <v>24</v>
      </c>
      <c r="B15" s="82" t="s">
        <v>25</v>
      </c>
      <c r="C15" s="75">
        <v>68364148.810000002</v>
      </c>
      <c r="D15" s="75">
        <v>6026828.0800000001</v>
      </c>
      <c r="E15" s="75">
        <v>7502504.6600000001</v>
      </c>
      <c r="F15" s="75">
        <v>10023383.119999999</v>
      </c>
      <c r="G15" s="75">
        <v>12560743.26</v>
      </c>
      <c r="H15" s="75">
        <v>35736982.759999998</v>
      </c>
      <c r="I15" s="75">
        <v>6342399.8899999997</v>
      </c>
      <c r="J15" s="75">
        <v>4434053.8099999996</v>
      </c>
      <c r="K15" s="75">
        <v>7798593.9400000004</v>
      </c>
      <c r="L15" s="216">
        <f t="shared" si="0"/>
        <v>158789638.32999998</v>
      </c>
    </row>
    <row r="16" spans="1:15">
      <c r="A16" s="130" t="s">
        <v>188</v>
      </c>
      <c r="B16" s="131" t="s">
        <v>189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216">
        <f t="shared" ref="L16" si="1">SUM(C16:K16)</f>
        <v>0</v>
      </c>
    </row>
    <row r="17" spans="1:12">
      <c r="A17" s="35" t="s">
        <v>26</v>
      </c>
      <c r="B17" s="82" t="s">
        <v>27</v>
      </c>
      <c r="C17" s="75">
        <v>120209316.06</v>
      </c>
      <c r="D17" s="75">
        <v>2326076.7400000002</v>
      </c>
      <c r="E17" s="75">
        <v>0</v>
      </c>
      <c r="F17" s="75">
        <v>4575608.7699999996</v>
      </c>
      <c r="G17" s="75">
        <v>4829664.58</v>
      </c>
      <c r="H17" s="75">
        <v>16217682.82</v>
      </c>
      <c r="I17" s="75">
        <v>2059868.22</v>
      </c>
      <c r="J17" s="75">
        <v>3113194.09</v>
      </c>
      <c r="K17" s="75">
        <v>1447212.68</v>
      </c>
      <c r="L17" s="216">
        <f>SUM(C17:K17)</f>
        <v>154778623.96000001</v>
      </c>
    </row>
    <row r="18" spans="1:12" s="40" customFormat="1">
      <c r="A18" s="38" t="s">
        <v>28</v>
      </c>
      <c r="B18" s="39" t="s">
        <v>29</v>
      </c>
      <c r="C18" s="221">
        <f>SUM(C6:C17)</f>
        <v>1109776966.51</v>
      </c>
      <c r="D18" s="221">
        <f>SUM(D6:D17)</f>
        <v>92685781.239999995</v>
      </c>
      <c r="E18" s="221">
        <f t="shared" ref="E18:K18" si="2">SUM(E6:E17)</f>
        <v>106829575.88000001</v>
      </c>
      <c r="F18" s="221">
        <f t="shared" si="2"/>
        <v>159404973.88000003</v>
      </c>
      <c r="G18" s="221">
        <f t="shared" si="2"/>
        <v>188702727.98999998</v>
      </c>
      <c r="H18" s="221">
        <f>SUM(H6:H17)</f>
        <v>373500831.67999995</v>
      </c>
      <c r="I18" s="221">
        <f t="shared" si="2"/>
        <v>105509129.87</v>
      </c>
      <c r="J18" s="221">
        <f t="shared" si="2"/>
        <v>65053549.769999996</v>
      </c>
      <c r="K18" s="221">
        <f t="shared" si="2"/>
        <v>65965119.699999996</v>
      </c>
      <c r="L18" s="221">
        <f>SUM(L6:L17)</f>
        <v>2267428656.52</v>
      </c>
    </row>
    <row r="19" spans="1:12" s="40" customFormat="1">
      <c r="A19" s="38" t="s">
        <v>179</v>
      </c>
      <c r="B19" s="39" t="s">
        <v>150</v>
      </c>
      <c r="C19" s="221">
        <f>C18-C17</f>
        <v>989567650.45000005</v>
      </c>
      <c r="D19" s="221">
        <f t="shared" ref="D19:L19" si="3">D18-D17</f>
        <v>90359704.5</v>
      </c>
      <c r="E19" s="221">
        <f t="shared" si="3"/>
        <v>106829575.88000001</v>
      </c>
      <c r="F19" s="221">
        <f t="shared" si="3"/>
        <v>154829365.11000001</v>
      </c>
      <c r="G19" s="221">
        <f t="shared" si="3"/>
        <v>183873063.40999997</v>
      </c>
      <c r="H19" s="221">
        <f t="shared" si="3"/>
        <v>357283148.85999995</v>
      </c>
      <c r="I19" s="221">
        <f t="shared" si="3"/>
        <v>103449261.65000001</v>
      </c>
      <c r="J19" s="221">
        <f t="shared" si="3"/>
        <v>61940355.679999992</v>
      </c>
      <c r="K19" s="221">
        <f t="shared" si="3"/>
        <v>64517907.019999996</v>
      </c>
      <c r="L19" s="221">
        <f t="shared" si="3"/>
        <v>2112650032.5599999</v>
      </c>
    </row>
    <row r="20" spans="1:12">
      <c r="A20" s="238" t="s">
        <v>30</v>
      </c>
      <c r="B20" s="239"/>
      <c r="C20" s="222"/>
      <c r="D20" s="222"/>
      <c r="E20" s="222"/>
      <c r="F20" s="222"/>
      <c r="G20" s="222"/>
      <c r="H20" s="222"/>
      <c r="I20" s="222"/>
      <c r="J20" s="222"/>
      <c r="K20" s="222"/>
      <c r="L20" s="223"/>
    </row>
    <row r="21" spans="1:12">
      <c r="A21" s="35" t="s">
        <v>31</v>
      </c>
      <c r="B21" s="82" t="s">
        <v>32</v>
      </c>
      <c r="C21" s="75">
        <v>136793432.25999999</v>
      </c>
      <c r="D21" s="75">
        <v>7060186.6299999999</v>
      </c>
      <c r="E21" s="75">
        <v>8619150.5299999993</v>
      </c>
      <c r="F21" s="75">
        <v>13115890.609999999</v>
      </c>
      <c r="G21" s="75">
        <v>13189778.66</v>
      </c>
      <c r="H21" s="75">
        <v>49216592.490000002</v>
      </c>
      <c r="I21" s="75">
        <v>11971159.779999999</v>
      </c>
      <c r="J21" s="75">
        <v>3784770.21</v>
      </c>
      <c r="K21" s="75">
        <v>4850661.42</v>
      </c>
      <c r="L21" s="216">
        <f>SUM(C21:K21)</f>
        <v>248601622.58999997</v>
      </c>
    </row>
    <row r="22" spans="1:12">
      <c r="A22" s="35" t="s">
        <v>33</v>
      </c>
      <c r="B22" s="82" t="s">
        <v>34</v>
      </c>
      <c r="C22" s="75">
        <v>67080799.990000002</v>
      </c>
      <c r="D22" s="75">
        <v>1744698.96</v>
      </c>
      <c r="E22" s="75">
        <v>3288094.21</v>
      </c>
      <c r="F22" s="75">
        <v>2475590.63</v>
      </c>
      <c r="G22" s="75">
        <v>3429855.19</v>
      </c>
      <c r="H22" s="75">
        <v>12244888.24</v>
      </c>
      <c r="I22" s="75">
        <v>2355612.81</v>
      </c>
      <c r="J22" s="75">
        <v>1551326.82</v>
      </c>
      <c r="K22" s="75">
        <v>1476186.99</v>
      </c>
      <c r="L22" s="216">
        <f t="shared" ref="L22:L34" si="4">SUM(C22:K22)</f>
        <v>95647053.839999974</v>
      </c>
    </row>
    <row r="23" spans="1:12">
      <c r="A23" s="35" t="s">
        <v>35</v>
      </c>
      <c r="B23" s="82" t="s">
        <v>36</v>
      </c>
      <c r="C23" s="75">
        <v>1168447.08</v>
      </c>
      <c r="D23" s="75">
        <v>254695.42</v>
      </c>
      <c r="E23" s="75">
        <v>355197.82</v>
      </c>
      <c r="F23" s="75">
        <v>550335.41</v>
      </c>
      <c r="G23" s="75">
        <v>350928.11</v>
      </c>
      <c r="H23" s="75">
        <v>318179.15999999997</v>
      </c>
      <c r="I23" s="75">
        <v>344902.9</v>
      </c>
      <c r="J23" s="75">
        <v>236027.51</v>
      </c>
      <c r="K23" s="75">
        <v>238341.59</v>
      </c>
      <c r="L23" s="216">
        <f t="shared" si="4"/>
        <v>3817055</v>
      </c>
    </row>
    <row r="24" spans="1:12">
      <c r="A24" s="35" t="s">
        <v>37</v>
      </c>
      <c r="B24" s="82" t="s">
        <v>38</v>
      </c>
      <c r="C24" s="75">
        <v>24653811.420000002</v>
      </c>
      <c r="D24" s="75">
        <v>2600301.2999999998</v>
      </c>
      <c r="E24" s="75">
        <v>1020148.93</v>
      </c>
      <c r="F24" s="75">
        <v>4120411.88</v>
      </c>
      <c r="G24" s="75">
        <v>4798112.0599999996</v>
      </c>
      <c r="H24" s="75">
        <v>12279965</v>
      </c>
      <c r="I24" s="75">
        <v>3062357.25</v>
      </c>
      <c r="J24" s="75">
        <v>1676306.68</v>
      </c>
      <c r="K24" s="75">
        <v>1417246</v>
      </c>
      <c r="L24" s="216">
        <f t="shared" si="4"/>
        <v>55628660.520000003</v>
      </c>
    </row>
    <row r="25" spans="1:12">
      <c r="A25" s="35" t="s">
        <v>39</v>
      </c>
      <c r="B25" s="82" t="s">
        <v>40</v>
      </c>
      <c r="C25" s="75">
        <v>196336304.94</v>
      </c>
      <c r="D25" s="75">
        <v>30259801.190000001</v>
      </c>
      <c r="E25" s="75">
        <v>27930833.329999998</v>
      </c>
      <c r="F25" s="75">
        <v>48195457.039999999</v>
      </c>
      <c r="G25" s="75">
        <v>50889515.780000001</v>
      </c>
      <c r="H25" s="75">
        <v>89205859.870000005</v>
      </c>
      <c r="I25" s="75">
        <v>30709245.920000002</v>
      </c>
      <c r="J25" s="75">
        <v>11327394.960000001</v>
      </c>
      <c r="K25" s="75">
        <v>12357709.66</v>
      </c>
      <c r="L25" s="216">
        <f t="shared" si="4"/>
        <v>497212122.69</v>
      </c>
    </row>
    <row r="26" spans="1:12">
      <c r="A26" s="35" t="s">
        <v>41</v>
      </c>
      <c r="B26" s="82" t="s">
        <v>42</v>
      </c>
      <c r="C26" s="75">
        <v>77993022.840000004</v>
      </c>
      <c r="D26" s="75">
        <v>7986993.21</v>
      </c>
      <c r="E26" s="75">
        <v>9556962</v>
      </c>
      <c r="F26" s="75">
        <v>16221623.34</v>
      </c>
      <c r="G26" s="75">
        <v>17127624.300000001</v>
      </c>
      <c r="H26" s="75">
        <v>28060827</v>
      </c>
      <c r="I26" s="75">
        <v>9657323.3699999992</v>
      </c>
      <c r="J26" s="75">
        <v>6831603.79</v>
      </c>
      <c r="K26" s="75">
        <v>6343271</v>
      </c>
      <c r="L26" s="216">
        <f t="shared" si="4"/>
        <v>179779250.84999999</v>
      </c>
    </row>
    <row r="27" spans="1:12">
      <c r="A27" s="35" t="s">
        <v>43</v>
      </c>
      <c r="B27" s="82" t="s">
        <v>44</v>
      </c>
      <c r="C27" s="75">
        <v>146232569.5</v>
      </c>
      <c r="D27" s="75">
        <v>12518033.279999999</v>
      </c>
      <c r="E27" s="75">
        <v>16829674</v>
      </c>
      <c r="F27" s="75">
        <v>26838618</v>
      </c>
      <c r="G27" s="75">
        <v>25437942</v>
      </c>
      <c r="H27" s="75">
        <v>59600766</v>
      </c>
      <c r="I27" s="75">
        <v>18307974</v>
      </c>
      <c r="J27" s="75">
        <v>11228672</v>
      </c>
      <c r="K27" s="75">
        <v>9228593.5</v>
      </c>
      <c r="L27" s="216">
        <f t="shared" si="4"/>
        <v>326222842.27999997</v>
      </c>
    </row>
    <row r="28" spans="1:12">
      <c r="A28" s="35" t="s">
        <v>45</v>
      </c>
      <c r="B28" s="82" t="s">
        <v>46</v>
      </c>
      <c r="C28" s="75">
        <v>17676063.219999999</v>
      </c>
      <c r="D28" s="75">
        <v>1650533.49</v>
      </c>
      <c r="E28" s="75">
        <v>1862236.69</v>
      </c>
      <c r="F28" s="75">
        <v>3354228.42</v>
      </c>
      <c r="G28" s="75">
        <v>2872896.75</v>
      </c>
      <c r="H28" s="75">
        <v>6278396.9800000004</v>
      </c>
      <c r="I28" s="75">
        <v>2255315.69</v>
      </c>
      <c r="J28" s="75">
        <v>1035591.95</v>
      </c>
      <c r="K28" s="75">
        <v>1195159.97</v>
      </c>
      <c r="L28" s="216">
        <f t="shared" si="4"/>
        <v>38180423.159999996</v>
      </c>
    </row>
    <row r="29" spans="1:12">
      <c r="A29" s="35" t="s">
        <v>47</v>
      </c>
      <c r="B29" s="82" t="s">
        <v>48</v>
      </c>
      <c r="C29" s="75">
        <v>79792631.450000003</v>
      </c>
      <c r="D29" s="75">
        <v>2939963.06</v>
      </c>
      <c r="E29" s="75">
        <v>3467111.59</v>
      </c>
      <c r="F29" s="75">
        <v>9571384.1400000006</v>
      </c>
      <c r="G29" s="75">
        <v>5659428.0599999996</v>
      </c>
      <c r="H29" s="75">
        <v>38922305.359999999</v>
      </c>
      <c r="I29" s="75">
        <v>6006335.2699999996</v>
      </c>
      <c r="J29" s="75">
        <v>8262805.29</v>
      </c>
      <c r="K29" s="75">
        <v>4743680.5199999996</v>
      </c>
      <c r="L29" s="216">
        <f t="shared" si="4"/>
        <v>159365644.74000004</v>
      </c>
    </row>
    <row r="30" spans="1:12">
      <c r="A30" s="35" t="s">
        <v>49</v>
      </c>
      <c r="B30" s="82" t="s">
        <v>50</v>
      </c>
      <c r="C30" s="75">
        <v>24873869.859999999</v>
      </c>
      <c r="D30" s="75">
        <v>2305739.4700000002</v>
      </c>
      <c r="E30" s="75">
        <v>2101596.17</v>
      </c>
      <c r="F30" s="75">
        <v>5961943.8600000003</v>
      </c>
      <c r="G30" s="75">
        <v>4378500.46</v>
      </c>
      <c r="H30" s="75">
        <v>9744331.8699999992</v>
      </c>
      <c r="I30" s="75">
        <v>3326057.81</v>
      </c>
      <c r="J30" s="75">
        <v>1225585.78</v>
      </c>
      <c r="K30" s="75">
        <v>1119211.23</v>
      </c>
      <c r="L30" s="216">
        <f t="shared" si="4"/>
        <v>55036836.509999998</v>
      </c>
    </row>
    <row r="31" spans="1:12">
      <c r="A31" s="35" t="s">
        <v>51</v>
      </c>
      <c r="B31" s="82" t="s">
        <v>52</v>
      </c>
      <c r="C31" s="75">
        <v>23743140.73</v>
      </c>
      <c r="D31" s="75">
        <v>2593253.0499999998</v>
      </c>
      <c r="E31" s="75">
        <v>3644178.02</v>
      </c>
      <c r="F31" s="75">
        <v>4657014.71</v>
      </c>
      <c r="G31" s="75">
        <v>4617360.5999999996</v>
      </c>
      <c r="H31" s="75">
        <v>13595321.83</v>
      </c>
      <c r="I31" s="75">
        <v>2693547.82</v>
      </c>
      <c r="J31" s="75">
        <v>2971775.75</v>
      </c>
      <c r="K31" s="75">
        <v>1981469.34</v>
      </c>
      <c r="L31" s="216">
        <f t="shared" si="4"/>
        <v>60497061.850000001</v>
      </c>
    </row>
    <row r="32" spans="1:12">
      <c r="A32" s="35" t="s">
        <v>53</v>
      </c>
      <c r="B32" s="82" t="s">
        <v>54</v>
      </c>
      <c r="C32" s="75">
        <v>75602810.239999995</v>
      </c>
      <c r="D32" s="75">
        <v>6058431.9400000004</v>
      </c>
      <c r="E32" s="75">
        <v>8865773.1500000004</v>
      </c>
      <c r="F32" s="75">
        <v>12232161.91</v>
      </c>
      <c r="G32" s="75">
        <v>7914472.6500000004</v>
      </c>
      <c r="H32" s="75">
        <v>18121076.129999999</v>
      </c>
      <c r="I32" s="75">
        <v>7016349.21</v>
      </c>
      <c r="J32" s="75">
        <v>5014333.8600000003</v>
      </c>
      <c r="K32" s="75">
        <v>6159015.0300000003</v>
      </c>
      <c r="L32" s="216">
        <f t="shared" si="4"/>
        <v>146984424.12</v>
      </c>
    </row>
    <row r="33" spans="1:12">
      <c r="A33" s="35" t="s">
        <v>55</v>
      </c>
      <c r="B33" s="82" t="s">
        <v>56</v>
      </c>
      <c r="C33" s="75">
        <v>9290472.7799999993</v>
      </c>
      <c r="D33" s="75">
        <v>227433.78</v>
      </c>
      <c r="E33" s="75">
        <v>606828.41</v>
      </c>
      <c r="F33" s="75">
        <v>1570956.39</v>
      </c>
      <c r="G33" s="75">
        <v>3495833.32</v>
      </c>
      <c r="H33" s="75">
        <v>3399713.6</v>
      </c>
      <c r="I33" s="75">
        <v>596723.74</v>
      </c>
      <c r="J33" s="75">
        <v>699650.3</v>
      </c>
      <c r="K33" s="75">
        <v>315745.59000000003</v>
      </c>
      <c r="L33" s="216">
        <f t="shared" si="4"/>
        <v>20203357.91</v>
      </c>
    </row>
    <row r="34" spans="1:12">
      <c r="A34" s="35" t="s">
        <v>57</v>
      </c>
      <c r="B34" s="82" t="s">
        <v>58</v>
      </c>
      <c r="C34" s="75">
        <v>38360381.159999996</v>
      </c>
      <c r="D34" s="75">
        <v>7812991.6799999997</v>
      </c>
      <c r="E34" s="75">
        <v>10468981.48</v>
      </c>
      <c r="F34" s="75">
        <v>11309951.49</v>
      </c>
      <c r="G34" s="75">
        <v>30015392.989999998</v>
      </c>
      <c r="H34" s="75">
        <v>10403234.75</v>
      </c>
      <c r="I34" s="75">
        <v>8393257.6500000004</v>
      </c>
      <c r="J34" s="75">
        <v>6927007.4800000004</v>
      </c>
      <c r="K34" s="75">
        <v>4385559.95</v>
      </c>
      <c r="L34" s="216">
        <f t="shared" si="4"/>
        <v>128076758.63</v>
      </c>
    </row>
    <row r="35" spans="1:12">
      <c r="A35" s="130" t="s">
        <v>190</v>
      </c>
      <c r="B35" s="131" t="s">
        <v>191</v>
      </c>
      <c r="C35" s="75">
        <v>591026.81000000006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216">
        <f t="shared" ref="L35" si="5">SUM(C35:K35)</f>
        <v>591026.81000000006</v>
      </c>
    </row>
    <row r="36" spans="1:12" s="40" customFormat="1">
      <c r="A36" s="38" t="s">
        <v>59</v>
      </c>
      <c r="B36" s="39" t="s">
        <v>60</v>
      </c>
      <c r="C36" s="221">
        <f>SUM(C21:C35)</f>
        <v>920188784.27999997</v>
      </c>
      <c r="D36" s="221">
        <f t="shared" ref="D36:L36" si="6">SUM(D21:D35)</f>
        <v>86013056.460000008</v>
      </c>
      <c r="E36" s="221">
        <f t="shared" si="6"/>
        <v>98616766.329999998</v>
      </c>
      <c r="F36" s="221">
        <f t="shared" si="6"/>
        <v>160175567.82999998</v>
      </c>
      <c r="G36" s="221">
        <f>SUM(G21:G35)</f>
        <v>174177640.92999998</v>
      </c>
      <c r="H36" s="221">
        <f t="shared" si="6"/>
        <v>351391458.27999997</v>
      </c>
      <c r="I36" s="221">
        <f t="shared" si="6"/>
        <v>106696163.21999998</v>
      </c>
      <c r="J36" s="221">
        <f t="shared" si="6"/>
        <v>62772852.379999995</v>
      </c>
      <c r="K36" s="221">
        <f t="shared" si="6"/>
        <v>55811851.789999999</v>
      </c>
      <c r="L36" s="221">
        <f t="shared" si="6"/>
        <v>2015844141.4999995</v>
      </c>
    </row>
    <row r="37" spans="1:12" s="40" customFormat="1">
      <c r="A37" s="38" t="s">
        <v>180</v>
      </c>
      <c r="B37" s="39" t="s">
        <v>151</v>
      </c>
      <c r="C37" s="221">
        <f>C36-C32</f>
        <v>844585974.03999996</v>
      </c>
      <c r="D37" s="221">
        <f t="shared" ref="D37:K37" si="7">D36-D32</f>
        <v>79954624.520000011</v>
      </c>
      <c r="E37" s="221">
        <f t="shared" si="7"/>
        <v>89750993.179999992</v>
      </c>
      <c r="F37" s="221">
        <f t="shared" si="7"/>
        <v>147943405.91999999</v>
      </c>
      <c r="G37" s="221">
        <f t="shared" si="7"/>
        <v>166263168.27999997</v>
      </c>
      <c r="H37" s="221">
        <f t="shared" si="7"/>
        <v>333270382.14999998</v>
      </c>
      <c r="I37" s="221">
        <f t="shared" si="7"/>
        <v>99679814.00999999</v>
      </c>
      <c r="J37" s="221">
        <f t="shared" si="7"/>
        <v>57758518.519999996</v>
      </c>
      <c r="K37" s="221">
        <f t="shared" si="7"/>
        <v>49652836.759999998</v>
      </c>
      <c r="L37" s="221">
        <f>L36-L32</f>
        <v>1868859717.3799996</v>
      </c>
    </row>
    <row r="38" spans="1:12" s="42" customFormat="1">
      <c r="A38" s="38" t="s">
        <v>61</v>
      </c>
      <c r="B38" s="41" t="s">
        <v>138</v>
      </c>
      <c r="C38" s="224">
        <f>C18-C36</f>
        <v>189588182.23000002</v>
      </c>
      <c r="D38" s="224">
        <f t="shared" ref="D38:L38" si="8">D18-D36</f>
        <v>6672724.7799999863</v>
      </c>
      <c r="E38" s="224">
        <f t="shared" si="8"/>
        <v>8212809.5500000119</v>
      </c>
      <c r="F38" s="224">
        <f t="shared" si="8"/>
        <v>-770593.94999995828</v>
      </c>
      <c r="G38" s="224">
        <f t="shared" si="8"/>
        <v>14525087.060000002</v>
      </c>
      <c r="H38" s="224">
        <f t="shared" si="8"/>
        <v>22109373.399999976</v>
      </c>
      <c r="I38" s="224">
        <f t="shared" si="8"/>
        <v>-1187033.3499999791</v>
      </c>
      <c r="J38" s="224">
        <f t="shared" si="8"/>
        <v>2280697.3900000006</v>
      </c>
      <c r="K38" s="224">
        <f t="shared" si="8"/>
        <v>10153267.909999996</v>
      </c>
      <c r="L38" s="224">
        <f t="shared" si="8"/>
        <v>251584515.02000046</v>
      </c>
    </row>
    <row r="39" spans="1:12" s="42" customFormat="1">
      <c r="A39" s="38" t="s">
        <v>63</v>
      </c>
      <c r="B39" s="41" t="s">
        <v>139</v>
      </c>
      <c r="C39" s="224">
        <f>C38-C17+C32</f>
        <v>144981676.41000003</v>
      </c>
      <c r="D39" s="224">
        <f t="shared" ref="D39:L39" si="9">D38-D17+D32</f>
        <v>10405079.979999986</v>
      </c>
      <c r="E39" s="224">
        <f t="shared" si="9"/>
        <v>17078582.70000001</v>
      </c>
      <c r="F39" s="224">
        <f t="shared" si="9"/>
        <v>6885959.1900000423</v>
      </c>
      <c r="G39" s="224">
        <f t="shared" si="9"/>
        <v>17609895.130000003</v>
      </c>
      <c r="H39" s="224">
        <f t="shared" si="9"/>
        <v>24012766.709999975</v>
      </c>
      <c r="I39" s="224">
        <f t="shared" si="9"/>
        <v>3769447.6400000211</v>
      </c>
      <c r="J39" s="224">
        <f t="shared" si="9"/>
        <v>4181837.1600000011</v>
      </c>
      <c r="K39" s="224">
        <f t="shared" si="9"/>
        <v>14865070.259999998</v>
      </c>
      <c r="L39" s="224">
        <f t="shared" si="9"/>
        <v>243790315.18000045</v>
      </c>
    </row>
    <row r="40" spans="1:12" s="43" customFormat="1">
      <c r="A40" s="35" t="s">
        <v>65</v>
      </c>
      <c r="B40" s="82" t="s">
        <v>66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</row>
    <row r="41" spans="1:12" s="43" customFormat="1">
      <c r="A41" s="35"/>
      <c r="B41" s="82" t="s">
        <v>67</v>
      </c>
      <c r="C41" s="225"/>
      <c r="D41" s="225"/>
      <c r="E41" s="225"/>
      <c r="F41" s="225"/>
      <c r="G41" s="225"/>
      <c r="H41" s="225"/>
      <c r="I41" s="225"/>
      <c r="J41" s="225"/>
      <c r="K41" s="225"/>
      <c r="L41" s="225"/>
    </row>
    <row r="42" spans="1:12" s="43" customFormat="1">
      <c r="A42" s="35"/>
      <c r="B42" s="82" t="s">
        <v>68</v>
      </c>
      <c r="C42" s="225"/>
      <c r="D42" s="225"/>
      <c r="E42" s="225"/>
      <c r="F42" s="225"/>
      <c r="G42" s="225"/>
      <c r="H42" s="225"/>
      <c r="I42" s="225"/>
      <c r="J42" s="225"/>
      <c r="K42" s="225"/>
      <c r="L42" s="225"/>
    </row>
    <row r="43" spans="1:12" s="43" customFormat="1">
      <c r="A43" s="35"/>
      <c r="B43" s="44" t="s">
        <v>140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</row>
    <row r="44" spans="1:12">
      <c r="A44" s="35" t="s">
        <v>69</v>
      </c>
      <c r="B44" s="66" t="s">
        <v>142</v>
      </c>
      <c r="C44" s="99">
        <v>364021392.13</v>
      </c>
      <c r="D44" s="99">
        <v>13716365.140000001</v>
      </c>
      <c r="E44" s="99">
        <v>55983846.100000001</v>
      </c>
      <c r="F44" s="99">
        <v>8935324.4900000002</v>
      </c>
      <c r="G44" s="99">
        <v>35451846.490000002</v>
      </c>
      <c r="H44" s="99">
        <v>71165590.510000005</v>
      </c>
      <c r="I44" s="99">
        <v>28612093.68</v>
      </c>
      <c r="J44" s="99">
        <v>26433576.390000001</v>
      </c>
      <c r="K44" s="99">
        <v>19180796.359999999</v>
      </c>
      <c r="L44" s="216">
        <f>SUM(C44:K44)</f>
        <v>623500831.28999996</v>
      </c>
    </row>
    <row r="45" spans="1:12">
      <c r="A45" s="35" t="s">
        <v>70</v>
      </c>
      <c r="B45" s="66" t="s">
        <v>143</v>
      </c>
      <c r="C45" s="99">
        <v>361118192.11000001</v>
      </c>
      <c r="D45" s="99">
        <v>24717309.640000001</v>
      </c>
      <c r="E45" s="99">
        <v>57304158.740000002</v>
      </c>
      <c r="F45" s="99">
        <v>16257850.01</v>
      </c>
      <c r="G45" s="99">
        <v>46257430.539999999</v>
      </c>
      <c r="H45" s="99">
        <v>88447739.099999994</v>
      </c>
      <c r="I45" s="99">
        <v>33345598.199999999</v>
      </c>
      <c r="J45" s="99">
        <v>24380085.82</v>
      </c>
      <c r="K45" s="99">
        <v>21535425.149999999</v>
      </c>
      <c r="L45" s="216">
        <f>SUM(C45:K45)</f>
        <v>673363789.31000006</v>
      </c>
    </row>
    <row r="46" spans="1:12">
      <c r="A46" s="35" t="s">
        <v>71</v>
      </c>
      <c r="B46" s="66" t="s">
        <v>144</v>
      </c>
      <c r="C46" s="197">
        <v>-144875437.56</v>
      </c>
      <c r="D46" s="197">
        <v>-16349179.199999999</v>
      </c>
      <c r="E46" s="197">
        <v>-19003180.199999999</v>
      </c>
      <c r="F46" s="197">
        <v>-25331938.850000001</v>
      </c>
      <c r="G46" s="197">
        <v>-22354374.760000002</v>
      </c>
      <c r="H46" s="197">
        <v>-71586126.280000001</v>
      </c>
      <c r="I46" s="197">
        <v>-14406904.869999999</v>
      </c>
      <c r="J46" s="197">
        <v>-5812003.75</v>
      </c>
      <c r="K46" s="197">
        <v>-10201544.789999999</v>
      </c>
      <c r="L46" s="226">
        <f>SUM(C46:K46)</f>
        <v>-329920690.25999999</v>
      </c>
    </row>
    <row r="47" spans="1:12">
      <c r="A47" s="35" t="s">
        <v>206</v>
      </c>
      <c r="B47" s="2" t="s">
        <v>148</v>
      </c>
      <c r="C47" s="108">
        <f>SUM(C45:C46)</f>
        <v>216242754.55000001</v>
      </c>
      <c r="D47" s="108">
        <f t="shared" ref="D47:K47" si="10">SUM(D45:D46)</f>
        <v>8368130.4400000013</v>
      </c>
      <c r="E47" s="108">
        <f t="shared" si="10"/>
        <v>38300978.540000007</v>
      </c>
      <c r="F47" s="108">
        <f t="shared" si="10"/>
        <v>-9074088.8400000017</v>
      </c>
      <c r="G47" s="108">
        <f t="shared" si="10"/>
        <v>23903055.779999997</v>
      </c>
      <c r="H47" s="108">
        <f t="shared" si="10"/>
        <v>16861612.819999993</v>
      </c>
      <c r="I47" s="108">
        <f t="shared" si="10"/>
        <v>18938693.329999998</v>
      </c>
      <c r="J47" s="108">
        <f t="shared" si="10"/>
        <v>18568082.07</v>
      </c>
      <c r="K47" s="108">
        <f t="shared" si="10"/>
        <v>11333880.359999999</v>
      </c>
      <c r="L47" s="216">
        <f>SUM(C47:K47)</f>
        <v>343443099.05000001</v>
      </c>
    </row>
    <row r="48" spans="1:12">
      <c r="B48" s="7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9" s="65" customFormat="1">
      <c r="A49" s="68"/>
      <c r="B49" s="248" t="s">
        <v>273</v>
      </c>
      <c r="C49" s="248"/>
      <c r="I49" s="73"/>
    </row>
    <row r="51" spans="1:9">
      <c r="C51" s="45"/>
      <c r="G51" s="36"/>
    </row>
    <row r="52" spans="1:9">
      <c r="C52" s="45"/>
      <c r="G52" s="36"/>
    </row>
    <row r="53" spans="1:9">
      <c r="C53" s="45"/>
    </row>
    <row r="54" spans="1:9">
      <c r="C54" s="45"/>
    </row>
  </sheetData>
  <mergeCells count="6">
    <mergeCell ref="B49:C49"/>
    <mergeCell ref="B1:L1"/>
    <mergeCell ref="B2:L2"/>
    <mergeCell ref="B3:C3"/>
    <mergeCell ref="A5:B5"/>
    <mergeCell ref="A20:B20"/>
  </mergeCells>
  <phoneticPr fontId="80" type="noConversion"/>
  <pageMargins left="0.19685039370078741" right="0.19685039370078741" top="0.51181102362204722" bottom="0.43307086614173229" header="0.27559055118110237" footer="0.15748031496062992"/>
  <pageSetup paperSize="5" scale="70" orientation="landscape" blackAndWhite="1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M144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54" bestFit="1" customWidth="1"/>
    <col min="2" max="2" width="36.875" style="55" customWidth="1"/>
    <col min="3" max="3" width="22.125" style="55" customWidth="1"/>
    <col min="4" max="4" width="17.25" style="55" customWidth="1"/>
    <col min="5" max="5" width="16.375" style="55" bestFit="1" customWidth="1"/>
    <col min="6" max="6" width="16" style="55" customWidth="1"/>
    <col min="7" max="7" width="16.75" style="8" bestFit="1" customWidth="1"/>
    <col min="8" max="8" width="7.75" style="55" bestFit="1" customWidth="1"/>
    <col min="9" max="9" width="16.75" style="55" bestFit="1" customWidth="1"/>
    <col min="10" max="10" width="16.875" style="55" bestFit="1" customWidth="1"/>
    <col min="11" max="11" width="17.125" style="118" bestFit="1" customWidth="1"/>
    <col min="12" max="12" width="19.875" style="118" customWidth="1"/>
    <col min="13" max="13" width="17.625" style="118" bestFit="1" customWidth="1"/>
    <col min="14" max="16384" width="9" style="55"/>
  </cols>
  <sheetData>
    <row r="1" spans="1:13" ht="12.75" customHeight="1">
      <c r="B1" s="233" t="s">
        <v>134</v>
      </c>
      <c r="C1" s="233"/>
      <c r="D1" s="233"/>
      <c r="E1" s="233"/>
      <c r="F1" s="8" t="s">
        <v>237</v>
      </c>
      <c r="G1" s="105" t="s">
        <v>155</v>
      </c>
      <c r="H1" s="1"/>
      <c r="I1" s="97" t="s">
        <v>175</v>
      </c>
    </row>
    <row r="2" spans="1:13" s="54" customFormat="1">
      <c r="B2" s="249" t="s">
        <v>108</v>
      </c>
      <c r="C2" s="249" t="s">
        <v>108</v>
      </c>
      <c r="D2" s="249" t="s">
        <v>108</v>
      </c>
      <c r="E2" s="249" t="s">
        <v>108</v>
      </c>
      <c r="F2" s="8" t="s">
        <v>238</v>
      </c>
      <c r="G2" s="8" t="s">
        <v>170</v>
      </c>
      <c r="H2" s="1"/>
      <c r="I2" s="96" t="s">
        <v>159</v>
      </c>
      <c r="K2" s="119"/>
      <c r="L2" s="119"/>
      <c r="M2" s="119"/>
    </row>
    <row r="3" spans="1:13" ht="12.75" customHeight="1">
      <c r="B3" s="233" t="s">
        <v>269</v>
      </c>
      <c r="C3" s="233"/>
      <c r="D3" s="233"/>
      <c r="E3" s="233"/>
      <c r="F3" s="8" t="s">
        <v>239</v>
      </c>
      <c r="G3" s="8" t="s">
        <v>194</v>
      </c>
      <c r="H3" s="1"/>
    </row>
    <row r="4" spans="1:13">
      <c r="B4" s="250"/>
      <c r="C4" s="250"/>
      <c r="D4" s="250"/>
      <c r="F4" s="8" t="s">
        <v>240</v>
      </c>
      <c r="G4" s="8" t="s">
        <v>274</v>
      </c>
      <c r="H4" s="1"/>
    </row>
    <row r="5" spans="1:13" s="54" customFormat="1" ht="12.75" customHeight="1">
      <c r="B5" s="234" t="s">
        <v>200</v>
      </c>
      <c r="C5" s="235"/>
      <c r="D5" s="235"/>
      <c r="E5" s="235"/>
      <c r="G5" s="8"/>
      <c r="K5" s="119"/>
      <c r="L5" s="119"/>
      <c r="M5" s="119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175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 s="54" customFormat="1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56" t="s">
        <v>6</v>
      </c>
      <c r="B11" s="57" t="s">
        <v>7</v>
      </c>
      <c r="C11" s="3">
        <v>39507455.230000012</v>
      </c>
      <c r="D11" s="3">
        <v>38246986.460000001</v>
      </c>
      <c r="E11" s="26">
        <f>D11-C11</f>
        <v>-1260468.7700000107</v>
      </c>
      <c r="F11" s="26">
        <v>35739351.610893607</v>
      </c>
      <c r="G11" s="217">
        <v>9202646.1500063296</v>
      </c>
      <c r="H11" s="47">
        <v>1</v>
      </c>
      <c r="I11" s="220">
        <f>(D11/12)*12</f>
        <v>38246986.460000001</v>
      </c>
      <c r="J11" s="27">
        <f>'ผลการดำเนินงาน Planfin 63'!D6</f>
        <v>43589816.810000002</v>
      </c>
      <c r="K11" s="116">
        <f>J11-I11</f>
        <v>5342830.3500000015</v>
      </c>
      <c r="L11" s="116">
        <f>(J11*100)/I11-100</f>
        <v>13.969284496669331</v>
      </c>
      <c r="M11" s="116">
        <f>(J11*100)/D11</f>
        <v>113.96928449666933</v>
      </c>
    </row>
    <row r="12" spans="1:13">
      <c r="A12" s="56" t="s">
        <v>8</v>
      </c>
      <c r="B12" s="57" t="s">
        <v>9</v>
      </c>
      <c r="C12" s="3">
        <v>131250</v>
      </c>
      <c r="D12" s="3">
        <v>131250</v>
      </c>
      <c r="E12" s="26">
        <f t="shared" ref="E12:E22" si="0">D12-C12</f>
        <v>0</v>
      </c>
      <c r="F12" s="26">
        <v>162451.43348936169</v>
      </c>
      <c r="G12" s="217">
        <v>313248.85950291704</v>
      </c>
      <c r="H12" s="47">
        <v>0</v>
      </c>
      <c r="I12" s="220">
        <f t="shared" ref="I12:I22" si="1">(D12/12)*12</f>
        <v>131250</v>
      </c>
      <c r="J12" s="27">
        <f>'ผลการดำเนินงาน Planfin 63'!D7</f>
        <v>99500</v>
      </c>
      <c r="K12" s="116">
        <f>J12-I12</f>
        <v>-31750</v>
      </c>
      <c r="L12" s="116">
        <f t="shared" ref="L12:L22" si="2">(J12*100)/I12-100</f>
        <v>-24.19047619047619</v>
      </c>
      <c r="M12" s="116">
        <f t="shared" ref="M12:M22" si="3">(J12*100)/D12</f>
        <v>75.80952380952381</v>
      </c>
    </row>
    <row r="13" spans="1:13">
      <c r="A13" s="56" t="s">
        <v>10</v>
      </c>
      <c r="B13" s="57" t="s">
        <v>11</v>
      </c>
      <c r="C13" s="3">
        <v>12466</v>
      </c>
      <c r="D13" s="3">
        <v>20000</v>
      </c>
      <c r="E13" s="26">
        <f t="shared" si="0"/>
        <v>7534</v>
      </c>
      <c r="F13" s="26">
        <v>93397.443803418762</v>
      </c>
      <c r="G13" s="217">
        <v>182771.10723803291</v>
      </c>
      <c r="H13" s="47">
        <v>0</v>
      </c>
      <c r="I13" s="220">
        <f t="shared" si="1"/>
        <v>20000</v>
      </c>
      <c r="J13" s="27">
        <f>'ผลการดำเนินงาน Planfin 63'!D8</f>
        <v>36261</v>
      </c>
      <c r="K13" s="116">
        <f t="shared" ref="K13:K23" si="4">J13-I13</f>
        <v>16261</v>
      </c>
      <c r="L13" s="116">
        <f t="shared" si="2"/>
        <v>81.305000000000007</v>
      </c>
      <c r="M13" s="116">
        <f t="shared" si="3"/>
        <v>181.30500000000001</v>
      </c>
    </row>
    <row r="14" spans="1:13">
      <c r="A14" s="56" t="s">
        <v>12</v>
      </c>
      <c r="B14" s="57" t="s">
        <v>13</v>
      </c>
      <c r="C14" s="3">
        <v>419517.75</v>
      </c>
      <c r="D14" s="3">
        <v>474972.75</v>
      </c>
      <c r="E14" s="26">
        <f t="shared" si="0"/>
        <v>55455</v>
      </c>
      <c r="F14" s="26">
        <v>732850.80587234057</v>
      </c>
      <c r="G14" s="217">
        <v>428315.31715334876</v>
      </c>
      <c r="H14" s="47">
        <v>0</v>
      </c>
      <c r="I14" s="220">
        <f t="shared" si="1"/>
        <v>474972.75</v>
      </c>
      <c r="J14" s="27">
        <f>'ผลการดำเนินงาน Planfin 63'!D9</f>
        <v>374107.76</v>
      </c>
      <c r="K14" s="116">
        <f t="shared" si="4"/>
        <v>-100864.98999999999</v>
      </c>
      <c r="L14" s="116">
        <f t="shared" si="2"/>
        <v>-21.235953009935827</v>
      </c>
      <c r="M14" s="116">
        <f t="shared" si="3"/>
        <v>78.764046990064173</v>
      </c>
    </row>
    <row r="15" spans="1:13">
      <c r="A15" s="56" t="s">
        <v>14</v>
      </c>
      <c r="B15" s="57" t="s">
        <v>15</v>
      </c>
      <c r="C15" s="3">
        <v>2984107.66</v>
      </c>
      <c r="D15" s="3">
        <v>2984107.66</v>
      </c>
      <c r="E15" s="26">
        <f t="shared" si="0"/>
        <v>0</v>
      </c>
      <c r="F15" s="26">
        <v>4808458.4832765954</v>
      </c>
      <c r="G15" s="217">
        <v>2822235.4583503013</v>
      </c>
      <c r="H15" s="47">
        <v>0</v>
      </c>
      <c r="I15" s="220">
        <f t="shared" si="1"/>
        <v>2984107.66</v>
      </c>
      <c r="J15" s="27">
        <f>'ผลการดำเนินงาน Planfin 63'!D10</f>
        <v>3171342.45</v>
      </c>
      <c r="K15" s="116">
        <f t="shared" si="4"/>
        <v>187234.79000000004</v>
      </c>
      <c r="L15" s="116">
        <f t="shared" si="2"/>
        <v>6.2743979551997739</v>
      </c>
      <c r="M15" s="116">
        <f t="shared" si="3"/>
        <v>106.27439795519977</v>
      </c>
    </row>
    <row r="16" spans="1:13">
      <c r="A16" s="56" t="s">
        <v>16</v>
      </c>
      <c r="B16" s="57" t="s">
        <v>17</v>
      </c>
      <c r="C16" s="3">
        <v>1813984.6</v>
      </c>
      <c r="D16" s="3">
        <v>1993984.6</v>
      </c>
      <c r="E16" s="26">
        <f t="shared" si="0"/>
        <v>180000</v>
      </c>
      <c r="F16" s="26">
        <v>1593696.1388936152</v>
      </c>
      <c r="G16" s="217">
        <v>1501263.3062719009</v>
      </c>
      <c r="H16" s="47">
        <v>1</v>
      </c>
      <c r="I16" s="220">
        <f t="shared" si="1"/>
        <v>1993984.6</v>
      </c>
      <c r="J16" s="27">
        <f>'ผลการดำเนินงาน Planfin 63'!D11</f>
        <v>1810961.25</v>
      </c>
      <c r="K16" s="116">
        <f t="shared" si="4"/>
        <v>-183023.35000000009</v>
      </c>
      <c r="L16" s="116">
        <f t="shared" si="2"/>
        <v>-9.1787745000638523</v>
      </c>
      <c r="M16" s="116">
        <f t="shared" si="3"/>
        <v>90.821225499936148</v>
      </c>
    </row>
    <row r="17" spans="1:13">
      <c r="A17" s="56" t="s">
        <v>18</v>
      </c>
      <c r="B17" s="57" t="s">
        <v>19</v>
      </c>
      <c r="C17" s="3">
        <v>1740246.2</v>
      </c>
      <c r="D17" s="3">
        <v>973578.1</v>
      </c>
      <c r="E17" s="26">
        <f t="shared" si="0"/>
        <v>-766668.1</v>
      </c>
      <c r="F17" s="26">
        <v>423876.92259574484</v>
      </c>
      <c r="G17" s="217">
        <v>1002445.2852091236</v>
      </c>
      <c r="H17" s="47">
        <v>1</v>
      </c>
      <c r="I17" s="220">
        <f t="shared" si="1"/>
        <v>973578.1</v>
      </c>
      <c r="J17" s="27">
        <f>'ผลการดำเนินงาน Planfin 63'!D12</f>
        <v>548581.43000000005</v>
      </c>
      <c r="K17" s="116">
        <f t="shared" si="4"/>
        <v>-424996.66999999993</v>
      </c>
      <c r="L17" s="116">
        <f t="shared" si="2"/>
        <v>-43.653063888762482</v>
      </c>
      <c r="M17" s="116">
        <f t="shared" si="3"/>
        <v>56.346936111237518</v>
      </c>
    </row>
    <row r="18" spans="1:13">
      <c r="A18" s="56" t="s">
        <v>20</v>
      </c>
      <c r="B18" s="57" t="s">
        <v>21</v>
      </c>
      <c r="C18" s="3">
        <v>5506129.0300000003</v>
      </c>
      <c r="D18" s="3">
        <v>4857091.76</v>
      </c>
      <c r="E18" s="26">
        <f t="shared" si="0"/>
        <v>-649037.27000000048</v>
      </c>
      <c r="F18" s="26">
        <v>4253439.9503829787</v>
      </c>
      <c r="G18" s="217">
        <v>4437337.7735344935</v>
      </c>
      <c r="H18" s="47">
        <v>1</v>
      </c>
      <c r="I18" s="220">
        <f t="shared" si="1"/>
        <v>4857091.76</v>
      </c>
      <c r="J18" s="27">
        <f>'ผลการดำเนินงาน Planfin 63'!D13</f>
        <v>4470013.53</v>
      </c>
      <c r="K18" s="116">
        <f t="shared" si="4"/>
        <v>-387078.22999999952</v>
      </c>
      <c r="L18" s="116">
        <f t="shared" si="2"/>
        <v>-7.9693415139433057</v>
      </c>
      <c r="M18" s="116">
        <f t="shared" si="3"/>
        <v>92.030658486056694</v>
      </c>
    </row>
    <row r="19" spans="1:13">
      <c r="A19" s="56" t="s">
        <v>22</v>
      </c>
      <c r="B19" s="57" t="s">
        <v>23</v>
      </c>
      <c r="C19" s="3">
        <v>29906833.859999999</v>
      </c>
      <c r="D19" s="3">
        <v>31462679.890000001</v>
      </c>
      <c r="E19" s="26">
        <f t="shared" si="0"/>
        <v>1555846.0300000012</v>
      </c>
      <c r="F19" s="26">
        <v>29326450.057021275</v>
      </c>
      <c r="G19" s="217">
        <v>7799684.5428452129</v>
      </c>
      <c r="H19" s="47">
        <v>1</v>
      </c>
      <c r="I19" s="220">
        <f t="shared" si="1"/>
        <v>31462679.890000001</v>
      </c>
      <c r="J19" s="27">
        <f>'ผลการดำเนินงาน Planfin 63'!D14</f>
        <v>30232292.190000001</v>
      </c>
      <c r="K19" s="116">
        <f t="shared" si="4"/>
        <v>-1230387.6999999993</v>
      </c>
      <c r="L19" s="116">
        <f t="shared" si="2"/>
        <v>-3.9106258726265253</v>
      </c>
      <c r="M19" s="116">
        <f t="shared" si="3"/>
        <v>96.089374127373475</v>
      </c>
    </row>
    <row r="20" spans="1:13">
      <c r="A20" s="56" t="s">
        <v>24</v>
      </c>
      <c r="B20" s="57" t="s">
        <v>25</v>
      </c>
      <c r="C20" s="3">
        <v>5921703.5899999999</v>
      </c>
      <c r="D20" s="3">
        <v>5993402.7599999998</v>
      </c>
      <c r="E20" s="26">
        <f t="shared" si="0"/>
        <v>71699.169999999925</v>
      </c>
      <c r="F20" s="26">
        <v>7239744.8073191456</v>
      </c>
      <c r="G20" s="217">
        <v>3836757.1152588027</v>
      </c>
      <c r="H20" s="47">
        <v>0</v>
      </c>
      <c r="I20" s="220">
        <f t="shared" si="1"/>
        <v>5993402.7599999998</v>
      </c>
      <c r="J20" s="27">
        <f>'ผลการดำเนินงาน Planfin 63'!D15</f>
        <v>6026828.0800000001</v>
      </c>
      <c r="K20" s="116">
        <f t="shared" si="4"/>
        <v>33425.320000000298</v>
      </c>
      <c r="L20" s="116">
        <f t="shared" si="2"/>
        <v>0.55770188219422323</v>
      </c>
      <c r="M20" s="116">
        <f t="shared" si="3"/>
        <v>100.55770188219422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917575</v>
      </c>
      <c r="G21" s="217">
        <v>364124.63697201264</v>
      </c>
      <c r="H21" s="47">
        <v>0</v>
      </c>
      <c r="I21" s="220">
        <f t="shared" si="1"/>
        <v>0</v>
      </c>
      <c r="J21" s="27">
        <f>'ผลการดำเนินงาน Planfin 63'!D16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56" t="s">
        <v>26</v>
      </c>
      <c r="B22" s="57" t="s">
        <v>27</v>
      </c>
      <c r="C22" s="3">
        <v>3000228.81</v>
      </c>
      <c r="D22" s="3">
        <v>2554076.7400000002</v>
      </c>
      <c r="E22" s="26">
        <f t="shared" si="0"/>
        <v>-446152.06999999983</v>
      </c>
      <c r="F22" s="26">
        <v>3011583.5701276585</v>
      </c>
      <c r="G22" s="217">
        <v>4162170.3963061096</v>
      </c>
      <c r="H22" s="47">
        <v>0</v>
      </c>
      <c r="I22" s="220">
        <f t="shared" si="1"/>
        <v>2554076.7400000002</v>
      </c>
      <c r="J22" s="27">
        <f>'ผลการดำเนินงาน Planfin 63'!D17</f>
        <v>2326076.7400000002</v>
      </c>
      <c r="K22" s="116">
        <f>J22-I22</f>
        <v>-228000</v>
      </c>
      <c r="L22" s="116">
        <f t="shared" si="2"/>
        <v>-8.926904835286976</v>
      </c>
      <c r="M22" s="116">
        <f t="shared" si="3"/>
        <v>91.073095164713024</v>
      </c>
    </row>
    <row r="23" spans="1:13">
      <c r="A23" s="86" t="s">
        <v>28</v>
      </c>
      <c r="B23" s="58" t="s">
        <v>29</v>
      </c>
      <c r="C23" s="5">
        <f>SUM(C11:C22)</f>
        <v>90943922.730000019</v>
      </c>
      <c r="D23" s="5">
        <f>SUM(D11:D22)</f>
        <v>89692130.719999999</v>
      </c>
      <c r="E23" s="28">
        <f>D23-C23</f>
        <v>-1251792.0100000203</v>
      </c>
      <c r="F23" s="28">
        <v>88302876.223675758</v>
      </c>
      <c r="G23" s="218">
        <v>36052999.948648587</v>
      </c>
      <c r="H23" s="48">
        <v>1</v>
      </c>
      <c r="I23" s="5">
        <f>SUM(I11:I22)</f>
        <v>89692130.719999999</v>
      </c>
      <c r="J23" s="31">
        <f>'ผลการดำเนินงาน Planfin 63'!D18</f>
        <v>92685781.239999995</v>
      </c>
      <c r="K23" s="29">
        <f t="shared" si="4"/>
        <v>2993650.5199999958</v>
      </c>
      <c r="L23" s="29">
        <f>(J23*100)/I23-100</f>
        <v>3.3376958446282714</v>
      </c>
      <c r="M23" s="29">
        <f>(J23*100)/D23</f>
        <v>103.33769584462827</v>
      </c>
    </row>
    <row r="24" spans="1:13" s="8" customFormat="1">
      <c r="A24" s="81" t="s">
        <v>179</v>
      </c>
      <c r="B24" s="76" t="s">
        <v>150</v>
      </c>
      <c r="C24" s="77">
        <f>C23-C22</f>
        <v>87943693.920000017</v>
      </c>
      <c r="D24" s="77">
        <f>D23-D22</f>
        <v>87138053.980000004</v>
      </c>
      <c r="E24" s="78">
        <f>D24-C24</f>
        <v>-805639.94000001252</v>
      </c>
      <c r="F24" s="78"/>
      <c r="G24" s="219"/>
      <c r="H24" s="79"/>
      <c r="I24" s="77">
        <f>I23-I22</f>
        <v>87138053.980000004</v>
      </c>
      <c r="J24" s="80">
        <f>'ผลการดำเนินงาน Planfin 63'!D19</f>
        <v>90359704.5</v>
      </c>
      <c r="K24" s="117">
        <f>J24-I24</f>
        <v>3221650.5199999958</v>
      </c>
      <c r="L24" s="117">
        <f>(J24*100)/I24-100</f>
        <v>3.6971797886827176</v>
      </c>
      <c r="M24" s="117">
        <f>(J24*100)/D24</f>
        <v>103.69717978868272</v>
      </c>
    </row>
    <row r="25" spans="1:13" s="1" customFormat="1" ht="25.5">
      <c r="A25" s="164"/>
      <c r="B25" s="165" t="s">
        <v>225</v>
      </c>
      <c r="C25" s="166">
        <f>C24-C21</f>
        <v>87943693.920000017</v>
      </c>
      <c r="D25" s="166">
        <f>D24-D21</f>
        <v>87138053.980000004</v>
      </c>
      <c r="E25" s="167">
        <f>D25-C25</f>
        <v>-805639.94000001252</v>
      </c>
      <c r="F25" s="166"/>
      <c r="G25" s="168"/>
      <c r="H25" s="169"/>
      <c r="I25" s="166">
        <f>I24-I21</f>
        <v>87138053.980000004</v>
      </c>
      <c r="J25" s="166">
        <f>J24-J21</f>
        <v>90359704.5</v>
      </c>
      <c r="K25" s="166">
        <f>K24-K21</f>
        <v>3221650.5199999958</v>
      </c>
      <c r="L25" s="170">
        <f>(J25*100)/I25-100</f>
        <v>3.6971797886827176</v>
      </c>
      <c r="M25" s="170">
        <f>(J25*100)/D25</f>
        <v>103.69717978868272</v>
      </c>
    </row>
    <row r="26" spans="1:13" s="54" customFormat="1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56" t="s">
        <v>31</v>
      </c>
      <c r="B27" s="57" t="s">
        <v>32</v>
      </c>
      <c r="C27" s="3">
        <v>7638027.2599999998</v>
      </c>
      <c r="D27" s="3">
        <v>5742528.9500000002</v>
      </c>
      <c r="E27" s="26">
        <f t="shared" ref="E27:E42" si="5">D27-C27</f>
        <v>-1895498.3099999996</v>
      </c>
      <c r="F27" s="26">
        <v>6467987.492808505</v>
      </c>
      <c r="G27" s="217">
        <v>2336534.728860477</v>
      </c>
      <c r="H27" s="47">
        <v>0</v>
      </c>
      <c r="I27" s="220">
        <f>(D27/12)*12</f>
        <v>5742528.9500000002</v>
      </c>
      <c r="J27" s="27">
        <f>'ผลการดำเนินงาน Planfin 63'!D21</f>
        <v>7060186.6299999999</v>
      </c>
      <c r="K27" s="116">
        <f t="shared" ref="K27:K39" si="6">J27-I27</f>
        <v>1317657.6799999997</v>
      </c>
      <c r="L27" s="116">
        <f t="shared" ref="L27:L39" si="7">(J27*100)/I27-100</f>
        <v>22.945599255533565</v>
      </c>
      <c r="M27" s="116">
        <f t="shared" ref="M27:M43" si="8">(J27*100)/D27</f>
        <v>122.94559925553357</v>
      </c>
    </row>
    <row r="28" spans="1:13">
      <c r="A28" s="56" t="s">
        <v>33</v>
      </c>
      <c r="B28" s="57" t="s">
        <v>34</v>
      </c>
      <c r="C28" s="3">
        <v>2005870.06</v>
      </c>
      <c r="D28" s="3">
        <v>2064370.06</v>
      </c>
      <c r="E28" s="26">
        <f t="shared" si="5"/>
        <v>58500</v>
      </c>
      <c r="F28" s="26">
        <v>1845792.4135744683</v>
      </c>
      <c r="G28" s="217">
        <v>743695.77659134229</v>
      </c>
      <c r="H28" s="47">
        <v>1</v>
      </c>
      <c r="I28" s="220">
        <f t="shared" ref="I28:I41" si="9">(D28/12)*12</f>
        <v>2064370.06</v>
      </c>
      <c r="J28" s="27">
        <f>'ผลการดำเนินงาน Planfin 63'!D22</f>
        <v>1744698.96</v>
      </c>
      <c r="K28" s="116">
        <f t="shared" si="6"/>
        <v>-319671.10000000009</v>
      </c>
      <c r="L28" s="116">
        <f t="shared" si="7"/>
        <v>-15.485164515513276</v>
      </c>
      <c r="M28" s="116">
        <f t="shared" si="8"/>
        <v>84.514835484486724</v>
      </c>
    </row>
    <row r="29" spans="1:13">
      <c r="A29" s="56" t="s">
        <v>35</v>
      </c>
      <c r="B29" s="57" t="s">
        <v>36</v>
      </c>
      <c r="C29" s="3">
        <v>290982</v>
      </c>
      <c r="D29" s="3">
        <v>240982</v>
      </c>
      <c r="E29" s="26">
        <f t="shared" si="5"/>
        <v>-50000</v>
      </c>
      <c r="F29" s="26">
        <v>361937.49494893645</v>
      </c>
      <c r="G29" s="217">
        <v>230735.23678407969</v>
      </c>
      <c r="H29" s="47">
        <v>0</v>
      </c>
      <c r="I29" s="220">
        <f t="shared" si="9"/>
        <v>240982</v>
      </c>
      <c r="J29" s="27">
        <f>'ผลการดำเนินงาน Planfin 63'!D23</f>
        <v>254695.42</v>
      </c>
      <c r="K29" s="116">
        <f t="shared" si="6"/>
        <v>13713.420000000013</v>
      </c>
      <c r="L29" s="116">
        <f t="shared" si="7"/>
        <v>5.6906407947481625</v>
      </c>
      <c r="M29" s="116">
        <f t="shared" si="8"/>
        <v>105.69064079474816</v>
      </c>
    </row>
    <row r="30" spans="1:13">
      <c r="A30" s="56" t="s">
        <v>37</v>
      </c>
      <c r="B30" s="57" t="s">
        <v>38</v>
      </c>
      <c r="C30" s="3">
        <v>3005478.28</v>
      </c>
      <c r="D30" s="3">
        <v>2545478.2799999998</v>
      </c>
      <c r="E30" s="26">
        <f t="shared" si="5"/>
        <v>-460000</v>
      </c>
      <c r="F30" s="26">
        <v>2408337.4297021297</v>
      </c>
      <c r="G30" s="217">
        <v>1004933.9091350734</v>
      </c>
      <c r="H30" s="47">
        <v>1</v>
      </c>
      <c r="I30" s="220">
        <f t="shared" si="9"/>
        <v>2545478.2799999998</v>
      </c>
      <c r="J30" s="27">
        <f>'ผลการดำเนินงาน Planfin 63'!D24</f>
        <v>2600301.2999999998</v>
      </c>
      <c r="K30" s="116">
        <f t="shared" si="6"/>
        <v>54823.020000000019</v>
      </c>
      <c r="L30" s="116">
        <f t="shared" si="7"/>
        <v>2.153741417899667</v>
      </c>
      <c r="M30" s="116">
        <f t="shared" si="8"/>
        <v>102.15374141789967</v>
      </c>
    </row>
    <row r="31" spans="1:13">
      <c r="A31" s="56" t="s">
        <v>39</v>
      </c>
      <c r="B31" s="57" t="s">
        <v>40</v>
      </c>
      <c r="C31" s="3">
        <v>29918833.859999999</v>
      </c>
      <c r="D31" s="3">
        <v>31462679.890000001</v>
      </c>
      <c r="E31" s="26">
        <f t="shared" si="5"/>
        <v>1543846.0300000012</v>
      </c>
      <c r="F31" s="26">
        <v>29245819.335787229</v>
      </c>
      <c r="G31" s="217">
        <v>7759951.5352759203</v>
      </c>
      <c r="H31" s="47">
        <v>1</v>
      </c>
      <c r="I31" s="220">
        <f t="shared" si="9"/>
        <v>31462679.890000001</v>
      </c>
      <c r="J31" s="27">
        <f>'ผลการดำเนินงาน Planfin 63'!D25</f>
        <v>30259801.190000001</v>
      </c>
      <c r="K31" s="116">
        <f t="shared" si="6"/>
        <v>-1202878.6999999993</v>
      </c>
      <c r="L31" s="116">
        <f t="shared" si="7"/>
        <v>-3.8231921254181458</v>
      </c>
      <c r="M31" s="116">
        <f t="shared" si="8"/>
        <v>96.176807874581854</v>
      </c>
    </row>
    <row r="32" spans="1:13">
      <c r="A32" s="56" t="s">
        <v>41</v>
      </c>
      <c r="B32" s="57" t="s">
        <v>42</v>
      </c>
      <c r="C32" s="3">
        <v>7172426.2700000005</v>
      </c>
      <c r="D32" s="3">
        <v>7731916.5599999996</v>
      </c>
      <c r="E32" s="26">
        <f t="shared" si="5"/>
        <v>559490.28999999911</v>
      </c>
      <c r="F32" s="26">
        <v>7867487.0312765958</v>
      </c>
      <c r="G32" s="217">
        <v>2472976.9315040172</v>
      </c>
      <c r="H32" s="47">
        <v>0</v>
      </c>
      <c r="I32" s="220">
        <f t="shared" si="9"/>
        <v>7731916.5600000005</v>
      </c>
      <c r="J32" s="27">
        <f>'ผลการดำเนินงาน Planfin 63'!D26</f>
        <v>7986993.21</v>
      </c>
      <c r="K32" s="116">
        <f t="shared" si="6"/>
        <v>255076.64999999944</v>
      </c>
      <c r="L32" s="116">
        <f t="shared" si="7"/>
        <v>3.2990093467847714</v>
      </c>
      <c r="M32" s="116">
        <f t="shared" si="8"/>
        <v>103.29900934678479</v>
      </c>
    </row>
    <row r="33" spans="1:13">
      <c r="A33" s="56" t="s">
        <v>43</v>
      </c>
      <c r="B33" s="57" t="s">
        <v>44</v>
      </c>
      <c r="C33" s="3">
        <v>16279828.689999999</v>
      </c>
      <c r="D33" s="3">
        <v>13803615.689999999</v>
      </c>
      <c r="E33" s="26">
        <f t="shared" si="5"/>
        <v>-2476213</v>
      </c>
      <c r="F33" s="26">
        <v>14015717.651574468</v>
      </c>
      <c r="G33" s="217">
        <v>3392839.8582628174</v>
      </c>
      <c r="H33" s="47">
        <v>0</v>
      </c>
      <c r="I33" s="220">
        <f t="shared" si="9"/>
        <v>13803615.689999998</v>
      </c>
      <c r="J33" s="27">
        <f>'ผลการดำเนินงาน Planfin 63'!D27</f>
        <v>12518033.279999999</v>
      </c>
      <c r="K33" s="116">
        <f t="shared" si="6"/>
        <v>-1285582.4099999983</v>
      </c>
      <c r="L33" s="116">
        <f t="shared" si="7"/>
        <v>-9.3133744003850722</v>
      </c>
      <c r="M33" s="116">
        <f t="shared" si="8"/>
        <v>90.686625599614914</v>
      </c>
    </row>
    <row r="34" spans="1:13">
      <c r="A34" s="56" t="s">
        <v>45</v>
      </c>
      <c r="B34" s="57" t="s">
        <v>46</v>
      </c>
      <c r="C34" s="3">
        <v>1750227.46</v>
      </c>
      <c r="D34" s="3">
        <v>1779041.63</v>
      </c>
      <c r="E34" s="26">
        <f t="shared" si="5"/>
        <v>28814.169999999925</v>
      </c>
      <c r="F34" s="26">
        <v>2011903.464468085</v>
      </c>
      <c r="G34" s="217">
        <v>620193.67015043076</v>
      </c>
      <c r="H34" s="47">
        <v>0</v>
      </c>
      <c r="I34" s="220">
        <f t="shared" si="9"/>
        <v>1779041.63</v>
      </c>
      <c r="J34" s="27">
        <f>'ผลการดำเนินงาน Planfin 63'!D28</f>
        <v>1650533.49</v>
      </c>
      <c r="K34" s="116">
        <f t="shared" si="6"/>
        <v>-128508.1399999999</v>
      </c>
      <c r="L34" s="116">
        <f t="shared" si="7"/>
        <v>-7.2234476042024909</v>
      </c>
      <c r="M34" s="116">
        <f t="shared" si="8"/>
        <v>92.776552395797509</v>
      </c>
    </row>
    <row r="35" spans="1:13">
      <c r="A35" s="56" t="s">
        <v>47</v>
      </c>
      <c r="B35" s="57" t="s">
        <v>48</v>
      </c>
      <c r="C35" s="3">
        <v>2894601.0399999996</v>
      </c>
      <c r="D35" s="3">
        <v>2512792.0699999998</v>
      </c>
      <c r="E35" s="26">
        <f t="shared" si="5"/>
        <v>-381808.96999999974</v>
      </c>
      <c r="F35" s="26">
        <v>3875980.4332765955</v>
      </c>
      <c r="G35" s="217">
        <v>2276167.6862750142</v>
      </c>
      <c r="H35" s="47">
        <v>0</v>
      </c>
      <c r="I35" s="220">
        <f t="shared" si="9"/>
        <v>2512792.0699999998</v>
      </c>
      <c r="J35" s="27">
        <f>'ผลการดำเนินงาน Planfin 63'!D29</f>
        <v>2939963.06</v>
      </c>
      <c r="K35" s="116">
        <f t="shared" si="6"/>
        <v>427170.99000000022</v>
      </c>
      <c r="L35" s="116">
        <f t="shared" si="7"/>
        <v>16.999854269677002</v>
      </c>
      <c r="M35" s="116">
        <f t="shared" si="8"/>
        <v>116.999854269677</v>
      </c>
    </row>
    <row r="36" spans="1:13">
      <c r="A36" s="56" t="s">
        <v>49</v>
      </c>
      <c r="B36" s="57" t="s">
        <v>50</v>
      </c>
      <c r="C36" s="3">
        <v>2357238.7000000002</v>
      </c>
      <c r="D36" s="3">
        <v>2582653.84</v>
      </c>
      <c r="E36" s="26">
        <f t="shared" si="5"/>
        <v>225415.13999999966</v>
      </c>
      <c r="F36" s="26">
        <v>1912745.1540851064</v>
      </c>
      <c r="G36" s="217">
        <v>549706.61502438539</v>
      </c>
      <c r="H36" s="47">
        <v>3</v>
      </c>
      <c r="I36" s="220">
        <f t="shared" si="9"/>
        <v>2582653.84</v>
      </c>
      <c r="J36" s="27">
        <f>'ผลการดำเนินงาน Planfin 63'!D30</f>
        <v>2305739.4700000002</v>
      </c>
      <c r="K36" s="116">
        <f t="shared" si="6"/>
        <v>-276914.36999999965</v>
      </c>
      <c r="L36" s="116">
        <f t="shared" si="7"/>
        <v>-10.722086162348404</v>
      </c>
      <c r="M36" s="116">
        <f t="shared" si="8"/>
        <v>89.277913837651596</v>
      </c>
    </row>
    <row r="37" spans="1:13">
      <c r="A37" s="56" t="s">
        <v>51</v>
      </c>
      <c r="B37" s="57" t="s">
        <v>52</v>
      </c>
      <c r="C37" s="3">
        <v>2355359.62</v>
      </c>
      <c r="D37" s="3">
        <v>2557146.6</v>
      </c>
      <c r="E37" s="26">
        <f t="shared" si="5"/>
        <v>201786.97999999998</v>
      </c>
      <c r="F37" s="26">
        <v>2527259.9642127678</v>
      </c>
      <c r="G37" s="217">
        <v>960984.44051994057</v>
      </c>
      <c r="H37" s="47">
        <v>1</v>
      </c>
      <c r="I37" s="220">
        <f t="shared" si="9"/>
        <v>2557146.6</v>
      </c>
      <c r="J37" s="27">
        <f>'ผลการดำเนินงาน Planfin 63'!D31</f>
        <v>2593253.0499999998</v>
      </c>
      <c r="K37" s="116">
        <f t="shared" si="6"/>
        <v>36106.449999999721</v>
      </c>
      <c r="L37" s="116">
        <f t="shared" si="7"/>
        <v>1.4119820115123503</v>
      </c>
      <c r="M37" s="116">
        <f t="shared" si="8"/>
        <v>101.41198201151235</v>
      </c>
    </row>
    <row r="38" spans="1:13">
      <c r="A38" s="56" t="s">
        <v>53</v>
      </c>
      <c r="B38" s="57" t="s">
        <v>54</v>
      </c>
      <c r="C38" s="3">
        <v>4970127.3100000005</v>
      </c>
      <c r="D38" s="3">
        <v>5050658.28</v>
      </c>
      <c r="E38" s="26">
        <f t="shared" si="5"/>
        <v>80530.969999999739</v>
      </c>
      <c r="F38" s="26">
        <v>5043144.5743761696</v>
      </c>
      <c r="G38" s="217">
        <v>1882780.8253175162</v>
      </c>
      <c r="H38" s="47">
        <v>1</v>
      </c>
      <c r="I38" s="220">
        <f t="shared" si="9"/>
        <v>5050658.28</v>
      </c>
      <c r="J38" s="27">
        <f>'ผลการดำเนินงาน Planfin 63'!D32</f>
        <v>6058431.9400000004</v>
      </c>
      <c r="K38" s="116">
        <f t="shared" si="6"/>
        <v>1007773.6600000001</v>
      </c>
      <c r="L38" s="116">
        <f t="shared" si="7"/>
        <v>19.953313095654522</v>
      </c>
      <c r="M38" s="116">
        <f t="shared" si="8"/>
        <v>119.95331309565452</v>
      </c>
    </row>
    <row r="39" spans="1:13">
      <c r="A39" s="56" t="s">
        <v>55</v>
      </c>
      <c r="B39" s="57" t="s">
        <v>56</v>
      </c>
      <c r="C39" s="3">
        <v>1273490.3400000001</v>
      </c>
      <c r="D39" s="3">
        <v>552586</v>
      </c>
      <c r="E39" s="26">
        <f t="shared" si="5"/>
        <v>-720904.34000000008</v>
      </c>
      <c r="F39" s="26">
        <v>298835.2656652361</v>
      </c>
      <c r="G39" s="217">
        <v>634532.5992665079</v>
      </c>
      <c r="H39" s="47">
        <v>1</v>
      </c>
      <c r="I39" s="220">
        <f t="shared" si="9"/>
        <v>552586</v>
      </c>
      <c r="J39" s="27">
        <f>'ผลการดำเนินงาน Planfin 63'!D33</f>
        <v>227433.78</v>
      </c>
      <c r="K39" s="116">
        <f t="shared" si="6"/>
        <v>-325152.21999999997</v>
      </c>
      <c r="L39" s="116">
        <f t="shared" si="7"/>
        <v>-58.841921438472923</v>
      </c>
      <c r="M39" s="116">
        <f t="shared" si="8"/>
        <v>41.158078561527077</v>
      </c>
    </row>
    <row r="40" spans="1:13">
      <c r="A40" s="130" t="s">
        <v>57</v>
      </c>
      <c r="B40" s="57" t="s">
        <v>58</v>
      </c>
      <c r="C40" s="3">
        <v>8058817.6300000008</v>
      </c>
      <c r="D40" s="3">
        <v>8042218.3700000001</v>
      </c>
      <c r="E40" s="26">
        <f>D40-C40</f>
        <v>-16599.260000000708</v>
      </c>
      <c r="F40" s="26">
        <v>7032822.5194468051</v>
      </c>
      <c r="G40" s="217">
        <v>4139119.1870503169</v>
      </c>
      <c r="H40" s="47">
        <v>1</v>
      </c>
      <c r="I40" s="220">
        <f t="shared" si="9"/>
        <v>8042218.3699999992</v>
      </c>
      <c r="J40" s="27">
        <f>'ผลการดำเนินงาน Planfin 63'!D34</f>
        <v>7812991.6799999997</v>
      </c>
      <c r="K40" s="116">
        <f>J40-I40</f>
        <v>-229226.68999999948</v>
      </c>
      <c r="L40" s="116">
        <f>(J40*100)/I40-100</f>
        <v>-2.85029179082089</v>
      </c>
      <c r="M40" s="116">
        <f>(J40*100)/D40</f>
        <v>97.14970820917911</v>
      </c>
    </row>
    <row r="41" spans="1:13" s="8" customFormat="1">
      <c r="A41" s="2" t="s">
        <v>190</v>
      </c>
      <c r="B41" s="131" t="s">
        <v>191</v>
      </c>
      <c r="C41" s="3">
        <v>0</v>
      </c>
      <c r="D41" s="3">
        <v>0</v>
      </c>
      <c r="E41" s="26">
        <f>D41-C41</f>
        <v>0</v>
      </c>
      <c r="F41" s="26">
        <v>39.76</v>
      </c>
      <c r="G41" s="217">
        <v>0</v>
      </c>
      <c r="H41" s="47">
        <v>0</v>
      </c>
      <c r="I41" s="220">
        <f t="shared" si="9"/>
        <v>0</v>
      </c>
      <c r="J41" s="27">
        <f>'ผลการดำเนินงาน Planfin 63'!D35</f>
        <v>0</v>
      </c>
      <c r="K41" s="116">
        <f>J41-I41</f>
        <v>0</v>
      </c>
      <c r="L41" s="116" t="e">
        <f>(J41*100)/I41-100</f>
        <v>#DIV/0!</v>
      </c>
      <c r="M41" s="116" t="e">
        <f>(J41*100)/D41</f>
        <v>#DIV/0!</v>
      </c>
    </row>
    <row r="42" spans="1:13">
      <c r="A42" s="30" t="s">
        <v>59</v>
      </c>
      <c r="B42" s="4" t="s">
        <v>60</v>
      </c>
      <c r="C42" s="5">
        <f>SUM(C27:C41)</f>
        <v>89971308.520000011</v>
      </c>
      <c r="D42" s="5">
        <f>SUM(D27:D41)</f>
        <v>86668668.219999999</v>
      </c>
      <c r="E42" s="28">
        <f t="shared" si="5"/>
        <v>-3302640.3000000119</v>
      </c>
      <c r="F42" s="28">
        <v>84915809.985203087</v>
      </c>
      <c r="G42" s="218">
        <v>29005153.000017833</v>
      </c>
      <c r="H42" s="48">
        <v>1</v>
      </c>
      <c r="I42" s="5">
        <f>SUM(I27:I41)</f>
        <v>86668668.219999999</v>
      </c>
      <c r="J42" s="31">
        <f>'ผลการดำเนินงาน Planfin 63'!D36</f>
        <v>86013056.460000008</v>
      </c>
      <c r="K42" s="29">
        <f>J42-I42</f>
        <v>-655611.75999999046</v>
      </c>
      <c r="L42" s="29">
        <f>(J42*100)/I42-100</f>
        <v>-0.75645763741954397</v>
      </c>
      <c r="M42" s="29">
        <f t="shared" si="8"/>
        <v>99.243542362580456</v>
      </c>
    </row>
    <row r="43" spans="1:13" s="8" customFormat="1" ht="25.5">
      <c r="A43" s="81" t="s">
        <v>180</v>
      </c>
      <c r="B43" s="76" t="s">
        <v>151</v>
      </c>
      <c r="C43" s="77">
        <f>C42-C38</f>
        <v>85001181.210000008</v>
      </c>
      <c r="D43" s="77">
        <f>D42-D38</f>
        <v>81618009.939999998</v>
      </c>
      <c r="E43" s="78">
        <f>D43-C43</f>
        <v>-3383171.2700000107</v>
      </c>
      <c r="F43" s="78"/>
      <c r="G43" s="219"/>
      <c r="H43" s="79"/>
      <c r="I43" s="77">
        <f>I42-I38</f>
        <v>81618009.939999998</v>
      </c>
      <c r="J43" s="80">
        <f>'ผลการดำเนินงาน Planfin 63'!D37</f>
        <v>79954624.520000011</v>
      </c>
      <c r="K43" s="117">
        <f>J43-I43</f>
        <v>-1663385.4199999869</v>
      </c>
      <c r="L43" s="117">
        <f t="shared" ref="L43" si="10">(J43*100)/I43-100</f>
        <v>-2.0380127146236475</v>
      </c>
      <c r="M43" s="117">
        <f t="shared" si="8"/>
        <v>97.961987285376352</v>
      </c>
    </row>
    <row r="44" spans="1:13" s="139" customFormat="1" ht="25.5">
      <c r="A44" s="171"/>
      <c r="B44" s="165" t="s">
        <v>226</v>
      </c>
      <c r="C44" s="172">
        <f>C43-C41</f>
        <v>85001181.210000008</v>
      </c>
      <c r="D44" s="172">
        <f>D43-D41</f>
        <v>81618009.939999998</v>
      </c>
      <c r="E44" s="173">
        <f>D44-C44</f>
        <v>-3383171.2700000107</v>
      </c>
      <c r="F44" s="173"/>
      <c r="G44" s="174"/>
      <c r="H44" s="173"/>
      <c r="I44" s="172">
        <f>I43-I41</f>
        <v>81618009.939999998</v>
      </c>
      <c r="J44" s="172">
        <f>J43-J41</f>
        <v>79954624.520000011</v>
      </c>
      <c r="K44" s="175">
        <f>J44-I44</f>
        <v>-1663385.4199999869</v>
      </c>
      <c r="L44" s="170">
        <f>(J44*100)/I44-100</f>
        <v>-2.0380127146236475</v>
      </c>
      <c r="M44" s="170">
        <f>(J44*100)/D44</f>
        <v>97.961987285376352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1">C23-C42</f>
        <v>972614.21000000834</v>
      </c>
      <c r="D46" s="5">
        <f t="shared" si="11"/>
        <v>3023462.5</v>
      </c>
      <c r="E46" s="28">
        <f t="shared" ref="E46:E48" si="12">D46-C46</f>
        <v>2050848.2899999917</v>
      </c>
      <c r="F46" s="177"/>
      <c r="G46" s="178"/>
      <c r="H46" s="179"/>
      <c r="I46" s="5">
        <f>I23-I42</f>
        <v>3023462.5</v>
      </c>
      <c r="J46" s="5">
        <f t="shared" ref="J46:J48" si="13">J23-J42</f>
        <v>6672724.7799999863</v>
      </c>
      <c r="K46" s="28">
        <f>J46-I46</f>
        <v>3649262.2799999863</v>
      </c>
      <c r="L46" s="180">
        <f>(J46*100)/I46-100</f>
        <v>120.6981161499435</v>
      </c>
      <c r="M46" s="181">
        <f>(J46*100)/D46</f>
        <v>220.6981161499435</v>
      </c>
    </row>
    <row r="47" spans="1:13" s="85" customFormat="1">
      <c r="A47" s="182" t="s">
        <v>63</v>
      </c>
      <c r="B47" s="183" t="s">
        <v>66</v>
      </c>
      <c r="C47" s="184">
        <f t="shared" si="11"/>
        <v>2942512.7100000083</v>
      </c>
      <c r="D47" s="184">
        <f t="shared" si="11"/>
        <v>5520044.0400000066</v>
      </c>
      <c r="E47" s="185">
        <f t="shared" si="12"/>
        <v>2577531.3299999982</v>
      </c>
      <c r="F47" s="186"/>
      <c r="G47" s="187"/>
      <c r="H47" s="188"/>
      <c r="I47" s="184">
        <f>I24-I43</f>
        <v>5520044.0400000066</v>
      </c>
      <c r="J47" s="184">
        <f t="shared" si="13"/>
        <v>10405079.979999989</v>
      </c>
      <c r="K47" s="185">
        <f>J47-I47</f>
        <v>4885035.9399999827</v>
      </c>
      <c r="L47" s="181">
        <f t="shared" ref="L47:L48" si="14">(J47*100)/I47-100</f>
        <v>88.496321851808574</v>
      </c>
      <c r="M47" s="181">
        <f t="shared" ref="M47:M48" si="15">(J47*100)/D47</f>
        <v>188.49632185180857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2942512.7100000083</v>
      </c>
      <c r="D48" s="190">
        <f t="shared" si="11"/>
        <v>5520044.0400000066</v>
      </c>
      <c r="E48" s="191">
        <f t="shared" si="12"/>
        <v>2577531.3299999982</v>
      </c>
      <c r="F48" s="192"/>
      <c r="G48" s="192"/>
      <c r="H48" s="192"/>
      <c r="I48" s="190">
        <f>I25-I44</f>
        <v>5520044.0400000066</v>
      </c>
      <c r="J48" s="190">
        <f t="shared" si="13"/>
        <v>10405079.979999989</v>
      </c>
      <c r="K48" s="190">
        <f>(K23-K22)-(K42-K38)</f>
        <v>4885035.9399999864</v>
      </c>
      <c r="L48" s="193">
        <f t="shared" si="14"/>
        <v>88.496321851808574</v>
      </c>
      <c r="M48" s="193">
        <f t="shared" si="15"/>
        <v>188.49632185180857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1104008.81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-2842413.6419999991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3">
        <v>4523740.3000000045</v>
      </c>
      <c r="D51" s="3">
        <f>C51</f>
        <v>4523740.3000000045</v>
      </c>
      <c r="E51" s="51"/>
    </row>
    <row r="52" spans="1:13">
      <c r="A52" s="2" t="s">
        <v>70</v>
      </c>
      <c r="B52" s="134" t="s">
        <v>222</v>
      </c>
      <c r="C52" s="3">
        <v>18078127.080000002</v>
      </c>
      <c r="D52" s="3">
        <f>C52</f>
        <v>18078127.080000002</v>
      </c>
      <c r="E52" s="51"/>
    </row>
    <row r="53" spans="1:13">
      <c r="A53" s="2" t="s">
        <v>71</v>
      </c>
      <c r="B53" s="134" t="s">
        <v>223</v>
      </c>
      <c r="C53" s="6">
        <v>-26658911.48</v>
      </c>
      <c r="D53" s="6">
        <f>C53</f>
        <v>-26658911.48</v>
      </c>
      <c r="E53" s="51"/>
    </row>
    <row r="54" spans="1:13" s="1" customFormat="1">
      <c r="A54" s="2" t="s">
        <v>206</v>
      </c>
      <c r="B54" s="143" t="s">
        <v>224</v>
      </c>
      <c r="C54" s="107">
        <v>-8580784.3999999985</v>
      </c>
      <c r="D54" s="3">
        <f t="shared" ref="D54" si="16">C54</f>
        <v>-8580784.3999999985</v>
      </c>
      <c r="E54" s="51"/>
      <c r="H54" s="33"/>
      <c r="K54" s="45"/>
      <c r="L54" s="45"/>
      <c r="M54" s="45"/>
    </row>
    <row r="55" spans="1:13" s="1" customFormat="1">
      <c r="A55" s="8" t="s">
        <v>149</v>
      </c>
      <c r="B55" s="7"/>
      <c r="H55" s="33"/>
      <c r="K55" s="45"/>
      <c r="L55" s="45"/>
      <c r="M55" s="45"/>
    </row>
    <row r="56" spans="1:13" s="1" customFormat="1">
      <c r="A56" s="248" t="s">
        <v>230</v>
      </c>
      <c r="B56" s="248"/>
      <c r="C56" s="248"/>
      <c r="H56" s="33"/>
      <c r="K56" s="45"/>
      <c r="L56" s="45"/>
      <c r="M56" s="45"/>
    </row>
    <row r="57" spans="1:13" s="1" customFormat="1" hidden="1">
      <c r="A57" s="8"/>
      <c r="B57" s="7"/>
      <c r="H57" s="33"/>
      <c r="K57" s="45"/>
      <c r="L57" s="45"/>
      <c r="M57" s="45"/>
    </row>
    <row r="58" spans="1:13" s="1" customFormat="1" hidden="1">
      <c r="A58" s="8"/>
      <c r="B58" s="7"/>
      <c r="H58" s="33"/>
      <c r="K58" s="45"/>
      <c r="L58" s="45"/>
      <c r="M58" s="45"/>
    </row>
    <row r="59" spans="1:13" s="1" customFormat="1" hidden="1">
      <c r="A59" s="8"/>
      <c r="B59" s="7"/>
      <c r="H59" s="33"/>
      <c r="K59" s="45"/>
      <c r="L59" s="45"/>
      <c r="M59" s="45"/>
    </row>
    <row r="60" spans="1:13" s="1" customFormat="1" hidden="1">
      <c r="A60" s="8"/>
      <c r="B60" s="7"/>
      <c r="H60" s="33"/>
      <c r="K60" s="45"/>
      <c r="L60" s="45"/>
      <c r="M60" s="45"/>
    </row>
    <row r="61" spans="1:13" s="1" customFormat="1" hidden="1">
      <c r="A61" s="8"/>
      <c r="B61" s="7"/>
      <c r="H61" s="33"/>
      <c r="K61" s="45"/>
      <c r="L61" s="45"/>
      <c r="M61" s="45"/>
    </row>
    <row r="62" spans="1:13" s="1" customFormat="1" hidden="1">
      <c r="A62" s="8"/>
      <c r="B62" s="7"/>
      <c r="H62" s="33"/>
      <c r="K62" s="45"/>
      <c r="L62" s="45"/>
      <c r="M62" s="45"/>
    </row>
    <row r="63" spans="1:13" s="1" customFormat="1" hidden="1">
      <c r="A63" s="8"/>
      <c r="B63" s="7"/>
      <c r="H63" s="33"/>
      <c r="K63" s="45"/>
      <c r="L63" s="45"/>
      <c r="M63" s="45"/>
    </row>
    <row r="64" spans="1:13" s="8" customFormat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6034125</v>
      </c>
      <c r="D67" s="45"/>
      <c r="E67" s="45"/>
      <c r="K67" s="109"/>
      <c r="L67" s="109"/>
      <c r="M67" s="109"/>
    </row>
    <row r="68" spans="1:13" s="8" customFormat="1" ht="25.5">
      <c r="A68" s="1"/>
      <c r="B68" s="198" t="s">
        <v>74</v>
      </c>
      <c r="C68" s="160">
        <v>2586475.54</v>
      </c>
      <c r="D68" s="45"/>
      <c r="E68" s="45"/>
      <c r="K68" s="109"/>
      <c r="L68" s="109"/>
      <c r="M68" s="109"/>
    </row>
    <row r="69" spans="1:13" s="8" customFormat="1" ht="25.5">
      <c r="A69" s="1"/>
      <c r="B69" s="198" t="s">
        <v>75</v>
      </c>
      <c r="C69" s="160">
        <v>2545478.2799999998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11166078.819999998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408572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1">
        <v>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520000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70000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1">
        <v>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66654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649841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700000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95900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125000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83110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2719077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23572517.350000001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6880129.1200000001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2925516.78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2900137.17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6058118.8499999996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1">
        <v>0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661029.31999999995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1982659.32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2164926.79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30233966.710000001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16430520.67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13807.8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621062.03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3273066.09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3946422.45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793548.80000000005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5155538.87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646123.26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2211076.7400000002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343000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1">
        <v>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3200200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 ht="25.5">
      <c r="A126" s="1"/>
      <c r="B126" s="27" t="s">
        <v>153</v>
      </c>
      <c r="C126" s="160">
        <v>2040000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5126391.03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783426.19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193228.17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16980.599999999999</v>
      </c>
      <c r="D130" s="45"/>
      <c r="E130" s="45"/>
      <c r="I130" s="109"/>
    </row>
    <row r="131" spans="1:13" s="8" customFormat="1">
      <c r="A131" s="1"/>
      <c r="B131" s="203" t="s">
        <v>87</v>
      </c>
      <c r="C131" s="160">
        <v>23300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450000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8633325.9900000002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E2"/>
    <mergeCell ref="B3:E3"/>
    <mergeCell ref="B4:D4"/>
    <mergeCell ref="B5:E5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F6:G6"/>
    <mergeCell ref="F7:G7"/>
    <mergeCell ref="B6:B9"/>
    <mergeCell ref="A56:C56"/>
    <mergeCell ref="A10:M10"/>
    <mergeCell ref="A26:M26"/>
    <mergeCell ref="A45:M45"/>
  </mergeCells>
  <pageMargins left="0.15748031496062992" right="0.31" top="0.26" bottom="0.31" header="0.24" footer="0.17"/>
  <pageSetup paperSize="5" scale="7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M144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0.75" style="55" customWidth="1"/>
    <col min="3" max="3" width="25.5" style="55" bestFit="1" customWidth="1"/>
    <col min="4" max="4" width="17.25" style="55" bestFit="1" customWidth="1"/>
    <col min="5" max="5" width="15.75" style="55" bestFit="1" customWidth="1"/>
    <col min="6" max="6" width="16.75" style="55" customWidth="1"/>
    <col min="7" max="7" width="17.375" style="8" customWidth="1"/>
    <col min="8" max="8" width="7.5" style="55" bestFit="1" customWidth="1"/>
    <col min="9" max="9" width="16.625" style="55" customWidth="1"/>
    <col min="10" max="10" width="15.5" style="55" bestFit="1" customWidth="1"/>
    <col min="11" max="11" width="17.125" style="118" bestFit="1" customWidth="1"/>
    <col min="12" max="12" width="14.875" style="118" customWidth="1"/>
    <col min="13" max="13" width="13.25" style="118" customWidth="1"/>
    <col min="14" max="16384" width="9" style="55"/>
  </cols>
  <sheetData>
    <row r="1" spans="1:13" ht="12.75" customHeight="1">
      <c r="B1" s="233" t="s">
        <v>134</v>
      </c>
      <c r="C1" s="233"/>
      <c r="D1" s="233"/>
      <c r="E1" s="233"/>
      <c r="F1" s="8" t="s">
        <v>241</v>
      </c>
      <c r="G1" s="8" t="s">
        <v>155</v>
      </c>
      <c r="H1" s="1"/>
      <c r="I1" s="60"/>
    </row>
    <row r="2" spans="1:13">
      <c r="B2" s="250" t="s">
        <v>109</v>
      </c>
      <c r="C2" s="250"/>
      <c r="D2" s="250"/>
      <c r="E2" s="250"/>
      <c r="F2" s="8" t="s">
        <v>242</v>
      </c>
      <c r="G2" s="8" t="s">
        <v>172</v>
      </c>
      <c r="H2" s="1"/>
      <c r="I2" s="96" t="s">
        <v>165</v>
      </c>
    </row>
    <row r="3" spans="1:13" ht="12.75" customHeight="1">
      <c r="B3" s="233" t="s">
        <v>269</v>
      </c>
      <c r="C3" s="233"/>
      <c r="D3" s="233"/>
      <c r="E3" s="233"/>
      <c r="F3" s="8" t="s">
        <v>243</v>
      </c>
      <c r="G3" s="8" t="s">
        <v>193</v>
      </c>
      <c r="H3" s="1"/>
    </row>
    <row r="4" spans="1:13">
      <c r="B4" s="250"/>
      <c r="C4" s="250"/>
      <c r="D4" s="250"/>
      <c r="F4" s="8" t="s">
        <v>244</v>
      </c>
      <c r="G4" s="8" t="s">
        <v>276</v>
      </c>
      <c r="H4" s="1"/>
    </row>
    <row r="5" spans="1:13" s="1" customFormat="1" ht="12.75" customHeight="1">
      <c r="B5" s="234" t="s">
        <v>200</v>
      </c>
      <c r="C5" s="235"/>
      <c r="D5" s="235"/>
      <c r="E5" s="235"/>
      <c r="G5" s="8"/>
      <c r="K5" s="45"/>
      <c r="L5" s="45"/>
      <c r="M5" s="4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155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 s="1" customFormat="1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57" t="s">
        <v>7</v>
      </c>
      <c r="C11" s="3">
        <v>56548427.010000013</v>
      </c>
      <c r="D11" s="3">
        <v>53930053.060000002</v>
      </c>
      <c r="E11" s="26">
        <f>D11-C11</f>
        <v>-2618373.9500000104</v>
      </c>
      <c r="F11" s="26">
        <v>55090367.928141743</v>
      </c>
      <c r="G11" s="217">
        <v>13004130.880836744</v>
      </c>
      <c r="H11" s="47">
        <v>0</v>
      </c>
      <c r="I11" s="220">
        <f>(D11/12)*12</f>
        <v>53930053.060000002</v>
      </c>
      <c r="J11" s="27">
        <f>'ผลการดำเนินงาน Planfin 63'!E6</f>
        <v>55759159.340000004</v>
      </c>
      <c r="K11" s="116">
        <f>J11-I11</f>
        <v>1829106.2800000012</v>
      </c>
      <c r="L11" s="116">
        <f>(J11*100)/I11-100</f>
        <v>3.3916270728771991</v>
      </c>
      <c r="M11" s="116">
        <f>(J11*100)/D11</f>
        <v>103.3916270728772</v>
      </c>
    </row>
    <row r="12" spans="1:13">
      <c r="A12" s="2" t="s">
        <v>8</v>
      </c>
      <c r="B12" s="57" t="s">
        <v>9</v>
      </c>
      <c r="C12" s="3">
        <v>561300</v>
      </c>
      <c r="D12" s="3">
        <v>450000</v>
      </c>
      <c r="E12" s="26">
        <f t="shared" ref="E12:E22" si="0">D12-C12</f>
        <v>-111300</v>
      </c>
      <c r="F12" s="26">
        <v>196218.66165289254</v>
      </c>
      <c r="G12" s="217">
        <v>139955.19459213293</v>
      </c>
      <c r="H12" s="47">
        <v>3</v>
      </c>
      <c r="I12" s="220">
        <f t="shared" ref="I12:I22" si="1">(D12/12)*12</f>
        <v>450000</v>
      </c>
      <c r="J12" s="27">
        <f>'ผลการดำเนินงาน Planfin 63'!E7</f>
        <v>401350</v>
      </c>
      <c r="K12" s="116">
        <f>J12-I12</f>
        <v>-48650</v>
      </c>
      <c r="L12" s="116">
        <f t="shared" ref="L12:L22" si="2">(J12*100)/I12-100</f>
        <v>-10.811111111111117</v>
      </c>
      <c r="M12" s="116">
        <f t="shared" ref="M12:M22" si="3">(J12*100)/D12</f>
        <v>89.188888888888883</v>
      </c>
    </row>
    <row r="13" spans="1:13">
      <c r="A13" s="2" t="s">
        <v>10</v>
      </c>
      <c r="B13" s="57" t="s">
        <v>11</v>
      </c>
      <c r="C13" s="3">
        <v>10274</v>
      </c>
      <c r="D13" s="3">
        <v>13000</v>
      </c>
      <c r="E13" s="26">
        <f t="shared" si="0"/>
        <v>2726</v>
      </c>
      <c r="F13" s="26">
        <v>94117.599297520632</v>
      </c>
      <c r="G13" s="217">
        <v>162181.87026989844</v>
      </c>
      <c r="H13" s="47">
        <v>0</v>
      </c>
      <c r="I13" s="220">
        <f t="shared" si="1"/>
        <v>13000</v>
      </c>
      <c r="J13" s="27">
        <f>'ผลการดำเนินงาน Planfin 63'!E8</f>
        <v>6446</v>
      </c>
      <c r="K13" s="116">
        <f t="shared" ref="K13:K23" si="4">J13-I13</f>
        <v>-6554</v>
      </c>
      <c r="L13" s="116">
        <f t="shared" si="2"/>
        <v>-50.415384615384617</v>
      </c>
      <c r="M13" s="116">
        <f t="shared" si="3"/>
        <v>49.584615384615383</v>
      </c>
    </row>
    <row r="14" spans="1:13">
      <c r="A14" s="2" t="s">
        <v>12</v>
      </c>
      <c r="B14" s="57" t="s">
        <v>13</v>
      </c>
      <c r="C14" s="3">
        <v>390555.29</v>
      </c>
      <c r="D14" s="3">
        <v>383337.3</v>
      </c>
      <c r="E14" s="26">
        <f t="shared" si="0"/>
        <v>-7217.9899999999907</v>
      </c>
      <c r="F14" s="26">
        <v>1211650.9209917358</v>
      </c>
      <c r="G14" s="217">
        <v>944753.05947997363</v>
      </c>
      <c r="H14" s="47">
        <v>0</v>
      </c>
      <c r="I14" s="220">
        <f t="shared" si="1"/>
        <v>383337.3</v>
      </c>
      <c r="J14" s="27">
        <f>'ผลการดำเนินงาน Planfin 63'!E9</f>
        <v>355663.49</v>
      </c>
      <c r="K14" s="116">
        <f t="shared" si="4"/>
        <v>-27673.809999999998</v>
      </c>
      <c r="L14" s="116">
        <f t="shared" si="2"/>
        <v>-7.2191800797887424</v>
      </c>
      <c r="M14" s="116">
        <f t="shared" si="3"/>
        <v>92.780819920211258</v>
      </c>
    </row>
    <row r="15" spans="1:13">
      <c r="A15" s="2" t="s">
        <v>14</v>
      </c>
      <c r="B15" s="57" t="s">
        <v>15</v>
      </c>
      <c r="C15" s="3">
        <v>4287001.1400000006</v>
      </c>
      <c r="D15" s="3">
        <v>4328736.05</v>
      </c>
      <c r="E15" s="26">
        <f t="shared" si="0"/>
        <v>41734.909999999218</v>
      </c>
      <c r="F15" s="26">
        <v>7801530.9207438007</v>
      </c>
      <c r="G15" s="217">
        <v>5883725.1744828187</v>
      </c>
      <c r="H15" s="47">
        <v>0</v>
      </c>
      <c r="I15" s="220">
        <f t="shared" si="1"/>
        <v>4328736.05</v>
      </c>
      <c r="J15" s="27">
        <f>'ผลการดำเนินงาน Planfin 63'!E10</f>
        <v>4119966.52</v>
      </c>
      <c r="K15" s="116">
        <f t="shared" si="4"/>
        <v>-208769.5299999998</v>
      </c>
      <c r="L15" s="116">
        <f t="shared" si="2"/>
        <v>-4.8228750283815458</v>
      </c>
      <c r="M15" s="116">
        <f t="shared" si="3"/>
        <v>95.177124971618454</v>
      </c>
    </row>
    <row r="16" spans="1:13">
      <c r="A16" s="2" t="s">
        <v>16</v>
      </c>
      <c r="B16" s="57" t="s">
        <v>17</v>
      </c>
      <c r="C16" s="3">
        <v>1355992.66</v>
      </c>
      <c r="D16" s="3">
        <v>1480548</v>
      </c>
      <c r="E16" s="26">
        <f t="shared" si="0"/>
        <v>124555.34000000008</v>
      </c>
      <c r="F16" s="26">
        <v>2389926.2218181817</v>
      </c>
      <c r="G16" s="217">
        <v>2395607.798115537</v>
      </c>
      <c r="H16" s="47">
        <v>0</v>
      </c>
      <c r="I16" s="220">
        <f t="shared" si="1"/>
        <v>1480548</v>
      </c>
      <c r="J16" s="27">
        <f>'ผลการดำเนินงาน Planfin 63'!E11</f>
        <v>1405173.99</v>
      </c>
      <c r="K16" s="116">
        <f t="shared" si="4"/>
        <v>-75374.010000000009</v>
      </c>
      <c r="L16" s="116">
        <f t="shared" si="2"/>
        <v>-5.0909534847907736</v>
      </c>
      <c r="M16" s="116">
        <f t="shared" si="3"/>
        <v>94.909046515209226</v>
      </c>
    </row>
    <row r="17" spans="1:13">
      <c r="A17" s="2" t="s">
        <v>18</v>
      </c>
      <c r="B17" s="57" t="s">
        <v>19</v>
      </c>
      <c r="C17" s="3">
        <v>752414</v>
      </c>
      <c r="D17" s="3">
        <v>644814</v>
      </c>
      <c r="E17" s="26">
        <f t="shared" si="0"/>
        <v>-107600</v>
      </c>
      <c r="F17" s="26">
        <v>541630.08743801666</v>
      </c>
      <c r="G17" s="217">
        <v>1113578.4599029464</v>
      </c>
      <c r="H17" s="47">
        <v>1</v>
      </c>
      <c r="I17" s="220">
        <f t="shared" si="1"/>
        <v>644814</v>
      </c>
      <c r="J17" s="27">
        <f>'ผลการดำเนินงาน Planfin 63'!E12</f>
        <v>441169</v>
      </c>
      <c r="K17" s="116">
        <f t="shared" si="4"/>
        <v>-203645</v>
      </c>
      <c r="L17" s="116">
        <f t="shared" si="2"/>
        <v>-31.581975577453349</v>
      </c>
      <c r="M17" s="116">
        <f t="shared" si="3"/>
        <v>68.418024422546651</v>
      </c>
    </row>
    <row r="18" spans="1:13">
      <c r="A18" s="2" t="s">
        <v>20</v>
      </c>
      <c r="B18" s="57" t="s">
        <v>21</v>
      </c>
      <c r="C18" s="3">
        <v>8438850.5800000001</v>
      </c>
      <c r="D18" s="3">
        <v>8477444</v>
      </c>
      <c r="E18" s="26">
        <f t="shared" si="0"/>
        <v>38593.419999999925</v>
      </c>
      <c r="F18" s="26">
        <v>6982763.8549999977</v>
      </c>
      <c r="G18" s="217">
        <v>6067372.420841462</v>
      </c>
      <c r="H18" s="47">
        <v>1</v>
      </c>
      <c r="I18" s="220">
        <f t="shared" si="1"/>
        <v>8477444</v>
      </c>
      <c r="J18" s="27">
        <f>'ผลการดำเนินงาน Planfin 63'!E13</f>
        <v>8914809.5500000007</v>
      </c>
      <c r="K18" s="116">
        <f t="shared" si="4"/>
        <v>437365.55000000075</v>
      </c>
      <c r="L18" s="116">
        <f t="shared" si="2"/>
        <v>5.1591676689341881</v>
      </c>
      <c r="M18" s="116">
        <f t="shared" si="3"/>
        <v>105.15916766893419</v>
      </c>
    </row>
    <row r="19" spans="1:13">
      <c r="A19" s="2" t="s">
        <v>22</v>
      </c>
      <c r="B19" s="57" t="s">
        <v>23</v>
      </c>
      <c r="C19" s="3">
        <v>27866238.390000001</v>
      </c>
      <c r="D19" s="3">
        <v>28674359.300000001</v>
      </c>
      <c r="E19" s="26">
        <f t="shared" si="0"/>
        <v>808120.91000000015</v>
      </c>
      <c r="F19" s="26">
        <v>39812919.739008263</v>
      </c>
      <c r="G19" s="217">
        <v>10642063.545296295</v>
      </c>
      <c r="H19" s="47">
        <v>0</v>
      </c>
      <c r="I19" s="220">
        <f t="shared" si="1"/>
        <v>28674359.300000004</v>
      </c>
      <c r="J19" s="27">
        <f>'ผลการดำเนินงาน Planfin 63'!E14</f>
        <v>27923333.329999998</v>
      </c>
      <c r="K19" s="116">
        <f t="shared" si="4"/>
        <v>-751025.97000000626</v>
      </c>
      <c r="L19" s="116">
        <f t="shared" si="2"/>
        <v>-2.6191551906793791</v>
      </c>
      <c r="M19" s="116">
        <f t="shared" si="3"/>
        <v>97.380844809320635</v>
      </c>
    </row>
    <row r="20" spans="1:13">
      <c r="A20" s="2" t="s">
        <v>24</v>
      </c>
      <c r="B20" s="57" t="s">
        <v>25</v>
      </c>
      <c r="C20" s="3">
        <v>8306072.9100000001</v>
      </c>
      <c r="D20" s="3">
        <v>6627607.7999999998</v>
      </c>
      <c r="E20" s="26">
        <f t="shared" si="0"/>
        <v>-1678465.1100000003</v>
      </c>
      <c r="F20" s="26">
        <v>8899687.4920413215</v>
      </c>
      <c r="G20" s="217">
        <v>3858190.5818685293</v>
      </c>
      <c r="H20" s="47">
        <v>0</v>
      </c>
      <c r="I20" s="220">
        <f t="shared" si="1"/>
        <v>6627607.8000000007</v>
      </c>
      <c r="J20" s="27">
        <f>'ผลการดำเนินงาน Planfin 63'!E15</f>
        <v>7502504.6600000001</v>
      </c>
      <c r="K20" s="116">
        <f t="shared" si="4"/>
        <v>874896.8599999994</v>
      </c>
      <c r="L20" s="116">
        <f t="shared" si="2"/>
        <v>13.200794108546972</v>
      </c>
      <c r="M20" s="116">
        <f t="shared" si="3"/>
        <v>113.20079410854699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428128.76666666666</v>
      </c>
      <c r="G21" s="217">
        <v>414400.81515905185</v>
      </c>
      <c r="H21" s="47">
        <v>0</v>
      </c>
      <c r="I21" s="220">
        <f t="shared" si="1"/>
        <v>0</v>
      </c>
      <c r="J21" s="27">
        <f>'ผลการดำเนินงาน Planfin 63'!E16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57" t="s">
        <v>27</v>
      </c>
      <c r="C22" s="3">
        <v>3655786</v>
      </c>
      <c r="D22" s="3">
        <v>2980000</v>
      </c>
      <c r="E22" s="26">
        <f t="shared" si="0"/>
        <v>-675786</v>
      </c>
      <c r="F22" s="26">
        <v>4402627.4239669424</v>
      </c>
      <c r="G22" s="217">
        <v>6372211.2642878396</v>
      </c>
      <c r="H22" s="47">
        <v>0</v>
      </c>
      <c r="I22" s="220">
        <f t="shared" si="1"/>
        <v>2980000</v>
      </c>
      <c r="J22" s="27">
        <f>'ผลการดำเนินงาน Planfin 63'!E17</f>
        <v>0</v>
      </c>
      <c r="K22" s="116">
        <f>J22-I22</f>
        <v>-2980000</v>
      </c>
      <c r="L22" s="116">
        <f t="shared" si="2"/>
        <v>-100</v>
      </c>
      <c r="M22" s="116">
        <f t="shared" si="3"/>
        <v>0</v>
      </c>
    </row>
    <row r="23" spans="1:13">
      <c r="A23" s="86" t="s">
        <v>28</v>
      </c>
      <c r="B23" s="58" t="s">
        <v>29</v>
      </c>
      <c r="C23" s="5">
        <f>SUM(C11:C22)</f>
        <v>112172911.98</v>
      </c>
      <c r="D23" s="5">
        <f>SUM(D11:D22)</f>
        <v>107989899.50999999</v>
      </c>
      <c r="E23" s="28">
        <f>D23-C23</f>
        <v>-4183012.4700000137</v>
      </c>
      <c r="F23" s="28">
        <v>127851569.61676708</v>
      </c>
      <c r="G23" s="218">
        <v>50998171.065133229</v>
      </c>
      <c r="H23" s="48">
        <v>0</v>
      </c>
      <c r="I23" s="5">
        <f>SUM(I11:I22)</f>
        <v>107989899.51000001</v>
      </c>
      <c r="J23" s="31">
        <f>'ผลการดำเนินงาน Planfin 63'!E18</f>
        <v>106829575.88000001</v>
      </c>
      <c r="K23" s="29">
        <f t="shared" si="4"/>
        <v>-1160323.6299999952</v>
      </c>
      <c r="L23" s="29">
        <f>(J23*100)/I23-100</f>
        <v>-1.074474219593597</v>
      </c>
      <c r="M23" s="29">
        <f>(J23*100)/D23</f>
        <v>98.925525780406417</v>
      </c>
    </row>
    <row r="24" spans="1:13" s="8" customFormat="1">
      <c r="A24" s="81" t="s">
        <v>179</v>
      </c>
      <c r="B24" s="76" t="s">
        <v>150</v>
      </c>
      <c r="C24" s="77">
        <f>C23-C22</f>
        <v>108517125.98</v>
      </c>
      <c r="D24" s="77">
        <f>D23-D22</f>
        <v>105009899.50999999</v>
      </c>
      <c r="E24" s="78">
        <f>D24-C24</f>
        <v>-3507226.4700000137</v>
      </c>
      <c r="F24" s="78"/>
      <c r="G24" s="219"/>
      <c r="H24" s="79"/>
      <c r="I24" s="77">
        <f>I23-I22</f>
        <v>105009899.51000001</v>
      </c>
      <c r="J24" s="80">
        <f>'ผลการดำเนินงาน Planfin 63'!E19</f>
        <v>106829575.88000001</v>
      </c>
      <c r="K24" s="117">
        <f>J24-I24</f>
        <v>1819676.3700000048</v>
      </c>
      <c r="L24" s="117">
        <f>(J24*100)/I24-100</f>
        <v>1.7328617382656688</v>
      </c>
      <c r="M24" s="117">
        <f>(J24*100)/D24</f>
        <v>101.73286173826568</v>
      </c>
    </row>
    <row r="25" spans="1:13" s="1" customFormat="1" ht="25.5">
      <c r="A25" s="164"/>
      <c r="B25" s="165" t="s">
        <v>225</v>
      </c>
      <c r="C25" s="166">
        <f>C24-C21</f>
        <v>108517125.98</v>
      </c>
      <c r="D25" s="166">
        <f>D24-D21</f>
        <v>105009899.50999999</v>
      </c>
      <c r="E25" s="167">
        <f>D25-C25</f>
        <v>-3507226.4700000137</v>
      </c>
      <c r="F25" s="166"/>
      <c r="G25" s="168"/>
      <c r="H25" s="169"/>
      <c r="I25" s="166">
        <f>I24-I21</f>
        <v>105009899.51000001</v>
      </c>
      <c r="J25" s="166">
        <f>J24-J21</f>
        <v>106829575.88000001</v>
      </c>
      <c r="K25" s="166">
        <f>K24-K21</f>
        <v>1819676.3700000048</v>
      </c>
      <c r="L25" s="170">
        <f>(J25*100)/I25-100</f>
        <v>1.7328617382656688</v>
      </c>
      <c r="M25" s="170">
        <f>(J25*100)/D25</f>
        <v>101.73286173826568</v>
      </c>
    </row>
    <row r="26" spans="1:13" s="1" customFormat="1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57" t="s">
        <v>32</v>
      </c>
      <c r="C27" s="3">
        <v>7740512.6600000001</v>
      </c>
      <c r="D27" s="3">
        <v>8347541.2999999998</v>
      </c>
      <c r="E27" s="26">
        <f t="shared" ref="E27:E42" si="5">D27-C27</f>
        <v>607028.63999999966</v>
      </c>
      <c r="F27" s="26">
        <v>11512612.321570253</v>
      </c>
      <c r="G27" s="217">
        <v>4297011.5599770034</v>
      </c>
      <c r="H27" s="47">
        <v>0</v>
      </c>
      <c r="I27" s="220">
        <f>(D27/12)*12</f>
        <v>8347541.2999999998</v>
      </c>
      <c r="J27" s="27">
        <f>'ผลการดำเนินงาน Planfin 63'!E21</f>
        <v>8619150.5299999993</v>
      </c>
      <c r="K27" s="116">
        <f t="shared" ref="K27:K41" si="6">J27-I27</f>
        <v>271609.22999999952</v>
      </c>
      <c r="L27" s="116">
        <f t="shared" ref="L27:L43" si="7">(J27*100)/I27-100</f>
        <v>3.2537632368467513</v>
      </c>
      <c r="M27" s="116">
        <f t="shared" ref="M27:M43" si="8">(J27*100)/D27</f>
        <v>103.25376323684675</v>
      </c>
    </row>
    <row r="28" spans="1:13">
      <c r="A28" s="2" t="s">
        <v>33</v>
      </c>
      <c r="B28" s="57" t="s">
        <v>34</v>
      </c>
      <c r="C28" s="3">
        <v>2374550.29</v>
      </c>
      <c r="D28" s="3">
        <v>3780558.33</v>
      </c>
      <c r="E28" s="26">
        <f t="shared" si="5"/>
        <v>1406008.04</v>
      </c>
      <c r="F28" s="26">
        <v>3108021.525372724</v>
      </c>
      <c r="G28" s="217">
        <v>1490046.9249988487</v>
      </c>
      <c r="H28" s="47">
        <v>1</v>
      </c>
      <c r="I28" s="220">
        <f t="shared" ref="I28:I41" si="9">(D28/12)*12</f>
        <v>3780558.33</v>
      </c>
      <c r="J28" s="27">
        <f>'ผลการดำเนินงาน Planfin 63'!E22</f>
        <v>3288094.21</v>
      </c>
      <c r="K28" s="116">
        <f t="shared" si="6"/>
        <v>-492464.12000000011</v>
      </c>
      <c r="L28" s="116">
        <f t="shared" si="7"/>
        <v>-13.026227266277886</v>
      </c>
      <c r="M28" s="116">
        <f t="shared" si="8"/>
        <v>86.973772733722114</v>
      </c>
    </row>
    <row r="29" spans="1:13">
      <c r="A29" s="2" t="s">
        <v>35</v>
      </c>
      <c r="B29" s="57" t="s">
        <v>36</v>
      </c>
      <c r="C29" s="3">
        <v>564872.15</v>
      </c>
      <c r="D29" s="3">
        <v>519973.37</v>
      </c>
      <c r="E29" s="26">
        <f t="shared" si="5"/>
        <v>-44898.780000000028</v>
      </c>
      <c r="F29" s="26">
        <v>575114.58987603313</v>
      </c>
      <c r="G29" s="217">
        <v>318020.99299464806</v>
      </c>
      <c r="H29" s="47">
        <v>0</v>
      </c>
      <c r="I29" s="220">
        <f t="shared" si="9"/>
        <v>519973.37</v>
      </c>
      <c r="J29" s="27">
        <f>'ผลการดำเนินงาน Planfin 63'!E23</f>
        <v>355197.82</v>
      </c>
      <c r="K29" s="116">
        <f t="shared" si="6"/>
        <v>-164775.54999999999</v>
      </c>
      <c r="L29" s="116">
        <f t="shared" si="7"/>
        <v>-31.689228623381226</v>
      </c>
      <c r="M29" s="116">
        <f t="shared" si="8"/>
        <v>68.310771376618774</v>
      </c>
    </row>
    <row r="30" spans="1:13">
      <c r="A30" s="2" t="s">
        <v>37</v>
      </c>
      <c r="B30" s="57" t="s">
        <v>38</v>
      </c>
      <c r="C30" s="3">
        <v>767784.61</v>
      </c>
      <c r="D30" s="3">
        <v>1581328.2</v>
      </c>
      <c r="E30" s="26">
        <f t="shared" si="5"/>
        <v>813543.59</v>
      </c>
      <c r="F30" s="26">
        <v>4017169.7271900824</v>
      </c>
      <c r="G30" s="217">
        <v>1789886.7252389649</v>
      </c>
      <c r="H30" s="47">
        <v>0</v>
      </c>
      <c r="I30" s="220">
        <f t="shared" si="9"/>
        <v>1581328.2000000002</v>
      </c>
      <c r="J30" s="27">
        <f>'ผลการดำเนินงาน Planfin 63'!E24</f>
        <v>1020148.93</v>
      </c>
      <c r="K30" s="116">
        <f t="shared" si="6"/>
        <v>-561179.27000000014</v>
      </c>
      <c r="L30" s="116">
        <f t="shared" si="7"/>
        <v>-35.487843067618741</v>
      </c>
      <c r="M30" s="116">
        <f t="shared" si="8"/>
        <v>64.512156932381274</v>
      </c>
    </row>
    <row r="31" spans="1:13">
      <c r="A31" s="2" t="s">
        <v>39</v>
      </c>
      <c r="B31" s="57" t="s">
        <v>40</v>
      </c>
      <c r="C31" s="3">
        <v>27866238.390000001</v>
      </c>
      <c r="D31" s="3">
        <v>28674359.300000001</v>
      </c>
      <c r="E31" s="26">
        <f t="shared" si="5"/>
        <v>808120.91000000015</v>
      </c>
      <c r="F31" s="26">
        <v>39604684.373842977</v>
      </c>
      <c r="G31" s="217">
        <v>10319256.520349238</v>
      </c>
      <c r="H31" s="47">
        <v>0</v>
      </c>
      <c r="I31" s="220">
        <f t="shared" si="9"/>
        <v>28674359.300000004</v>
      </c>
      <c r="J31" s="27">
        <f>'ผลการดำเนินงาน Planfin 63'!E25</f>
        <v>27930833.329999998</v>
      </c>
      <c r="K31" s="116">
        <f t="shared" si="6"/>
        <v>-743525.97000000626</v>
      </c>
      <c r="L31" s="116">
        <f t="shared" si="7"/>
        <v>-2.5929994188222452</v>
      </c>
      <c r="M31" s="116">
        <f t="shared" si="8"/>
        <v>97.407000581177755</v>
      </c>
    </row>
    <row r="32" spans="1:13">
      <c r="A32" s="2" t="s">
        <v>41</v>
      </c>
      <c r="B32" s="57" t="s">
        <v>42</v>
      </c>
      <c r="C32" s="3">
        <v>9099298</v>
      </c>
      <c r="D32" s="3">
        <v>9873120</v>
      </c>
      <c r="E32" s="26">
        <f t="shared" si="5"/>
        <v>773822</v>
      </c>
      <c r="F32" s="26">
        <v>11351502.087768594</v>
      </c>
      <c r="G32" s="217">
        <v>3382758.7020859085</v>
      </c>
      <c r="H32" s="47">
        <v>0</v>
      </c>
      <c r="I32" s="220">
        <f t="shared" si="9"/>
        <v>9873120</v>
      </c>
      <c r="J32" s="27">
        <f>'ผลการดำเนินงาน Planfin 63'!E26</f>
        <v>9556962</v>
      </c>
      <c r="K32" s="116">
        <f t="shared" si="6"/>
        <v>-316158</v>
      </c>
      <c r="L32" s="116">
        <f t="shared" si="7"/>
        <v>-3.2022096358597878</v>
      </c>
      <c r="M32" s="116">
        <f t="shared" si="8"/>
        <v>96.797790364140212</v>
      </c>
    </row>
    <row r="33" spans="1:13">
      <c r="A33" s="2" t="s">
        <v>43</v>
      </c>
      <c r="B33" s="57" t="s">
        <v>44</v>
      </c>
      <c r="C33" s="3">
        <v>16676880</v>
      </c>
      <c r="D33" s="3">
        <v>17579640</v>
      </c>
      <c r="E33" s="26">
        <f t="shared" si="5"/>
        <v>902760</v>
      </c>
      <c r="F33" s="26">
        <v>19484720.583677687</v>
      </c>
      <c r="G33" s="217">
        <v>5103158.8595148642</v>
      </c>
      <c r="H33" s="47">
        <v>0</v>
      </c>
      <c r="I33" s="220">
        <f t="shared" si="9"/>
        <v>17579640</v>
      </c>
      <c r="J33" s="27">
        <f>'ผลการดำเนินงาน Planfin 63'!E27</f>
        <v>16829674</v>
      </c>
      <c r="K33" s="116">
        <f t="shared" si="6"/>
        <v>-749966</v>
      </c>
      <c r="L33" s="116">
        <f t="shared" si="7"/>
        <v>-4.2661055630263149</v>
      </c>
      <c r="M33" s="116">
        <f t="shared" si="8"/>
        <v>95.733894436973685</v>
      </c>
    </row>
    <row r="34" spans="1:13">
      <c r="A34" s="2" t="s">
        <v>45</v>
      </c>
      <c r="B34" s="57" t="s">
        <v>46</v>
      </c>
      <c r="C34" s="3">
        <v>1950666.06</v>
      </c>
      <c r="D34" s="3">
        <v>2174258.4</v>
      </c>
      <c r="E34" s="26">
        <f t="shared" si="5"/>
        <v>223592.33999999985</v>
      </c>
      <c r="F34" s="26">
        <v>2803807.0309090922</v>
      </c>
      <c r="G34" s="217">
        <v>814039.36220156972</v>
      </c>
      <c r="H34" s="47">
        <v>0</v>
      </c>
      <c r="I34" s="220">
        <f t="shared" si="9"/>
        <v>2174258.4</v>
      </c>
      <c r="J34" s="27">
        <f>'ผลการดำเนินงาน Planfin 63'!E28</f>
        <v>1862236.69</v>
      </c>
      <c r="K34" s="116">
        <f t="shared" si="6"/>
        <v>-312021.70999999996</v>
      </c>
      <c r="L34" s="116">
        <f t="shared" si="7"/>
        <v>-14.350718847401026</v>
      </c>
      <c r="M34" s="116">
        <f t="shared" si="8"/>
        <v>85.649281152598974</v>
      </c>
    </row>
    <row r="35" spans="1:13">
      <c r="A35" s="2" t="s">
        <v>47</v>
      </c>
      <c r="B35" s="57" t="s">
        <v>48</v>
      </c>
      <c r="C35" s="3">
        <v>2694526.23</v>
      </c>
      <c r="D35" s="3">
        <v>3688065.48</v>
      </c>
      <c r="E35" s="26">
        <f t="shared" si="5"/>
        <v>993539.25</v>
      </c>
      <c r="F35" s="26">
        <v>6011048.1377685945</v>
      </c>
      <c r="G35" s="217">
        <v>5262141.9525103513</v>
      </c>
      <c r="H35" s="47">
        <v>0</v>
      </c>
      <c r="I35" s="220">
        <f t="shared" si="9"/>
        <v>3688065.4799999995</v>
      </c>
      <c r="J35" s="27">
        <f>'ผลการดำเนินงาน Planfin 63'!E29</f>
        <v>3467111.59</v>
      </c>
      <c r="K35" s="116">
        <f t="shared" si="6"/>
        <v>-220953.88999999966</v>
      </c>
      <c r="L35" s="116">
        <f t="shared" si="7"/>
        <v>-5.9910511675622331</v>
      </c>
      <c r="M35" s="116">
        <f t="shared" si="8"/>
        <v>94.008948832437753</v>
      </c>
    </row>
    <row r="36" spans="1:13">
      <c r="A36" s="2" t="s">
        <v>49</v>
      </c>
      <c r="B36" s="57" t="s">
        <v>50</v>
      </c>
      <c r="C36" s="3">
        <v>2080536.94</v>
      </c>
      <c r="D36" s="3">
        <v>2069284.5</v>
      </c>
      <c r="E36" s="26">
        <f t="shared" si="5"/>
        <v>-11252.439999999944</v>
      </c>
      <c r="F36" s="26">
        <v>2841634.6007024786</v>
      </c>
      <c r="G36" s="217">
        <v>813049.26575332298</v>
      </c>
      <c r="H36" s="47">
        <v>0</v>
      </c>
      <c r="I36" s="220">
        <f t="shared" si="9"/>
        <v>2069284.5</v>
      </c>
      <c r="J36" s="27">
        <f>'ผลการดำเนินงาน Planfin 63'!E30</f>
        <v>2101596.17</v>
      </c>
      <c r="K36" s="116">
        <f t="shared" si="6"/>
        <v>32311.669999999925</v>
      </c>
      <c r="L36" s="116">
        <f t="shared" si="7"/>
        <v>1.5614899739499322</v>
      </c>
      <c r="M36" s="116">
        <f t="shared" si="8"/>
        <v>101.56148997394993</v>
      </c>
    </row>
    <row r="37" spans="1:13">
      <c r="A37" s="2" t="s">
        <v>51</v>
      </c>
      <c r="B37" s="57" t="s">
        <v>52</v>
      </c>
      <c r="C37" s="3">
        <v>2843142.29</v>
      </c>
      <c r="D37" s="3">
        <v>5443285.9000000004</v>
      </c>
      <c r="E37" s="26">
        <f t="shared" si="5"/>
        <v>2600143.6100000003</v>
      </c>
      <c r="F37" s="26">
        <v>3989833.5987190055</v>
      </c>
      <c r="G37" s="217">
        <v>1642372.1709775152</v>
      </c>
      <c r="H37" s="47">
        <v>1</v>
      </c>
      <c r="I37" s="220">
        <f t="shared" si="9"/>
        <v>5443285.9000000004</v>
      </c>
      <c r="J37" s="27">
        <f>'ผลการดำเนินงาน Planfin 63'!E31</f>
        <v>3644178.02</v>
      </c>
      <c r="K37" s="116">
        <f t="shared" si="6"/>
        <v>-1799107.8800000004</v>
      </c>
      <c r="L37" s="116">
        <f t="shared" si="7"/>
        <v>-33.051871848215811</v>
      </c>
      <c r="M37" s="116">
        <f t="shared" si="8"/>
        <v>66.948128151784189</v>
      </c>
    </row>
    <row r="38" spans="1:13">
      <c r="A38" s="2" t="s">
        <v>53</v>
      </c>
      <c r="B38" s="57" t="s">
        <v>54</v>
      </c>
      <c r="C38" s="3">
        <v>8209188.3299999991</v>
      </c>
      <c r="D38" s="3">
        <v>8332326.1600000001</v>
      </c>
      <c r="E38" s="26">
        <f t="shared" si="5"/>
        <v>123137.83000000101</v>
      </c>
      <c r="F38" s="26">
        <v>7301285.1496074414</v>
      </c>
      <c r="G38" s="217">
        <v>2765170.5090407813</v>
      </c>
      <c r="H38" s="47">
        <v>1</v>
      </c>
      <c r="I38" s="220">
        <f t="shared" si="9"/>
        <v>8332326.1600000001</v>
      </c>
      <c r="J38" s="27">
        <f>'ผลการดำเนินงาน Planfin 63'!E32</f>
        <v>8865773.1500000004</v>
      </c>
      <c r="K38" s="116">
        <f t="shared" si="6"/>
        <v>533446.99000000022</v>
      </c>
      <c r="L38" s="116">
        <f t="shared" si="7"/>
        <v>6.4021376474777867</v>
      </c>
      <c r="M38" s="116">
        <f t="shared" si="8"/>
        <v>106.40213764747779</v>
      </c>
    </row>
    <row r="39" spans="1:13">
      <c r="A39" s="2" t="s">
        <v>55</v>
      </c>
      <c r="B39" s="57" t="s">
        <v>56</v>
      </c>
      <c r="C39" s="3">
        <v>47805.9</v>
      </c>
      <c r="D39" s="3">
        <v>948000</v>
      </c>
      <c r="E39" s="26">
        <f t="shared" si="5"/>
        <v>900194.1</v>
      </c>
      <c r="F39" s="26">
        <v>463002.35053749994</v>
      </c>
      <c r="G39" s="217">
        <v>843194.04919781536</v>
      </c>
      <c r="H39" s="47">
        <v>1</v>
      </c>
      <c r="I39" s="220">
        <f t="shared" si="9"/>
        <v>948000</v>
      </c>
      <c r="J39" s="27">
        <f>'ผลการดำเนินงาน Planfin 63'!E33</f>
        <v>606828.41</v>
      </c>
      <c r="K39" s="116">
        <f t="shared" si="6"/>
        <v>-341171.58999999997</v>
      </c>
      <c r="L39" s="116">
        <f t="shared" si="7"/>
        <v>-35.988564345991563</v>
      </c>
      <c r="M39" s="116">
        <f t="shared" si="8"/>
        <v>64.011435654008437</v>
      </c>
    </row>
    <row r="40" spans="1:13" s="8" customFormat="1">
      <c r="A40" s="130" t="s">
        <v>57</v>
      </c>
      <c r="B40" s="131" t="s">
        <v>58</v>
      </c>
      <c r="C40" s="3">
        <v>11015113.699999999</v>
      </c>
      <c r="D40" s="3">
        <v>7703300</v>
      </c>
      <c r="E40" s="26">
        <f>D40-C40</f>
        <v>-3311813.6999999993</v>
      </c>
      <c r="F40" s="26">
        <v>13091238.711364878</v>
      </c>
      <c r="G40" s="217">
        <v>7919508.0434809383</v>
      </c>
      <c r="H40" s="47">
        <v>0</v>
      </c>
      <c r="I40" s="220">
        <f t="shared" si="9"/>
        <v>7703300</v>
      </c>
      <c r="J40" s="27">
        <f>'ผลการดำเนินงาน Planfin 63'!E34</f>
        <v>10468981.48</v>
      </c>
      <c r="K40" s="116">
        <f>J40-I40</f>
        <v>2765681.4800000004</v>
      </c>
      <c r="L40" s="116">
        <f>(J40*100)/I40-100</f>
        <v>35.902554489634326</v>
      </c>
      <c r="M40" s="116">
        <f>(J40*100)/D40</f>
        <v>135.90255448963433</v>
      </c>
    </row>
    <row r="41" spans="1:13">
      <c r="A41" s="2" t="s">
        <v>190</v>
      </c>
      <c r="B41" s="57" t="s">
        <v>191</v>
      </c>
      <c r="C41" s="3">
        <v>0</v>
      </c>
      <c r="D41" s="3">
        <v>0</v>
      </c>
      <c r="E41" s="26">
        <f t="shared" si="5"/>
        <v>0</v>
      </c>
      <c r="F41" s="26">
        <v>25883.37833333333</v>
      </c>
      <c r="G41" s="217">
        <v>31140.286467130918</v>
      </c>
      <c r="H41" s="47">
        <v>0</v>
      </c>
      <c r="I41" s="220">
        <f t="shared" si="9"/>
        <v>0</v>
      </c>
      <c r="J41" s="27">
        <f>'ผลการดำเนินงาน Planfin 63'!E35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93931115.550000012</v>
      </c>
      <c r="D42" s="5">
        <f>SUM(D27:D41)</f>
        <v>100715040.94000001</v>
      </c>
      <c r="E42" s="28">
        <f t="shared" si="5"/>
        <v>6783925.3900000006</v>
      </c>
      <c r="F42" s="28">
        <v>126181558.16724065</v>
      </c>
      <c r="G42" s="218">
        <v>46790755.9247889</v>
      </c>
      <c r="H42" s="48">
        <v>0</v>
      </c>
      <c r="I42" s="5">
        <f>SUM(I27:I41)</f>
        <v>100715040.94000001</v>
      </c>
      <c r="J42" s="31">
        <f>'ผลการดำเนินงาน Planfin 63'!E36</f>
        <v>98616766.329999998</v>
      </c>
      <c r="K42" s="29">
        <f>J42-I42</f>
        <v>-2098274.6100000143</v>
      </c>
      <c r="L42" s="29">
        <f>(J42*100)/I42-100</f>
        <v>-2.0833776071739294</v>
      </c>
      <c r="M42" s="29">
        <f t="shared" si="8"/>
        <v>97.916622392826071</v>
      </c>
    </row>
    <row r="43" spans="1:13" s="8" customFormat="1" ht="19.149999999999999" customHeight="1">
      <c r="A43" s="81" t="s">
        <v>180</v>
      </c>
      <c r="B43" s="76" t="s">
        <v>151</v>
      </c>
      <c r="C43" s="77">
        <f>C42-C38</f>
        <v>85721927.220000014</v>
      </c>
      <c r="D43" s="77">
        <f>D42-D38</f>
        <v>92382714.780000016</v>
      </c>
      <c r="E43" s="78">
        <f>D43-C43</f>
        <v>6660787.5600000024</v>
      </c>
      <c r="F43" s="78"/>
      <c r="G43" s="219"/>
      <c r="H43" s="79"/>
      <c r="I43" s="77">
        <f>I42-I38</f>
        <v>92382714.780000016</v>
      </c>
      <c r="J43" s="80">
        <f>'ผลการดำเนินงาน Planfin 63'!E37</f>
        <v>89750993.179999992</v>
      </c>
      <c r="K43" s="117">
        <f>J43-I43</f>
        <v>-2631721.6000000238</v>
      </c>
      <c r="L43" s="117">
        <f t="shared" si="7"/>
        <v>-2.8487164576914523</v>
      </c>
      <c r="M43" s="117">
        <f t="shared" si="8"/>
        <v>97.151283542308548</v>
      </c>
    </row>
    <row r="44" spans="1:13" s="139" customFormat="1" ht="25.5">
      <c r="A44" s="171"/>
      <c r="B44" s="165" t="s">
        <v>226</v>
      </c>
      <c r="C44" s="172">
        <f>C43-C41</f>
        <v>85721927.220000014</v>
      </c>
      <c r="D44" s="172">
        <f>D43-D41</f>
        <v>92382714.780000016</v>
      </c>
      <c r="E44" s="173">
        <f>D44-C44</f>
        <v>6660787.5600000024</v>
      </c>
      <c r="F44" s="173"/>
      <c r="G44" s="174"/>
      <c r="H44" s="173"/>
      <c r="I44" s="172">
        <f>I43-I41</f>
        <v>92382714.780000016</v>
      </c>
      <c r="J44" s="172">
        <f>J43-J41</f>
        <v>89750993.179999992</v>
      </c>
      <c r="K44" s="175">
        <f>J44-I44</f>
        <v>-2631721.6000000238</v>
      </c>
      <c r="L44" s="170">
        <f>(J44*100)/I44-100</f>
        <v>-2.8487164576914523</v>
      </c>
      <c r="M44" s="170">
        <f>(J44*100)/D44</f>
        <v>97.151283542308548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18241796.429999992</v>
      </c>
      <c r="D46" s="5">
        <f t="shared" si="10"/>
        <v>7274858.5699999779</v>
      </c>
      <c r="E46" s="28">
        <f t="shared" ref="E46:E48" si="11">D46-C46</f>
        <v>-10966937.860000014</v>
      </c>
      <c r="F46" s="177"/>
      <c r="G46" s="178"/>
      <c r="H46" s="179"/>
      <c r="I46" s="5">
        <f t="shared" ref="I46:J48" si="12">I23-I42</f>
        <v>7274858.5699999928</v>
      </c>
      <c r="J46" s="5">
        <f t="shared" si="12"/>
        <v>8212809.5500000119</v>
      </c>
      <c r="K46" s="28">
        <f>J46-I46</f>
        <v>937950.98000001907</v>
      </c>
      <c r="L46" s="180">
        <f>(J46*100)/I46-100</f>
        <v>12.893047623880065</v>
      </c>
      <c r="M46" s="181">
        <f>(J46*100)/D46</f>
        <v>112.89304762388029</v>
      </c>
    </row>
    <row r="47" spans="1:13" s="85" customFormat="1">
      <c r="A47" s="182" t="s">
        <v>63</v>
      </c>
      <c r="B47" s="183" t="s">
        <v>66</v>
      </c>
      <c r="C47" s="184">
        <f t="shared" si="10"/>
        <v>22795198.75999999</v>
      </c>
      <c r="D47" s="184">
        <f t="shared" si="10"/>
        <v>12627184.729999974</v>
      </c>
      <c r="E47" s="185">
        <f t="shared" si="11"/>
        <v>-10168014.030000016</v>
      </c>
      <c r="F47" s="186"/>
      <c r="G47" s="187"/>
      <c r="H47" s="188"/>
      <c r="I47" s="184">
        <f>I24-I43</f>
        <v>12627184.729999989</v>
      </c>
      <c r="J47" s="184">
        <f t="shared" si="12"/>
        <v>17078582.700000018</v>
      </c>
      <c r="K47" s="185">
        <f>J47-I47</f>
        <v>4451397.9700000286</v>
      </c>
      <c r="L47" s="181">
        <f t="shared" ref="L47:L48" si="13">(J47*100)/I47-100</f>
        <v>35.25249741079881</v>
      </c>
      <c r="M47" s="181">
        <f t="shared" ref="M47:M48" si="14">(J47*100)/D47</f>
        <v>135.25249741079898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22795198.75999999</v>
      </c>
      <c r="D48" s="190">
        <f t="shared" si="10"/>
        <v>12627184.729999974</v>
      </c>
      <c r="E48" s="191">
        <f t="shared" si="11"/>
        <v>-10168014.030000016</v>
      </c>
      <c r="F48" s="192"/>
      <c r="G48" s="192"/>
      <c r="H48" s="192"/>
      <c r="I48" s="190">
        <f>I25-I44</f>
        <v>12627184.729999989</v>
      </c>
      <c r="J48" s="190">
        <f t="shared" si="12"/>
        <v>17078582.700000018</v>
      </c>
      <c r="K48" s="190">
        <f>(K23-K22)-(K42-K38)</f>
        <v>4451397.9700000193</v>
      </c>
      <c r="L48" s="193">
        <f t="shared" si="13"/>
        <v>35.25249741079881</v>
      </c>
      <c r="M48" s="193">
        <f t="shared" si="14"/>
        <v>135.25249741079898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2525436.9499999997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-1393276.3040000051</v>
      </c>
      <c r="E50" s="51"/>
      <c r="H50" s="52"/>
      <c r="J50" s="52"/>
      <c r="K50" s="109"/>
      <c r="L50" s="109"/>
      <c r="M50" s="109"/>
    </row>
    <row r="51" spans="1:13" s="60" customFormat="1">
      <c r="A51" s="2" t="s">
        <v>69</v>
      </c>
      <c r="B51" s="134" t="s">
        <v>221</v>
      </c>
      <c r="C51" s="3">
        <v>43470926.409999996</v>
      </c>
      <c r="D51" s="3">
        <f>C51</f>
        <v>43470926.409999996</v>
      </c>
      <c r="E51" s="51"/>
      <c r="G51" s="8"/>
      <c r="H51" s="61"/>
      <c r="I51" s="62"/>
      <c r="J51" s="63"/>
      <c r="K51" s="61"/>
      <c r="L51" s="61"/>
      <c r="M51" s="121"/>
    </row>
    <row r="52" spans="1:13" s="60" customFormat="1">
      <c r="A52" s="2" t="s">
        <v>70</v>
      </c>
      <c r="B52" s="134" t="s">
        <v>222</v>
      </c>
      <c r="C52" s="3">
        <v>39170589.880000003</v>
      </c>
      <c r="D52" s="3">
        <f>C52</f>
        <v>39170589.880000003</v>
      </c>
      <c r="E52" s="51"/>
      <c r="G52" s="8"/>
      <c r="H52" s="61"/>
      <c r="I52" s="62"/>
      <c r="J52" s="63"/>
      <c r="K52" s="61"/>
      <c r="L52" s="61"/>
      <c r="M52" s="121"/>
    </row>
    <row r="53" spans="1:13">
      <c r="A53" s="2" t="s">
        <v>71</v>
      </c>
      <c r="B53" s="134" t="s">
        <v>223</v>
      </c>
      <c r="C53" s="6">
        <v>-16477483.539999999</v>
      </c>
      <c r="D53" s="6">
        <f>C53</f>
        <v>-16477483.539999999</v>
      </c>
      <c r="E53" s="51"/>
      <c r="H53" s="59"/>
      <c r="I53" s="64"/>
      <c r="J53" s="59"/>
      <c r="K53" s="120"/>
      <c r="L53" s="120"/>
    </row>
    <row r="54" spans="1:13" s="1" customFormat="1">
      <c r="A54" s="2" t="s">
        <v>206</v>
      </c>
      <c r="B54" s="143" t="s">
        <v>224</v>
      </c>
      <c r="C54" s="159">
        <v>22693106.340000004</v>
      </c>
      <c r="D54" s="3">
        <f t="shared" ref="D54" si="15">C54</f>
        <v>22693106.340000004</v>
      </c>
      <c r="E54" s="51"/>
      <c r="H54" s="33"/>
      <c r="K54" s="45"/>
      <c r="L54" s="45"/>
      <c r="M54" s="45"/>
    </row>
    <row r="55" spans="1:13" s="1" customFormat="1">
      <c r="A55" s="8" t="s">
        <v>149</v>
      </c>
      <c r="B55" s="7"/>
      <c r="H55" s="33"/>
      <c r="K55" s="45"/>
      <c r="L55" s="45"/>
      <c r="M55" s="45"/>
    </row>
    <row r="56" spans="1:13" s="1" customFormat="1">
      <c r="A56" s="248" t="s">
        <v>230</v>
      </c>
      <c r="B56" s="248"/>
      <c r="C56" s="248"/>
      <c r="H56" s="33"/>
      <c r="K56" s="45"/>
      <c r="L56" s="45"/>
      <c r="M56" s="45"/>
    </row>
    <row r="57" spans="1:13" s="1" customFormat="1" hidden="1">
      <c r="A57" s="8"/>
      <c r="B57" s="7"/>
      <c r="H57" s="33"/>
      <c r="K57" s="45"/>
      <c r="L57" s="45"/>
      <c r="M57" s="45"/>
    </row>
    <row r="58" spans="1:13" s="1" customFormat="1" hidden="1">
      <c r="A58" s="8"/>
      <c r="B58" s="7"/>
      <c r="H58" s="33"/>
      <c r="K58" s="45"/>
      <c r="L58" s="45"/>
      <c r="M58" s="45"/>
    </row>
    <row r="59" spans="1:13" s="1" customFormat="1" hidden="1">
      <c r="A59" s="8"/>
      <c r="B59" s="7"/>
      <c r="H59" s="33"/>
      <c r="K59" s="45"/>
      <c r="L59" s="45"/>
      <c r="M59" s="45"/>
    </row>
    <row r="60" spans="1:13" s="1" customFormat="1" hidden="1">
      <c r="A60" s="8"/>
      <c r="B60" s="7"/>
      <c r="H60" s="33"/>
      <c r="K60" s="45"/>
      <c r="L60" s="45"/>
      <c r="M60" s="45"/>
    </row>
    <row r="61" spans="1:13" s="1" customFormat="1" hidden="1">
      <c r="A61" s="8"/>
      <c r="B61" s="7"/>
      <c r="H61" s="33"/>
      <c r="K61" s="45"/>
      <c r="L61" s="45"/>
      <c r="M61" s="45"/>
    </row>
    <row r="62" spans="1:13" s="1" customFormat="1" hidden="1">
      <c r="A62" s="8"/>
      <c r="B62" s="7"/>
      <c r="H62" s="33"/>
      <c r="K62" s="45"/>
      <c r="L62" s="45"/>
      <c r="M62" s="45"/>
    </row>
    <row r="63" spans="1:13" s="1" customFormat="1" hidden="1">
      <c r="A63" s="8"/>
      <c r="B63" s="7"/>
      <c r="H63" s="33"/>
      <c r="K63" s="45"/>
      <c r="L63" s="45"/>
      <c r="M63" s="45"/>
    </row>
    <row r="64" spans="1:13" s="8" customFormat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7579449.2599999998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4039801.97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1232453.3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12851704.530000001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1212349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1">
        <v>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813045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125960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1">
        <v>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179060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1219961.5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718504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118210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485541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57110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4929740.5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46436886.260000005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7994561.9199999999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4169874.63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1108297.32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4545023.6500000004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16676880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4000000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4942248.74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3000000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60596521.339999996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49067971.829999998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312549.08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398876.5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276939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3918713.25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316666.67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6304805.0099999998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968945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2637000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343000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0">
        <v>1000000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4948945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3336000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10665454.939999999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2965415.27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471262.66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3840</v>
      </c>
      <c r="D130" s="45"/>
      <c r="E130" s="45"/>
      <c r="I130" s="109"/>
    </row>
    <row r="131" spans="1:13" s="8" customFormat="1">
      <c r="A131" s="1"/>
      <c r="B131" s="203" t="s">
        <v>87</v>
      </c>
      <c r="C131" s="161">
        <v>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527280.46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17969253.330000002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E2"/>
    <mergeCell ref="B3:E3"/>
    <mergeCell ref="B4:D4"/>
    <mergeCell ref="B5:E5"/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</mergeCells>
  <pageMargins left="0.23622047244094491" right="0.27559055118110237" top="0.3" bottom="0.32" header="0.24" footer="0.17"/>
  <pageSetup paperSize="5" scale="70" orientation="landscape" blackAndWhite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M144"/>
  <sheetViews>
    <sheetView showGridLines="0" zoomScale="69" zoomScaleNormal="69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" style="1" customWidth="1"/>
    <col min="2" max="2" width="39.5" style="1" customWidth="1"/>
    <col min="3" max="3" width="20.125" style="1" customWidth="1"/>
    <col min="4" max="4" width="17" style="1" bestFit="1" customWidth="1"/>
    <col min="5" max="5" width="18.5" style="1" customWidth="1"/>
    <col min="6" max="6" width="17.75" style="1" bestFit="1" customWidth="1"/>
    <col min="7" max="7" width="16.875" style="8" customWidth="1"/>
    <col min="8" max="8" width="7.5" style="1" bestFit="1" customWidth="1"/>
    <col min="9" max="10" width="18.875" style="1" customWidth="1"/>
    <col min="11" max="11" width="18.875" style="45" customWidth="1"/>
    <col min="12" max="12" width="20.125" style="45" bestFit="1" customWidth="1"/>
    <col min="13" max="13" width="15.875" style="45" bestFit="1" customWidth="1"/>
    <col min="14" max="16384" width="9" style="1"/>
  </cols>
  <sheetData>
    <row r="1" spans="1:13" ht="12.75" customHeight="1">
      <c r="B1" s="233" t="s">
        <v>134</v>
      </c>
      <c r="C1" s="233"/>
      <c r="D1" s="233"/>
      <c r="E1" s="233"/>
      <c r="F1" s="8" t="s">
        <v>245</v>
      </c>
      <c r="G1" s="105" t="s">
        <v>156</v>
      </c>
      <c r="I1" s="97" t="s">
        <v>155</v>
      </c>
    </row>
    <row r="2" spans="1:13">
      <c r="B2" s="233" t="s">
        <v>110</v>
      </c>
      <c r="C2" s="233"/>
      <c r="D2" s="233"/>
      <c r="E2" s="233"/>
      <c r="F2" s="8" t="s">
        <v>246</v>
      </c>
      <c r="G2" s="8" t="s">
        <v>169</v>
      </c>
      <c r="I2" s="96" t="s">
        <v>160</v>
      </c>
    </row>
    <row r="3" spans="1:13" ht="12.75" customHeight="1">
      <c r="B3" s="233" t="s">
        <v>269</v>
      </c>
      <c r="C3" s="233"/>
      <c r="D3" s="233"/>
      <c r="E3" s="233"/>
      <c r="F3" s="8" t="s">
        <v>247</v>
      </c>
      <c r="G3" s="8" t="s">
        <v>195</v>
      </c>
    </row>
    <row r="4" spans="1:13">
      <c r="B4" s="233"/>
      <c r="C4" s="233"/>
      <c r="D4" s="233"/>
      <c r="F4" s="8" t="s">
        <v>248</v>
      </c>
      <c r="G4" s="8" t="s">
        <v>277</v>
      </c>
    </row>
    <row r="5" spans="1:13" ht="12.75" customHeight="1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155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62713254.13000001</v>
      </c>
      <c r="D11" s="3">
        <v>65056449.490000002</v>
      </c>
      <c r="E11" s="26">
        <f>D11-C11</f>
        <v>2343195.359999992</v>
      </c>
      <c r="F11" s="26">
        <v>55090367.928141743</v>
      </c>
      <c r="G11" s="217">
        <v>13004130.880836744</v>
      </c>
      <c r="H11" s="47">
        <v>1</v>
      </c>
      <c r="I11" s="220">
        <f>(D11/12)*12</f>
        <v>65056449.490000002</v>
      </c>
      <c r="J11" s="27">
        <f>'ผลการดำเนินงาน Planfin 63'!F6</f>
        <v>75884574.549999997</v>
      </c>
      <c r="K11" s="116">
        <f>J11-I11</f>
        <v>10828125.059999995</v>
      </c>
      <c r="L11" s="116">
        <f>(J11*100)/I11-100</f>
        <v>16.644199222191517</v>
      </c>
      <c r="M11" s="116">
        <f>(J11*100)/D11</f>
        <v>116.64419922219152</v>
      </c>
    </row>
    <row r="12" spans="1:13">
      <c r="A12" s="2" t="s">
        <v>8</v>
      </c>
      <c r="B12" s="82" t="s">
        <v>9</v>
      </c>
      <c r="C12" s="3">
        <v>478650</v>
      </c>
      <c r="D12" s="3">
        <v>468000</v>
      </c>
      <c r="E12" s="26">
        <f t="shared" ref="E12:E22" si="0">D12-C12</f>
        <v>-10650</v>
      </c>
      <c r="F12" s="26">
        <v>196218.66165289254</v>
      </c>
      <c r="G12" s="217">
        <v>139955.19459213293</v>
      </c>
      <c r="H12" s="47">
        <v>3</v>
      </c>
      <c r="I12" s="220">
        <f t="shared" ref="I12:I22" si="1">(D12/12)*12</f>
        <v>468000</v>
      </c>
      <c r="J12" s="27">
        <f>'ผลการดำเนินงาน Planfin 63'!F7</f>
        <v>311550</v>
      </c>
      <c r="K12" s="116">
        <f>J12-I12</f>
        <v>-156450</v>
      </c>
      <c r="L12" s="116">
        <f t="shared" ref="L12:L22" si="2">(J12*100)/I12-100</f>
        <v>-33.429487179487182</v>
      </c>
      <c r="M12" s="116">
        <f t="shared" ref="M12:M23" si="3">(J12*100)/D12</f>
        <v>66.570512820512818</v>
      </c>
    </row>
    <row r="13" spans="1:13">
      <c r="A13" s="2" t="s">
        <v>10</v>
      </c>
      <c r="B13" s="82" t="s">
        <v>11</v>
      </c>
      <c r="C13" s="3">
        <v>113012.28</v>
      </c>
      <c r="D13" s="3">
        <v>15000</v>
      </c>
      <c r="E13" s="26">
        <f t="shared" si="0"/>
        <v>-98012.28</v>
      </c>
      <c r="F13" s="26">
        <v>94117.599297520632</v>
      </c>
      <c r="G13" s="217">
        <v>162181.87026989844</v>
      </c>
      <c r="H13" s="47">
        <v>0</v>
      </c>
      <c r="I13" s="220">
        <f t="shared" si="1"/>
        <v>15000</v>
      </c>
      <c r="J13" s="27">
        <f>'ผลการดำเนินงาน Planfin 63'!F8</f>
        <v>9758.2000000000007</v>
      </c>
      <c r="K13" s="116">
        <f t="shared" ref="K13:K23" si="4">J13-I13</f>
        <v>-5241.7999999999993</v>
      </c>
      <c r="L13" s="116">
        <f t="shared" si="2"/>
        <v>-34.945333333333323</v>
      </c>
      <c r="M13" s="116">
        <f t="shared" si="3"/>
        <v>65.054666666666677</v>
      </c>
    </row>
    <row r="14" spans="1:13">
      <c r="A14" s="2" t="s">
        <v>12</v>
      </c>
      <c r="B14" s="82" t="s">
        <v>13</v>
      </c>
      <c r="C14" s="3">
        <v>836602.2300000001</v>
      </c>
      <c r="D14" s="3">
        <v>960000</v>
      </c>
      <c r="E14" s="26">
        <f t="shared" si="0"/>
        <v>123397.7699999999</v>
      </c>
      <c r="F14" s="26">
        <v>1211650.9209917358</v>
      </c>
      <c r="G14" s="217">
        <v>944753.05947997363</v>
      </c>
      <c r="H14" s="47">
        <v>0</v>
      </c>
      <c r="I14" s="220">
        <f t="shared" si="1"/>
        <v>960000</v>
      </c>
      <c r="J14" s="27">
        <f>'ผลการดำเนินงาน Planfin 63'!F9</f>
        <v>804982.84</v>
      </c>
      <c r="K14" s="116">
        <f t="shared" si="4"/>
        <v>-155017.16000000003</v>
      </c>
      <c r="L14" s="116">
        <f t="shared" si="2"/>
        <v>-16.147620833333335</v>
      </c>
      <c r="M14" s="116">
        <f t="shared" si="3"/>
        <v>83.852379166666665</v>
      </c>
    </row>
    <row r="15" spans="1:13">
      <c r="A15" s="2" t="s">
        <v>14</v>
      </c>
      <c r="B15" s="82" t="s">
        <v>15</v>
      </c>
      <c r="C15" s="3">
        <v>5010784.0999999996</v>
      </c>
      <c r="D15" s="3">
        <v>5165971.95</v>
      </c>
      <c r="E15" s="26">
        <f t="shared" si="0"/>
        <v>155187.85000000056</v>
      </c>
      <c r="F15" s="26">
        <v>7801530.9207438007</v>
      </c>
      <c r="G15" s="217">
        <v>5883725.1744828187</v>
      </c>
      <c r="H15" s="47">
        <v>0</v>
      </c>
      <c r="I15" s="220">
        <f t="shared" si="1"/>
        <v>5165971.95</v>
      </c>
      <c r="J15" s="27">
        <f>'ผลการดำเนินงาน Planfin 63'!F10</f>
        <v>4448581.18</v>
      </c>
      <c r="K15" s="116">
        <f t="shared" si="4"/>
        <v>-717390.77000000048</v>
      </c>
      <c r="L15" s="116">
        <f t="shared" si="2"/>
        <v>-13.886849888915876</v>
      </c>
      <c r="M15" s="116">
        <f t="shared" si="3"/>
        <v>86.113150111084124</v>
      </c>
    </row>
    <row r="16" spans="1:13">
      <c r="A16" s="2" t="s">
        <v>16</v>
      </c>
      <c r="B16" s="82" t="s">
        <v>17</v>
      </c>
      <c r="C16" s="3">
        <v>2789068.1900000004</v>
      </c>
      <c r="D16" s="3">
        <v>2800000</v>
      </c>
      <c r="E16" s="26">
        <f t="shared" si="0"/>
        <v>10931.80999999959</v>
      </c>
      <c r="F16" s="26">
        <v>2389926.2218181817</v>
      </c>
      <c r="G16" s="217">
        <v>2395607.798115537</v>
      </c>
      <c r="H16" s="47">
        <v>1</v>
      </c>
      <c r="I16" s="220">
        <f t="shared" si="1"/>
        <v>2800000</v>
      </c>
      <c r="J16" s="27">
        <f>'ผลการดำเนินงาน Planfin 63'!F11</f>
        <v>2676011.0299999998</v>
      </c>
      <c r="K16" s="116">
        <f t="shared" si="4"/>
        <v>-123988.9700000002</v>
      </c>
      <c r="L16" s="116">
        <f t="shared" si="2"/>
        <v>-4.4281775000000039</v>
      </c>
      <c r="M16" s="116">
        <f t="shared" si="3"/>
        <v>95.571822499999996</v>
      </c>
    </row>
    <row r="17" spans="1:13">
      <c r="A17" s="2" t="s">
        <v>18</v>
      </c>
      <c r="B17" s="82" t="s">
        <v>19</v>
      </c>
      <c r="C17" s="3">
        <v>2373878.59</v>
      </c>
      <c r="D17" s="3">
        <v>2100000</v>
      </c>
      <c r="E17" s="26">
        <f t="shared" si="0"/>
        <v>-273878.58999999985</v>
      </c>
      <c r="F17" s="26">
        <v>541630.08743801666</v>
      </c>
      <c r="G17" s="217">
        <v>1113578.4599029464</v>
      </c>
      <c r="H17" s="47">
        <v>3</v>
      </c>
      <c r="I17" s="220">
        <f t="shared" si="1"/>
        <v>2100000</v>
      </c>
      <c r="J17" s="27">
        <f>'ผลการดำเนินงาน Planfin 63'!F12</f>
        <v>1323728.26</v>
      </c>
      <c r="K17" s="116">
        <f t="shared" si="4"/>
        <v>-776271.74</v>
      </c>
      <c r="L17" s="116">
        <f t="shared" si="2"/>
        <v>-36.965320952380949</v>
      </c>
      <c r="M17" s="116">
        <f t="shared" si="3"/>
        <v>63.034679047619051</v>
      </c>
    </row>
    <row r="18" spans="1:13">
      <c r="A18" s="2" t="s">
        <v>20</v>
      </c>
      <c r="B18" s="82" t="s">
        <v>21</v>
      </c>
      <c r="C18" s="3">
        <v>13779742.34</v>
      </c>
      <c r="D18" s="3">
        <v>10948513.449999999</v>
      </c>
      <c r="E18" s="26">
        <f t="shared" si="0"/>
        <v>-2831228.8900000006</v>
      </c>
      <c r="F18" s="26">
        <v>6982763.8549999977</v>
      </c>
      <c r="G18" s="217">
        <v>6067372.420841462</v>
      </c>
      <c r="H18" s="47">
        <v>1</v>
      </c>
      <c r="I18" s="220">
        <f t="shared" si="1"/>
        <v>10948513.449999999</v>
      </c>
      <c r="J18" s="27">
        <f>'ผลการดำเนินงาน Planfin 63'!F13</f>
        <v>11186586.51</v>
      </c>
      <c r="K18" s="116">
        <f t="shared" si="4"/>
        <v>238073.06000000052</v>
      </c>
      <c r="L18" s="116">
        <f t="shared" si="2"/>
        <v>2.1744783991656931</v>
      </c>
      <c r="M18" s="116">
        <f t="shared" si="3"/>
        <v>102.17447839916569</v>
      </c>
    </row>
    <row r="19" spans="1:13">
      <c r="A19" s="2" t="s">
        <v>22</v>
      </c>
      <c r="B19" s="82" t="s">
        <v>23</v>
      </c>
      <c r="C19" s="3">
        <v>46645814.609999999</v>
      </c>
      <c r="D19" s="3">
        <v>48867379.200000003</v>
      </c>
      <c r="E19" s="26">
        <f t="shared" si="0"/>
        <v>2221564.5900000036</v>
      </c>
      <c r="F19" s="26">
        <v>39812919.739008263</v>
      </c>
      <c r="G19" s="217">
        <v>10642063.545296295</v>
      </c>
      <c r="H19" s="47">
        <v>1</v>
      </c>
      <c r="I19" s="220">
        <f t="shared" si="1"/>
        <v>48867379.200000003</v>
      </c>
      <c r="J19" s="27">
        <f>'ผลการดำเนินงาน Planfin 63'!F14</f>
        <v>48160209.420000002</v>
      </c>
      <c r="K19" s="116">
        <f t="shared" si="4"/>
        <v>-707169.78000000119</v>
      </c>
      <c r="L19" s="116">
        <f t="shared" si="2"/>
        <v>-1.44712033175702</v>
      </c>
      <c r="M19" s="116">
        <f t="shared" si="3"/>
        <v>98.55287966824298</v>
      </c>
    </row>
    <row r="20" spans="1:13">
      <c r="A20" s="2" t="s">
        <v>24</v>
      </c>
      <c r="B20" s="82" t="s">
        <v>25</v>
      </c>
      <c r="C20" s="3">
        <v>12236671.189999999</v>
      </c>
      <c r="D20" s="3">
        <v>11755376.890000001</v>
      </c>
      <c r="E20" s="26">
        <f t="shared" si="0"/>
        <v>-481294.29999999888</v>
      </c>
      <c r="F20" s="26">
        <v>8899687.4920413215</v>
      </c>
      <c r="G20" s="217">
        <v>3858190.5818685293</v>
      </c>
      <c r="H20" s="47">
        <v>1</v>
      </c>
      <c r="I20" s="220">
        <f t="shared" si="1"/>
        <v>11755376.890000001</v>
      </c>
      <c r="J20" s="27">
        <f>'ผลการดำเนินงาน Planfin 63'!F15</f>
        <v>10023383.119999999</v>
      </c>
      <c r="K20" s="116">
        <f t="shared" si="4"/>
        <v>-1731993.7700000014</v>
      </c>
      <c r="L20" s="116">
        <f t="shared" si="2"/>
        <v>-14.733630288564925</v>
      </c>
      <c r="M20" s="116">
        <f t="shared" si="3"/>
        <v>85.266369711435075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428128.76666666666</v>
      </c>
      <c r="G21" s="217">
        <v>414400.81515905185</v>
      </c>
      <c r="H21" s="47">
        <v>0</v>
      </c>
      <c r="I21" s="220">
        <f t="shared" si="1"/>
        <v>0</v>
      </c>
      <c r="J21" s="27">
        <f>'ผลการดำเนินงาน Planfin 63'!F16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2769900.72</v>
      </c>
      <c r="D22" s="3">
        <v>5718708.7699999996</v>
      </c>
      <c r="E22" s="26">
        <f t="shared" si="0"/>
        <v>2948808.0499999993</v>
      </c>
      <c r="F22" s="26">
        <v>4402627.4239669424</v>
      </c>
      <c r="G22" s="217">
        <v>6372211.2642878396</v>
      </c>
      <c r="H22" s="47">
        <v>1</v>
      </c>
      <c r="I22" s="220">
        <f t="shared" si="1"/>
        <v>5718708.7699999996</v>
      </c>
      <c r="J22" s="27">
        <f>'ผลการดำเนินงาน Planfin 63'!F17</f>
        <v>4575608.7699999996</v>
      </c>
      <c r="K22" s="116">
        <f>J22-I22</f>
        <v>-1143100</v>
      </c>
      <c r="L22" s="116">
        <f t="shared" si="2"/>
        <v>-19.988777991224765</v>
      </c>
      <c r="M22" s="116">
        <f t="shared" si="3"/>
        <v>80.011222008775235</v>
      </c>
    </row>
    <row r="23" spans="1:13">
      <c r="A23" s="86" t="s">
        <v>28</v>
      </c>
      <c r="B23" s="58" t="s">
        <v>29</v>
      </c>
      <c r="C23" s="5">
        <f>SUM(C11:C22)</f>
        <v>149747378.38000003</v>
      </c>
      <c r="D23" s="5">
        <f>SUM(D11:D22)</f>
        <v>153855399.75000003</v>
      </c>
      <c r="E23" s="28">
        <f>D23-C23</f>
        <v>4108021.3700000048</v>
      </c>
      <c r="F23" s="28">
        <v>127851569.61676708</v>
      </c>
      <c r="G23" s="218">
        <v>50998171.065133229</v>
      </c>
      <c r="H23" s="48">
        <v>1</v>
      </c>
      <c r="I23" s="5">
        <f>SUM(I11:I22)</f>
        <v>153855399.75000003</v>
      </c>
      <c r="J23" s="31">
        <f>'ผลการดำเนินงาน Planfin 63'!F18</f>
        <v>159404973.88000003</v>
      </c>
      <c r="K23" s="29">
        <f t="shared" si="4"/>
        <v>5549574.1299999952</v>
      </c>
      <c r="L23" s="29">
        <f>(J23*100)/I23-100</f>
        <v>3.6070064092761811</v>
      </c>
      <c r="M23" s="29">
        <f t="shared" si="3"/>
        <v>103.60700640927618</v>
      </c>
    </row>
    <row r="24" spans="1:13" s="8" customFormat="1">
      <c r="A24" s="81" t="s">
        <v>179</v>
      </c>
      <c r="B24" s="76" t="s">
        <v>150</v>
      </c>
      <c r="C24" s="77">
        <f>C23-C22</f>
        <v>146977477.66000003</v>
      </c>
      <c r="D24" s="77">
        <f>D23-D22</f>
        <v>148136690.98000002</v>
      </c>
      <c r="E24" s="78">
        <f>D24-C24</f>
        <v>1159213.3199999928</v>
      </c>
      <c r="F24" s="78"/>
      <c r="G24" s="219"/>
      <c r="H24" s="79"/>
      <c r="I24" s="77">
        <f>I23-I22</f>
        <v>148136690.98000002</v>
      </c>
      <c r="J24" s="80">
        <f>'ผลการดำเนินงาน Planfin 63'!F19</f>
        <v>154829365.11000001</v>
      </c>
      <c r="K24" s="117">
        <f>J24-I24</f>
        <v>6692674.1299999952</v>
      </c>
      <c r="L24" s="117">
        <f>(J24*100)/I24-100</f>
        <v>4.5179044338877361</v>
      </c>
      <c r="M24" s="117">
        <f>(J24*100)/D24</f>
        <v>104.51790443388774</v>
      </c>
    </row>
    <row r="25" spans="1:13" ht="25.5">
      <c r="A25" s="164"/>
      <c r="B25" s="165" t="s">
        <v>225</v>
      </c>
      <c r="C25" s="166">
        <f>C24-C21</f>
        <v>146977477.66000003</v>
      </c>
      <c r="D25" s="166">
        <f>D24-D21</f>
        <v>148136690.98000002</v>
      </c>
      <c r="E25" s="167">
        <f>D25-C25</f>
        <v>1159213.3199999928</v>
      </c>
      <c r="F25" s="166"/>
      <c r="G25" s="168"/>
      <c r="H25" s="169"/>
      <c r="I25" s="166">
        <f>I24-I21</f>
        <v>148136690.98000002</v>
      </c>
      <c r="J25" s="166">
        <f>J24-J21</f>
        <v>154829365.11000001</v>
      </c>
      <c r="K25" s="166">
        <f>K24-K21</f>
        <v>6692674.1299999952</v>
      </c>
      <c r="L25" s="170">
        <f>(J25*100)/I25-100</f>
        <v>4.5179044338877361</v>
      </c>
      <c r="M25" s="170">
        <f>(J25*100)/D25</f>
        <v>104.51790443388774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13053402.039999999</v>
      </c>
      <c r="D27" s="3">
        <v>13077107.68</v>
      </c>
      <c r="E27" s="26">
        <f t="shared" ref="E27:E42" si="5">D27-C27</f>
        <v>23705.640000000596</v>
      </c>
      <c r="F27" s="26">
        <v>11512612.321570253</v>
      </c>
      <c r="G27" s="217">
        <v>4297011.5599770034</v>
      </c>
      <c r="H27" s="47">
        <v>1</v>
      </c>
      <c r="I27" s="220">
        <f>(D27/12)*12</f>
        <v>13077107.68</v>
      </c>
      <c r="J27" s="27">
        <f>'ผลการดำเนินงาน Planfin 63'!F21</f>
        <v>13115890.609999999</v>
      </c>
      <c r="K27" s="116">
        <f t="shared" ref="K27:K41" si="6">J27-I27</f>
        <v>38782.929999999702</v>
      </c>
      <c r="L27" s="116">
        <f t="shared" ref="L27:L43" si="7">(J27*100)/I27-100</f>
        <v>0.29657116045098064</v>
      </c>
      <c r="M27" s="116">
        <f t="shared" ref="M27:M43" si="8">(J27*100)/D27</f>
        <v>100.29657116045098</v>
      </c>
    </row>
    <row r="28" spans="1:13">
      <c r="A28" s="2" t="s">
        <v>33</v>
      </c>
      <c r="B28" s="82" t="s">
        <v>34</v>
      </c>
      <c r="C28" s="3">
        <v>2247494.7999999998</v>
      </c>
      <c r="D28" s="3">
        <v>2160000</v>
      </c>
      <c r="E28" s="26">
        <f t="shared" si="5"/>
        <v>-87494.799999999814</v>
      </c>
      <c r="F28" s="26">
        <v>3108021.525372724</v>
      </c>
      <c r="G28" s="217">
        <v>1490046.9249988487</v>
      </c>
      <c r="H28" s="47">
        <v>0</v>
      </c>
      <c r="I28" s="220">
        <f t="shared" ref="I28:I41" si="9">(D28/12)*12</f>
        <v>2160000</v>
      </c>
      <c r="J28" s="27">
        <f>'ผลการดำเนินงาน Planfin 63'!F22</f>
        <v>2475590.63</v>
      </c>
      <c r="K28" s="116">
        <f t="shared" si="6"/>
        <v>315590.62999999989</v>
      </c>
      <c r="L28" s="116">
        <f t="shared" si="7"/>
        <v>14.610677314814808</v>
      </c>
      <c r="M28" s="116">
        <f t="shared" si="8"/>
        <v>114.61067731481481</v>
      </c>
    </row>
    <row r="29" spans="1:13">
      <c r="A29" s="2" t="s">
        <v>35</v>
      </c>
      <c r="B29" s="82" t="s">
        <v>36</v>
      </c>
      <c r="C29" s="3">
        <v>420578.3</v>
      </c>
      <c r="D29" s="3">
        <v>350000</v>
      </c>
      <c r="E29" s="26">
        <f t="shared" si="5"/>
        <v>-70578.299999999988</v>
      </c>
      <c r="F29" s="26">
        <v>575114.58987603313</v>
      </c>
      <c r="G29" s="217">
        <v>318020.99299464806</v>
      </c>
      <c r="H29" s="47">
        <v>0</v>
      </c>
      <c r="I29" s="220">
        <f t="shared" si="9"/>
        <v>350000</v>
      </c>
      <c r="J29" s="27">
        <f>'ผลการดำเนินงาน Planfin 63'!F23</f>
        <v>550335.41</v>
      </c>
      <c r="K29" s="116">
        <f t="shared" si="6"/>
        <v>200335.41000000003</v>
      </c>
      <c r="L29" s="116">
        <f t="shared" si="7"/>
        <v>57.238688571428582</v>
      </c>
      <c r="M29" s="116">
        <f t="shared" si="8"/>
        <v>157.23868857142858</v>
      </c>
    </row>
    <row r="30" spans="1:13">
      <c r="A30" s="2" t="s">
        <v>37</v>
      </c>
      <c r="B30" s="82" t="s">
        <v>38</v>
      </c>
      <c r="C30" s="3">
        <v>3987713.04</v>
      </c>
      <c r="D30" s="3">
        <v>3953698.61</v>
      </c>
      <c r="E30" s="26">
        <f t="shared" si="5"/>
        <v>-34014.430000000168</v>
      </c>
      <c r="F30" s="26">
        <v>4017169.7271900824</v>
      </c>
      <c r="G30" s="217">
        <v>1789886.7252389649</v>
      </c>
      <c r="H30" s="47">
        <v>0</v>
      </c>
      <c r="I30" s="220">
        <f t="shared" si="9"/>
        <v>3953698.61</v>
      </c>
      <c r="J30" s="27">
        <f>'ผลการดำเนินงาน Planfin 63'!F24</f>
        <v>4120411.88</v>
      </c>
      <c r="K30" s="116">
        <f t="shared" si="6"/>
        <v>166713.27000000002</v>
      </c>
      <c r="L30" s="116">
        <f t="shared" si="7"/>
        <v>4.2166408329237868</v>
      </c>
      <c r="M30" s="116">
        <f t="shared" si="8"/>
        <v>104.21664083292379</v>
      </c>
    </row>
    <row r="31" spans="1:13">
      <c r="A31" s="2" t="s">
        <v>39</v>
      </c>
      <c r="B31" s="82" t="s">
        <v>40</v>
      </c>
      <c r="C31" s="3">
        <v>46645814.609999999</v>
      </c>
      <c r="D31" s="3">
        <v>48867379.200000003</v>
      </c>
      <c r="E31" s="26">
        <f t="shared" si="5"/>
        <v>2221564.5900000036</v>
      </c>
      <c r="F31" s="26">
        <v>39604684.373842977</v>
      </c>
      <c r="G31" s="217">
        <v>10319256.520349238</v>
      </c>
      <c r="H31" s="47">
        <v>1</v>
      </c>
      <c r="I31" s="220">
        <f t="shared" si="9"/>
        <v>48867379.200000003</v>
      </c>
      <c r="J31" s="27">
        <f>'ผลการดำเนินงาน Planfin 63'!F25</f>
        <v>48195457.039999999</v>
      </c>
      <c r="K31" s="116">
        <f t="shared" si="6"/>
        <v>-671922.16000000387</v>
      </c>
      <c r="L31" s="116">
        <f t="shared" si="7"/>
        <v>-1.3749911924885936</v>
      </c>
      <c r="M31" s="116">
        <f t="shared" si="8"/>
        <v>98.625008807511406</v>
      </c>
    </row>
    <row r="32" spans="1:13">
      <c r="A32" s="2" t="s">
        <v>41</v>
      </c>
      <c r="B32" s="82" t="s">
        <v>42</v>
      </c>
      <c r="C32" s="3">
        <v>15205037.509999998</v>
      </c>
      <c r="D32" s="3">
        <v>15606126</v>
      </c>
      <c r="E32" s="26">
        <f t="shared" si="5"/>
        <v>401088.49000000209</v>
      </c>
      <c r="F32" s="26">
        <v>11351502.087768594</v>
      </c>
      <c r="G32" s="217">
        <v>3382758.7020859085</v>
      </c>
      <c r="H32" s="47">
        <v>3</v>
      </c>
      <c r="I32" s="220">
        <f t="shared" si="9"/>
        <v>15606126</v>
      </c>
      <c r="J32" s="27">
        <f>'ผลการดำเนินงาน Planfin 63'!F26</f>
        <v>16221623.34</v>
      </c>
      <c r="K32" s="116">
        <f t="shared" si="6"/>
        <v>615497.33999999985</v>
      </c>
      <c r="L32" s="116">
        <f t="shared" si="7"/>
        <v>3.9439470115773787</v>
      </c>
      <c r="M32" s="116">
        <f t="shared" si="8"/>
        <v>103.94394701157738</v>
      </c>
    </row>
    <row r="33" spans="1:13">
      <c r="A33" s="2" t="s">
        <v>43</v>
      </c>
      <c r="B33" s="82" t="s">
        <v>44</v>
      </c>
      <c r="C33" s="3">
        <v>22366855.5</v>
      </c>
      <c r="D33" s="3">
        <v>24055960.670000002</v>
      </c>
      <c r="E33" s="26">
        <f t="shared" si="5"/>
        <v>1689105.1700000018</v>
      </c>
      <c r="F33" s="26">
        <v>19484720.583677687</v>
      </c>
      <c r="G33" s="217">
        <v>5103158.8595148642</v>
      </c>
      <c r="H33" s="47">
        <v>1</v>
      </c>
      <c r="I33" s="220">
        <f t="shared" si="9"/>
        <v>24055960.670000002</v>
      </c>
      <c r="J33" s="27">
        <f>'ผลการดำเนินงาน Planfin 63'!F27</f>
        <v>26838618</v>
      </c>
      <c r="K33" s="116">
        <f t="shared" si="6"/>
        <v>2782657.3299999982</v>
      </c>
      <c r="L33" s="116">
        <f t="shared" si="7"/>
        <v>11.567433818888091</v>
      </c>
      <c r="M33" s="116">
        <f t="shared" si="8"/>
        <v>111.56743381888809</v>
      </c>
    </row>
    <row r="34" spans="1:13">
      <c r="A34" s="2" t="s">
        <v>45</v>
      </c>
      <c r="B34" s="82" t="s">
        <v>46</v>
      </c>
      <c r="C34" s="3">
        <v>2741790.94</v>
      </c>
      <c r="D34" s="3">
        <v>3031307.77</v>
      </c>
      <c r="E34" s="26">
        <f t="shared" si="5"/>
        <v>289516.83000000007</v>
      </c>
      <c r="F34" s="26">
        <v>2803807.0309090922</v>
      </c>
      <c r="G34" s="217">
        <v>814039.36220156972</v>
      </c>
      <c r="H34" s="47">
        <v>1</v>
      </c>
      <c r="I34" s="220">
        <f t="shared" si="9"/>
        <v>3031307.77</v>
      </c>
      <c r="J34" s="27">
        <f>'ผลการดำเนินงาน Planfin 63'!F28</f>
        <v>3354228.42</v>
      </c>
      <c r="K34" s="116">
        <f t="shared" si="6"/>
        <v>322920.64999999991</v>
      </c>
      <c r="L34" s="116">
        <f t="shared" si="7"/>
        <v>10.65284934759363</v>
      </c>
      <c r="M34" s="116">
        <f t="shared" si="8"/>
        <v>110.65284934759363</v>
      </c>
    </row>
    <row r="35" spans="1:13">
      <c r="A35" s="2" t="s">
        <v>47</v>
      </c>
      <c r="B35" s="82" t="s">
        <v>48</v>
      </c>
      <c r="C35" s="3">
        <v>4963241.34</v>
      </c>
      <c r="D35" s="3">
        <v>9569102.7400000002</v>
      </c>
      <c r="E35" s="26">
        <f t="shared" si="5"/>
        <v>4605861.4000000004</v>
      </c>
      <c r="F35" s="26">
        <v>6011048.1377685945</v>
      </c>
      <c r="G35" s="217">
        <v>5262141.9525103513</v>
      </c>
      <c r="H35" s="47">
        <v>1</v>
      </c>
      <c r="I35" s="220">
        <f t="shared" si="9"/>
        <v>9569102.7400000002</v>
      </c>
      <c r="J35" s="27">
        <f>'ผลการดำเนินงาน Planfin 63'!F29</f>
        <v>9571384.1400000006</v>
      </c>
      <c r="K35" s="116">
        <f t="shared" si="6"/>
        <v>2281.4000000003725</v>
      </c>
      <c r="L35" s="116">
        <f t="shared" si="7"/>
        <v>2.3841315763732496E-2</v>
      </c>
      <c r="M35" s="116">
        <f t="shared" si="8"/>
        <v>100.02384131576373</v>
      </c>
    </row>
    <row r="36" spans="1:13">
      <c r="A36" s="2" t="s">
        <v>49</v>
      </c>
      <c r="B36" s="82" t="s">
        <v>50</v>
      </c>
      <c r="C36" s="3">
        <v>5586042.2199999997</v>
      </c>
      <c r="D36" s="3">
        <v>5204406.21</v>
      </c>
      <c r="E36" s="26">
        <f t="shared" si="5"/>
        <v>-381636.00999999978</v>
      </c>
      <c r="F36" s="26">
        <v>2841634.6007024786</v>
      </c>
      <c r="G36" s="217">
        <v>813049.26575332298</v>
      </c>
      <c r="H36" s="47">
        <v>4</v>
      </c>
      <c r="I36" s="220">
        <f t="shared" si="9"/>
        <v>5204406.21</v>
      </c>
      <c r="J36" s="27">
        <f>'ผลการดำเนินงาน Planfin 63'!F30</f>
        <v>5961943.8600000003</v>
      </c>
      <c r="K36" s="116">
        <f t="shared" si="6"/>
        <v>757537.65000000037</v>
      </c>
      <c r="L36" s="116">
        <f t="shared" si="7"/>
        <v>14.555697988070762</v>
      </c>
      <c r="M36" s="116">
        <f t="shared" si="8"/>
        <v>114.55569798807076</v>
      </c>
    </row>
    <row r="37" spans="1:13">
      <c r="A37" s="2" t="s">
        <v>51</v>
      </c>
      <c r="B37" s="82" t="s">
        <v>52</v>
      </c>
      <c r="C37" s="3">
        <v>3199571.7</v>
      </c>
      <c r="D37" s="3">
        <v>3477189.17</v>
      </c>
      <c r="E37" s="26">
        <f t="shared" si="5"/>
        <v>277617.46999999974</v>
      </c>
      <c r="F37" s="26">
        <v>3989833.5987190055</v>
      </c>
      <c r="G37" s="217">
        <v>1642372.1709775152</v>
      </c>
      <c r="H37" s="47">
        <v>0</v>
      </c>
      <c r="I37" s="220">
        <f t="shared" si="9"/>
        <v>3477189.17</v>
      </c>
      <c r="J37" s="27">
        <f>'ผลการดำเนินงาน Planfin 63'!F31</f>
        <v>4657014.71</v>
      </c>
      <c r="K37" s="116">
        <f t="shared" si="6"/>
        <v>1179825.54</v>
      </c>
      <c r="L37" s="116">
        <f t="shared" si="7"/>
        <v>33.930438705467395</v>
      </c>
      <c r="M37" s="116">
        <f t="shared" si="8"/>
        <v>133.9304387054674</v>
      </c>
    </row>
    <row r="38" spans="1:13">
      <c r="A38" s="2" t="s">
        <v>53</v>
      </c>
      <c r="B38" s="82" t="s">
        <v>54</v>
      </c>
      <c r="C38" s="3">
        <v>12492018.440000001</v>
      </c>
      <c r="D38" s="3">
        <v>12856356.6</v>
      </c>
      <c r="E38" s="26">
        <f t="shared" si="5"/>
        <v>364338.15999999829</v>
      </c>
      <c r="F38" s="26">
        <v>7301285.1496074414</v>
      </c>
      <c r="G38" s="217">
        <v>2765170.5090407813</v>
      </c>
      <c r="H38" s="47">
        <v>4</v>
      </c>
      <c r="I38" s="220">
        <f t="shared" si="9"/>
        <v>12856356.600000001</v>
      </c>
      <c r="J38" s="27">
        <f>'ผลการดำเนินงาน Planfin 63'!F32</f>
        <v>12232161.91</v>
      </c>
      <c r="K38" s="116">
        <f t="shared" si="6"/>
        <v>-624194.69000000134</v>
      </c>
      <c r="L38" s="116">
        <f t="shared" si="7"/>
        <v>-4.8551444971587188</v>
      </c>
      <c r="M38" s="116">
        <f t="shared" si="8"/>
        <v>95.144855502841295</v>
      </c>
    </row>
    <row r="39" spans="1:13">
      <c r="A39" s="2" t="s">
        <v>55</v>
      </c>
      <c r="B39" s="82" t="s">
        <v>56</v>
      </c>
      <c r="C39" s="3">
        <v>1321476.6299999999</v>
      </c>
      <c r="D39" s="3">
        <v>1791584.36</v>
      </c>
      <c r="E39" s="26">
        <f t="shared" si="5"/>
        <v>470107.73000000021</v>
      </c>
      <c r="F39" s="26">
        <v>463002.35053749994</v>
      </c>
      <c r="G39" s="217">
        <v>843194.04919781536</v>
      </c>
      <c r="H39" s="47">
        <v>3</v>
      </c>
      <c r="I39" s="220">
        <f t="shared" si="9"/>
        <v>1791584.3600000003</v>
      </c>
      <c r="J39" s="27">
        <f>'ผลการดำเนินงาน Planfin 63'!F33</f>
        <v>1570956.39</v>
      </c>
      <c r="K39" s="116">
        <f t="shared" si="6"/>
        <v>-220627.97000000044</v>
      </c>
      <c r="L39" s="116">
        <f t="shared" si="7"/>
        <v>-12.314684975258459</v>
      </c>
      <c r="M39" s="116">
        <f t="shared" si="8"/>
        <v>87.685315024741556</v>
      </c>
    </row>
    <row r="40" spans="1:13" s="8" customFormat="1">
      <c r="A40" s="130" t="s">
        <v>57</v>
      </c>
      <c r="B40" s="131" t="s">
        <v>58</v>
      </c>
      <c r="C40" s="3">
        <v>9676001.5300000012</v>
      </c>
      <c r="D40" s="3">
        <v>9399717.4900000002</v>
      </c>
      <c r="E40" s="26">
        <f>D40-C40</f>
        <v>-276284.04000000097</v>
      </c>
      <c r="F40" s="26">
        <v>13091238.711364878</v>
      </c>
      <c r="G40" s="217">
        <v>7919508.0434809383</v>
      </c>
      <c r="H40" s="47">
        <v>0</v>
      </c>
      <c r="I40" s="220">
        <f t="shared" si="9"/>
        <v>9399717.4900000002</v>
      </c>
      <c r="J40" s="27">
        <f>'ผลการดำเนินงาน Planfin 63'!F34</f>
        <v>11309951.49</v>
      </c>
      <c r="K40" s="116">
        <f>J40-I40</f>
        <v>1910234</v>
      </c>
      <c r="L40" s="116">
        <f>(J40*100)/I40-100</f>
        <v>20.322249067934479</v>
      </c>
      <c r="M40" s="116">
        <f>(J40*100)/D40</f>
        <v>120.32224906793448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25883.37833333333</v>
      </c>
      <c r="G41" s="217">
        <v>31140.286467130918</v>
      </c>
      <c r="H41" s="47">
        <v>0</v>
      </c>
      <c r="I41" s="220">
        <f t="shared" si="9"/>
        <v>0</v>
      </c>
      <c r="J41" s="27">
        <f>'ผลการดำเนินงาน Planfin 63'!F35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143907038.59999999</v>
      </c>
      <c r="D42" s="5">
        <f>SUM(D27:D41)</f>
        <v>153399936.50000003</v>
      </c>
      <c r="E42" s="28">
        <f t="shared" si="5"/>
        <v>9492897.9000000358</v>
      </c>
      <c r="F42" s="28">
        <v>126181558.16724065</v>
      </c>
      <c r="G42" s="218">
        <v>46790755.9247889</v>
      </c>
      <c r="H42" s="48">
        <v>1</v>
      </c>
      <c r="I42" s="5">
        <f>SUM(I27:I41)</f>
        <v>153399936.50000003</v>
      </c>
      <c r="J42" s="31">
        <f>'ผลการดำเนินงาน Planfin 63'!F36</f>
        <v>160175567.82999998</v>
      </c>
      <c r="K42" s="29">
        <f>J42-I42</f>
        <v>6775631.3299999535</v>
      </c>
      <c r="L42" s="29">
        <f t="shared" si="7"/>
        <v>4.4169714046784776</v>
      </c>
      <c r="M42" s="29">
        <f t="shared" si="8"/>
        <v>104.41697140467848</v>
      </c>
    </row>
    <row r="43" spans="1:13" s="8" customFormat="1" ht="25.5">
      <c r="A43" s="81" t="s">
        <v>180</v>
      </c>
      <c r="B43" s="76" t="s">
        <v>151</v>
      </c>
      <c r="C43" s="77">
        <f>C42-C38</f>
        <v>131415020.16</v>
      </c>
      <c r="D43" s="77">
        <f>D42-D38</f>
        <v>140543579.90000004</v>
      </c>
      <c r="E43" s="78">
        <f>D43-C43</f>
        <v>9128559.7400000393</v>
      </c>
      <c r="F43" s="78"/>
      <c r="G43" s="219"/>
      <c r="H43" s="79"/>
      <c r="I43" s="77">
        <f>I42-I38</f>
        <v>140543579.90000004</v>
      </c>
      <c r="J43" s="80">
        <f>'ผลการดำเนินงาน Planfin 63'!F37</f>
        <v>147943405.91999999</v>
      </c>
      <c r="K43" s="117">
        <f>J43-I43</f>
        <v>7399826.0199999511</v>
      </c>
      <c r="L43" s="117">
        <f t="shared" si="7"/>
        <v>5.2651469567411624</v>
      </c>
      <c r="M43" s="117">
        <f t="shared" si="8"/>
        <v>105.26514695674116</v>
      </c>
    </row>
    <row r="44" spans="1:13" s="139" customFormat="1" ht="25.5">
      <c r="A44" s="171"/>
      <c r="B44" s="165" t="s">
        <v>226</v>
      </c>
      <c r="C44" s="172">
        <f>C43-C41</f>
        <v>131415020.16</v>
      </c>
      <c r="D44" s="172">
        <f>D43-D41</f>
        <v>140543579.90000004</v>
      </c>
      <c r="E44" s="173">
        <f>D44-C44</f>
        <v>9128559.7400000393</v>
      </c>
      <c r="F44" s="173"/>
      <c r="G44" s="174"/>
      <c r="H44" s="173"/>
      <c r="I44" s="172">
        <f>I43-I41</f>
        <v>140543579.90000004</v>
      </c>
      <c r="J44" s="172">
        <f>J43-J41</f>
        <v>147943405.91999999</v>
      </c>
      <c r="K44" s="175">
        <f>J44-I44</f>
        <v>7399826.0199999511</v>
      </c>
      <c r="L44" s="170">
        <f>(J44*100)/I44-100</f>
        <v>5.2651469567411624</v>
      </c>
      <c r="M44" s="170">
        <f>(J44*100)/D44</f>
        <v>105.26514695674116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5840339.780000031</v>
      </c>
      <c r="D46" s="5">
        <f t="shared" si="10"/>
        <v>455463.25</v>
      </c>
      <c r="E46" s="28">
        <f t="shared" ref="E46:E48" si="11">D46-C46</f>
        <v>-5384876.530000031</v>
      </c>
      <c r="F46" s="177"/>
      <c r="G46" s="178"/>
      <c r="H46" s="179"/>
      <c r="I46" s="5">
        <f t="shared" ref="I46:J48" si="12">I23-I42</f>
        <v>455463.25</v>
      </c>
      <c r="J46" s="5">
        <f t="shared" si="12"/>
        <v>-770593.94999995828</v>
      </c>
      <c r="K46" s="28">
        <f>J46-I46</f>
        <v>-1226057.1999999583</v>
      </c>
      <c r="L46" s="180">
        <f>(J46*100)/I46-100</f>
        <v>-269.18905092780994</v>
      </c>
      <c r="M46" s="181">
        <f>(J46*100)/D46</f>
        <v>-169.18905092780994</v>
      </c>
    </row>
    <row r="47" spans="1:13" s="85" customFormat="1">
      <c r="A47" s="182" t="s">
        <v>63</v>
      </c>
      <c r="B47" s="183" t="s">
        <v>66</v>
      </c>
      <c r="C47" s="184">
        <f t="shared" si="10"/>
        <v>15562457.50000003</v>
      </c>
      <c r="D47" s="184">
        <f t="shared" si="10"/>
        <v>7593111.0799999833</v>
      </c>
      <c r="E47" s="185">
        <f t="shared" si="11"/>
        <v>-7969346.4200000465</v>
      </c>
      <c r="F47" s="186"/>
      <c r="G47" s="187"/>
      <c r="H47" s="188"/>
      <c r="I47" s="184">
        <f>I24-I43</f>
        <v>7593111.0799999833</v>
      </c>
      <c r="J47" s="184">
        <f t="shared" si="12"/>
        <v>6885959.1900000274</v>
      </c>
      <c r="K47" s="185">
        <f>J47-I47</f>
        <v>-707151.88999995589</v>
      </c>
      <c r="L47" s="181">
        <f t="shared" ref="L47:L48" si="13">(J47*100)/I47-100</f>
        <v>-9.3130718430100643</v>
      </c>
      <c r="M47" s="181">
        <f t="shared" ref="M47:M48" si="14">(J47*100)/D47</f>
        <v>90.686928156989936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15562457.50000003</v>
      </c>
      <c r="D48" s="190">
        <f t="shared" si="10"/>
        <v>7593111.0799999833</v>
      </c>
      <c r="E48" s="191">
        <f t="shared" si="11"/>
        <v>-7969346.4200000465</v>
      </c>
      <c r="F48" s="192"/>
      <c r="G48" s="192"/>
      <c r="H48" s="192"/>
      <c r="I48" s="190">
        <f>I25-I44</f>
        <v>7593111.0799999833</v>
      </c>
      <c r="J48" s="190">
        <f t="shared" si="12"/>
        <v>6885959.1900000274</v>
      </c>
      <c r="K48" s="190">
        <f>(K23-K22)-(K42-K38)</f>
        <v>-707151.88999995962</v>
      </c>
      <c r="L48" s="193">
        <f t="shared" si="13"/>
        <v>-9.3130718430100643</v>
      </c>
      <c r="M48" s="193">
        <f t="shared" si="14"/>
        <v>90.686928156989936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1518622.22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-1165936.1740000034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3">
        <v>45993708.370000005</v>
      </c>
      <c r="D51" s="3">
        <f>C51</f>
        <v>45993708.370000005</v>
      </c>
      <c r="E51" s="51"/>
    </row>
    <row r="52" spans="1:13">
      <c r="A52" s="2" t="s">
        <v>70</v>
      </c>
      <c r="B52" s="134" t="s">
        <v>222</v>
      </c>
      <c r="C52" s="3">
        <v>23993446.32</v>
      </c>
      <c r="D52" s="3">
        <f>C52</f>
        <v>23993446.32</v>
      </c>
      <c r="E52" s="51"/>
    </row>
    <row r="53" spans="1:13">
      <c r="A53" s="2" t="s">
        <v>71</v>
      </c>
      <c r="B53" s="134" t="s">
        <v>223</v>
      </c>
      <c r="C53" s="6">
        <v>-39831175.560000002</v>
      </c>
      <c r="D53" s="6">
        <f>C53</f>
        <v>-39831175.560000002</v>
      </c>
      <c r="E53" s="51"/>
    </row>
    <row r="54" spans="1:13">
      <c r="A54" s="2" t="s">
        <v>206</v>
      </c>
      <c r="B54" s="143" t="s">
        <v>224</v>
      </c>
      <c r="C54" s="107">
        <v>-15837729.240000002</v>
      </c>
      <c r="D54" s="3">
        <f t="shared" ref="D54" si="15">C54</f>
        <v>-15837729.240000002</v>
      </c>
      <c r="E54" s="51"/>
      <c r="G54" s="1"/>
      <c r="H54" s="33"/>
    </row>
    <row r="55" spans="1:13">
      <c r="A55" s="8" t="s">
        <v>149</v>
      </c>
      <c r="B55" s="7"/>
      <c r="G55" s="1"/>
      <c r="H55" s="33"/>
    </row>
    <row r="56" spans="1:13">
      <c r="A56" s="248" t="s">
        <v>231</v>
      </c>
      <c r="B56" s="248"/>
      <c r="C56" s="248"/>
      <c r="G56" s="1"/>
      <c r="H56" s="33"/>
    </row>
    <row r="57" spans="1:13">
      <c r="A57" s="8"/>
      <c r="B57" s="7"/>
      <c r="G57" s="1"/>
      <c r="H57" s="33"/>
    </row>
    <row r="58" spans="1:13" hidden="1">
      <c r="A58" s="8"/>
      <c r="B58" s="7"/>
      <c r="G58" s="1"/>
      <c r="H58" s="33"/>
    </row>
    <row r="59" spans="1:13" hidden="1">
      <c r="A59" s="8"/>
      <c r="B59" s="7"/>
      <c r="G59" s="1"/>
      <c r="H59" s="33"/>
    </row>
    <row r="60" spans="1:13" hidden="1">
      <c r="A60" s="8"/>
      <c r="B60" s="7"/>
      <c r="G60" s="1"/>
      <c r="H60" s="33"/>
    </row>
    <row r="61" spans="1:13" hidden="1">
      <c r="A61" s="8"/>
      <c r="B61" s="7"/>
      <c r="G61" s="1"/>
      <c r="H61" s="33"/>
    </row>
    <row r="62" spans="1:13" hidden="1">
      <c r="A62" s="8"/>
      <c r="B62" s="7"/>
      <c r="G62" s="1"/>
      <c r="H62" s="33"/>
    </row>
    <row r="63" spans="1:13" hidden="1">
      <c r="A63" s="8"/>
      <c r="B63" s="7"/>
      <c r="G63" s="1"/>
      <c r="H63" s="33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10871529.779999999</v>
      </c>
      <c r="D67" s="45"/>
      <c r="E67" s="45"/>
      <c r="K67" s="109"/>
      <c r="L67" s="109"/>
      <c r="M67" s="109"/>
    </row>
    <row r="68" spans="1:13" s="8" customFormat="1" ht="25.5">
      <c r="A68" s="1"/>
      <c r="B68" s="198" t="s">
        <v>74</v>
      </c>
      <c r="C68" s="160">
        <v>2329875.92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4162388.57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17363794.27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565409.75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1">
        <v>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914460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262370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0">
        <v>111000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388000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803556.4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625298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94900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36990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1128928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4930912.1500000004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103591177.89999999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16618021.25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4171928.73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6822764.9500000002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9761255.1999999993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37672036.140000001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12804635.449999999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4275064.08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11465472.1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79965740.140000001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61825407.409999996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41322.6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1025171.96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4903502.04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2684558.39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440876.63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9044901.1099999994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4179641.5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4542708.7699999996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1176000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0">
        <v>114100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10012450.27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1728000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5104953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2101309.73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278562.06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54326.28</v>
      </c>
      <c r="D130" s="45"/>
      <c r="E130" s="45"/>
      <c r="I130" s="109"/>
    </row>
    <row r="131" spans="1:13" s="8" customFormat="1">
      <c r="A131" s="1"/>
      <c r="B131" s="203" t="s">
        <v>87</v>
      </c>
      <c r="C131" s="160">
        <v>60556.38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750000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10077707.450000001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E2"/>
    <mergeCell ref="B3:E3"/>
    <mergeCell ref="B4:D4"/>
    <mergeCell ref="B5:E5"/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</mergeCells>
  <pageMargins left="0.15748031496062992" right="0.27559055118110237" top="0.31" bottom="0.17" header="0.23" footer="0.17"/>
  <pageSetup paperSize="5" scale="70" orientation="landscape" blackAndWhite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M144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3.75" style="1" customWidth="1"/>
    <col min="3" max="3" width="19.875" style="1" customWidth="1"/>
    <col min="4" max="4" width="16.375" style="1" bestFit="1" customWidth="1"/>
    <col min="5" max="5" width="15.25" style="1" bestFit="1" customWidth="1"/>
    <col min="6" max="6" width="18" style="1" bestFit="1" customWidth="1"/>
    <col min="7" max="7" width="16.625" style="8" customWidth="1"/>
    <col min="8" max="8" width="7.375" style="1" bestFit="1" customWidth="1"/>
    <col min="9" max="9" width="17.875" style="1" customWidth="1"/>
    <col min="10" max="10" width="15.375" style="1" bestFit="1" customWidth="1"/>
    <col min="11" max="11" width="17.125" style="45" customWidth="1"/>
    <col min="12" max="12" width="15.625" style="45" customWidth="1"/>
    <col min="13" max="13" width="15.375" style="45" bestFit="1" customWidth="1"/>
    <col min="14" max="16384" width="9" style="1"/>
  </cols>
  <sheetData>
    <row r="1" spans="1:13" ht="12.75" customHeight="1">
      <c r="B1" s="233" t="s">
        <v>134</v>
      </c>
      <c r="C1" s="233"/>
      <c r="D1" s="233"/>
      <c r="E1" s="233"/>
      <c r="F1" s="8" t="s">
        <v>249</v>
      </c>
      <c r="G1" s="105" t="s">
        <v>156</v>
      </c>
      <c r="I1" s="97" t="s">
        <v>155</v>
      </c>
    </row>
    <row r="2" spans="1:13">
      <c r="B2" s="233" t="s">
        <v>111</v>
      </c>
      <c r="C2" s="233"/>
      <c r="D2" s="233"/>
      <c r="F2" s="8" t="s">
        <v>250</v>
      </c>
      <c r="G2" s="8" t="s">
        <v>171</v>
      </c>
      <c r="I2" s="96" t="s">
        <v>161</v>
      </c>
    </row>
    <row r="3" spans="1:13" ht="12.75" customHeight="1">
      <c r="B3" s="233" t="s">
        <v>269</v>
      </c>
      <c r="C3" s="233"/>
      <c r="D3" s="233"/>
      <c r="E3" s="233"/>
      <c r="F3" s="8" t="s">
        <v>251</v>
      </c>
      <c r="G3" s="8" t="s">
        <v>196</v>
      </c>
    </row>
    <row r="4" spans="1:13">
      <c r="B4" s="233"/>
      <c r="C4" s="233"/>
      <c r="D4" s="233"/>
      <c r="F4" s="8" t="s">
        <v>252</v>
      </c>
      <c r="G4" s="8" t="s">
        <v>275</v>
      </c>
    </row>
    <row r="5" spans="1:13" ht="12.75" customHeight="1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155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74657358.230000004</v>
      </c>
      <c r="D11" s="3">
        <v>73753796.700000003</v>
      </c>
      <c r="E11" s="26">
        <f>D11-C11</f>
        <v>-903561.53000000119</v>
      </c>
      <c r="F11" s="26">
        <v>55090367.928141743</v>
      </c>
      <c r="G11" s="217">
        <v>13004130.880836744</v>
      </c>
      <c r="H11" s="47">
        <v>3</v>
      </c>
      <c r="I11" s="220">
        <f>(D11/12)*12</f>
        <v>73753796.700000003</v>
      </c>
      <c r="J11" s="27">
        <f>'ผลการดำเนินงาน Planfin 63'!G6</f>
        <v>85308939.939999998</v>
      </c>
      <c r="K11" s="116">
        <f>J11-I11</f>
        <v>11555143.239999995</v>
      </c>
      <c r="L11" s="116">
        <f>(J11*100)/I11-100</f>
        <v>15.667184276629925</v>
      </c>
      <c r="M11" s="116">
        <f>(J11*100)/D11</f>
        <v>115.66718427662992</v>
      </c>
    </row>
    <row r="12" spans="1:13">
      <c r="A12" s="2" t="s">
        <v>8</v>
      </c>
      <c r="B12" s="82" t="s">
        <v>9</v>
      </c>
      <c r="C12" s="3">
        <v>428100</v>
      </c>
      <c r="D12" s="3">
        <v>575500</v>
      </c>
      <c r="E12" s="26">
        <f t="shared" ref="E12:E22" si="0">D12-C12</f>
        <v>147400</v>
      </c>
      <c r="F12" s="26">
        <v>196218.66165289254</v>
      </c>
      <c r="G12" s="217">
        <v>139955.19459213293</v>
      </c>
      <c r="H12" s="47">
        <v>4</v>
      </c>
      <c r="I12" s="220">
        <f t="shared" ref="I12:I22" si="1">(D12/12)*12</f>
        <v>575500</v>
      </c>
      <c r="J12" s="27">
        <f>'ผลการดำเนินงาน Planfin 63'!G7</f>
        <v>525500</v>
      </c>
      <c r="K12" s="116">
        <f>J12-I12</f>
        <v>-50000</v>
      </c>
      <c r="L12" s="116">
        <f t="shared" ref="L12:L22" si="2">(J12*100)/I12-100</f>
        <v>-8.6880973066898406</v>
      </c>
      <c r="M12" s="116">
        <f t="shared" ref="M12:M23" si="3">(J12*100)/D12</f>
        <v>91.311902693310159</v>
      </c>
    </row>
    <row r="13" spans="1:13">
      <c r="A13" s="2" t="s">
        <v>10</v>
      </c>
      <c r="B13" s="82" t="s">
        <v>11</v>
      </c>
      <c r="C13" s="3">
        <v>48647.5</v>
      </c>
      <c r="D13" s="3">
        <v>100000</v>
      </c>
      <c r="E13" s="26">
        <f t="shared" si="0"/>
        <v>51352.5</v>
      </c>
      <c r="F13" s="26">
        <v>94117.599297520632</v>
      </c>
      <c r="G13" s="217">
        <v>162181.87026989844</v>
      </c>
      <c r="H13" s="47">
        <v>1</v>
      </c>
      <c r="I13" s="220">
        <f t="shared" si="1"/>
        <v>100000</v>
      </c>
      <c r="J13" s="27">
        <f>'ผลการดำเนินงาน Planfin 63'!G8</f>
        <v>108972.32</v>
      </c>
      <c r="K13" s="116">
        <f t="shared" ref="K13:K23" si="4">J13-I13</f>
        <v>8972.320000000007</v>
      </c>
      <c r="L13" s="116">
        <f t="shared" si="2"/>
        <v>8.9723199999999963</v>
      </c>
      <c r="M13" s="116">
        <f t="shared" si="3"/>
        <v>108.97232</v>
      </c>
    </row>
    <row r="14" spans="1:13">
      <c r="A14" s="2" t="s">
        <v>12</v>
      </c>
      <c r="B14" s="82" t="s">
        <v>13</v>
      </c>
      <c r="C14" s="3">
        <v>1488360.94</v>
      </c>
      <c r="D14" s="3">
        <v>1109273.22</v>
      </c>
      <c r="E14" s="26">
        <f t="shared" si="0"/>
        <v>-379087.72</v>
      </c>
      <c r="F14" s="26">
        <v>1211650.9209917358</v>
      </c>
      <c r="G14" s="217">
        <v>944753.05947997363</v>
      </c>
      <c r="H14" s="47">
        <v>0</v>
      </c>
      <c r="I14" s="220">
        <f t="shared" si="1"/>
        <v>1109273.22</v>
      </c>
      <c r="J14" s="27">
        <f>'ผลการดำเนินงาน Planfin 63'!G9</f>
        <v>1318172.3799999999</v>
      </c>
      <c r="K14" s="116">
        <f t="shared" si="4"/>
        <v>208899.15999999992</v>
      </c>
      <c r="L14" s="116">
        <f t="shared" si="2"/>
        <v>18.83207457221404</v>
      </c>
      <c r="M14" s="116">
        <f t="shared" si="3"/>
        <v>118.83207457221404</v>
      </c>
    </row>
    <row r="15" spans="1:13">
      <c r="A15" s="2" t="s">
        <v>14</v>
      </c>
      <c r="B15" s="82" t="s">
        <v>15</v>
      </c>
      <c r="C15" s="3">
        <v>10935363.85</v>
      </c>
      <c r="D15" s="3">
        <v>10046203.890000001</v>
      </c>
      <c r="E15" s="26">
        <f t="shared" si="0"/>
        <v>-889159.95999999903</v>
      </c>
      <c r="F15" s="26">
        <v>7801530.9207438007</v>
      </c>
      <c r="G15" s="217">
        <v>5883725.1744828187</v>
      </c>
      <c r="H15" s="47">
        <v>1</v>
      </c>
      <c r="I15" s="220">
        <f t="shared" si="1"/>
        <v>10046203.890000001</v>
      </c>
      <c r="J15" s="27">
        <f>'ผลการดำเนินงาน Planfin 63'!G10</f>
        <v>11036943.699999999</v>
      </c>
      <c r="K15" s="116">
        <f t="shared" si="4"/>
        <v>990739.80999999866</v>
      </c>
      <c r="L15" s="116">
        <f t="shared" si="2"/>
        <v>9.8618325971482932</v>
      </c>
      <c r="M15" s="116">
        <f t="shared" si="3"/>
        <v>109.86183259714829</v>
      </c>
    </row>
    <row r="16" spans="1:13">
      <c r="A16" s="2" t="s">
        <v>16</v>
      </c>
      <c r="B16" s="82" t="s">
        <v>17</v>
      </c>
      <c r="C16" s="3">
        <v>3869651.0300000003</v>
      </c>
      <c r="D16" s="3">
        <v>5500000</v>
      </c>
      <c r="E16" s="26">
        <f t="shared" si="0"/>
        <v>1630348.9699999997</v>
      </c>
      <c r="F16" s="26">
        <v>2389926.2218181817</v>
      </c>
      <c r="G16" s="217">
        <v>2395607.798115537</v>
      </c>
      <c r="H16" s="47">
        <v>3</v>
      </c>
      <c r="I16" s="220">
        <f t="shared" si="1"/>
        <v>5500000</v>
      </c>
      <c r="J16" s="27">
        <f>'ผลการดำเนินงาน Planfin 63'!G11</f>
        <v>4506051.07</v>
      </c>
      <c r="K16" s="116">
        <f t="shared" si="4"/>
        <v>-993948.9299999997</v>
      </c>
      <c r="L16" s="116">
        <f t="shared" si="2"/>
        <v>-18.071798727272721</v>
      </c>
      <c r="M16" s="116">
        <f t="shared" si="3"/>
        <v>81.928201272727279</v>
      </c>
    </row>
    <row r="17" spans="1:13">
      <c r="A17" s="2" t="s">
        <v>18</v>
      </c>
      <c r="B17" s="82" t="s">
        <v>19</v>
      </c>
      <c r="C17" s="3">
        <v>6486683.1100000003</v>
      </c>
      <c r="D17" s="3">
        <v>8000000</v>
      </c>
      <c r="E17" s="26">
        <f t="shared" si="0"/>
        <v>1513316.8899999997</v>
      </c>
      <c r="F17" s="26">
        <v>541630.08743801666</v>
      </c>
      <c r="G17" s="217">
        <v>1113578.4599029464</v>
      </c>
      <c r="H17" s="47">
        <v>4</v>
      </c>
      <c r="I17" s="220">
        <f t="shared" si="1"/>
        <v>8000000</v>
      </c>
      <c r="J17" s="27">
        <f>'ผลการดำเนินงาน Planfin 63'!G12</f>
        <v>6579610.6699999999</v>
      </c>
      <c r="K17" s="116">
        <f t="shared" si="4"/>
        <v>-1420389.33</v>
      </c>
      <c r="L17" s="116">
        <f t="shared" si="2"/>
        <v>-17.754866625000005</v>
      </c>
      <c r="M17" s="116">
        <f t="shared" si="3"/>
        <v>82.245133374999995</v>
      </c>
    </row>
    <row r="18" spans="1:13">
      <c r="A18" s="2" t="s">
        <v>20</v>
      </c>
      <c r="B18" s="82" t="s">
        <v>21</v>
      </c>
      <c r="C18" s="3">
        <v>12497628.700000001</v>
      </c>
      <c r="D18" s="3">
        <v>11122940.74</v>
      </c>
      <c r="E18" s="26">
        <f t="shared" si="0"/>
        <v>-1374687.9600000009</v>
      </c>
      <c r="F18" s="26">
        <v>6982763.8549999977</v>
      </c>
      <c r="G18" s="217">
        <v>6067372.420841462</v>
      </c>
      <c r="H18" s="47">
        <v>1</v>
      </c>
      <c r="I18" s="220">
        <f t="shared" si="1"/>
        <v>11122940.74</v>
      </c>
      <c r="J18" s="27">
        <f>'ผลการดำเนินงาน Planfin 63'!G13</f>
        <v>11059155.35</v>
      </c>
      <c r="K18" s="116">
        <f t="shared" si="4"/>
        <v>-63785.390000000596</v>
      </c>
      <c r="L18" s="116">
        <f t="shared" si="2"/>
        <v>-0.57345796845449115</v>
      </c>
      <c r="M18" s="116">
        <f t="shared" si="3"/>
        <v>99.426542031545509</v>
      </c>
    </row>
    <row r="19" spans="1:13">
      <c r="A19" s="2" t="s">
        <v>22</v>
      </c>
      <c r="B19" s="82" t="s">
        <v>23</v>
      </c>
      <c r="C19" s="3">
        <v>47791139.909999996</v>
      </c>
      <c r="D19" s="3">
        <v>50366689.189999998</v>
      </c>
      <c r="E19" s="26">
        <f t="shared" si="0"/>
        <v>2575549.2800000012</v>
      </c>
      <c r="F19" s="26">
        <v>39812919.739008263</v>
      </c>
      <c r="G19" s="217">
        <v>10642063.545296295</v>
      </c>
      <c r="H19" s="47">
        <v>1</v>
      </c>
      <c r="I19" s="220">
        <f t="shared" si="1"/>
        <v>50366689.189999998</v>
      </c>
      <c r="J19" s="27">
        <f>'ผลการดำเนินงาน Planfin 63'!G14</f>
        <v>50868974.719999999</v>
      </c>
      <c r="K19" s="116">
        <f t="shared" si="4"/>
        <v>502285.53000000119</v>
      </c>
      <c r="L19" s="116">
        <f t="shared" si="2"/>
        <v>0.9972573899094499</v>
      </c>
      <c r="M19" s="116">
        <f t="shared" si="3"/>
        <v>100.99725738990945</v>
      </c>
    </row>
    <row r="20" spans="1:13">
      <c r="A20" s="2" t="s">
        <v>24</v>
      </c>
      <c r="B20" s="82" t="s">
        <v>25</v>
      </c>
      <c r="C20" s="3">
        <v>9852094.1899999995</v>
      </c>
      <c r="D20" s="3">
        <v>10419595.76</v>
      </c>
      <c r="E20" s="26">
        <f t="shared" si="0"/>
        <v>567501.5700000003</v>
      </c>
      <c r="F20" s="26">
        <v>8899687.4920413215</v>
      </c>
      <c r="G20" s="217">
        <v>3858190.5818685293</v>
      </c>
      <c r="H20" s="47">
        <v>1</v>
      </c>
      <c r="I20" s="220">
        <f t="shared" si="1"/>
        <v>10419595.76</v>
      </c>
      <c r="J20" s="27">
        <f>'ผลการดำเนินงาน Planfin 63'!G15</f>
        <v>12560743.26</v>
      </c>
      <c r="K20" s="116">
        <f t="shared" si="4"/>
        <v>2141147.5</v>
      </c>
      <c r="L20" s="116">
        <f t="shared" si="2"/>
        <v>20.549237699025667</v>
      </c>
      <c r="M20" s="116">
        <f t="shared" si="3"/>
        <v>120.54923769902567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428128.76666666666</v>
      </c>
      <c r="G21" s="217">
        <v>414400.81515905185</v>
      </c>
      <c r="H21" s="47">
        <v>0</v>
      </c>
      <c r="I21" s="220">
        <f t="shared" si="1"/>
        <v>0</v>
      </c>
      <c r="J21" s="27">
        <f>'ผลการดำเนินงาน Planfin 63'!G16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5184389.9899999993</v>
      </c>
      <c r="D22" s="3">
        <v>5916023.4299999997</v>
      </c>
      <c r="E22" s="26">
        <f t="shared" si="0"/>
        <v>731633.44000000041</v>
      </c>
      <c r="F22" s="26">
        <v>4402627.4239669424</v>
      </c>
      <c r="G22" s="217">
        <v>6372211.2642878396</v>
      </c>
      <c r="H22" s="47">
        <v>1</v>
      </c>
      <c r="I22" s="220">
        <f t="shared" si="1"/>
        <v>5916023.4299999997</v>
      </c>
      <c r="J22" s="27">
        <f>'ผลการดำเนินงาน Planfin 63'!G17</f>
        <v>4829664.58</v>
      </c>
      <c r="K22" s="116">
        <f>J22-I22</f>
        <v>-1086358.8499999996</v>
      </c>
      <c r="L22" s="116">
        <f t="shared" si="2"/>
        <v>-18.362990999851391</v>
      </c>
      <c r="M22" s="116">
        <f t="shared" si="3"/>
        <v>81.637009000148609</v>
      </c>
    </row>
    <row r="23" spans="1:13">
      <c r="A23" s="86" t="s">
        <v>28</v>
      </c>
      <c r="B23" s="58" t="s">
        <v>29</v>
      </c>
      <c r="C23" s="5">
        <f>SUM(C11:C22)</f>
        <v>173239417.44999999</v>
      </c>
      <c r="D23" s="5">
        <f>SUM(D11:D22)</f>
        <v>176910022.93000001</v>
      </c>
      <c r="E23" s="28">
        <f>D23-C23</f>
        <v>3670605.4800000191</v>
      </c>
      <c r="F23" s="28">
        <v>127851569.61676708</v>
      </c>
      <c r="G23" s="218">
        <v>50998171.065133229</v>
      </c>
      <c r="H23" s="48">
        <v>1</v>
      </c>
      <c r="I23" s="5">
        <f>SUM(I11:I22)</f>
        <v>176910022.93000001</v>
      </c>
      <c r="J23" s="31">
        <f>'ผลการดำเนินงาน Planfin 63'!G18</f>
        <v>188702727.98999998</v>
      </c>
      <c r="K23" s="29">
        <f t="shared" si="4"/>
        <v>11792705.059999973</v>
      </c>
      <c r="L23" s="29">
        <f>(J23*100)/I23-100</f>
        <v>6.6659338259574525</v>
      </c>
      <c r="M23" s="29">
        <f t="shared" si="3"/>
        <v>106.66593382595745</v>
      </c>
    </row>
    <row r="24" spans="1:13" s="8" customFormat="1">
      <c r="A24" s="81" t="s">
        <v>179</v>
      </c>
      <c r="B24" s="76" t="s">
        <v>150</v>
      </c>
      <c r="C24" s="77">
        <f>C23-C22</f>
        <v>168055027.45999998</v>
      </c>
      <c r="D24" s="77">
        <f>D23-D22</f>
        <v>170993999.5</v>
      </c>
      <c r="E24" s="78">
        <f>D24-C24</f>
        <v>2938972.0400000215</v>
      </c>
      <c r="F24" s="78"/>
      <c r="G24" s="219"/>
      <c r="H24" s="79"/>
      <c r="I24" s="77">
        <f>I23-I22</f>
        <v>170993999.5</v>
      </c>
      <c r="J24" s="80">
        <f>'ผลการดำเนินงาน Planfin 63'!G19</f>
        <v>183873063.40999997</v>
      </c>
      <c r="K24" s="117">
        <f>J24-I24</f>
        <v>12879063.909999967</v>
      </c>
      <c r="L24" s="117">
        <f>(J24*100)/I24-100</f>
        <v>7.531880620173439</v>
      </c>
      <c r="M24" s="117">
        <f>(J24*100)/D24</f>
        <v>107.53188062017344</v>
      </c>
    </row>
    <row r="25" spans="1:13">
      <c r="A25" s="164"/>
      <c r="B25" s="165" t="s">
        <v>225</v>
      </c>
      <c r="C25" s="166">
        <f>C24-C21</f>
        <v>168055027.45999998</v>
      </c>
      <c r="D25" s="166">
        <f>D24-D21</f>
        <v>170993999.5</v>
      </c>
      <c r="E25" s="167">
        <f>D25-C25</f>
        <v>2938972.0400000215</v>
      </c>
      <c r="F25" s="166"/>
      <c r="G25" s="168"/>
      <c r="H25" s="169"/>
      <c r="I25" s="166">
        <f>I24-I21</f>
        <v>170993999.5</v>
      </c>
      <c r="J25" s="166">
        <f>J24-J21</f>
        <v>183873063.40999997</v>
      </c>
      <c r="K25" s="166">
        <f>K24-K21</f>
        <v>12879063.909999967</v>
      </c>
      <c r="L25" s="170">
        <f>(J25*100)/I25-100</f>
        <v>7.531880620173439</v>
      </c>
      <c r="M25" s="170">
        <f>(J25*100)/D25</f>
        <v>107.53188062017344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14203257.35</v>
      </c>
      <c r="D27" s="3">
        <v>12459667.140000001</v>
      </c>
      <c r="E27" s="26">
        <f t="shared" ref="E27:E42" si="5">D27-C27</f>
        <v>-1743590.209999999</v>
      </c>
      <c r="F27" s="26">
        <v>11512612.321570253</v>
      </c>
      <c r="G27" s="217">
        <v>4297011.5599770034</v>
      </c>
      <c r="H27" s="47">
        <v>1</v>
      </c>
      <c r="I27" s="220">
        <f>(D27/12)*12</f>
        <v>12459667.140000001</v>
      </c>
      <c r="J27" s="27">
        <f>'ผลการดำเนินงาน Planfin 63'!G21</f>
        <v>13189778.66</v>
      </c>
      <c r="K27" s="116">
        <f t="shared" ref="K27:K41" si="6">J27-I27</f>
        <v>730111.51999999955</v>
      </c>
      <c r="L27" s="116">
        <f t="shared" ref="L27:L43" si="7">(J27*100)/I27-100</f>
        <v>5.8597995580161211</v>
      </c>
      <c r="M27" s="116">
        <f t="shared" ref="M27:M43" si="8">(J27*100)/D27</f>
        <v>105.85979955801612</v>
      </c>
    </row>
    <row r="28" spans="1:13">
      <c r="A28" s="2" t="s">
        <v>33</v>
      </c>
      <c r="B28" s="82" t="s">
        <v>34</v>
      </c>
      <c r="C28" s="3">
        <v>3210260.34</v>
      </c>
      <c r="D28" s="3">
        <v>3321568.15</v>
      </c>
      <c r="E28" s="26">
        <f t="shared" si="5"/>
        <v>111307.81000000006</v>
      </c>
      <c r="F28" s="26">
        <v>3108021.525372724</v>
      </c>
      <c r="G28" s="217">
        <v>1490046.9249988487</v>
      </c>
      <c r="H28" s="47">
        <v>1</v>
      </c>
      <c r="I28" s="220">
        <f t="shared" ref="I28:I41" si="9">(D28/12)*12</f>
        <v>3321568.15</v>
      </c>
      <c r="J28" s="27">
        <f>'ผลการดำเนินงาน Planfin 63'!G22</f>
        <v>3429855.19</v>
      </c>
      <c r="K28" s="116">
        <f t="shared" si="6"/>
        <v>108287.04000000004</v>
      </c>
      <c r="L28" s="116">
        <f t="shared" si="7"/>
        <v>3.2601179656663106</v>
      </c>
      <c r="M28" s="116">
        <f t="shared" si="8"/>
        <v>103.26011796566631</v>
      </c>
    </row>
    <row r="29" spans="1:13">
      <c r="A29" s="2" t="s">
        <v>35</v>
      </c>
      <c r="B29" s="82" t="s">
        <v>36</v>
      </c>
      <c r="C29" s="3">
        <v>299022.92</v>
      </c>
      <c r="D29" s="3">
        <v>407993.61</v>
      </c>
      <c r="E29" s="26">
        <f t="shared" si="5"/>
        <v>108970.69</v>
      </c>
      <c r="F29" s="26">
        <v>575114.58987603313</v>
      </c>
      <c r="G29" s="217">
        <v>318020.99299464806</v>
      </c>
      <c r="H29" s="47">
        <v>0</v>
      </c>
      <c r="I29" s="220">
        <f t="shared" si="9"/>
        <v>407993.61</v>
      </c>
      <c r="J29" s="27">
        <f>'ผลการดำเนินงาน Planfin 63'!G23</f>
        <v>350928.11</v>
      </c>
      <c r="K29" s="116">
        <f t="shared" si="6"/>
        <v>-57065.5</v>
      </c>
      <c r="L29" s="116">
        <f t="shared" si="7"/>
        <v>-13.986861215792075</v>
      </c>
      <c r="M29" s="116">
        <f t="shared" si="8"/>
        <v>86.013138784207925</v>
      </c>
    </row>
    <row r="30" spans="1:13">
      <c r="A30" s="2" t="s">
        <v>37</v>
      </c>
      <c r="B30" s="82" t="s">
        <v>38</v>
      </c>
      <c r="C30" s="3">
        <v>4663246.38</v>
      </c>
      <c r="D30" s="3">
        <v>4400000</v>
      </c>
      <c r="E30" s="26">
        <f t="shared" si="5"/>
        <v>-263246.37999999989</v>
      </c>
      <c r="F30" s="26">
        <v>4017169.7271900824</v>
      </c>
      <c r="G30" s="217">
        <v>1789886.7252389649</v>
      </c>
      <c r="H30" s="47">
        <v>1</v>
      </c>
      <c r="I30" s="220">
        <f t="shared" si="9"/>
        <v>4400000</v>
      </c>
      <c r="J30" s="27">
        <f>'ผลการดำเนินงาน Planfin 63'!G24</f>
        <v>4798112.0599999996</v>
      </c>
      <c r="K30" s="116">
        <f t="shared" si="6"/>
        <v>398112.05999999959</v>
      </c>
      <c r="L30" s="116">
        <f t="shared" si="7"/>
        <v>9.0480013636363452</v>
      </c>
      <c r="M30" s="116">
        <f t="shared" si="8"/>
        <v>109.04800136363635</v>
      </c>
    </row>
    <row r="31" spans="1:13">
      <c r="A31" s="2" t="s">
        <v>39</v>
      </c>
      <c r="B31" s="82" t="s">
        <v>40</v>
      </c>
      <c r="C31" s="3">
        <v>47791139.910000004</v>
      </c>
      <c r="D31" s="3">
        <v>50366689.189999998</v>
      </c>
      <c r="E31" s="26">
        <f t="shared" si="5"/>
        <v>2575549.2799999937</v>
      </c>
      <c r="F31" s="26">
        <v>39604684.373842977</v>
      </c>
      <c r="G31" s="217">
        <v>10319256.520349238</v>
      </c>
      <c r="H31" s="47">
        <v>3</v>
      </c>
      <c r="I31" s="220">
        <f t="shared" si="9"/>
        <v>50366689.189999998</v>
      </c>
      <c r="J31" s="27">
        <f>'ผลการดำเนินงาน Planfin 63'!G25</f>
        <v>50889515.780000001</v>
      </c>
      <c r="K31" s="116">
        <f t="shared" si="6"/>
        <v>522826.59000000358</v>
      </c>
      <c r="L31" s="116">
        <f t="shared" si="7"/>
        <v>1.0380404160133025</v>
      </c>
      <c r="M31" s="116">
        <f t="shared" si="8"/>
        <v>101.0380404160133</v>
      </c>
    </row>
    <row r="32" spans="1:13">
      <c r="A32" s="2" t="s">
        <v>41</v>
      </c>
      <c r="B32" s="82" t="s">
        <v>42</v>
      </c>
      <c r="C32" s="3">
        <v>17237982</v>
      </c>
      <c r="D32" s="3">
        <v>17507636</v>
      </c>
      <c r="E32" s="26">
        <f t="shared" si="5"/>
        <v>269654</v>
      </c>
      <c r="F32" s="26">
        <v>11351502.087768594</v>
      </c>
      <c r="G32" s="217">
        <v>3382758.7020859085</v>
      </c>
      <c r="H32" s="47">
        <v>3</v>
      </c>
      <c r="I32" s="220">
        <f t="shared" si="9"/>
        <v>17507636</v>
      </c>
      <c r="J32" s="27">
        <f>'ผลการดำเนินงาน Planfin 63'!G26</f>
        <v>17127624.300000001</v>
      </c>
      <c r="K32" s="116">
        <f t="shared" si="6"/>
        <v>-380011.69999999925</v>
      </c>
      <c r="L32" s="116">
        <f t="shared" si="7"/>
        <v>-2.1705483253135895</v>
      </c>
      <c r="M32" s="116">
        <f t="shared" si="8"/>
        <v>97.82945167468641</v>
      </c>
    </row>
    <row r="33" spans="1:13">
      <c r="A33" s="2" t="s">
        <v>43</v>
      </c>
      <c r="B33" s="82" t="s">
        <v>44</v>
      </c>
      <c r="C33" s="3">
        <v>24170799.5</v>
      </c>
      <c r="D33" s="3">
        <v>24600323.350000001</v>
      </c>
      <c r="E33" s="26">
        <f t="shared" si="5"/>
        <v>429523.85000000149</v>
      </c>
      <c r="F33" s="26">
        <v>19484720.583677687</v>
      </c>
      <c r="G33" s="217">
        <v>5103158.8595148642</v>
      </c>
      <c r="H33" s="47">
        <v>3</v>
      </c>
      <c r="I33" s="220">
        <f t="shared" si="9"/>
        <v>24600323.350000001</v>
      </c>
      <c r="J33" s="27">
        <f>'ผลการดำเนินงาน Planfin 63'!G27</f>
        <v>25437942</v>
      </c>
      <c r="K33" s="116">
        <f t="shared" si="6"/>
        <v>837618.64999999851</v>
      </c>
      <c r="L33" s="116">
        <f t="shared" si="7"/>
        <v>3.4049091066113846</v>
      </c>
      <c r="M33" s="116">
        <f t="shared" si="8"/>
        <v>103.40490910661138</v>
      </c>
    </row>
    <row r="34" spans="1:13">
      <c r="A34" s="2" t="s">
        <v>45</v>
      </c>
      <c r="B34" s="82" t="s">
        <v>46</v>
      </c>
      <c r="C34" s="3">
        <v>3019423.1399999997</v>
      </c>
      <c r="D34" s="3">
        <v>3020726.76</v>
      </c>
      <c r="E34" s="26">
        <f t="shared" si="5"/>
        <v>1303.6200000001118</v>
      </c>
      <c r="F34" s="26">
        <v>2803807.0309090922</v>
      </c>
      <c r="G34" s="217">
        <v>814039.36220156972</v>
      </c>
      <c r="H34" s="47">
        <v>1</v>
      </c>
      <c r="I34" s="220">
        <f t="shared" si="9"/>
        <v>3020726.76</v>
      </c>
      <c r="J34" s="27">
        <f>'ผลการดำเนินงาน Planfin 63'!G28</f>
        <v>2872896.75</v>
      </c>
      <c r="K34" s="116">
        <f t="shared" si="6"/>
        <v>-147830.00999999978</v>
      </c>
      <c r="L34" s="116">
        <f t="shared" si="7"/>
        <v>-4.8938557421856927</v>
      </c>
      <c r="M34" s="116">
        <f t="shared" si="8"/>
        <v>95.106144257814307</v>
      </c>
    </row>
    <row r="35" spans="1:13">
      <c r="A35" s="2" t="s">
        <v>47</v>
      </c>
      <c r="B35" s="82" t="s">
        <v>48</v>
      </c>
      <c r="C35" s="3">
        <v>3945034.64</v>
      </c>
      <c r="D35" s="3">
        <v>4866594.5599999996</v>
      </c>
      <c r="E35" s="26">
        <f t="shared" si="5"/>
        <v>921559.91999999946</v>
      </c>
      <c r="F35" s="26">
        <v>6011048.1377685945</v>
      </c>
      <c r="G35" s="217">
        <v>5262141.9525103513</v>
      </c>
      <c r="H35" s="47">
        <v>0</v>
      </c>
      <c r="I35" s="220">
        <f t="shared" si="9"/>
        <v>4866594.5599999996</v>
      </c>
      <c r="J35" s="27">
        <f>'ผลการดำเนินงาน Planfin 63'!G29</f>
        <v>5659428.0599999996</v>
      </c>
      <c r="K35" s="116">
        <f t="shared" si="6"/>
        <v>792833.5</v>
      </c>
      <c r="L35" s="116">
        <f t="shared" si="7"/>
        <v>16.291340694713639</v>
      </c>
      <c r="M35" s="116">
        <f t="shared" si="8"/>
        <v>116.29134069471364</v>
      </c>
    </row>
    <row r="36" spans="1:13">
      <c r="A36" s="2" t="s">
        <v>49</v>
      </c>
      <c r="B36" s="82" t="s">
        <v>50</v>
      </c>
      <c r="C36" s="3">
        <v>4564879.3600000013</v>
      </c>
      <c r="D36" s="3">
        <v>4356708.21</v>
      </c>
      <c r="E36" s="26">
        <f t="shared" si="5"/>
        <v>-208171.1500000013</v>
      </c>
      <c r="F36" s="26">
        <v>2841634.6007024786</v>
      </c>
      <c r="G36" s="217">
        <v>813049.26575332298</v>
      </c>
      <c r="H36" s="47">
        <v>3</v>
      </c>
      <c r="I36" s="220">
        <f t="shared" si="9"/>
        <v>4356708.21</v>
      </c>
      <c r="J36" s="27">
        <f>'ผลการดำเนินงาน Planfin 63'!G30</f>
        <v>4378500.46</v>
      </c>
      <c r="K36" s="116">
        <f t="shared" si="6"/>
        <v>21792.25</v>
      </c>
      <c r="L36" s="116">
        <f t="shared" si="7"/>
        <v>0.50019989748177807</v>
      </c>
      <c r="M36" s="116">
        <f t="shared" si="8"/>
        <v>100.50019989748178</v>
      </c>
    </row>
    <row r="37" spans="1:13">
      <c r="A37" s="2" t="s">
        <v>51</v>
      </c>
      <c r="B37" s="82" t="s">
        <v>52</v>
      </c>
      <c r="C37" s="3">
        <v>3475278.3200000003</v>
      </c>
      <c r="D37" s="3">
        <v>4514912.22</v>
      </c>
      <c r="E37" s="26">
        <f t="shared" si="5"/>
        <v>1039633.8999999994</v>
      </c>
      <c r="F37" s="26">
        <v>3989833.5987190055</v>
      </c>
      <c r="G37" s="217">
        <v>1642372.1709775152</v>
      </c>
      <c r="H37" s="47">
        <v>1</v>
      </c>
      <c r="I37" s="220">
        <f t="shared" si="9"/>
        <v>4514912.22</v>
      </c>
      <c r="J37" s="27">
        <f>'ผลการดำเนินงาน Planfin 63'!G31</f>
        <v>4617360.5999999996</v>
      </c>
      <c r="K37" s="116">
        <f t="shared" si="6"/>
        <v>102448.37999999989</v>
      </c>
      <c r="L37" s="116">
        <f t="shared" si="7"/>
        <v>2.2691112253783672</v>
      </c>
      <c r="M37" s="116">
        <f t="shared" si="8"/>
        <v>102.26911122537837</v>
      </c>
    </row>
    <row r="38" spans="1:13">
      <c r="A38" s="2" t="s">
        <v>53</v>
      </c>
      <c r="B38" s="82" t="s">
        <v>54</v>
      </c>
      <c r="C38" s="3">
        <v>7755587.9399999995</v>
      </c>
      <c r="D38" s="3">
        <v>7849255.5800000001</v>
      </c>
      <c r="E38" s="26">
        <f t="shared" si="5"/>
        <v>93667.640000000596</v>
      </c>
      <c r="F38" s="26">
        <v>7301285.1496074414</v>
      </c>
      <c r="G38" s="217">
        <v>2765170.5090407813</v>
      </c>
      <c r="H38" s="47">
        <v>1</v>
      </c>
      <c r="I38" s="220">
        <f t="shared" si="9"/>
        <v>7849255.5800000001</v>
      </c>
      <c r="J38" s="27">
        <f>'ผลการดำเนินงาน Planfin 63'!G32</f>
        <v>7914472.6500000004</v>
      </c>
      <c r="K38" s="116">
        <f t="shared" si="6"/>
        <v>65217.070000000298</v>
      </c>
      <c r="L38" s="116">
        <f t="shared" si="7"/>
        <v>0.8308694924672011</v>
      </c>
      <c r="M38" s="116">
        <f t="shared" si="8"/>
        <v>100.8308694924672</v>
      </c>
    </row>
    <row r="39" spans="1:13">
      <c r="A39" s="2" t="s">
        <v>55</v>
      </c>
      <c r="B39" s="82" t="s">
        <v>56</v>
      </c>
      <c r="C39" s="3">
        <v>1385776.63</v>
      </c>
      <c r="D39" s="3">
        <v>1427349.93</v>
      </c>
      <c r="E39" s="26">
        <f t="shared" si="5"/>
        <v>41573.300000000047</v>
      </c>
      <c r="F39" s="26">
        <v>463002.35053749994</v>
      </c>
      <c r="G39" s="217">
        <v>843194.04919781536</v>
      </c>
      <c r="H39" s="47">
        <v>3</v>
      </c>
      <c r="I39" s="220">
        <f t="shared" si="9"/>
        <v>1427349.93</v>
      </c>
      <c r="J39" s="27">
        <f>'ผลการดำเนินงาน Planfin 63'!G33</f>
        <v>3495833.32</v>
      </c>
      <c r="K39" s="116">
        <f t="shared" si="6"/>
        <v>2068483.39</v>
      </c>
      <c r="L39" s="116">
        <f t="shared" si="7"/>
        <v>144.91774907643006</v>
      </c>
      <c r="M39" s="116">
        <f t="shared" si="8"/>
        <v>244.91774907643006</v>
      </c>
    </row>
    <row r="40" spans="1:13" s="8" customFormat="1">
      <c r="A40" s="130" t="s">
        <v>57</v>
      </c>
      <c r="B40" s="131" t="s">
        <v>58</v>
      </c>
      <c r="C40" s="3">
        <v>25610596.120000001</v>
      </c>
      <c r="D40" s="3">
        <v>28139389.100000001</v>
      </c>
      <c r="E40" s="26">
        <f>D40-C40</f>
        <v>2528792.9800000004</v>
      </c>
      <c r="F40" s="26">
        <v>13091238.711364878</v>
      </c>
      <c r="G40" s="217">
        <v>7919508.0434809383</v>
      </c>
      <c r="H40" s="47">
        <v>3</v>
      </c>
      <c r="I40" s="220">
        <f t="shared" si="9"/>
        <v>28139389.100000001</v>
      </c>
      <c r="J40" s="27">
        <f>'ผลการดำเนินงาน Planfin 63'!G34</f>
        <v>30015392.989999998</v>
      </c>
      <c r="K40" s="116">
        <f>J40-I40</f>
        <v>1876003.8899999969</v>
      </c>
      <c r="L40" s="116">
        <f>(J40*100)/I40-100</f>
        <v>6.6668252225845208</v>
      </c>
      <c r="M40" s="116">
        <f>(J40*100)/D40</f>
        <v>106.66682522258452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25883.37833333333</v>
      </c>
      <c r="G41" s="217">
        <v>31140.286467130918</v>
      </c>
      <c r="H41" s="47">
        <v>0</v>
      </c>
      <c r="I41" s="220">
        <f t="shared" si="9"/>
        <v>0</v>
      </c>
      <c r="J41" s="27">
        <f>'ผลการดำเนินงาน Planfin 63'!G35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161332284.55000001</v>
      </c>
      <c r="D42" s="5">
        <f>SUM(D27:D41)</f>
        <v>167238813.80000001</v>
      </c>
      <c r="E42" s="28">
        <f t="shared" si="5"/>
        <v>5906529.25</v>
      </c>
      <c r="F42" s="28">
        <v>126181558.16724065</v>
      </c>
      <c r="G42" s="218">
        <v>46790755.9247889</v>
      </c>
      <c r="H42" s="48">
        <v>1</v>
      </c>
      <c r="I42" s="5">
        <f>SUM(I27:I41)</f>
        <v>167238813.80000001</v>
      </c>
      <c r="J42" s="31">
        <f>'ผลการดำเนินงาน Planfin 63'!G36</f>
        <v>174177640.92999998</v>
      </c>
      <c r="K42" s="29">
        <f>J42-I42</f>
        <v>6938827.1299999654</v>
      </c>
      <c r="L42" s="29">
        <f t="shared" si="7"/>
        <v>4.1490530650965098</v>
      </c>
      <c r="M42" s="29">
        <f t="shared" si="8"/>
        <v>104.14905306509651</v>
      </c>
    </row>
    <row r="43" spans="1:13" s="8" customFormat="1">
      <c r="A43" s="81" t="s">
        <v>180</v>
      </c>
      <c r="B43" s="76" t="s">
        <v>151</v>
      </c>
      <c r="C43" s="77">
        <f>C42-C38</f>
        <v>153576696.61000001</v>
      </c>
      <c r="D43" s="77">
        <f>D42-D38</f>
        <v>159389558.22</v>
      </c>
      <c r="E43" s="78">
        <f>D43-C43</f>
        <v>5812861.6099999845</v>
      </c>
      <c r="F43" s="78"/>
      <c r="G43" s="219"/>
      <c r="H43" s="79"/>
      <c r="I43" s="77">
        <f>I42-I38</f>
        <v>159389558.22</v>
      </c>
      <c r="J43" s="80">
        <f>'ผลการดำเนินงาน Planfin 63'!G37</f>
        <v>166263168.27999997</v>
      </c>
      <c r="K43" s="117">
        <f>J43-I43</f>
        <v>6873610.0599999726</v>
      </c>
      <c r="L43" s="117">
        <f t="shared" si="7"/>
        <v>4.312459446378881</v>
      </c>
      <c r="M43" s="117">
        <f t="shared" si="8"/>
        <v>104.31245944637888</v>
      </c>
    </row>
    <row r="44" spans="1:13" s="139" customFormat="1" ht="25.5">
      <c r="A44" s="171"/>
      <c r="B44" s="165" t="s">
        <v>226</v>
      </c>
      <c r="C44" s="172">
        <f>C43-C41</f>
        <v>153576696.61000001</v>
      </c>
      <c r="D44" s="172">
        <f>D43-D41</f>
        <v>159389558.22</v>
      </c>
      <c r="E44" s="173">
        <f>D44-C44</f>
        <v>5812861.6099999845</v>
      </c>
      <c r="F44" s="173"/>
      <c r="G44" s="174"/>
      <c r="H44" s="173"/>
      <c r="I44" s="172">
        <f>I43-I41</f>
        <v>159389558.22</v>
      </c>
      <c r="J44" s="172">
        <f>J43-J41</f>
        <v>166263168.27999997</v>
      </c>
      <c r="K44" s="175">
        <f>J44-I44</f>
        <v>6873610.0599999726</v>
      </c>
      <c r="L44" s="170">
        <f>(J44*100)/I44-100</f>
        <v>4.312459446378881</v>
      </c>
      <c r="M44" s="170">
        <f>(J44*100)/D44</f>
        <v>104.31245944637888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11907132.899999976</v>
      </c>
      <c r="D46" s="5">
        <f t="shared" si="10"/>
        <v>9671209.1299999952</v>
      </c>
      <c r="E46" s="28">
        <f t="shared" ref="E46:E48" si="11">D46-C46</f>
        <v>-2235923.7699999809</v>
      </c>
      <c r="F46" s="177"/>
      <c r="G46" s="178"/>
      <c r="H46" s="179"/>
      <c r="I46" s="5">
        <f t="shared" ref="I46:J48" si="12">I23-I42</f>
        <v>9671209.1299999952</v>
      </c>
      <c r="J46" s="5">
        <f t="shared" si="12"/>
        <v>14525087.060000002</v>
      </c>
      <c r="K46" s="28">
        <f>J46-I46</f>
        <v>4853877.9300000072</v>
      </c>
      <c r="L46" s="180">
        <f>(J46*100)/I46-100</f>
        <v>50.188946022719392</v>
      </c>
      <c r="M46" s="181">
        <f>(J46*100)/D46</f>
        <v>150.18894602271939</v>
      </c>
    </row>
    <row r="47" spans="1:13" s="85" customFormat="1">
      <c r="A47" s="182" t="s">
        <v>63</v>
      </c>
      <c r="B47" s="183" t="s">
        <v>66</v>
      </c>
      <c r="C47" s="184">
        <f t="shared" si="10"/>
        <v>14478330.849999964</v>
      </c>
      <c r="D47" s="184">
        <f t="shared" si="10"/>
        <v>11604441.280000001</v>
      </c>
      <c r="E47" s="185">
        <f t="shared" si="11"/>
        <v>-2873889.569999963</v>
      </c>
      <c r="F47" s="186"/>
      <c r="G47" s="187"/>
      <c r="H47" s="188"/>
      <c r="I47" s="184">
        <f>I24-I43</f>
        <v>11604441.280000001</v>
      </c>
      <c r="J47" s="184">
        <f t="shared" si="12"/>
        <v>17609895.129999995</v>
      </c>
      <c r="K47" s="185">
        <f>J47-I47</f>
        <v>6005453.849999994</v>
      </c>
      <c r="L47" s="181">
        <f t="shared" ref="L47:L48" si="13">(J47*100)/I47-100</f>
        <v>51.751339897339676</v>
      </c>
      <c r="M47" s="181">
        <f t="shared" ref="M47:M48" si="14">(J47*100)/D47</f>
        <v>151.75133989733968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14478330.849999964</v>
      </c>
      <c r="D48" s="190">
        <f t="shared" si="10"/>
        <v>11604441.280000001</v>
      </c>
      <c r="E48" s="191">
        <f t="shared" si="11"/>
        <v>-2873889.569999963</v>
      </c>
      <c r="F48" s="192"/>
      <c r="G48" s="192"/>
      <c r="H48" s="192"/>
      <c r="I48" s="190">
        <f>I25-I44</f>
        <v>11604441.280000001</v>
      </c>
      <c r="J48" s="190">
        <f t="shared" si="12"/>
        <v>17609895.129999995</v>
      </c>
      <c r="K48" s="190">
        <f>(K23-K22)-(K42-K38)</f>
        <v>6005453.8500000071</v>
      </c>
      <c r="L48" s="193">
        <f t="shared" si="13"/>
        <v>51.751339897339676</v>
      </c>
      <c r="M48" s="193">
        <f t="shared" si="14"/>
        <v>151.75133989733968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2320888.2599999998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-2543337.8639999996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3">
        <v>18585480.169999991</v>
      </c>
      <c r="D51" s="3">
        <f>C51</f>
        <v>18585480.169999991</v>
      </c>
      <c r="E51" s="51"/>
    </row>
    <row r="52" spans="1:13">
      <c r="A52" s="2" t="s">
        <v>70</v>
      </c>
      <c r="B52" s="134" t="s">
        <v>222</v>
      </c>
      <c r="C52" s="3">
        <v>31412398.449999999</v>
      </c>
      <c r="D52" s="3">
        <f>C52</f>
        <v>31412398.449999999</v>
      </c>
      <c r="E52" s="51"/>
    </row>
    <row r="53" spans="1:13">
      <c r="A53" s="2" t="s">
        <v>71</v>
      </c>
      <c r="B53" s="134" t="s">
        <v>223</v>
      </c>
      <c r="C53" s="6">
        <v>-31411527.289999999</v>
      </c>
      <c r="D53" s="6">
        <f>C53</f>
        <v>-31411527.289999999</v>
      </c>
      <c r="E53" s="51"/>
    </row>
    <row r="54" spans="1:13">
      <c r="A54" s="2" t="s">
        <v>206</v>
      </c>
      <c r="B54" s="143" t="s">
        <v>224</v>
      </c>
      <c r="C54" s="107">
        <v>871.16000000014901</v>
      </c>
      <c r="D54" s="3">
        <f t="shared" ref="D54" si="15">C54</f>
        <v>871.16000000014901</v>
      </c>
      <c r="E54" s="51"/>
      <c r="G54" s="1"/>
      <c r="H54" s="33"/>
    </row>
    <row r="55" spans="1:13">
      <c r="A55" s="8" t="s">
        <v>149</v>
      </c>
      <c r="B55" s="7"/>
      <c r="G55" s="1"/>
      <c r="H55" s="33"/>
    </row>
    <row r="56" spans="1:13">
      <c r="A56" s="248" t="s">
        <v>230</v>
      </c>
      <c r="B56" s="248"/>
      <c r="C56" s="248"/>
      <c r="G56" s="1"/>
      <c r="H56" s="33"/>
    </row>
    <row r="57" spans="1:13">
      <c r="A57" s="8"/>
      <c r="B57" s="7"/>
      <c r="G57" s="1"/>
      <c r="H57" s="33"/>
    </row>
    <row r="58" spans="1:13" hidden="1">
      <c r="A58" s="8"/>
      <c r="B58" s="7"/>
      <c r="G58" s="1"/>
      <c r="H58" s="33"/>
    </row>
    <row r="59" spans="1:13" hidden="1">
      <c r="A59" s="8"/>
      <c r="B59" s="7"/>
      <c r="G59" s="1"/>
      <c r="H59" s="33"/>
    </row>
    <row r="60" spans="1:13" hidden="1">
      <c r="A60" s="8"/>
      <c r="B60" s="7"/>
      <c r="G60" s="1"/>
      <c r="H60" s="33"/>
    </row>
    <row r="61" spans="1:13" hidden="1">
      <c r="A61" s="8"/>
      <c r="B61" s="7"/>
      <c r="G61" s="1"/>
      <c r="H61" s="33"/>
    </row>
    <row r="62" spans="1:13" hidden="1">
      <c r="A62" s="8"/>
      <c r="B62" s="7"/>
      <c r="G62" s="1"/>
      <c r="H62" s="33"/>
    </row>
    <row r="63" spans="1:13" hidden="1">
      <c r="A63" s="8"/>
      <c r="B63" s="7"/>
      <c r="G63" s="1"/>
      <c r="H63" s="33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12854330.960000001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6764253.04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4000000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23618584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921802.96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0">
        <v>35000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750000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50000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0">
        <v>30000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259871.61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816896.62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1000000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384700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120000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2000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4370271.1899999995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75323960.409999982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15632095.449999999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6877662.8099999996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4133556.15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13310705.050000001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19794725.5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7377122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4642202.63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3555890.82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118046762.80000001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95641620.140000001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50000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1532298.29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13635815.560000001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4864226.12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1912332.81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410469.88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2269156.5699999998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4740023.43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1176000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1">
        <v>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8185180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5897600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7634400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2261049.33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673095.67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65855</v>
      </c>
      <c r="D130" s="45"/>
      <c r="E130" s="45"/>
      <c r="I130" s="109"/>
    </row>
    <row r="131" spans="1:13" s="8" customFormat="1">
      <c r="A131" s="1"/>
      <c r="B131" s="203" t="s">
        <v>87</v>
      </c>
      <c r="C131" s="161">
        <v>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1450000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17982000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D2"/>
    <mergeCell ref="B3:E3"/>
    <mergeCell ref="B4:D4"/>
    <mergeCell ref="B5:E5"/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</mergeCells>
  <pageMargins left="0.15748031496062992" right="0.27559055118110237" top="0.34" bottom="0.38" header="0.24" footer="0.17"/>
  <pageSetup paperSize="5" scale="70" orientation="landscape" blackAndWhite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M144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6" style="1" customWidth="1"/>
    <col min="3" max="3" width="23.375" style="1" bestFit="1" customWidth="1"/>
    <col min="4" max="4" width="17.25" style="1" customWidth="1"/>
    <col min="5" max="5" width="16.875" style="1" customWidth="1"/>
    <col min="6" max="6" width="18" style="1" bestFit="1" customWidth="1"/>
    <col min="7" max="7" width="16.875" style="8" customWidth="1"/>
    <col min="8" max="8" width="7.75" style="33" bestFit="1" customWidth="1"/>
    <col min="9" max="9" width="17.125" style="1" customWidth="1"/>
    <col min="10" max="10" width="15.375" style="1" bestFit="1" customWidth="1"/>
    <col min="11" max="11" width="17.125" style="45" customWidth="1"/>
    <col min="12" max="13" width="11.875" style="45" customWidth="1"/>
    <col min="14" max="16384" width="9" style="1"/>
  </cols>
  <sheetData>
    <row r="1" spans="1:13" ht="12.75" customHeight="1">
      <c r="B1" s="233" t="s">
        <v>134</v>
      </c>
      <c r="C1" s="233"/>
      <c r="D1" s="233"/>
      <c r="E1" s="233"/>
      <c r="F1" s="8" t="s">
        <v>253</v>
      </c>
      <c r="G1" s="101" t="s">
        <v>176</v>
      </c>
      <c r="H1" s="1"/>
    </row>
    <row r="2" spans="1:13">
      <c r="B2" s="233" t="s">
        <v>112</v>
      </c>
      <c r="C2" s="233"/>
      <c r="D2" s="233"/>
      <c r="E2" s="233"/>
      <c r="F2" s="8" t="s">
        <v>254</v>
      </c>
      <c r="G2" s="8" t="s">
        <v>168</v>
      </c>
      <c r="H2" s="1"/>
      <c r="I2" s="98" t="s">
        <v>173</v>
      </c>
    </row>
    <row r="3" spans="1:13" ht="12.75" customHeight="1">
      <c r="B3" s="233" t="s">
        <v>269</v>
      </c>
      <c r="C3" s="233"/>
      <c r="D3" s="233"/>
      <c r="E3" s="233"/>
      <c r="F3" s="8" t="s">
        <v>255</v>
      </c>
      <c r="G3" s="8" t="s">
        <v>197</v>
      </c>
      <c r="H3" s="1"/>
    </row>
    <row r="4" spans="1:13">
      <c r="B4" s="233"/>
      <c r="C4" s="233"/>
      <c r="D4" s="233"/>
      <c r="F4" s="8" t="s">
        <v>256</v>
      </c>
      <c r="G4" s="8" t="s">
        <v>276</v>
      </c>
      <c r="H4" s="1"/>
    </row>
    <row r="5" spans="1:13" ht="12.75" customHeight="1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176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123479918.79000001</v>
      </c>
      <c r="D11" s="3">
        <v>140611761.16999999</v>
      </c>
      <c r="E11" s="26">
        <f>D11-C11</f>
        <v>17131842.37999998</v>
      </c>
      <c r="F11" s="26">
        <v>139357473.61800003</v>
      </c>
      <c r="G11" s="217">
        <v>52435190.344482817</v>
      </c>
      <c r="H11" s="47">
        <v>1</v>
      </c>
      <c r="I11" s="220">
        <f>(D11/12)*12</f>
        <v>140611761.16999999</v>
      </c>
      <c r="J11" s="27">
        <f>'ผลการดำเนินงาน Planfin 63'!H6</f>
        <v>132265855.70999999</v>
      </c>
      <c r="K11" s="116">
        <f>J11-I11</f>
        <v>-8345905.4599999934</v>
      </c>
      <c r="L11" s="116">
        <f>(J11*100)/I11-100</f>
        <v>-5.935424882353729</v>
      </c>
      <c r="M11" s="116">
        <f>(J11*100)/D11</f>
        <v>94.064575117646271</v>
      </c>
    </row>
    <row r="12" spans="1:13">
      <c r="A12" s="2" t="s">
        <v>8</v>
      </c>
      <c r="B12" s="82" t="s">
        <v>9</v>
      </c>
      <c r="C12" s="3">
        <v>332450</v>
      </c>
      <c r="D12" s="3">
        <v>597400</v>
      </c>
      <c r="E12" s="26">
        <f t="shared" ref="E12:E22" si="0">D12-C12</f>
        <v>264950</v>
      </c>
      <c r="F12" s="26">
        <v>524715.4</v>
      </c>
      <c r="G12" s="217">
        <v>711400.47505250748</v>
      </c>
      <c r="H12" s="47">
        <v>1</v>
      </c>
      <c r="I12" s="220">
        <f t="shared" ref="I12:I22" si="1">(D12/12)*12</f>
        <v>597400</v>
      </c>
      <c r="J12" s="27">
        <f>'ผลการดำเนินงาน Planfin 63'!H7</f>
        <v>471250</v>
      </c>
      <c r="K12" s="116">
        <f>J12-I12</f>
        <v>-126150</v>
      </c>
      <c r="L12" s="116">
        <f t="shared" ref="L12:L22" si="2">(J12*100)/I12-100</f>
        <v>-21.116504854368927</v>
      </c>
      <c r="M12" s="116">
        <f t="shared" ref="M12:M23" si="3">(J12*100)/D12</f>
        <v>78.883495145631073</v>
      </c>
    </row>
    <row r="13" spans="1:13">
      <c r="A13" s="2" t="s">
        <v>10</v>
      </c>
      <c r="B13" s="82" t="s">
        <v>11</v>
      </c>
      <c r="C13" s="3">
        <v>435180.18</v>
      </c>
      <c r="D13" s="3">
        <v>933559.1</v>
      </c>
      <c r="E13" s="26">
        <f t="shared" si="0"/>
        <v>498378.92</v>
      </c>
      <c r="F13" s="26">
        <v>2083360.1410000001</v>
      </c>
      <c r="G13" s="217">
        <v>3672339.6792115769</v>
      </c>
      <c r="H13" s="47">
        <v>0</v>
      </c>
      <c r="I13" s="220">
        <f t="shared" si="1"/>
        <v>933559.09999999986</v>
      </c>
      <c r="J13" s="27">
        <f>'ผลการดำเนินงาน Planfin 63'!H8</f>
        <v>875909.55</v>
      </c>
      <c r="K13" s="116">
        <f t="shared" ref="K13:K23" si="4">J13-I13</f>
        <v>-57649.549999999814</v>
      </c>
      <c r="L13" s="116">
        <f t="shared" si="2"/>
        <v>-6.1752437526451018</v>
      </c>
      <c r="M13" s="116">
        <f t="shared" si="3"/>
        <v>93.824756247354884</v>
      </c>
    </row>
    <row r="14" spans="1:13">
      <c r="A14" s="2" t="s">
        <v>12</v>
      </c>
      <c r="B14" s="82" t="s">
        <v>13</v>
      </c>
      <c r="C14" s="3">
        <v>4419658.7</v>
      </c>
      <c r="D14" s="3">
        <v>3915671.42</v>
      </c>
      <c r="E14" s="26">
        <f t="shared" si="0"/>
        <v>-503987.28000000026</v>
      </c>
      <c r="F14" s="26">
        <v>4708477.6529999999</v>
      </c>
      <c r="G14" s="217">
        <v>2453351.5520632723</v>
      </c>
      <c r="H14" s="47">
        <v>0</v>
      </c>
      <c r="I14" s="220">
        <f t="shared" si="1"/>
        <v>3915671.42</v>
      </c>
      <c r="J14" s="27">
        <f>'ผลการดำเนินงาน Planfin 63'!H9</f>
        <v>4057901.02</v>
      </c>
      <c r="K14" s="116">
        <f t="shared" si="4"/>
        <v>142229.60000000009</v>
      </c>
      <c r="L14" s="116">
        <f t="shared" si="2"/>
        <v>3.632317034405304</v>
      </c>
      <c r="M14" s="116">
        <f t="shared" si="3"/>
        <v>103.6323170344053</v>
      </c>
    </row>
    <row r="15" spans="1:13">
      <c r="A15" s="2" t="s">
        <v>14</v>
      </c>
      <c r="B15" s="82" t="s">
        <v>15</v>
      </c>
      <c r="C15" s="3">
        <v>36743960.920000002</v>
      </c>
      <c r="D15" s="3">
        <v>37487139.520000003</v>
      </c>
      <c r="E15" s="26">
        <f t="shared" si="0"/>
        <v>743178.60000000149</v>
      </c>
      <c r="F15" s="26">
        <v>34231249.296000004</v>
      </c>
      <c r="G15" s="217">
        <v>13830001.838306025</v>
      </c>
      <c r="H15" s="47">
        <v>1</v>
      </c>
      <c r="I15" s="220">
        <f t="shared" si="1"/>
        <v>37487139.520000003</v>
      </c>
      <c r="J15" s="27">
        <f>'ผลการดำเนินงาน Planfin 63'!H10</f>
        <v>38447263.299999997</v>
      </c>
      <c r="K15" s="116">
        <f t="shared" si="4"/>
        <v>960123.77999999374</v>
      </c>
      <c r="L15" s="116">
        <f t="shared" si="2"/>
        <v>2.5612084365299523</v>
      </c>
      <c r="M15" s="116">
        <f t="shared" si="3"/>
        <v>102.56120843652995</v>
      </c>
    </row>
    <row r="16" spans="1:13">
      <c r="A16" s="2" t="s">
        <v>16</v>
      </c>
      <c r="B16" s="82" t="s">
        <v>17</v>
      </c>
      <c r="C16" s="3">
        <v>6868155.5899999999</v>
      </c>
      <c r="D16" s="3">
        <v>16790068.98</v>
      </c>
      <c r="E16" s="26">
        <f t="shared" si="0"/>
        <v>9921913.3900000006</v>
      </c>
      <c r="F16" s="26">
        <v>23499100.130000003</v>
      </c>
      <c r="G16" s="217">
        <v>21524405.062287241</v>
      </c>
      <c r="H16" s="47">
        <v>0</v>
      </c>
      <c r="I16" s="220">
        <f t="shared" si="1"/>
        <v>16790068.98</v>
      </c>
      <c r="J16" s="27">
        <f>'ผลการดำเนินงาน Planfin 63'!H11</f>
        <v>14389822.58</v>
      </c>
      <c r="K16" s="116">
        <f t="shared" si="4"/>
        <v>-2400246.4000000004</v>
      </c>
      <c r="L16" s="116">
        <f t="shared" si="2"/>
        <v>-14.295631559698336</v>
      </c>
      <c r="M16" s="116">
        <f t="shared" si="3"/>
        <v>85.704368440301664</v>
      </c>
    </row>
    <row r="17" spans="1:13">
      <c r="A17" s="2" t="s">
        <v>18</v>
      </c>
      <c r="B17" s="82" t="s">
        <v>19</v>
      </c>
      <c r="C17" s="3">
        <v>4567353.03</v>
      </c>
      <c r="D17" s="3">
        <v>3002650.52</v>
      </c>
      <c r="E17" s="26">
        <f t="shared" si="0"/>
        <v>-1564702.5100000002</v>
      </c>
      <c r="F17" s="26">
        <v>2063640.6159999999</v>
      </c>
      <c r="G17" s="217">
        <v>3434378.1213716203</v>
      </c>
      <c r="H17" s="47">
        <v>1</v>
      </c>
      <c r="I17" s="220">
        <f t="shared" si="1"/>
        <v>3002650.52</v>
      </c>
      <c r="J17" s="27">
        <f>'ผลการดำเนินงาน Planfin 63'!H12</f>
        <v>2011351.66</v>
      </c>
      <c r="K17" s="116">
        <f t="shared" si="4"/>
        <v>-991298.8600000001</v>
      </c>
      <c r="L17" s="116">
        <f t="shared" si="2"/>
        <v>-33.014127131918102</v>
      </c>
      <c r="M17" s="116">
        <f t="shared" si="3"/>
        <v>66.985872868081898</v>
      </c>
    </row>
    <row r="18" spans="1:13">
      <c r="A18" s="2" t="s">
        <v>20</v>
      </c>
      <c r="B18" s="82" t="s">
        <v>21</v>
      </c>
      <c r="C18" s="3">
        <v>45380170.890000001</v>
      </c>
      <c r="D18" s="3">
        <v>45957075.030000001</v>
      </c>
      <c r="E18" s="26">
        <f t="shared" si="0"/>
        <v>576904.1400000006</v>
      </c>
      <c r="F18" s="26">
        <v>39020580.561000004</v>
      </c>
      <c r="G18" s="217">
        <v>20830983.359023377</v>
      </c>
      <c r="H18" s="47">
        <v>1</v>
      </c>
      <c r="I18" s="220">
        <f t="shared" si="1"/>
        <v>45957075.030000001</v>
      </c>
      <c r="J18" s="27">
        <f>'ผลการดำเนินงาน Planfin 63'!H13</f>
        <v>39882252.289999999</v>
      </c>
      <c r="K18" s="116">
        <f t="shared" si="4"/>
        <v>-6074822.7400000021</v>
      </c>
      <c r="L18" s="116">
        <f t="shared" si="2"/>
        <v>-13.218471227845683</v>
      </c>
      <c r="M18" s="116">
        <f t="shared" si="3"/>
        <v>86.781528772154317</v>
      </c>
    </row>
    <row r="19" spans="1:13">
      <c r="A19" s="2" t="s">
        <v>22</v>
      </c>
      <c r="B19" s="82" t="s">
        <v>23</v>
      </c>
      <c r="C19" s="3">
        <v>82530212.060000002</v>
      </c>
      <c r="D19" s="3">
        <v>84646896.239999995</v>
      </c>
      <c r="E19" s="26">
        <f t="shared" si="0"/>
        <v>2116684.1799999923</v>
      </c>
      <c r="F19" s="26">
        <v>102637309.85600001</v>
      </c>
      <c r="G19" s="217">
        <v>33757960.522591427</v>
      </c>
      <c r="H19" s="47">
        <v>0</v>
      </c>
      <c r="I19" s="220">
        <f t="shared" si="1"/>
        <v>84646896.239999995</v>
      </c>
      <c r="J19" s="27">
        <f>'ผลการดำเนินงาน Planfin 63'!H14</f>
        <v>89144559.989999995</v>
      </c>
      <c r="K19" s="116">
        <f t="shared" si="4"/>
        <v>4497663.75</v>
      </c>
      <c r="L19" s="116">
        <f t="shared" si="2"/>
        <v>5.3134420159337452</v>
      </c>
      <c r="M19" s="116">
        <f t="shared" si="3"/>
        <v>105.31344201593375</v>
      </c>
    </row>
    <row r="20" spans="1:13">
      <c r="A20" s="2" t="s">
        <v>24</v>
      </c>
      <c r="B20" s="82" t="s">
        <v>25</v>
      </c>
      <c r="C20" s="3">
        <v>21442783.219999999</v>
      </c>
      <c r="D20" s="3">
        <v>34292471.009999998</v>
      </c>
      <c r="E20" s="26">
        <f t="shared" si="0"/>
        <v>12849687.789999999</v>
      </c>
      <c r="F20" s="26">
        <v>26514681.598999996</v>
      </c>
      <c r="G20" s="217">
        <v>8834663.2567870151</v>
      </c>
      <c r="H20" s="47">
        <v>1</v>
      </c>
      <c r="I20" s="220">
        <f t="shared" si="1"/>
        <v>34292471.009999998</v>
      </c>
      <c r="J20" s="27">
        <f>'ผลการดำเนินงาน Planfin 63'!H15</f>
        <v>35736982.759999998</v>
      </c>
      <c r="K20" s="116">
        <f t="shared" si="4"/>
        <v>1444511.75</v>
      </c>
      <c r="L20" s="116">
        <f t="shared" si="2"/>
        <v>4.2123291423903737</v>
      </c>
      <c r="M20" s="116">
        <f t="shared" si="3"/>
        <v>104.21232914239037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50623</v>
      </c>
      <c r="G21" s="217">
        <v>0</v>
      </c>
      <c r="H21" s="47">
        <v>0</v>
      </c>
      <c r="I21" s="220">
        <f t="shared" si="1"/>
        <v>0</v>
      </c>
      <c r="J21" s="27">
        <f>'ผลการดำเนินงาน Planfin 63'!H16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6258609.2800000003</v>
      </c>
      <c r="D22" s="3">
        <v>36958782.82</v>
      </c>
      <c r="E22" s="26">
        <f t="shared" si="0"/>
        <v>30700173.539999999</v>
      </c>
      <c r="F22" s="26">
        <v>34934979.483999997</v>
      </c>
      <c r="G22" s="217">
        <v>31506082.554642472</v>
      </c>
      <c r="H22" s="47">
        <v>1</v>
      </c>
      <c r="I22" s="220">
        <f t="shared" si="1"/>
        <v>36958782.82</v>
      </c>
      <c r="J22" s="27">
        <f>'ผลการดำเนินงาน Planfin 63'!H17</f>
        <v>16217682.82</v>
      </c>
      <c r="K22" s="116">
        <f>J22-I22</f>
        <v>-20741100</v>
      </c>
      <c r="L22" s="116">
        <f t="shared" si="2"/>
        <v>-56.119542954147533</v>
      </c>
      <c r="M22" s="116">
        <f t="shared" si="3"/>
        <v>43.880457045852467</v>
      </c>
    </row>
    <row r="23" spans="1:13" s="32" customFormat="1">
      <c r="A23" s="86" t="s">
        <v>28</v>
      </c>
      <c r="B23" s="58" t="s">
        <v>29</v>
      </c>
      <c r="C23" s="5">
        <f>SUM(C11:C22)</f>
        <v>332458452.65999997</v>
      </c>
      <c r="D23" s="5">
        <f>SUM(D11:D22)</f>
        <v>405193475.80999994</v>
      </c>
      <c r="E23" s="28">
        <f>D23-C23</f>
        <v>72735023.149999976</v>
      </c>
      <c r="F23" s="28">
        <v>409626191.35399997</v>
      </c>
      <c r="G23" s="218">
        <v>192990756.76581934</v>
      </c>
      <c r="H23" s="48">
        <v>0</v>
      </c>
      <c r="I23" s="5">
        <f>SUM(I11:I22)</f>
        <v>405193475.80999994</v>
      </c>
      <c r="J23" s="31">
        <f>'ผลการดำเนินงาน Planfin 63'!H18</f>
        <v>373500831.67999995</v>
      </c>
      <c r="K23" s="29">
        <f t="shared" si="4"/>
        <v>-31692644.129999995</v>
      </c>
      <c r="L23" s="29">
        <f>(J23*100)/I23-100</f>
        <v>-7.8216077064530651</v>
      </c>
      <c r="M23" s="29">
        <f t="shared" si="3"/>
        <v>92.178392293546935</v>
      </c>
    </row>
    <row r="24" spans="1:13" s="8" customFormat="1">
      <c r="A24" s="81" t="s">
        <v>179</v>
      </c>
      <c r="B24" s="76" t="s">
        <v>150</v>
      </c>
      <c r="C24" s="77">
        <f>C23-C22</f>
        <v>326199843.38</v>
      </c>
      <c r="D24" s="77">
        <f>D23-D22</f>
        <v>368234692.98999995</v>
      </c>
      <c r="E24" s="78">
        <f>D24-C24</f>
        <v>42034849.609999955</v>
      </c>
      <c r="F24" s="78"/>
      <c r="G24" s="219"/>
      <c r="H24" s="79"/>
      <c r="I24" s="77">
        <f>I23-I22</f>
        <v>368234692.98999995</v>
      </c>
      <c r="J24" s="80">
        <f>'ผลการดำเนินงาน Planfin 63'!H19</f>
        <v>357283148.85999995</v>
      </c>
      <c r="K24" s="117">
        <f>J24-I24</f>
        <v>-10951544.129999995</v>
      </c>
      <c r="L24" s="117">
        <f>(J24*100)/I24-100</f>
        <v>-2.9740663599823876</v>
      </c>
      <c r="M24" s="117">
        <f>(J24*100)/D24</f>
        <v>97.025933640017612</v>
      </c>
    </row>
    <row r="25" spans="1:13">
      <c r="A25" s="164"/>
      <c r="B25" s="165" t="s">
        <v>225</v>
      </c>
      <c r="C25" s="166">
        <f>C24-C21</f>
        <v>326199843.38</v>
      </c>
      <c r="D25" s="166">
        <f>D24-D21</f>
        <v>368234692.98999995</v>
      </c>
      <c r="E25" s="167">
        <f>D25-C25</f>
        <v>42034849.609999955</v>
      </c>
      <c r="F25" s="166"/>
      <c r="G25" s="168"/>
      <c r="H25" s="169"/>
      <c r="I25" s="166">
        <f>I24-I21</f>
        <v>368234692.98999995</v>
      </c>
      <c r="J25" s="166">
        <f>J24-J21</f>
        <v>357283148.85999995</v>
      </c>
      <c r="K25" s="166">
        <f>K24-K21</f>
        <v>-10951544.129999995</v>
      </c>
      <c r="L25" s="170">
        <f>(J25*100)/I25-100</f>
        <v>-2.9740663599823876</v>
      </c>
      <c r="M25" s="170">
        <f>(J25*100)/D25</f>
        <v>97.025933640017612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44289019.759999998</v>
      </c>
      <c r="D27" s="3">
        <v>48374407.399999999</v>
      </c>
      <c r="E27" s="26">
        <f t="shared" ref="E27:E42" si="5">D27-C27</f>
        <v>4085387.6400000006</v>
      </c>
      <c r="F27" s="26">
        <v>38162565.390999988</v>
      </c>
      <c r="G27" s="217">
        <v>12648722.672933649</v>
      </c>
      <c r="H27" s="47">
        <v>1</v>
      </c>
      <c r="I27" s="220">
        <f>(D27/12)*12</f>
        <v>48374407.399999999</v>
      </c>
      <c r="J27" s="27">
        <f>'ผลการดำเนินงาน Planfin 63'!H21</f>
        <v>49216592.490000002</v>
      </c>
      <c r="K27" s="116">
        <f t="shared" ref="K27:K41" si="6">J27-I27</f>
        <v>842185.09000000358</v>
      </c>
      <c r="L27" s="116">
        <f t="shared" ref="L27:L43" si="7">(J27*100)/I27-100</f>
        <v>1.7409724175763301</v>
      </c>
      <c r="M27" s="116">
        <f t="shared" ref="M27:M43" si="8">(J27*100)/D27</f>
        <v>101.74097241757633</v>
      </c>
    </row>
    <row r="28" spans="1:13">
      <c r="A28" s="2" t="s">
        <v>33</v>
      </c>
      <c r="B28" s="82" t="s">
        <v>34</v>
      </c>
      <c r="C28" s="3">
        <v>16052499.779999999</v>
      </c>
      <c r="D28" s="3">
        <v>19584109.050000001</v>
      </c>
      <c r="E28" s="26">
        <f t="shared" si="5"/>
        <v>3531609.2700000014</v>
      </c>
      <c r="F28" s="26">
        <v>24399513.859999999</v>
      </c>
      <c r="G28" s="217">
        <v>9076622.3714380488</v>
      </c>
      <c r="H28" s="47">
        <v>0</v>
      </c>
      <c r="I28" s="220">
        <f t="shared" ref="I28:I41" si="9">(D28/12)*12</f>
        <v>19584109.050000001</v>
      </c>
      <c r="J28" s="27">
        <f>'ผลการดำเนินงาน Planfin 63'!H22</f>
        <v>12244888.24</v>
      </c>
      <c r="K28" s="116">
        <f t="shared" si="6"/>
        <v>-7339220.8100000005</v>
      </c>
      <c r="L28" s="116">
        <f t="shared" si="7"/>
        <v>-37.475387781299148</v>
      </c>
      <c r="M28" s="116">
        <f t="shared" si="8"/>
        <v>62.524612218700852</v>
      </c>
    </row>
    <row r="29" spans="1:13">
      <c r="A29" s="2" t="s">
        <v>35</v>
      </c>
      <c r="B29" s="82" t="s">
        <v>36</v>
      </c>
      <c r="C29" s="3">
        <v>598413.84</v>
      </c>
      <c r="D29" s="3">
        <v>749633</v>
      </c>
      <c r="E29" s="26">
        <f t="shared" si="5"/>
        <v>151219.16000000003</v>
      </c>
      <c r="F29" s="26">
        <v>1513672.7750000001</v>
      </c>
      <c r="G29" s="217">
        <v>1094535.9338194977</v>
      </c>
      <c r="H29" s="47">
        <v>0</v>
      </c>
      <c r="I29" s="220">
        <f t="shared" si="9"/>
        <v>749633</v>
      </c>
      <c r="J29" s="27">
        <f>'ผลการดำเนินงาน Planfin 63'!H23</f>
        <v>318179.15999999997</v>
      </c>
      <c r="K29" s="116">
        <f t="shared" si="6"/>
        <v>-431453.84</v>
      </c>
      <c r="L29" s="116">
        <f t="shared" si="7"/>
        <v>-57.555342414221364</v>
      </c>
      <c r="M29" s="116">
        <f t="shared" si="8"/>
        <v>42.444657585778636</v>
      </c>
    </row>
    <row r="30" spans="1:13">
      <c r="A30" s="2" t="s">
        <v>37</v>
      </c>
      <c r="B30" s="82" t="s">
        <v>38</v>
      </c>
      <c r="C30" s="3">
        <v>12886480.5</v>
      </c>
      <c r="D30" s="3">
        <v>13530804.52</v>
      </c>
      <c r="E30" s="26">
        <f t="shared" si="5"/>
        <v>644324.01999999955</v>
      </c>
      <c r="F30" s="26">
        <v>12003643.065000001</v>
      </c>
      <c r="G30" s="217">
        <v>5473983.9614900229</v>
      </c>
      <c r="H30" s="47">
        <v>1</v>
      </c>
      <c r="I30" s="220">
        <f t="shared" si="9"/>
        <v>13530804.52</v>
      </c>
      <c r="J30" s="27">
        <f>'ผลการดำเนินงาน Planfin 63'!H24</f>
        <v>12279965</v>
      </c>
      <c r="K30" s="116">
        <f t="shared" si="6"/>
        <v>-1250839.5199999996</v>
      </c>
      <c r="L30" s="116">
        <f t="shared" si="7"/>
        <v>-9.2443839400024075</v>
      </c>
      <c r="M30" s="116">
        <f t="shared" si="8"/>
        <v>90.755616059997593</v>
      </c>
    </row>
    <row r="31" spans="1:13">
      <c r="A31" s="2" t="s">
        <v>39</v>
      </c>
      <c r="B31" s="82" t="s">
        <v>40</v>
      </c>
      <c r="C31" s="3">
        <v>82530212.060000002</v>
      </c>
      <c r="D31" s="3">
        <v>84646896.239999995</v>
      </c>
      <c r="E31" s="26">
        <f t="shared" si="5"/>
        <v>2116684.1799999923</v>
      </c>
      <c r="F31" s="26">
        <v>101781842.59799999</v>
      </c>
      <c r="G31" s="217">
        <v>32854168.636892986</v>
      </c>
      <c r="H31" s="47">
        <v>0</v>
      </c>
      <c r="I31" s="220">
        <f t="shared" si="9"/>
        <v>84646896.239999995</v>
      </c>
      <c r="J31" s="27">
        <f>'ผลการดำเนินงาน Planfin 63'!H25</f>
        <v>89205859.870000005</v>
      </c>
      <c r="K31" s="116">
        <f t="shared" si="6"/>
        <v>4558963.6300000101</v>
      </c>
      <c r="L31" s="116">
        <f t="shared" si="7"/>
        <v>5.3858603593378547</v>
      </c>
      <c r="M31" s="116">
        <f t="shared" si="8"/>
        <v>105.38586035933785</v>
      </c>
    </row>
    <row r="32" spans="1:13">
      <c r="A32" s="2" t="s">
        <v>41</v>
      </c>
      <c r="B32" s="82" t="s">
        <v>42</v>
      </c>
      <c r="C32" s="3">
        <v>26957173</v>
      </c>
      <c r="D32" s="3">
        <v>29519400</v>
      </c>
      <c r="E32" s="26">
        <f t="shared" si="5"/>
        <v>2562227</v>
      </c>
      <c r="F32" s="26">
        <v>33807311.402000003</v>
      </c>
      <c r="G32" s="217">
        <v>11469274.816126276</v>
      </c>
      <c r="H32" s="47">
        <v>0</v>
      </c>
      <c r="I32" s="220">
        <f t="shared" si="9"/>
        <v>29519400</v>
      </c>
      <c r="J32" s="27">
        <f>'ผลการดำเนินงาน Planfin 63'!H26</f>
        <v>28060827</v>
      </c>
      <c r="K32" s="116">
        <f t="shared" si="6"/>
        <v>-1458573</v>
      </c>
      <c r="L32" s="116">
        <f t="shared" si="7"/>
        <v>-4.9410658753226642</v>
      </c>
      <c r="M32" s="116">
        <f t="shared" si="8"/>
        <v>95.058934124677336</v>
      </c>
    </row>
    <row r="33" spans="1:13">
      <c r="A33" s="2" t="s">
        <v>43</v>
      </c>
      <c r="B33" s="82" t="s">
        <v>44</v>
      </c>
      <c r="C33" s="3">
        <v>48047088</v>
      </c>
      <c r="D33" s="3">
        <v>57504131</v>
      </c>
      <c r="E33" s="26">
        <f t="shared" si="5"/>
        <v>9457043</v>
      </c>
      <c r="F33" s="26">
        <v>63663772.524000004</v>
      </c>
      <c r="G33" s="217">
        <v>19925936.622850329</v>
      </c>
      <c r="H33" s="47">
        <v>0</v>
      </c>
      <c r="I33" s="220">
        <f t="shared" si="9"/>
        <v>57504131</v>
      </c>
      <c r="J33" s="27">
        <f>'ผลการดำเนินงาน Planfin 63'!H27</f>
        <v>59600766</v>
      </c>
      <c r="K33" s="116">
        <f t="shared" si="6"/>
        <v>2096635</v>
      </c>
      <c r="L33" s="116">
        <f t="shared" si="7"/>
        <v>3.6460597935129186</v>
      </c>
      <c r="M33" s="116">
        <f t="shared" si="8"/>
        <v>103.64605979351292</v>
      </c>
    </row>
    <row r="34" spans="1:13">
      <c r="A34" s="2" t="s">
        <v>45</v>
      </c>
      <c r="B34" s="82" t="s">
        <v>46</v>
      </c>
      <c r="C34" s="3">
        <v>6496809.8600000003</v>
      </c>
      <c r="D34" s="3">
        <v>5485172.1500000004</v>
      </c>
      <c r="E34" s="26">
        <f t="shared" si="5"/>
        <v>-1011637.71</v>
      </c>
      <c r="F34" s="26">
        <v>8346649.7569999993</v>
      </c>
      <c r="G34" s="217">
        <v>1158535.705511847</v>
      </c>
      <c r="H34" s="47">
        <v>0</v>
      </c>
      <c r="I34" s="220">
        <f t="shared" si="9"/>
        <v>5485172.1500000004</v>
      </c>
      <c r="J34" s="27">
        <f>'ผลการดำเนินงาน Planfin 63'!H28</f>
        <v>6278396.9800000004</v>
      </c>
      <c r="K34" s="116">
        <f t="shared" si="6"/>
        <v>793224.83000000007</v>
      </c>
      <c r="L34" s="116">
        <f t="shared" si="7"/>
        <v>14.461256790272287</v>
      </c>
      <c r="M34" s="116">
        <f t="shared" si="8"/>
        <v>114.46125679027229</v>
      </c>
    </row>
    <row r="35" spans="1:13">
      <c r="A35" s="2" t="s">
        <v>47</v>
      </c>
      <c r="B35" s="82" t="s">
        <v>48</v>
      </c>
      <c r="C35" s="3">
        <v>26346064</v>
      </c>
      <c r="D35" s="3">
        <v>53346362.469999999</v>
      </c>
      <c r="E35" s="26">
        <f t="shared" si="5"/>
        <v>27000298.469999999</v>
      </c>
      <c r="F35" s="26">
        <v>31497504.077000003</v>
      </c>
      <c r="G35" s="217">
        <v>13738107.901595926</v>
      </c>
      <c r="H35" s="47">
        <v>1</v>
      </c>
      <c r="I35" s="220">
        <f t="shared" si="9"/>
        <v>53346362.469999999</v>
      </c>
      <c r="J35" s="27">
        <f>'ผลการดำเนินงาน Planfin 63'!H29</f>
        <v>38922305.359999999</v>
      </c>
      <c r="K35" s="116">
        <f t="shared" si="6"/>
        <v>-14424057.109999999</v>
      </c>
      <c r="L35" s="116">
        <f t="shared" si="7"/>
        <v>-27.038501674995274</v>
      </c>
      <c r="M35" s="116">
        <f t="shared" si="8"/>
        <v>72.961498325004726</v>
      </c>
    </row>
    <row r="36" spans="1:13">
      <c r="A36" s="2" t="s">
        <v>49</v>
      </c>
      <c r="B36" s="82" t="s">
        <v>50</v>
      </c>
      <c r="C36" s="3">
        <v>9951775.3100000005</v>
      </c>
      <c r="D36" s="3">
        <v>9937009.9199999999</v>
      </c>
      <c r="E36" s="26">
        <f t="shared" si="5"/>
        <v>-14765.390000000596</v>
      </c>
      <c r="F36" s="26">
        <v>10514542.945</v>
      </c>
      <c r="G36" s="217">
        <v>2793464.3006338472</v>
      </c>
      <c r="H36" s="47">
        <v>0</v>
      </c>
      <c r="I36" s="220">
        <f t="shared" si="9"/>
        <v>9937009.9199999999</v>
      </c>
      <c r="J36" s="27">
        <f>'ผลการดำเนินงาน Planfin 63'!H30</f>
        <v>9744331.8699999992</v>
      </c>
      <c r="K36" s="116">
        <f t="shared" si="6"/>
        <v>-192678.05000000075</v>
      </c>
      <c r="L36" s="116">
        <f t="shared" si="7"/>
        <v>-1.9389942402311817</v>
      </c>
      <c r="M36" s="116">
        <f t="shared" si="8"/>
        <v>98.061005759768818</v>
      </c>
    </row>
    <row r="37" spans="1:13">
      <c r="A37" s="2" t="s">
        <v>51</v>
      </c>
      <c r="B37" s="82" t="s">
        <v>52</v>
      </c>
      <c r="C37" s="3">
        <v>11713222.34</v>
      </c>
      <c r="D37" s="3">
        <v>12611602.060000001</v>
      </c>
      <c r="E37" s="26">
        <f t="shared" si="5"/>
        <v>898379.72000000067</v>
      </c>
      <c r="F37" s="26">
        <v>13117126.217999998</v>
      </c>
      <c r="G37" s="217">
        <v>4273510.9459699141</v>
      </c>
      <c r="H37" s="47">
        <v>0</v>
      </c>
      <c r="I37" s="220">
        <f t="shared" si="9"/>
        <v>12611602.060000001</v>
      </c>
      <c r="J37" s="27">
        <f>'ผลการดำเนินงาน Planfin 63'!H31</f>
        <v>13595321.83</v>
      </c>
      <c r="K37" s="116">
        <f t="shared" si="6"/>
        <v>983719.76999999955</v>
      </c>
      <c r="L37" s="116">
        <f t="shared" si="7"/>
        <v>7.8001174261598862</v>
      </c>
      <c r="M37" s="116">
        <f t="shared" si="8"/>
        <v>107.80011742615989</v>
      </c>
    </row>
    <row r="38" spans="1:13">
      <c r="A38" s="2" t="s">
        <v>53</v>
      </c>
      <c r="B38" s="82" t="s">
        <v>54</v>
      </c>
      <c r="C38" s="3">
        <v>14939797.24</v>
      </c>
      <c r="D38" s="3">
        <v>16779919.18</v>
      </c>
      <c r="E38" s="26">
        <f t="shared" si="5"/>
        <v>1840121.9399999995</v>
      </c>
      <c r="F38" s="26">
        <v>32154633.969999999</v>
      </c>
      <c r="G38" s="217">
        <v>13413725.902034329</v>
      </c>
      <c r="H38" s="47">
        <v>0</v>
      </c>
      <c r="I38" s="220">
        <f t="shared" si="9"/>
        <v>16779919.18</v>
      </c>
      <c r="J38" s="27">
        <f>'ผลการดำเนินงาน Planfin 63'!H32</f>
        <v>18121076.129999999</v>
      </c>
      <c r="K38" s="116">
        <f t="shared" si="6"/>
        <v>1341156.9499999993</v>
      </c>
      <c r="L38" s="116">
        <f t="shared" si="7"/>
        <v>7.9926305699882363</v>
      </c>
      <c r="M38" s="116">
        <f t="shared" si="8"/>
        <v>107.99263056998824</v>
      </c>
    </row>
    <row r="39" spans="1:13">
      <c r="A39" s="2" t="s">
        <v>55</v>
      </c>
      <c r="B39" s="82" t="s">
        <v>56</v>
      </c>
      <c r="C39" s="3">
        <v>7048282.0499999998</v>
      </c>
      <c r="D39" s="3">
        <v>2459373.2999999998</v>
      </c>
      <c r="E39" s="26">
        <f t="shared" si="5"/>
        <v>-4588908.75</v>
      </c>
      <c r="F39" s="26">
        <v>2252237.5240000002</v>
      </c>
      <c r="G39" s="217">
        <v>2461070.6070543062</v>
      </c>
      <c r="H39" s="47">
        <v>1</v>
      </c>
      <c r="I39" s="220">
        <f t="shared" si="9"/>
        <v>2459373.2999999998</v>
      </c>
      <c r="J39" s="27">
        <f>'ผลการดำเนินงาน Planfin 63'!H33</f>
        <v>3399713.6</v>
      </c>
      <c r="K39" s="116">
        <f t="shared" si="6"/>
        <v>940340.30000000028</v>
      </c>
      <c r="L39" s="116">
        <f t="shared" si="7"/>
        <v>38.234956035344453</v>
      </c>
      <c r="M39" s="116">
        <f t="shared" si="8"/>
        <v>138.23495603534445</v>
      </c>
    </row>
    <row r="40" spans="1:13" s="8" customFormat="1">
      <c r="A40" s="130" t="s">
        <v>57</v>
      </c>
      <c r="B40" s="131" t="s">
        <v>58</v>
      </c>
      <c r="C40" s="3">
        <v>9984980.25</v>
      </c>
      <c r="D40" s="3">
        <v>11434759</v>
      </c>
      <c r="E40" s="26">
        <f>D40-C40</f>
        <v>1449778.75</v>
      </c>
      <c r="F40" s="26">
        <v>13141996.419000002</v>
      </c>
      <c r="G40" s="217">
        <v>5277523.8126761634</v>
      </c>
      <c r="H40" s="47">
        <v>0</v>
      </c>
      <c r="I40" s="220">
        <f t="shared" si="9"/>
        <v>11434759</v>
      </c>
      <c r="J40" s="27">
        <f>'ผลการดำเนินงาน Planfin 63'!H34</f>
        <v>10403234.75</v>
      </c>
      <c r="K40" s="116">
        <f>J40-I40</f>
        <v>-1031524.25</v>
      </c>
      <c r="L40" s="116">
        <f>(J40*100)/I40-100</f>
        <v>-9.0209531307131243</v>
      </c>
      <c r="M40" s="116">
        <f>(J40*100)/D40</f>
        <v>90.979046869286876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334939.03999999998</v>
      </c>
      <c r="G41" s="217">
        <v>292818.20117542439</v>
      </c>
      <c r="H41" s="47">
        <v>0</v>
      </c>
      <c r="I41" s="220">
        <f t="shared" si="9"/>
        <v>0</v>
      </c>
      <c r="J41" s="27">
        <f>'ผลการดำเนินงาน Planfin 63'!H35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 s="32" customFormat="1">
      <c r="A42" s="30" t="s">
        <v>59</v>
      </c>
      <c r="B42" s="4" t="s">
        <v>60</v>
      </c>
      <c r="C42" s="5">
        <f>SUM(C27:C41)</f>
        <v>317841817.99000001</v>
      </c>
      <c r="D42" s="5">
        <f>SUM(D27:D41)</f>
        <v>365963579.29000002</v>
      </c>
      <c r="E42" s="28">
        <f t="shared" si="5"/>
        <v>48121761.300000012</v>
      </c>
      <c r="F42" s="28">
        <v>386691951.56500006</v>
      </c>
      <c r="G42" s="218">
        <v>135952002.39220256</v>
      </c>
      <c r="H42" s="48">
        <v>0</v>
      </c>
      <c r="I42" s="5">
        <f>SUM(I27:I41)</f>
        <v>365963579.29000002</v>
      </c>
      <c r="J42" s="31">
        <f>'ผลการดำเนินงาน Planfin 63'!H36</f>
        <v>351391458.27999997</v>
      </c>
      <c r="K42" s="29">
        <f>J42-I42</f>
        <v>-14572121.01000005</v>
      </c>
      <c r="L42" s="29">
        <f t="shared" si="7"/>
        <v>-3.9818500623125317</v>
      </c>
      <c r="M42" s="29">
        <f t="shared" si="8"/>
        <v>96.018149937687468</v>
      </c>
    </row>
    <row r="43" spans="1:13" s="8" customFormat="1">
      <c r="A43" s="81" t="s">
        <v>180</v>
      </c>
      <c r="B43" s="76" t="s">
        <v>151</v>
      </c>
      <c r="C43" s="77">
        <f>C42-C38</f>
        <v>302902020.75</v>
      </c>
      <c r="D43" s="77">
        <f>D42-D38</f>
        <v>349183660.11000001</v>
      </c>
      <c r="E43" s="78">
        <f>D43-C43</f>
        <v>46281639.360000014</v>
      </c>
      <c r="F43" s="78"/>
      <c r="G43" s="219"/>
      <c r="H43" s="79"/>
      <c r="I43" s="77">
        <f>I42-I38</f>
        <v>349183660.11000001</v>
      </c>
      <c r="J43" s="80">
        <f>'ผลการดำเนินงาน Planfin 63'!H37</f>
        <v>333270382.14999998</v>
      </c>
      <c r="K43" s="117">
        <f>J43-I43</f>
        <v>-15913277.960000038</v>
      </c>
      <c r="L43" s="117">
        <f t="shared" si="7"/>
        <v>-4.557280244724808</v>
      </c>
      <c r="M43" s="117">
        <f t="shared" si="8"/>
        <v>95.442719755275192</v>
      </c>
    </row>
    <row r="44" spans="1:13" s="139" customFormat="1" ht="25.5">
      <c r="A44" s="171"/>
      <c r="B44" s="165" t="s">
        <v>226</v>
      </c>
      <c r="C44" s="172">
        <f>C43-C41</f>
        <v>302902020.75</v>
      </c>
      <c r="D44" s="172">
        <f>D43-D41</f>
        <v>349183660.11000001</v>
      </c>
      <c r="E44" s="173">
        <f>D44-C44</f>
        <v>46281639.360000014</v>
      </c>
      <c r="F44" s="173"/>
      <c r="G44" s="174"/>
      <c r="H44" s="173"/>
      <c r="I44" s="172">
        <f>I43-I41</f>
        <v>349183660.11000001</v>
      </c>
      <c r="J44" s="172">
        <f>J43-J41</f>
        <v>333270382.14999998</v>
      </c>
      <c r="K44" s="175">
        <f>J44-I44</f>
        <v>-15913277.960000038</v>
      </c>
      <c r="L44" s="170">
        <f>(J44*100)/I44-100</f>
        <v>-4.557280244724808</v>
      </c>
      <c r="M44" s="170">
        <f>(J44*100)/D44</f>
        <v>95.442719755275192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14616634.669999957</v>
      </c>
      <c r="D46" s="5">
        <f t="shared" si="10"/>
        <v>39229896.519999921</v>
      </c>
      <c r="E46" s="28">
        <f t="shared" ref="E46:E48" si="11">D46-C46</f>
        <v>24613261.849999964</v>
      </c>
      <c r="F46" s="177"/>
      <c r="G46" s="178"/>
      <c r="H46" s="179"/>
      <c r="I46" s="5">
        <f t="shared" ref="I46:J48" si="12">I23-I42</f>
        <v>39229896.519999921</v>
      </c>
      <c r="J46" s="5">
        <f t="shared" si="12"/>
        <v>22109373.399999976</v>
      </c>
      <c r="K46" s="28">
        <f>J46-I46</f>
        <v>-17120523.119999945</v>
      </c>
      <c r="L46" s="180">
        <f>(J46*100)/I46-100</f>
        <v>-43.641519959838988</v>
      </c>
      <c r="M46" s="181">
        <f>(J46*100)/D46</f>
        <v>56.358480040161012</v>
      </c>
    </row>
    <row r="47" spans="1:13" s="85" customFormat="1">
      <c r="A47" s="182" t="s">
        <v>63</v>
      </c>
      <c r="B47" s="183" t="s">
        <v>66</v>
      </c>
      <c r="C47" s="184">
        <f t="shared" si="10"/>
        <v>23297822.629999995</v>
      </c>
      <c r="D47" s="184">
        <f t="shared" si="10"/>
        <v>19051032.879999936</v>
      </c>
      <c r="E47" s="185">
        <f t="shared" si="11"/>
        <v>-4246789.7500000596</v>
      </c>
      <c r="F47" s="186"/>
      <c r="G47" s="187"/>
      <c r="H47" s="188"/>
      <c r="I47" s="184">
        <f>I24-I43</f>
        <v>19051032.879999936</v>
      </c>
      <c r="J47" s="184">
        <f t="shared" si="12"/>
        <v>24012766.709999979</v>
      </c>
      <c r="K47" s="185">
        <f>J47-I47</f>
        <v>4961733.8300000429</v>
      </c>
      <c r="L47" s="181">
        <f t="shared" ref="L47:L48" si="13">(J47*100)/I47-100</f>
        <v>26.044434762426704</v>
      </c>
      <c r="M47" s="181">
        <f t="shared" ref="M47:M48" si="14">(J47*100)/D47</f>
        <v>126.0444347624267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23297822.629999995</v>
      </c>
      <c r="D48" s="190">
        <f t="shared" si="10"/>
        <v>19051032.879999936</v>
      </c>
      <c r="E48" s="191">
        <f t="shared" si="11"/>
        <v>-4246789.7500000596</v>
      </c>
      <c r="F48" s="192"/>
      <c r="G48" s="192"/>
      <c r="H48" s="192"/>
      <c r="I48" s="190">
        <f>I25-I44</f>
        <v>19051032.879999936</v>
      </c>
      <c r="J48" s="190">
        <f t="shared" si="12"/>
        <v>24012766.709999979</v>
      </c>
      <c r="K48" s="190">
        <f>(K23-K22)-(K42-K38)</f>
        <v>4961733.8300000541</v>
      </c>
      <c r="L48" s="193">
        <f t="shared" si="13"/>
        <v>26.044434762426704</v>
      </c>
      <c r="M48" s="193">
        <f t="shared" si="14"/>
        <v>126.0444347624267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3810206.5799999996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-8189793.4240000127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144">
        <v>58458085.600000001</v>
      </c>
      <c r="D51" s="3">
        <f>C51</f>
        <v>58458085.600000001</v>
      </c>
      <c r="E51" s="51"/>
    </row>
    <row r="52" spans="1:13">
      <c r="A52" s="2" t="s">
        <v>70</v>
      </c>
      <c r="B52" s="134" t="s">
        <v>222</v>
      </c>
      <c r="C52" s="144">
        <v>82740883.769999996</v>
      </c>
      <c r="D52" s="3">
        <f>C52</f>
        <v>82740883.769999996</v>
      </c>
      <c r="E52" s="51"/>
    </row>
    <row r="53" spans="1:13">
      <c r="A53" s="2" t="s">
        <v>71</v>
      </c>
      <c r="B53" s="134" t="s">
        <v>223</v>
      </c>
      <c r="C53" s="163">
        <v>-74919364.980000004</v>
      </c>
      <c r="D53" s="6">
        <f>C53</f>
        <v>-74919364.980000004</v>
      </c>
      <c r="E53" s="51"/>
    </row>
    <row r="54" spans="1:13">
      <c r="A54" s="2" t="s">
        <v>206</v>
      </c>
      <c r="B54" s="143" t="s">
        <v>224</v>
      </c>
      <c r="C54" s="107">
        <v>7821518.7899999917</v>
      </c>
      <c r="D54" s="3">
        <f t="shared" ref="D54" si="15">C54</f>
        <v>7821518.7899999917</v>
      </c>
      <c r="E54" s="51"/>
      <c r="G54" s="1"/>
    </row>
    <row r="55" spans="1:13">
      <c r="A55" s="8" t="s">
        <v>149</v>
      </c>
      <c r="B55" s="7"/>
      <c r="G55" s="1"/>
    </row>
    <row r="56" spans="1:13">
      <c r="A56" s="248" t="s">
        <v>230</v>
      </c>
      <c r="B56" s="248"/>
      <c r="C56" s="248"/>
      <c r="G56" s="1"/>
    </row>
    <row r="57" spans="1:13">
      <c r="A57" s="8"/>
      <c r="B57" s="7"/>
      <c r="G57" s="1"/>
    </row>
    <row r="58" spans="1:13" hidden="1">
      <c r="A58" s="8"/>
      <c r="B58" s="7"/>
      <c r="G58" s="1"/>
    </row>
    <row r="59" spans="1:13" hidden="1">
      <c r="A59" s="8"/>
      <c r="B59" s="7"/>
      <c r="G59" s="1"/>
    </row>
    <row r="60" spans="1:13" hidden="1">
      <c r="A60" s="8"/>
      <c r="B60" s="7"/>
      <c r="G60" s="1"/>
    </row>
    <row r="61" spans="1:13" hidden="1">
      <c r="A61" s="8"/>
      <c r="B61" s="7"/>
      <c r="G61" s="1"/>
    </row>
    <row r="62" spans="1:13" hidden="1">
      <c r="A62" s="8"/>
      <c r="B62" s="7"/>
      <c r="G62" s="1"/>
    </row>
    <row r="63" spans="1:13" hidden="1">
      <c r="A63" s="8"/>
      <c r="B63" s="7"/>
      <c r="G63" s="1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49809842.950000003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24117412.41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14217415.6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88144670.959999993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1360145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0">
        <v>27100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1924680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855962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0">
        <v>29690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637340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2582031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3892653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1098710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972295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2330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13382936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235014095.88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52509811.560000002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27592300.84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17536171.050000001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6537142.75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61909618.329999998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10237260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15098127.67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43593663.68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209920000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110570000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850000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4000000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39000000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12000000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1050000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42450000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3235000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5458182.8200000003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31500600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0">
        <v>12828580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53022362.82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5430000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12056194.25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1513101.68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692461.63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75485.929999999993</v>
      </c>
      <c r="D130" s="45"/>
      <c r="E130" s="45"/>
      <c r="I130" s="109"/>
    </row>
    <row r="131" spans="1:13" s="8" customFormat="1">
      <c r="A131" s="1"/>
      <c r="B131" s="203" t="s">
        <v>87</v>
      </c>
      <c r="C131" s="161">
        <v>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1221519.45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20988762.939999998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E2"/>
    <mergeCell ref="B3:E3"/>
    <mergeCell ref="B4:D4"/>
    <mergeCell ref="B5:E5"/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</mergeCells>
  <pageMargins left="0.19685039370078741" right="0.27559055118110237" top="0.42" bottom="0.37" header="0.31496062992125984" footer="0.19685039370078741"/>
  <pageSetup paperSize="5" scale="70" orientation="landscape" blackAndWhite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M144"/>
  <sheetViews>
    <sheetView showGridLines="0"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2.75" style="1" customWidth="1"/>
    <col min="3" max="3" width="23.125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8" customWidth="1"/>
    <col min="8" max="8" width="7.5" style="1" bestFit="1" customWidth="1"/>
    <col min="9" max="9" width="16" style="1" customWidth="1"/>
    <col min="10" max="10" width="16.375" style="1" customWidth="1"/>
    <col min="11" max="11" width="17.125" style="45" bestFit="1" customWidth="1"/>
    <col min="12" max="12" width="17.375" style="45" customWidth="1"/>
    <col min="13" max="13" width="15" style="45" customWidth="1"/>
    <col min="14" max="16384" width="9" style="1"/>
  </cols>
  <sheetData>
    <row r="1" spans="1:13" ht="12.75" customHeight="1">
      <c r="B1" s="233" t="s">
        <v>134</v>
      </c>
      <c r="C1" s="233"/>
      <c r="D1" s="233"/>
      <c r="E1" s="233"/>
      <c r="F1" s="8" t="s">
        <v>257</v>
      </c>
      <c r="G1" s="8" t="s">
        <v>155</v>
      </c>
      <c r="I1" s="103"/>
    </row>
    <row r="2" spans="1:13">
      <c r="B2" s="233" t="s">
        <v>113</v>
      </c>
      <c r="C2" s="233"/>
      <c r="D2" s="233"/>
      <c r="E2" s="233"/>
      <c r="F2" s="8" t="s">
        <v>258</v>
      </c>
      <c r="G2" s="8" t="s">
        <v>170</v>
      </c>
      <c r="I2" s="98" t="s">
        <v>162</v>
      </c>
    </row>
    <row r="3" spans="1:13" ht="12.75" customHeight="1">
      <c r="B3" s="233" t="s">
        <v>269</v>
      </c>
      <c r="C3" s="233"/>
      <c r="D3" s="233"/>
      <c r="E3" s="233"/>
      <c r="F3" s="8" t="s">
        <v>259</v>
      </c>
      <c r="G3" s="8" t="s">
        <v>193</v>
      </c>
    </row>
    <row r="4" spans="1:13">
      <c r="B4" s="233"/>
      <c r="C4" s="233"/>
      <c r="D4" s="233"/>
      <c r="F4" s="8" t="s">
        <v>260</v>
      </c>
      <c r="G4" s="8" t="s">
        <v>278</v>
      </c>
    </row>
    <row r="5" spans="1:13" ht="12.75" customHeight="1">
      <c r="B5" s="234" t="s">
        <v>200</v>
      </c>
      <c r="C5" s="234"/>
      <c r="D5" s="234"/>
      <c r="E5" s="234"/>
    </row>
    <row r="6" spans="1:13" s="14" customFormat="1">
      <c r="A6" s="10" t="s">
        <v>116</v>
      </c>
      <c r="B6" s="251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52"/>
      <c r="C7" s="141" t="s">
        <v>3</v>
      </c>
      <c r="D7" s="16" t="s">
        <v>4</v>
      </c>
      <c r="E7" s="17" t="s">
        <v>203</v>
      </c>
      <c r="F7" s="246" t="s">
        <v>155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52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53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57091795.110000014</v>
      </c>
      <c r="D11" s="3">
        <v>60536424.450000003</v>
      </c>
      <c r="E11" s="26">
        <f>D11-C11</f>
        <v>3444629.3399999887</v>
      </c>
      <c r="F11" s="26">
        <v>55090367.928141743</v>
      </c>
      <c r="G11" s="217">
        <v>13004130.880836744</v>
      </c>
      <c r="H11" s="47">
        <v>1</v>
      </c>
      <c r="I11" s="220">
        <f>(D11/12)*12</f>
        <v>60536424.450000003</v>
      </c>
      <c r="J11" s="27">
        <f>'ผลการดำเนินงาน Planfin 63'!I6</f>
        <v>57408196.969999999</v>
      </c>
      <c r="K11" s="116">
        <f>J11-I11</f>
        <v>-3128227.4800000042</v>
      </c>
      <c r="L11" s="116">
        <f>(J11*100)/I11-100</f>
        <v>-5.1675127965044538</v>
      </c>
      <c r="M11" s="116">
        <f>(J11*100)/D11</f>
        <v>94.832487203495546</v>
      </c>
    </row>
    <row r="12" spans="1:13">
      <c r="A12" s="2" t="s">
        <v>8</v>
      </c>
      <c r="B12" s="82" t="s">
        <v>9</v>
      </c>
      <c r="C12" s="3">
        <v>343550</v>
      </c>
      <c r="D12" s="3">
        <v>400000</v>
      </c>
      <c r="E12" s="26">
        <f t="shared" ref="E12:E22" si="0">D12-C12</f>
        <v>56450</v>
      </c>
      <c r="F12" s="26">
        <v>196218.66165289254</v>
      </c>
      <c r="G12" s="217">
        <v>139955.19459213293</v>
      </c>
      <c r="H12" s="47">
        <v>3</v>
      </c>
      <c r="I12" s="220">
        <f t="shared" ref="I12:I22" si="1">(D12/12)*12</f>
        <v>400000</v>
      </c>
      <c r="J12" s="27">
        <f>'ผลการดำเนินงาน Planfin 63'!I7</f>
        <v>298250</v>
      </c>
      <c r="K12" s="116">
        <f>J12-I12</f>
        <v>-101750</v>
      </c>
      <c r="L12" s="116">
        <f t="shared" ref="L12:L22" si="2">(J12*100)/I12-100</f>
        <v>-25.4375</v>
      </c>
      <c r="M12" s="116">
        <f t="shared" ref="M12:M23" si="3">(J12*100)/D12</f>
        <v>74.5625</v>
      </c>
    </row>
    <row r="13" spans="1:13">
      <c r="A13" s="2" t="s">
        <v>10</v>
      </c>
      <c r="B13" s="82" t="s">
        <v>11</v>
      </c>
      <c r="C13" s="3">
        <v>18746</v>
      </c>
      <c r="D13" s="3">
        <v>25000</v>
      </c>
      <c r="E13" s="26">
        <f t="shared" si="0"/>
        <v>6254</v>
      </c>
      <c r="F13" s="26">
        <v>94117.599297520632</v>
      </c>
      <c r="G13" s="217">
        <v>162181.87026989844</v>
      </c>
      <c r="H13" s="47">
        <v>0</v>
      </c>
      <c r="I13" s="220">
        <f t="shared" si="1"/>
        <v>25000</v>
      </c>
      <c r="J13" s="27">
        <f>'ผลการดำเนินงาน Planfin 63'!I8</f>
        <v>23838</v>
      </c>
      <c r="K13" s="116">
        <f t="shared" ref="K13:K23" si="4">J13-I13</f>
        <v>-1162</v>
      </c>
      <c r="L13" s="116">
        <f t="shared" si="2"/>
        <v>-4.6479999999999961</v>
      </c>
      <c r="M13" s="116">
        <f t="shared" si="3"/>
        <v>95.352000000000004</v>
      </c>
    </row>
    <row r="14" spans="1:13">
      <c r="A14" s="2" t="s">
        <v>12</v>
      </c>
      <c r="B14" s="82" t="s">
        <v>13</v>
      </c>
      <c r="C14" s="3">
        <v>516348.57000000007</v>
      </c>
      <c r="D14" s="3">
        <v>615000</v>
      </c>
      <c r="E14" s="26">
        <f t="shared" si="0"/>
        <v>98651.429999999935</v>
      </c>
      <c r="F14" s="26">
        <v>1211650.9209917358</v>
      </c>
      <c r="G14" s="217">
        <v>944753.05947997363</v>
      </c>
      <c r="H14" s="47">
        <v>0</v>
      </c>
      <c r="I14" s="220">
        <f t="shared" si="1"/>
        <v>615000</v>
      </c>
      <c r="J14" s="27">
        <f>'ผลการดำเนินงาน Planfin 63'!I9</f>
        <v>563494.61</v>
      </c>
      <c r="K14" s="116">
        <f t="shared" si="4"/>
        <v>-51505.390000000014</v>
      </c>
      <c r="L14" s="116">
        <f t="shared" si="2"/>
        <v>-8.374860162601621</v>
      </c>
      <c r="M14" s="116">
        <f t="shared" si="3"/>
        <v>91.625139837398379</v>
      </c>
    </row>
    <row r="15" spans="1:13">
      <c r="A15" s="2" t="s">
        <v>14</v>
      </c>
      <c r="B15" s="82" t="s">
        <v>15</v>
      </c>
      <c r="C15" s="3">
        <v>2771721.96</v>
      </c>
      <c r="D15" s="3">
        <v>2917000</v>
      </c>
      <c r="E15" s="26">
        <f t="shared" si="0"/>
        <v>145278.04000000004</v>
      </c>
      <c r="F15" s="26">
        <v>7801530.9207438007</v>
      </c>
      <c r="G15" s="217">
        <v>5883725.1744828187</v>
      </c>
      <c r="H15" s="47">
        <v>0</v>
      </c>
      <c r="I15" s="220">
        <f t="shared" si="1"/>
        <v>2917000</v>
      </c>
      <c r="J15" s="27">
        <f>'ผลการดำเนินงาน Planfin 63'!I10</f>
        <v>2595290.46</v>
      </c>
      <c r="K15" s="116">
        <f t="shared" si="4"/>
        <v>-321709.54000000004</v>
      </c>
      <c r="L15" s="116">
        <f t="shared" si="2"/>
        <v>-11.028780939321223</v>
      </c>
      <c r="M15" s="116">
        <f t="shared" si="3"/>
        <v>88.971219060678777</v>
      </c>
    </row>
    <row r="16" spans="1:13">
      <c r="A16" s="2" t="s">
        <v>16</v>
      </c>
      <c r="B16" s="82" t="s">
        <v>17</v>
      </c>
      <c r="C16" s="3">
        <v>1493925.36</v>
      </c>
      <c r="D16" s="3">
        <v>1500000</v>
      </c>
      <c r="E16" s="26">
        <f t="shared" si="0"/>
        <v>6074.6399999998976</v>
      </c>
      <c r="F16" s="26">
        <v>2389926.2218181817</v>
      </c>
      <c r="G16" s="217">
        <v>2395607.798115537</v>
      </c>
      <c r="H16" s="47">
        <v>0</v>
      </c>
      <c r="I16" s="220">
        <f t="shared" si="1"/>
        <v>1500000</v>
      </c>
      <c r="J16" s="27">
        <f>'ผลการดำเนินงาน Planfin 63'!I11</f>
        <v>1304524.03</v>
      </c>
      <c r="K16" s="116">
        <f t="shared" si="4"/>
        <v>-195475.96999999997</v>
      </c>
      <c r="L16" s="116">
        <f t="shared" si="2"/>
        <v>-13.03173133333334</v>
      </c>
      <c r="M16" s="116">
        <f t="shared" si="3"/>
        <v>86.96826866666666</v>
      </c>
    </row>
    <row r="17" spans="1:13">
      <c r="A17" s="2" t="s">
        <v>18</v>
      </c>
      <c r="B17" s="82" t="s">
        <v>19</v>
      </c>
      <c r="C17" s="3">
        <v>1122101</v>
      </c>
      <c r="D17" s="3">
        <v>1300000</v>
      </c>
      <c r="E17" s="26">
        <f t="shared" si="0"/>
        <v>177899</v>
      </c>
      <c r="F17" s="26">
        <v>541630.08743801666</v>
      </c>
      <c r="G17" s="217">
        <v>1113578.4599029464</v>
      </c>
      <c r="H17" s="47">
        <v>1</v>
      </c>
      <c r="I17" s="220">
        <f t="shared" si="1"/>
        <v>1300000</v>
      </c>
      <c r="J17" s="27">
        <f>'ผลการดำเนินงาน Planfin 63'!I12</f>
        <v>584040.25</v>
      </c>
      <c r="K17" s="116">
        <f t="shared" si="4"/>
        <v>-715959.75</v>
      </c>
      <c r="L17" s="116">
        <f t="shared" si="2"/>
        <v>-55.073826923076922</v>
      </c>
      <c r="M17" s="116">
        <f t="shared" si="3"/>
        <v>44.926173076923078</v>
      </c>
    </row>
    <row r="18" spans="1:13">
      <c r="A18" s="2" t="s">
        <v>20</v>
      </c>
      <c r="B18" s="82" t="s">
        <v>21</v>
      </c>
      <c r="C18" s="3">
        <v>3486605.55</v>
      </c>
      <c r="D18" s="3">
        <v>3820000</v>
      </c>
      <c r="E18" s="26">
        <f t="shared" si="0"/>
        <v>333394.45000000019</v>
      </c>
      <c r="F18" s="26">
        <v>6982763.8549999977</v>
      </c>
      <c r="G18" s="217">
        <v>6067372.420841462</v>
      </c>
      <c r="H18" s="47">
        <v>0</v>
      </c>
      <c r="I18" s="220">
        <f t="shared" si="1"/>
        <v>3820000</v>
      </c>
      <c r="J18" s="27">
        <f>'ผลการดำเนินงาน Planfin 63'!I13</f>
        <v>3619981.52</v>
      </c>
      <c r="K18" s="116">
        <f t="shared" si="4"/>
        <v>-200018.47999999998</v>
      </c>
      <c r="L18" s="116">
        <f t="shared" si="2"/>
        <v>-5.2360858638743508</v>
      </c>
      <c r="M18" s="116">
        <f t="shared" si="3"/>
        <v>94.763914136125649</v>
      </c>
    </row>
    <row r="19" spans="1:13">
      <c r="A19" s="2" t="s">
        <v>22</v>
      </c>
      <c r="B19" s="82" t="s">
        <v>23</v>
      </c>
      <c r="C19" s="3">
        <v>28887428.399999999</v>
      </c>
      <c r="D19" s="3">
        <v>29858400</v>
      </c>
      <c r="E19" s="26">
        <f t="shared" si="0"/>
        <v>970971.60000000149</v>
      </c>
      <c r="F19" s="26">
        <v>39812919.739008263</v>
      </c>
      <c r="G19" s="217">
        <v>10642063.545296295</v>
      </c>
      <c r="H19" s="47">
        <v>0</v>
      </c>
      <c r="I19" s="220">
        <f t="shared" si="1"/>
        <v>29858400</v>
      </c>
      <c r="J19" s="27">
        <f>'ผลการดำเนินงาน Planfin 63'!I14</f>
        <v>30709245.920000002</v>
      </c>
      <c r="K19" s="116">
        <f t="shared" si="4"/>
        <v>850845.92000000179</v>
      </c>
      <c r="L19" s="116">
        <f t="shared" si="2"/>
        <v>2.8496031937411317</v>
      </c>
      <c r="M19" s="116">
        <f t="shared" si="3"/>
        <v>102.84960319374113</v>
      </c>
    </row>
    <row r="20" spans="1:13">
      <c r="A20" s="2" t="s">
        <v>24</v>
      </c>
      <c r="B20" s="82" t="s">
        <v>25</v>
      </c>
      <c r="C20" s="3">
        <v>6523258.1699999999</v>
      </c>
      <c r="D20" s="3">
        <v>6440000</v>
      </c>
      <c r="E20" s="26">
        <f t="shared" si="0"/>
        <v>-83258.169999999925</v>
      </c>
      <c r="F20" s="26">
        <v>8899687.4920413215</v>
      </c>
      <c r="G20" s="217">
        <v>3858190.5818685293</v>
      </c>
      <c r="H20" s="47">
        <v>0</v>
      </c>
      <c r="I20" s="220">
        <f t="shared" si="1"/>
        <v>6440000</v>
      </c>
      <c r="J20" s="27">
        <f>'ผลการดำเนินงาน Planfin 63'!I15</f>
        <v>6342399.8899999997</v>
      </c>
      <c r="K20" s="116">
        <f t="shared" si="4"/>
        <v>-97600.110000000335</v>
      </c>
      <c r="L20" s="116">
        <f t="shared" si="2"/>
        <v>-1.5155296583850912</v>
      </c>
      <c r="M20" s="116">
        <f t="shared" si="3"/>
        <v>98.484470341614909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428128.76666666666</v>
      </c>
      <c r="G21" s="217">
        <v>414400.81515905185</v>
      </c>
      <c r="H21" s="47">
        <v>0</v>
      </c>
      <c r="I21" s="220">
        <f t="shared" si="1"/>
        <v>0</v>
      </c>
      <c r="J21" s="27">
        <f>'ผลการดำเนินงาน Planfin 63'!I16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3742744.84</v>
      </c>
      <c r="D22" s="3">
        <v>2402868.2200000002</v>
      </c>
      <c r="E22" s="26">
        <f t="shared" si="0"/>
        <v>-1339876.6199999996</v>
      </c>
      <c r="F22" s="26">
        <v>4402627.4239669424</v>
      </c>
      <c r="G22" s="217">
        <v>6372211.2642878396</v>
      </c>
      <c r="H22" s="47">
        <v>0</v>
      </c>
      <c r="I22" s="220">
        <f t="shared" si="1"/>
        <v>2402868.2200000002</v>
      </c>
      <c r="J22" s="27">
        <f>'ผลการดำเนินงาน Planfin 63'!I17</f>
        <v>2059868.22</v>
      </c>
      <c r="K22" s="116">
        <f>J22-I22</f>
        <v>-343000.00000000023</v>
      </c>
      <c r="L22" s="116">
        <f t="shared" si="2"/>
        <v>-14.274607202553966</v>
      </c>
      <c r="M22" s="116">
        <f t="shared" si="3"/>
        <v>85.725392797446034</v>
      </c>
    </row>
    <row r="23" spans="1:13">
      <c r="A23" s="86" t="s">
        <v>28</v>
      </c>
      <c r="B23" s="58" t="s">
        <v>29</v>
      </c>
      <c r="C23" s="5">
        <f>SUM(C11:C22)</f>
        <v>105998224.96000002</v>
      </c>
      <c r="D23" s="5">
        <f>SUM(D11:D22)</f>
        <v>109814692.67</v>
      </c>
      <c r="E23" s="28">
        <f>D23-C23</f>
        <v>3816467.7099999785</v>
      </c>
      <c r="F23" s="28">
        <v>127851569.61676708</v>
      </c>
      <c r="G23" s="218">
        <v>50998171.065133229</v>
      </c>
      <c r="H23" s="48">
        <v>0</v>
      </c>
      <c r="I23" s="5">
        <f>SUM(I11:I22)</f>
        <v>109814692.67</v>
      </c>
      <c r="J23" s="31">
        <f>'ผลการดำเนินงาน Planfin 63'!I18</f>
        <v>105509129.87</v>
      </c>
      <c r="K23" s="29">
        <f t="shared" si="4"/>
        <v>-4305562.799999997</v>
      </c>
      <c r="L23" s="29">
        <f>(J23*100)/I23-100</f>
        <v>-3.9207529478213701</v>
      </c>
      <c r="M23" s="29">
        <f t="shared" si="3"/>
        <v>96.07924705217863</v>
      </c>
    </row>
    <row r="24" spans="1:13" s="8" customFormat="1">
      <c r="A24" s="81" t="s">
        <v>179</v>
      </c>
      <c r="B24" s="76" t="s">
        <v>150</v>
      </c>
      <c r="C24" s="77">
        <f>C23-C22</f>
        <v>102255480.12000002</v>
      </c>
      <c r="D24" s="77">
        <f>D23-D22</f>
        <v>107411824.45</v>
      </c>
      <c r="E24" s="78">
        <f>D24-C24</f>
        <v>5156344.3299999833</v>
      </c>
      <c r="F24" s="78"/>
      <c r="G24" s="219"/>
      <c r="H24" s="79"/>
      <c r="I24" s="77">
        <f>I23-I22</f>
        <v>107411824.45</v>
      </c>
      <c r="J24" s="80">
        <f>'ผลการดำเนินงาน Planfin 63'!I19</f>
        <v>103449261.65000001</v>
      </c>
      <c r="K24" s="117">
        <f>J24-I24</f>
        <v>-3962562.799999997</v>
      </c>
      <c r="L24" s="117">
        <f>(J24*100)/I24-100</f>
        <v>-3.6891308943779961</v>
      </c>
      <c r="M24" s="117">
        <f>(J24*100)/D24</f>
        <v>96.310869105622004</v>
      </c>
    </row>
    <row r="25" spans="1:13">
      <c r="A25" s="164"/>
      <c r="B25" s="165" t="s">
        <v>225</v>
      </c>
      <c r="C25" s="166">
        <f>C24-C21</f>
        <v>102255480.12000002</v>
      </c>
      <c r="D25" s="166">
        <f>D24-D21</f>
        <v>107411824.45</v>
      </c>
      <c r="E25" s="167">
        <f>D25-C25</f>
        <v>5156344.3299999833</v>
      </c>
      <c r="F25" s="166"/>
      <c r="G25" s="168"/>
      <c r="H25" s="169"/>
      <c r="I25" s="166">
        <f>I24-I21</f>
        <v>107411824.45</v>
      </c>
      <c r="J25" s="166">
        <f>J24-J21</f>
        <v>103449261.65000001</v>
      </c>
      <c r="K25" s="166">
        <f>K24-K21</f>
        <v>-3962562.799999997</v>
      </c>
      <c r="L25" s="170">
        <f>(J25*100)/I25-100</f>
        <v>-3.6891308943779961</v>
      </c>
      <c r="M25" s="170">
        <f>(J25*100)/D25</f>
        <v>96.310869105622004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10745186.16</v>
      </c>
      <c r="D27" s="3">
        <v>10400000</v>
      </c>
      <c r="E27" s="26">
        <f t="shared" ref="E27:E42" si="5">D27-C27</f>
        <v>-345186.16000000015</v>
      </c>
      <c r="F27" s="26">
        <v>11512612.321570253</v>
      </c>
      <c r="G27" s="217">
        <v>4297011.5599770034</v>
      </c>
      <c r="H27" s="47">
        <v>0</v>
      </c>
      <c r="I27" s="220">
        <f>(D27/12)*12</f>
        <v>10400000</v>
      </c>
      <c r="J27" s="27">
        <f>'ผลการดำเนินงาน Planfin 63'!I21</f>
        <v>11971159.779999999</v>
      </c>
      <c r="K27" s="116">
        <f t="shared" ref="K27:K41" si="6">J27-I27</f>
        <v>1571159.7799999993</v>
      </c>
      <c r="L27" s="116">
        <f t="shared" ref="L27:L43" si="7">(J27*100)/I27-100</f>
        <v>15.107305576923082</v>
      </c>
      <c r="M27" s="116">
        <f t="shared" ref="M27:M43" si="8">(J27*100)/D27</f>
        <v>115.10730557692308</v>
      </c>
    </row>
    <row r="28" spans="1:13">
      <c r="A28" s="2" t="s">
        <v>33</v>
      </c>
      <c r="B28" s="82" t="s">
        <v>34</v>
      </c>
      <c r="C28" s="3">
        <v>2450527.19</v>
      </c>
      <c r="D28" s="3">
        <v>2300000</v>
      </c>
      <c r="E28" s="26">
        <f t="shared" si="5"/>
        <v>-150527.18999999994</v>
      </c>
      <c r="F28" s="26">
        <v>3108021.525372724</v>
      </c>
      <c r="G28" s="217">
        <v>1490046.9249988487</v>
      </c>
      <c r="H28" s="47">
        <v>0</v>
      </c>
      <c r="I28" s="220">
        <f t="shared" ref="I28:I41" si="9">(D28/12)*12</f>
        <v>2300000</v>
      </c>
      <c r="J28" s="27">
        <f>'ผลการดำเนินงาน Planfin 63'!I22</f>
        <v>2355612.81</v>
      </c>
      <c r="K28" s="116">
        <f t="shared" si="6"/>
        <v>55612.810000000056</v>
      </c>
      <c r="L28" s="116">
        <f t="shared" si="7"/>
        <v>2.417948260869565</v>
      </c>
      <c r="M28" s="116">
        <f t="shared" si="8"/>
        <v>102.41794826086957</v>
      </c>
    </row>
    <row r="29" spans="1:13">
      <c r="A29" s="2" t="s">
        <v>35</v>
      </c>
      <c r="B29" s="82" t="s">
        <v>36</v>
      </c>
      <c r="C29" s="3">
        <v>499796.04</v>
      </c>
      <c r="D29" s="3">
        <v>400000</v>
      </c>
      <c r="E29" s="26">
        <f t="shared" si="5"/>
        <v>-99796.039999999979</v>
      </c>
      <c r="F29" s="26">
        <v>575114.58987603313</v>
      </c>
      <c r="G29" s="217">
        <v>318020.99299464806</v>
      </c>
      <c r="H29" s="47">
        <v>0</v>
      </c>
      <c r="I29" s="220">
        <f t="shared" si="9"/>
        <v>400000</v>
      </c>
      <c r="J29" s="27">
        <f>'ผลการดำเนินงาน Planfin 63'!I23</f>
        <v>344902.9</v>
      </c>
      <c r="K29" s="116">
        <f t="shared" si="6"/>
        <v>-55097.099999999977</v>
      </c>
      <c r="L29" s="116">
        <f t="shared" si="7"/>
        <v>-13.774275000000003</v>
      </c>
      <c r="M29" s="116">
        <f t="shared" si="8"/>
        <v>86.225724999999997</v>
      </c>
    </row>
    <row r="30" spans="1:13">
      <c r="A30" s="2" t="s">
        <v>37</v>
      </c>
      <c r="B30" s="82" t="s">
        <v>38</v>
      </c>
      <c r="C30" s="3">
        <v>2931799.71</v>
      </c>
      <c r="D30" s="3">
        <v>2950000</v>
      </c>
      <c r="E30" s="26">
        <f t="shared" si="5"/>
        <v>18200.290000000037</v>
      </c>
      <c r="F30" s="26">
        <v>4017169.7271900824</v>
      </c>
      <c r="G30" s="217">
        <v>1789886.7252389649</v>
      </c>
      <c r="H30" s="47">
        <v>0</v>
      </c>
      <c r="I30" s="220">
        <f t="shared" si="9"/>
        <v>2950000</v>
      </c>
      <c r="J30" s="27">
        <f>'ผลการดำเนินงาน Planfin 63'!I24</f>
        <v>3062357.25</v>
      </c>
      <c r="K30" s="116">
        <f t="shared" si="6"/>
        <v>112357.25</v>
      </c>
      <c r="L30" s="116">
        <f t="shared" si="7"/>
        <v>3.8087203389830506</v>
      </c>
      <c r="M30" s="116">
        <f t="shared" si="8"/>
        <v>103.80872033898305</v>
      </c>
    </row>
    <row r="31" spans="1:13">
      <c r="A31" s="2" t="s">
        <v>39</v>
      </c>
      <c r="B31" s="82" t="s">
        <v>40</v>
      </c>
      <c r="C31" s="3">
        <v>28887428.399999999</v>
      </c>
      <c r="D31" s="3">
        <v>29858400</v>
      </c>
      <c r="E31" s="26">
        <f t="shared" si="5"/>
        <v>970971.60000000149</v>
      </c>
      <c r="F31" s="26">
        <v>39604684.373842977</v>
      </c>
      <c r="G31" s="217">
        <v>10319256.520349238</v>
      </c>
      <c r="H31" s="47">
        <v>0</v>
      </c>
      <c r="I31" s="220">
        <f t="shared" si="9"/>
        <v>29858400</v>
      </c>
      <c r="J31" s="27">
        <f>'ผลการดำเนินงาน Planfin 63'!I25</f>
        <v>30709245.920000002</v>
      </c>
      <c r="K31" s="116">
        <f t="shared" si="6"/>
        <v>850845.92000000179</v>
      </c>
      <c r="L31" s="116">
        <f t="shared" si="7"/>
        <v>2.8496031937411317</v>
      </c>
      <c r="M31" s="116">
        <f t="shared" si="8"/>
        <v>102.84960319374113</v>
      </c>
    </row>
    <row r="32" spans="1:13">
      <c r="A32" s="2" t="s">
        <v>41</v>
      </c>
      <c r="B32" s="82" t="s">
        <v>42</v>
      </c>
      <c r="C32" s="3">
        <v>9991267.4700000007</v>
      </c>
      <c r="D32" s="3">
        <v>10320000</v>
      </c>
      <c r="E32" s="26">
        <f t="shared" si="5"/>
        <v>328732.52999999933</v>
      </c>
      <c r="F32" s="26">
        <v>11351502.087768594</v>
      </c>
      <c r="G32" s="217">
        <v>3382758.7020859085</v>
      </c>
      <c r="H32" s="47">
        <v>0</v>
      </c>
      <c r="I32" s="220">
        <f t="shared" si="9"/>
        <v>10320000</v>
      </c>
      <c r="J32" s="27">
        <f>'ผลการดำเนินงาน Planfin 63'!I26</f>
        <v>9657323.3699999992</v>
      </c>
      <c r="K32" s="116">
        <f t="shared" si="6"/>
        <v>-662676.63000000082</v>
      </c>
      <c r="L32" s="116">
        <f t="shared" si="7"/>
        <v>-6.4212851744186139</v>
      </c>
      <c r="M32" s="116">
        <f t="shared" si="8"/>
        <v>93.578714825581386</v>
      </c>
    </row>
    <row r="33" spans="1:13">
      <c r="A33" s="2" t="s">
        <v>43</v>
      </c>
      <c r="B33" s="82" t="s">
        <v>44</v>
      </c>
      <c r="C33" s="3">
        <v>16998176.870000001</v>
      </c>
      <c r="D33" s="3">
        <v>17744400</v>
      </c>
      <c r="E33" s="26">
        <f t="shared" si="5"/>
        <v>746223.12999999896</v>
      </c>
      <c r="F33" s="26">
        <v>19484720.583677687</v>
      </c>
      <c r="G33" s="217">
        <v>5103158.8595148642</v>
      </c>
      <c r="H33" s="47">
        <v>0</v>
      </c>
      <c r="I33" s="220">
        <f t="shared" si="9"/>
        <v>17744400</v>
      </c>
      <c r="J33" s="27">
        <f>'ผลการดำเนินงาน Planfin 63'!I27</f>
        <v>18307974</v>
      </c>
      <c r="K33" s="116">
        <f t="shared" si="6"/>
        <v>563574</v>
      </c>
      <c r="L33" s="116">
        <f t="shared" si="7"/>
        <v>3.1760668154460063</v>
      </c>
      <c r="M33" s="116">
        <f t="shared" si="8"/>
        <v>103.17606681544601</v>
      </c>
    </row>
    <row r="34" spans="1:13">
      <c r="A34" s="2" t="s">
        <v>45</v>
      </c>
      <c r="B34" s="82" t="s">
        <v>46</v>
      </c>
      <c r="C34" s="3">
        <v>2828281</v>
      </c>
      <c r="D34" s="3">
        <v>2513500</v>
      </c>
      <c r="E34" s="26">
        <f t="shared" si="5"/>
        <v>-314781</v>
      </c>
      <c r="F34" s="26">
        <v>2803807.0309090922</v>
      </c>
      <c r="G34" s="217">
        <v>814039.36220156972</v>
      </c>
      <c r="H34" s="47">
        <v>0</v>
      </c>
      <c r="I34" s="220">
        <f t="shared" si="9"/>
        <v>2513500</v>
      </c>
      <c r="J34" s="27">
        <f>'ผลการดำเนินงาน Planfin 63'!I28</f>
        <v>2255315.69</v>
      </c>
      <c r="K34" s="116">
        <f t="shared" si="6"/>
        <v>-258184.31000000006</v>
      </c>
      <c r="L34" s="116">
        <f t="shared" si="7"/>
        <v>-10.27190411776408</v>
      </c>
      <c r="M34" s="116">
        <f t="shared" si="8"/>
        <v>89.72809588223592</v>
      </c>
    </row>
    <row r="35" spans="1:13">
      <c r="A35" s="2" t="s">
        <v>47</v>
      </c>
      <c r="B35" s="82" t="s">
        <v>48</v>
      </c>
      <c r="C35" s="3">
        <v>5832731.0999999996</v>
      </c>
      <c r="D35" s="3">
        <v>5900000</v>
      </c>
      <c r="E35" s="26">
        <f t="shared" si="5"/>
        <v>67268.900000000373</v>
      </c>
      <c r="F35" s="26">
        <v>6011048.1377685945</v>
      </c>
      <c r="G35" s="217">
        <v>5262141.9525103513</v>
      </c>
      <c r="H35" s="47">
        <v>0</v>
      </c>
      <c r="I35" s="220">
        <f t="shared" si="9"/>
        <v>5900000</v>
      </c>
      <c r="J35" s="27">
        <f>'ผลการดำเนินงาน Planfin 63'!I29</f>
        <v>6006335.2699999996</v>
      </c>
      <c r="K35" s="116">
        <f t="shared" si="6"/>
        <v>106335.26999999955</v>
      </c>
      <c r="L35" s="116">
        <f t="shared" si="7"/>
        <v>1.8022927118644105</v>
      </c>
      <c r="M35" s="116">
        <f t="shared" si="8"/>
        <v>101.80229271186441</v>
      </c>
    </row>
    <row r="36" spans="1:13">
      <c r="A36" s="2" t="s">
        <v>49</v>
      </c>
      <c r="B36" s="82" t="s">
        <v>50</v>
      </c>
      <c r="C36" s="3">
        <v>3489883.5100000002</v>
      </c>
      <c r="D36" s="3">
        <v>3487200</v>
      </c>
      <c r="E36" s="26">
        <f t="shared" si="5"/>
        <v>-2683.5100000002421</v>
      </c>
      <c r="F36" s="26">
        <v>2841634.6007024786</v>
      </c>
      <c r="G36" s="217">
        <v>813049.26575332298</v>
      </c>
      <c r="H36" s="47">
        <v>1</v>
      </c>
      <c r="I36" s="220">
        <f t="shared" si="9"/>
        <v>3487200</v>
      </c>
      <c r="J36" s="27">
        <f>'ผลการดำเนินงาน Planfin 63'!I30</f>
        <v>3326057.81</v>
      </c>
      <c r="K36" s="116">
        <f t="shared" si="6"/>
        <v>-161142.18999999994</v>
      </c>
      <c r="L36" s="116">
        <f t="shared" si="7"/>
        <v>-4.6209620899288808</v>
      </c>
      <c r="M36" s="116">
        <f t="shared" si="8"/>
        <v>95.379037910071119</v>
      </c>
    </row>
    <row r="37" spans="1:13">
      <c r="A37" s="2" t="s">
        <v>51</v>
      </c>
      <c r="B37" s="82" t="s">
        <v>52</v>
      </c>
      <c r="C37" s="3">
        <v>1955201.1500000001</v>
      </c>
      <c r="D37" s="3">
        <v>1948000</v>
      </c>
      <c r="E37" s="26">
        <f t="shared" si="5"/>
        <v>-7201.1500000001397</v>
      </c>
      <c r="F37" s="26">
        <v>3989833.5987190055</v>
      </c>
      <c r="G37" s="217">
        <v>1642372.1709775152</v>
      </c>
      <c r="H37" s="47">
        <v>0</v>
      </c>
      <c r="I37" s="220">
        <f t="shared" si="9"/>
        <v>1948000</v>
      </c>
      <c r="J37" s="27">
        <f>'ผลการดำเนินงาน Planfin 63'!I31</f>
        <v>2693547.82</v>
      </c>
      <c r="K37" s="116">
        <f t="shared" si="6"/>
        <v>745547.81999999983</v>
      </c>
      <c r="L37" s="116">
        <f t="shared" si="7"/>
        <v>38.272475359342906</v>
      </c>
      <c r="M37" s="116">
        <f t="shared" si="8"/>
        <v>138.27247535934291</v>
      </c>
    </row>
    <row r="38" spans="1:13">
      <c r="A38" s="2" t="s">
        <v>53</v>
      </c>
      <c r="B38" s="82" t="s">
        <v>54</v>
      </c>
      <c r="C38" s="3">
        <v>6496922.4900000002</v>
      </c>
      <c r="D38" s="3">
        <v>6598430.4699999997</v>
      </c>
      <c r="E38" s="26">
        <f t="shared" si="5"/>
        <v>101507.97999999952</v>
      </c>
      <c r="F38" s="26">
        <v>7301285.1496074414</v>
      </c>
      <c r="G38" s="217">
        <v>2765170.5090407813</v>
      </c>
      <c r="H38" s="47">
        <v>0</v>
      </c>
      <c r="I38" s="220">
        <f t="shared" si="9"/>
        <v>6598430.4699999997</v>
      </c>
      <c r="J38" s="27">
        <f>'ผลการดำเนินงาน Planfin 63'!I32</f>
        <v>7016349.21</v>
      </c>
      <c r="K38" s="116">
        <f t="shared" si="6"/>
        <v>417918.74000000022</v>
      </c>
      <c r="L38" s="116">
        <f t="shared" si="7"/>
        <v>6.3336083012480486</v>
      </c>
      <c r="M38" s="116">
        <f t="shared" si="8"/>
        <v>106.33360830124805</v>
      </c>
    </row>
    <row r="39" spans="1:13">
      <c r="A39" s="2" t="s">
        <v>55</v>
      </c>
      <c r="B39" s="82" t="s">
        <v>56</v>
      </c>
      <c r="C39" s="3">
        <v>585908.56000000006</v>
      </c>
      <c r="D39" s="3">
        <v>550000</v>
      </c>
      <c r="E39" s="26">
        <f t="shared" si="5"/>
        <v>-35908.560000000056</v>
      </c>
      <c r="F39" s="26">
        <v>463002.35053749994</v>
      </c>
      <c r="G39" s="217">
        <v>843194.04919781536</v>
      </c>
      <c r="H39" s="47">
        <v>1</v>
      </c>
      <c r="I39" s="220">
        <f t="shared" si="9"/>
        <v>550000</v>
      </c>
      <c r="J39" s="27">
        <f>'ผลการดำเนินงาน Planfin 63'!I33</f>
        <v>596723.74</v>
      </c>
      <c r="K39" s="116">
        <f t="shared" si="6"/>
        <v>46723.739999999991</v>
      </c>
      <c r="L39" s="116">
        <f t="shared" si="7"/>
        <v>8.495225454545448</v>
      </c>
      <c r="M39" s="116">
        <f t="shared" si="8"/>
        <v>108.49522545454545</v>
      </c>
    </row>
    <row r="40" spans="1:13" s="8" customFormat="1">
      <c r="A40" s="130" t="s">
        <v>57</v>
      </c>
      <c r="B40" s="131" t="s">
        <v>58</v>
      </c>
      <c r="C40" s="3">
        <v>11876634.139999999</v>
      </c>
      <c r="D40" s="3">
        <v>9621000</v>
      </c>
      <c r="E40" s="26">
        <f>D40-C40</f>
        <v>-2255634.1399999987</v>
      </c>
      <c r="F40" s="26">
        <v>13091238.711364878</v>
      </c>
      <c r="G40" s="217">
        <v>7919508.0434809383</v>
      </c>
      <c r="H40" s="47">
        <v>0</v>
      </c>
      <c r="I40" s="220">
        <f t="shared" si="9"/>
        <v>9621000</v>
      </c>
      <c r="J40" s="27">
        <f>'ผลการดำเนินงาน Planfin 63'!I34</f>
        <v>8393257.6500000004</v>
      </c>
      <c r="K40" s="116">
        <f>J40-I40</f>
        <v>-1227742.3499999996</v>
      </c>
      <c r="L40" s="116">
        <f>(J40*100)/I40-100</f>
        <v>-12.761067976301845</v>
      </c>
      <c r="M40" s="116">
        <f>(J40*100)/D40</f>
        <v>87.238932023698155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25883.37833333333</v>
      </c>
      <c r="G41" s="217">
        <v>31140.286467130918</v>
      </c>
      <c r="H41" s="47">
        <v>0</v>
      </c>
      <c r="I41" s="220">
        <f t="shared" si="9"/>
        <v>0</v>
      </c>
      <c r="J41" s="27">
        <f>'ผลการดำเนินงาน Planfin 63'!I35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105569743.79000001</v>
      </c>
      <c r="D42" s="5">
        <f>SUM(D27:D41)</f>
        <v>104590930.47</v>
      </c>
      <c r="E42" s="28">
        <f t="shared" si="5"/>
        <v>-978813.32000000775</v>
      </c>
      <c r="F42" s="28">
        <v>126181558.16724065</v>
      </c>
      <c r="G42" s="218">
        <v>46790755.9247889</v>
      </c>
      <c r="H42" s="48">
        <v>0</v>
      </c>
      <c r="I42" s="5">
        <f>SUM(I27:I41)</f>
        <v>104590930.47</v>
      </c>
      <c r="J42" s="31">
        <f>'ผลการดำเนินงาน Planfin 63'!I36</f>
        <v>106696163.21999998</v>
      </c>
      <c r="K42" s="29">
        <f>J42-I42</f>
        <v>2105232.7499999851</v>
      </c>
      <c r="L42" s="29">
        <f t="shared" si="7"/>
        <v>2.0128253382388976</v>
      </c>
      <c r="M42" s="29">
        <f t="shared" si="8"/>
        <v>102.0128253382389</v>
      </c>
    </row>
    <row r="43" spans="1:13" s="8" customFormat="1">
      <c r="A43" s="81" t="s">
        <v>180</v>
      </c>
      <c r="B43" s="76" t="s">
        <v>151</v>
      </c>
      <c r="C43" s="77">
        <f>C42-C38</f>
        <v>99072821.300000012</v>
      </c>
      <c r="D43" s="77">
        <f>D42-D38</f>
        <v>97992500</v>
      </c>
      <c r="E43" s="78">
        <f>D43-C43</f>
        <v>-1080321.3000000119</v>
      </c>
      <c r="F43" s="78"/>
      <c r="G43" s="219"/>
      <c r="H43" s="79"/>
      <c r="I43" s="77">
        <f>I42-I38</f>
        <v>97992500</v>
      </c>
      <c r="J43" s="80">
        <f>'ผลการดำเนินงาน Planfin 63'!I37</f>
        <v>99679814.00999999</v>
      </c>
      <c r="K43" s="117">
        <f>J43-I43</f>
        <v>1687314.0099999905</v>
      </c>
      <c r="L43" s="117">
        <f t="shared" si="7"/>
        <v>1.7218807663851834</v>
      </c>
      <c r="M43" s="117">
        <f t="shared" si="8"/>
        <v>101.72188076638518</v>
      </c>
    </row>
    <row r="44" spans="1:13" s="139" customFormat="1" ht="25.5">
      <c r="A44" s="171"/>
      <c r="B44" s="165" t="s">
        <v>226</v>
      </c>
      <c r="C44" s="172">
        <f>C43-C41</f>
        <v>99072821.300000012</v>
      </c>
      <c r="D44" s="172">
        <f>D43-D41</f>
        <v>97992500</v>
      </c>
      <c r="E44" s="173">
        <f>D44-C44</f>
        <v>-1080321.3000000119</v>
      </c>
      <c r="F44" s="173"/>
      <c r="G44" s="174"/>
      <c r="H44" s="173"/>
      <c r="I44" s="172">
        <f>I43-I41</f>
        <v>97992500</v>
      </c>
      <c r="J44" s="172">
        <f>J43-J41</f>
        <v>99679814.00999999</v>
      </c>
      <c r="K44" s="175">
        <f>J44-I44</f>
        <v>1687314.0099999905</v>
      </c>
      <c r="L44" s="170">
        <f>(J44*100)/I44-100</f>
        <v>1.7218807663851834</v>
      </c>
      <c r="M44" s="170">
        <f>(J44*100)/D44</f>
        <v>101.72188076638518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428481.17000001669</v>
      </c>
      <c r="D46" s="5">
        <f t="shared" si="10"/>
        <v>5223762.200000003</v>
      </c>
      <c r="E46" s="28">
        <f t="shared" ref="E46:E48" si="11">D46-C46</f>
        <v>4795281.0299999863</v>
      </c>
      <c r="F46" s="177"/>
      <c r="G46" s="178"/>
      <c r="H46" s="179"/>
      <c r="I46" s="5">
        <f t="shared" ref="I46:J48" si="12">I23-I42</f>
        <v>5223762.200000003</v>
      </c>
      <c r="J46" s="5">
        <f t="shared" si="12"/>
        <v>-1187033.3499999791</v>
      </c>
      <c r="K46" s="28">
        <f>J46-I46</f>
        <v>-6410795.5499999821</v>
      </c>
      <c r="L46" s="180">
        <f>(J46*100)/I46-100</f>
        <v>-122.72372486634208</v>
      </c>
      <c r="M46" s="181">
        <f>(J46*100)/D46</f>
        <v>-22.723724866342089</v>
      </c>
    </row>
    <row r="47" spans="1:13" s="85" customFormat="1">
      <c r="A47" s="182" t="s">
        <v>63</v>
      </c>
      <c r="B47" s="183" t="s">
        <v>66</v>
      </c>
      <c r="C47" s="184">
        <f t="shared" si="10"/>
        <v>3182658.8200000077</v>
      </c>
      <c r="D47" s="184">
        <f t="shared" si="10"/>
        <v>9419324.450000003</v>
      </c>
      <c r="E47" s="185">
        <f t="shared" si="11"/>
        <v>6236665.6299999952</v>
      </c>
      <c r="F47" s="186"/>
      <c r="G47" s="187"/>
      <c r="H47" s="188"/>
      <c r="I47" s="184">
        <f>I24-I43</f>
        <v>9419324.450000003</v>
      </c>
      <c r="J47" s="184">
        <f t="shared" si="12"/>
        <v>3769447.6400000155</v>
      </c>
      <c r="K47" s="185">
        <f>J47-I47</f>
        <v>-5649876.8099999875</v>
      </c>
      <c r="L47" s="181">
        <f t="shared" ref="L47:L48" si="13">(J47*100)/I47-100</f>
        <v>-59.981762386367166</v>
      </c>
      <c r="M47" s="181">
        <f t="shared" ref="M47:M48" si="14">(J47*100)/D47</f>
        <v>40.018237613632834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3182658.8200000077</v>
      </c>
      <c r="D48" s="190">
        <f t="shared" si="10"/>
        <v>9419324.450000003</v>
      </c>
      <c r="E48" s="191">
        <f t="shared" si="11"/>
        <v>6236665.6299999952</v>
      </c>
      <c r="F48" s="192"/>
      <c r="G48" s="192"/>
      <c r="H48" s="192"/>
      <c r="I48" s="190">
        <f>I25-I44</f>
        <v>9419324.450000003</v>
      </c>
      <c r="J48" s="190">
        <f t="shared" si="12"/>
        <v>3769447.6400000155</v>
      </c>
      <c r="K48" s="190">
        <f>(K23-K22)-(K42-K38)</f>
        <v>-5649876.8099999819</v>
      </c>
      <c r="L48" s="193">
        <f t="shared" si="13"/>
        <v>-59.981762386367166</v>
      </c>
      <c r="M48" s="193">
        <f t="shared" si="14"/>
        <v>40.018237613632834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1883864.89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เกิน</v>
      </c>
      <c r="D50" s="194">
        <f>IF(D47&lt;0,0-C112,((D47*20%)-C112))</f>
        <v>-216135.1099999994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144">
        <v>23388087.649999999</v>
      </c>
      <c r="D51" s="3">
        <f>C51</f>
        <v>23388087.649999999</v>
      </c>
      <c r="E51" s="51"/>
    </row>
    <row r="52" spans="1:13">
      <c r="A52" s="2" t="s">
        <v>70</v>
      </c>
      <c r="B52" s="134" t="s">
        <v>222</v>
      </c>
      <c r="C52" s="144">
        <v>28298137.350000001</v>
      </c>
      <c r="D52" s="3">
        <f>C52</f>
        <v>28298137.350000001</v>
      </c>
      <c r="E52" s="51"/>
    </row>
    <row r="53" spans="1:13">
      <c r="A53" s="2" t="s">
        <v>71</v>
      </c>
      <c r="B53" s="134" t="s">
        <v>223</v>
      </c>
      <c r="C53" s="163">
        <v>-17847276.690000001</v>
      </c>
      <c r="D53" s="6">
        <f>C53</f>
        <v>-17847276.690000001</v>
      </c>
      <c r="E53" s="51"/>
    </row>
    <row r="54" spans="1:13">
      <c r="A54" s="2" t="s">
        <v>206</v>
      </c>
      <c r="B54" s="143" t="s">
        <v>224</v>
      </c>
      <c r="C54" s="107">
        <v>10450860.66</v>
      </c>
      <c r="D54" s="3">
        <f t="shared" ref="D54" si="15">C54</f>
        <v>10450860.66</v>
      </c>
      <c r="E54" s="51"/>
      <c r="G54" s="1"/>
      <c r="H54" s="33"/>
    </row>
    <row r="55" spans="1:13">
      <c r="A55" s="8" t="s">
        <v>149</v>
      </c>
      <c r="B55" s="7"/>
      <c r="G55" s="1"/>
      <c r="H55" s="33"/>
    </row>
    <row r="56" spans="1:13">
      <c r="A56" s="248" t="s">
        <v>230</v>
      </c>
      <c r="B56" s="248"/>
      <c r="C56" s="248"/>
      <c r="G56" s="1"/>
      <c r="H56" s="33"/>
    </row>
    <row r="57" spans="1:13">
      <c r="A57" s="8"/>
      <c r="B57" s="7"/>
      <c r="G57" s="1"/>
      <c r="H57" s="33"/>
    </row>
    <row r="58" spans="1:13" hidden="1">
      <c r="A58" s="8"/>
      <c r="B58" s="7"/>
      <c r="G58" s="1"/>
      <c r="H58" s="33"/>
    </row>
    <row r="59" spans="1:13" hidden="1">
      <c r="A59" s="8"/>
      <c r="B59" s="7"/>
      <c r="G59" s="1"/>
      <c r="H59" s="33"/>
    </row>
    <row r="60" spans="1:13" hidden="1">
      <c r="A60" s="8"/>
      <c r="B60" s="7"/>
      <c r="G60" s="1"/>
      <c r="H60" s="33"/>
    </row>
    <row r="61" spans="1:13" hidden="1">
      <c r="A61" s="8"/>
      <c r="B61" s="7"/>
      <c r="G61" s="1"/>
      <c r="H61" s="33"/>
    </row>
    <row r="62" spans="1:13" hidden="1">
      <c r="A62" s="8"/>
      <c r="B62" s="7"/>
      <c r="G62" s="1"/>
      <c r="H62" s="33"/>
    </row>
    <row r="63" spans="1:13" hidden="1">
      <c r="A63" s="8"/>
      <c r="B63" s="7"/>
      <c r="G63" s="1"/>
      <c r="H63" s="33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9500000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3615795.09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3599462.39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16715257.48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390000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0">
        <v>10000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450000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30000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0">
        <v>30000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500000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350000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1">
        <v>0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10000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100000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30000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1900000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23939770.950000003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10121630.380000001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3997536.82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3719129.86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925388.27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1617264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1517988.96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520370.21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1520462.45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61286875.869999997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51100000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29608.2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601795.80000000005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3197344.5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2100000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700000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3558127.37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1880823.24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2059868.22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0">
        <v>343000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1">
        <v>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4283691.46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1488000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10704783.800000001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1385441.16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465043.36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38034</v>
      </c>
      <c r="D130" s="45"/>
      <c r="E130" s="45"/>
      <c r="I130" s="109"/>
    </row>
    <row r="131" spans="1:13" s="8" customFormat="1">
      <c r="A131" s="1"/>
      <c r="B131" s="203" t="s">
        <v>87</v>
      </c>
      <c r="C131" s="161">
        <v>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1249900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15331202.32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B1:E1"/>
    <mergeCell ref="B2:E2"/>
    <mergeCell ref="B3:E3"/>
    <mergeCell ref="B4:D4"/>
    <mergeCell ref="B5:E5"/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</mergeCells>
  <pageMargins left="0.15748031496062992" right="0.35433070866141736" top="0.4" bottom="0.35" header="0.38" footer="0.19685039370078741"/>
  <pageSetup paperSize="5" scale="70" orientation="landscape" blackAndWhite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M144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3.5" style="1" customWidth="1"/>
    <col min="3" max="3" width="22.25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8" customWidth="1"/>
    <col min="8" max="8" width="7.5" style="1" bestFit="1" customWidth="1"/>
    <col min="9" max="9" width="16.75" style="1" bestFit="1" customWidth="1"/>
    <col min="10" max="10" width="16.125" style="1" bestFit="1" customWidth="1"/>
    <col min="11" max="11" width="17.125" style="45" bestFit="1" customWidth="1"/>
    <col min="12" max="12" width="16.5" style="45" customWidth="1"/>
    <col min="13" max="13" width="17.25" style="45" customWidth="1"/>
    <col min="14" max="16384" width="9" style="1"/>
  </cols>
  <sheetData>
    <row r="1" spans="1:13" ht="12.75" customHeight="1">
      <c r="B1" s="233" t="s">
        <v>134</v>
      </c>
      <c r="C1" s="233"/>
      <c r="D1" s="233"/>
      <c r="E1" s="233"/>
      <c r="F1" s="8" t="s">
        <v>261</v>
      </c>
      <c r="G1" s="8" t="s">
        <v>157</v>
      </c>
      <c r="I1" s="102"/>
    </row>
    <row r="2" spans="1:13">
      <c r="B2" s="233" t="s">
        <v>114</v>
      </c>
      <c r="C2" s="233"/>
      <c r="D2" s="233"/>
      <c r="E2" s="233"/>
      <c r="F2" s="8" t="s">
        <v>262</v>
      </c>
      <c r="G2" s="8" t="s">
        <v>163</v>
      </c>
      <c r="I2" s="98" t="s">
        <v>186</v>
      </c>
    </row>
    <row r="3" spans="1:13" ht="12.75" customHeight="1">
      <c r="B3" s="233" t="s">
        <v>269</v>
      </c>
      <c r="C3" s="233"/>
      <c r="D3" s="233"/>
      <c r="E3" s="233"/>
      <c r="F3" s="8" t="s">
        <v>263</v>
      </c>
      <c r="G3" s="8" t="s">
        <v>198</v>
      </c>
    </row>
    <row r="4" spans="1:13">
      <c r="B4" s="233"/>
      <c r="C4" s="233"/>
      <c r="D4" s="233"/>
      <c r="F4" s="8" t="s">
        <v>264</v>
      </c>
      <c r="G4" s="8" t="s">
        <v>279</v>
      </c>
    </row>
    <row r="5" spans="1:13" ht="12.75" customHeight="1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157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43434267.399999999</v>
      </c>
      <c r="D11" s="3">
        <v>45672026.359999999</v>
      </c>
      <c r="E11" s="26">
        <f>D11-C11</f>
        <v>2237758.9600000009</v>
      </c>
      <c r="F11" s="26">
        <v>39508010.529166661</v>
      </c>
      <c r="G11" s="217">
        <v>6319656.610283074</v>
      </c>
      <c r="H11" s="47">
        <v>1</v>
      </c>
      <c r="I11" s="220">
        <f>(D11/12)*12</f>
        <v>45672026.359999999</v>
      </c>
      <c r="J11" s="27">
        <f>'ผลการดำเนินงาน Planfin 63'!J6</f>
        <v>39926598.149999999</v>
      </c>
      <c r="K11" s="116">
        <f>J11-I11</f>
        <v>-5745428.2100000009</v>
      </c>
      <c r="L11" s="116">
        <f>(J11*100)/I11-100</f>
        <v>-12.57975322731005</v>
      </c>
      <c r="M11" s="116">
        <f>(J11*100)/D11</f>
        <v>87.42024677268995</v>
      </c>
    </row>
    <row r="12" spans="1:13">
      <c r="A12" s="2" t="s">
        <v>8</v>
      </c>
      <c r="B12" s="82" t="s">
        <v>9</v>
      </c>
      <c r="C12" s="3">
        <v>321600</v>
      </c>
      <c r="D12" s="3">
        <v>350000</v>
      </c>
      <c r="E12" s="26">
        <f t="shared" ref="E12:E22" si="0">D12-C12</f>
        <v>28400</v>
      </c>
      <c r="F12" s="26">
        <v>140233.75</v>
      </c>
      <c r="G12" s="217">
        <v>117836.26249868539</v>
      </c>
      <c r="H12" s="47">
        <v>3</v>
      </c>
      <c r="I12" s="220">
        <f t="shared" ref="I12:I22" si="1">(D12/12)*12</f>
        <v>350000</v>
      </c>
      <c r="J12" s="27">
        <f>'ผลการดำเนินงาน Planfin 63'!J7</f>
        <v>254650</v>
      </c>
      <c r="K12" s="116">
        <f>J12-I12</f>
        <v>-95350</v>
      </c>
      <c r="L12" s="116">
        <f t="shared" ref="L12:L22" si="2">(J12*100)/I12-100</f>
        <v>-27.242857142857147</v>
      </c>
      <c r="M12" s="116">
        <f t="shared" ref="M12:M23" si="3">(J12*100)/D12</f>
        <v>72.757142857142853</v>
      </c>
    </row>
    <row r="13" spans="1:13">
      <c r="A13" s="2" t="s">
        <v>10</v>
      </c>
      <c r="B13" s="82" t="s">
        <v>11</v>
      </c>
      <c r="C13" s="3">
        <v>14509</v>
      </c>
      <c r="D13" s="3">
        <v>14509</v>
      </c>
      <c r="E13" s="26">
        <f t="shared" si="0"/>
        <v>0</v>
      </c>
      <c r="F13" s="26">
        <v>12743.104166666666</v>
      </c>
      <c r="G13" s="217">
        <v>15714.243590051705</v>
      </c>
      <c r="H13" s="47">
        <v>1</v>
      </c>
      <c r="I13" s="220">
        <f t="shared" si="1"/>
        <v>14509</v>
      </c>
      <c r="J13" s="27">
        <f>'ผลการดำเนินงาน Planfin 63'!J8</f>
        <v>18331.5</v>
      </c>
      <c r="K13" s="116">
        <f t="shared" ref="K13:K23" si="4">J13-I13</f>
        <v>3822.5</v>
      </c>
      <c r="L13" s="116">
        <f t="shared" si="2"/>
        <v>26.34571645185747</v>
      </c>
      <c r="M13" s="116">
        <f t="shared" si="3"/>
        <v>126.34571645185747</v>
      </c>
    </row>
    <row r="14" spans="1:13">
      <c r="A14" s="2" t="s">
        <v>12</v>
      </c>
      <c r="B14" s="82" t="s">
        <v>13</v>
      </c>
      <c r="C14" s="3">
        <v>371199.7</v>
      </c>
      <c r="D14" s="3">
        <v>371199.7</v>
      </c>
      <c r="E14" s="26">
        <f t="shared" si="0"/>
        <v>0</v>
      </c>
      <c r="F14" s="26">
        <v>419462.92750000005</v>
      </c>
      <c r="G14" s="217">
        <v>259257.90979516169</v>
      </c>
      <c r="H14" s="47">
        <v>0</v>
      </c>
      <c r="I14" s="220">
        <f t="shared" si="1"/>
        <v>371199.7</v>
      </c>
      <c r="J14" s="27">
        <f>'ผลการดำเนินงาน Planfin 63'!J9</f>
        <v>262748</v>
      </c>
      <c r="K14" s="116">
        <f t="shared" si="4"/>
        <v>-108451.70000000001</v>
      </c>
      <c r="L14" s="116">
        <f t="shared" si="2"/>
        <v>-29.216537621124161</v>
      </c>
      <c r="M14" s="116">
        <f t="shared" si="3"/>
        <v>70.783462378875839</v>
      </c>
    </row>
    <row r="15" spans="1:13">
      <c r="A15" s="2" t="s">
        <v>14</v>
      </c>
      <c r="B15" s="82" t="s">
        <v>15</v>
      </c>
      <c r="C15" s="3">
        <v>166547.04999999999</v>
      </c>
      <c r="D15" s="3">
        <v>1800000</v>
      </c>
      <c r="E15" s="26">
        <f t="shared" si="0"/>
        <v>1633452.95</v>
      </c>
      <c r="F15" s="26">
        <v>2307867.2600000002</v>
      </c>
      <c r="G15" s="217">
        <v>1170323.4344781633</v>
      </c>
      <c r="H15" s="47">
        <v>0</v>
      </c>
      <c r="I15" s="220">
        <f t="shared" si="1"/>
        <v>1800000</v>
      </c>
      <c r="J15" s="27">
        <f>'ผลการดำเนินงาน Planfin 63'!J10</f>
        <v>1376363.1</v>
      </c>
      <c r="K15" s="116">
        <f t="shared" si="4"/>
        <v>-423636.89999999991</v>
      </c>
      <c r="L15" s="116">
        <f t="shared" si="2"/>
        <v>-23.535383333333328</v>
      </c>
      <c r="M15" s="116">
        <f t="shared" si="3"/>
        <v>76.464616666666672</v>
      </c>
    </row>
    <row r="16" spans="1:13">
      <c r="A16" s="2" t="s">
        <v>16</v>
      </c>
      <c r="B16" s="82" t="s">
        <v>17</v>
      </c>
      <c r="C16" s="3">
        <v>1338790.8</v>
      </c>
      <c r="D16" s="3">
        <v>1340371.8</v>
      </c>
      <c r="E16" s="26">
        <f t="shared" si="0"/>
        <v>1581</v>
      </c>
      <c r="F16" s="26">
        <v>1373228.5358333334</v>
      </c>
      <c r="G16" s="217">
        <v>1230078.5412074726</v>
      </c>
      <c r="H16" s="47">
        <v>0</v>
      </c>
      <c r="I16" s="220">
        <f t="shared" si="1"/>
        <v>1340371.8</v>
      </c>
      <c r="J16" s="27">
        <f>'ผลการดำเนินงาน Planfin 63'!J11</f>
        <v>1622963.41</v>
      </c>
      <c r="K16" s="116">
        <f t="shared" si="4"/>
        <v>282591.60999999987</v>
      </c>
      <c r="L16" s="116">
        <f t="shared" si="2"/>
        <v>21.083076352397143</v>
      </c>
      <c r="M16" s="116">
        <f t="shared" si="3"/>
        <v>121.08307635239714</v>
      </c>
    </row>
    <row r="17" spans="1:13">
      <c r="A17" s="2" t="s">
        <v>18</v>
      </c>
      <c r="B17" s="82" t="s">
        <v>19</v>
      </c>
      <c r="C17" s="3">
        <v>0</v>
      </c>
      <c r="D17" s="3">
        <v>101000</v>
      </c>
      <c r="E17" s="26">
        <f t="shared" si="0"/>
        <v>101000</v>
      </c>
      <c r="F17" s="26">
        <v>65876.108333333337</v>
      </c>
      <c r="G17" s="217">
        <v>90892.438029337907</v>
      </c>
      <c r="H17" s="47">
        <v>1</v>
      </c>
      <c r="I17" s="220">
        <f t="shared" si="1"/>
        <v>101000</v>
      </c>
      <c r="J17" s="27">
        <f>'ผลการดำเนินงาน Planfin 63'!J12</f>
        <v>127273</v>
      </c>
      <c r="K17" s="116">
        <f t="shared" si="4"/>
        <v>26273</v>
      </c>
      <c r="L17" s="116">
        <f t="shared" si="2"/>
        <v>26.012871287128718</v>
      </c>
      <c r="M17" s="116">
        <f t="shared" si="3"/>
        <v>126.01287128712872</v>
      </c>
    </row>
    <row r="18" spans="1:13">
      <c r="A18" s="2" t="s">
        <v>20</v>
      </c>
      <c r="B18" s="82" t="s">
        <v>21</v>
      </c>
      <c r="C18" s="3">
        <v>2993868</v>
      </c>
      <c r="D18" s="3">
        <v>3087653</v>
      </c>
      <c r="E18" s="26">
        <f t="shared" si="0"/>
        <v>93785</v>
      </c>
      <c r="F18" s="26">
        <v>3072568.4358333335</v>
      </c>
      <c r="G18" s="217">
        <v>1411200.8821871567</v>
      </c>
      <c r="H18" s="47">
        <v>1</v>
      </c>
      <c r="I18" s="220">
        <f t="shared" si="1"/>
        <v>3087653</v>
      </c>
      <c r="J18" s="27">
        <f>'ผลการดำเนินงาน Planfin 63'!J13</f>
        <v>2589979.75</v>
      </c>
      <c r="K18" s="116">
        <f t="shared" si="4"/>
        <v>-497673.25</v>
      </c>
      <c r="L18" s="116">
        <f t="shared" si="2"/>
        <v>-16.118172929406256</v>
      </c>
      <c r="M18" s="116">
        <f t="shared" si="3"/>
        <v>83.881827070593744</v>
      </c>
    </row>
    <row r="19" spans="1:13">
      <c r="A19" s="2" t="s">
        <v>22</v>
      </c>
      <c r="B19" s="82" t="s">
        <v>23</v>
      </c>
      <c r="C19" s="3">
        <v>10459778.93</v>
      </c>
      <c r="D19" s="3">
        <v>11903182.42</v>
      </c>
      <c r="E19" s="26">
        <f t="shared" si="0"/>
        <v>1443403.4900000002</v>
      </c>
      <c r="F19" s="26">
        <v>11528370.014999999</v>
      </c>
      <c r="G19" s="217">
        <v>4870529.095432709</v>
      </c>
      <c r="H19" s="47">
        <v>1</v>
      </c>
      <c r="I19" s="220">
        <f t="shared" si="1"/>
        <v>11903182.42</v>
      </c>
      <c r="J19" s="27">
        <f>'ผลการดำเนินงาน Planfin 63'!J14</f>
        <v>11327394.960000001</v>
      </c>
      <c r="K19" s="116">
        <f t="shared" si="4"/>
        <v>-575787.45999999903</v>
      </c>
      <c r="L19" s="116">
        <f t="shared" si="2"/>
        <v>-4.8372564553202864</v>
      </c>
      <c r="M19" s="116">
        <f t="shared" si="3"/>
        <v>95.162743544679714</v>
      </c>
    </row>
    <row r="20" spans="1:13">
      <c r="A20" s="2" t="s">
        <v>24</v>
      </c>
      <c r="B20" s="82" t="s">
        <v>25</v>
      </c>
      <c r="C20" s="3">
        <v>5228620</v>
      </c>
      <c r="D20" s="3">
        <v>3360971.83</v>
      </c>
      <c r="E20" s="26">
        <f t="shared" si="0"/>
        <v>-1867648.17</v>
      </c>
      <c r="F20" s="26">
        <v>5566020.5991666662</v>
      </c>
      <c r="G20" s="217">
        <v>2184639.0083936816</v>
      </c>
      <c r="H20" s="47">
        <v>0</v>
      </c>
      <c r="I20" s="220">
        <f t="shared" si="1"/>
        <v>3360971.83</v>
      </c>
      <c r="J20" s="27">
        <f>'ผลการดำเนินงาน Planfin 63'!J15</f>
        <v>4434053.8099999996</v>
      </c>
      <c r="K20" s="116">
        <f t="shared" si="4"/>
        <v>1073081.9799999995</v>
      </c>
      <c r="L20" s="116">
        <f t="shared" si="2"/>
        <v>31.927729069957707</v>
      </c>
      <c r="M20" s="116">
        <f t="shared" si="3"/>
        <v>131.92772906995771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0</v>
      </c>
      <c r="G21" s="217">
        <v>0</v>
      </c>
      <c r="H21" s="47">
        <v>0</v>
      </c>
      <c r="I21" s="220">
        <f t="shared" si="1"/>
        <v>0</v>
      </c>
      <c r="J21" s="27">
        <f>'ผลการดำเนินงาน Planfin 63'!J16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404800</v>
      </c>
      <c r="D22" s="3">
        <v>3113194.09</v>
      </c>
      <c r="E22" s="26">
        <f t="shared" si="0"/>
        <v>2708394.09</v>
      </c>
      <c r="F22" s="26">
        <v>2950959.6266666674</v>
      </c>
      <c r="G22" s="217">
        <v>2244776.4138905071</v>
      </c>
      <c r="H22" s="47">
        <v>1</v>
      </c>
      <c r="I22" s="220">
        <f t="shared" si="1"/>
        <v>3113194.09</v>
      </c>
      <c r="J22" s="27">
        <f>'ผลการดำเนินงาน Planfin 63'!J17</f>
        <v>3113194.09</v>
      </c>
      <c r="K22" s="116">
        <f>J22-I22</f>
        <v>0</v>
      </c>
      <c r="L22" s="116">
        <f t="shared" si="2"/>
        <v>0</v>
      </c>
      <c r="M22" s="116">
        <f t="shared" si="3"/>
        <v>100</v>
      </c>
    </row>
    <row r="23" spans="1:13">
      <c r="A23" s="86" t="s">
        <v>28</v>
      </c>
      <c r="B23" s="58" t="s">
        <v>29</v>
      </c>
      <c r="C23" s="5">
        <f>SUM(C11:C22)</f>
        <v>64733980.879999995</v>
      </c>
      <c r="D23" s="5">
        <f>SUM(D11:D22)</f>
        <v>71114108.200000003</v>
      </c>
      <c r="E23" s="28">
        <f>D23-C23</f>
        <v>6380127.3200000077</v>
      </c>
      <c r="F23" s="28">
        <v>66945340.891666666</v>
      </c>
      <c r="G23" s="218">
        <v>19914904.839786001</v>
      </c>
      <c r="H23" s="48">
        <v>1</v>
      </c>
      <c r="I23" s="5">
        <f>SUM(I11:I22)</f>
        <v>71114108.200000003</v>
      </c>
      <c r="J23" s="31">
        <f>'ผลการดำเนินงาน Planfin 63'!J18</f>
        <v>65053549.769999996</v>
      </c>
      <c r="K23" s="29">
        <f t="shared" si="4"/>
        <v>-6060558.4300000072</v>
      </c>
      <c r="L23" s="29">
        <f>(J23*100)/I23-100</f>
        <v>-8.5223011064912697</v>
      </c>
      <c r="M23" s="29">
        <f t="shared" si="3"/>
        <v>91.47769889350873</v>
      </c>
    </row>
    <row r="24" spans="1:13" s="8" customFormat="1">
      <c r="A24" s="81" t="s">
        <v>179</v>
      </c>
      <c r="B24" s="76" t="s">
        <v>150</v>
      </c>
      <c r="C24" s="77">
        <f>C23-C22</f>
        <v>64329180.879999995</v>
      </c>
      <c r="D24" s="77">
        <f>D23-D22</f>
        <v>68000914.109999999</v>
      </c>
      <c r="E24" s="78">
        <f>D24-C24</f>
        <v>3671733.2300000042</v>
      </c>
      <c r="F24" s="78"/>
      <c r="G24" s="219"/>
      <c r="H24" s="79"/>
      <c r="I24" s="77">
        <f>I23-I22</f>
        <v>68000914.109999999</v>
      </c>
      <c r="J24" s="80">
        <f>'ผลการดำเนินงาน Planfin 63'!J19</f>
        <v>61940355.679999992</v>
      </c>
      <c r="K24" s="117">
        <f>J24-I24</f>
        <v>-6060558.4300000072</v>
      </c>
      <c r="L24" s="117">
        <f>(J24*100)/I24-100</f>
        <v>-8.9124661180235023</v>
      </c>
      <c r="M24" s="117">
        <f>(J24*100)/D24</f>
        <v>91.087533881976498</v>
      </c>
    </row>
    <row r="25" spans="1:13">
      <c r="A25" s="164"/>
      <c r="B25" s="165" t="s">
        <v>225</v>
      </c>
      <c r="C25" s="166">
        <f>C24-C21</f>
        <v>64329180.879999995</v>
      </c>
      <c r="D25" s="166">
        <f>D24-D21</f>
        <v>68000914.109999999</v>
      </c>
      <c r="E25" s="167">
        <f>D25-C25</f>
        <v>3671733.2300000042</v>
      </c>
      <c r="F25" s="166"/>
      <c r="G25" s="168"/>
      <c r="H25" s="169"/>
      <c r="I25" s="166">
        <f>I24-I21</f>
        <v>68000914.109999999</v>
      </c>
      <c r="J25" s="166">
        <f>J24-J21</f>
        <v>61940355.679999992</v>
      </c>
      <c r="K25" s="166">
        <f>K24-K21</f>
        <v>-6060558.4300000072</v>
      </c>
      <c r="L25" s="170">
        <f>(J25*100)/I25-100</f>
        <v>-8.9124661180235023</v>
      </c>
      <c r="M25" s="170">
        <f>(J25*100)/D25</f>
        <v>91.087533881976498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4263514.16</v>
      </c>
      <c r="D27" s="3">
        <v>5539565.2000000002</v>
      </c>
      <c r="E27" s="26">
        <f t="shared" ref="E27:E42" si="5">D27-C27</f>
        <v>1276051.04</v>
      </c>
      <c r="F27" s="26">
        <v>5743985.2775000008</v>
      </c>
      <c r="G27" s="217">
        <v>1178773.0133138802</v>
      </c>
      <c r="H27" s="47">
        <v>0</v>
      </c>
      <c r="I27" s="220">
        <f>(D27/12)*12</f>
        <v>5539565.2000000002</v>
      </c>
      <c r="J27" s="27">
        <f>'ผลการดำเนินงาน Planfin 63'!J21</f>
        <v>3784770.21</v>
      </c>
      <c r="K27" s="116">
        <f t="shared" ref="K27:K41" si="6">J27-I27</f>
        <v>-1754794.9900000002</v>
      </c>
      <c r="L27" s="116">
        <f t="shared" ref="L27:L43" si="7">(J27*100)/I27-100</f>
        <v>-31.677485987528414</v>
      </c>
      <c r="M27" s="116">
        <f t="shared" ref="M27:M43" si="8">(J27*100)/D27</f>
        <v>68.322514012471586</v>
      </c>
    </row>
    <row r="28" spans="1:13">
      <c r="A28" s="2" t="s">
        <v>33</v>
      </c>
      <c r="B28" s="82" t="s">
        <v>34</v>
      </c>
      <c r="C28" s="3">
        <v>1402804.03</v>
      </c>
      <c r="D28" s="3">
        <v>1767003.2</v>
      </c>
      <c r="E28" s="26">
        <f t="shared" si="5"/>
        <v>364199.16999999993</v>
      </c>
      <c r="F28" s="26">
        <v>1806144.9408333332</v>
      </c>
      <c r="G28" s="217">
        <v>761051.71626223018</v>
      </c>
      <c r="H28" s="47">
        <v>0</v>
      </c>
      <c r="I28" s="220">
        <f t="shared" ref="I28:I41" si="9">(D28/12)*12</f>
        <v>1767003.2</v>
      </c>
      <c r="J28" s="27">
        <f>'ผลการดำเนินงาน Planfin 63'!J22</f>
        <v>1551326.82</v>
      </c>
      <c r="K28" s="116">
        <f t="shared" si="6"/>
        <v>-215676.37999999989</v>
      </c>
      <c r="L28" s="116">
        <f t="shared" si="7"/>
        <v>-12.205771896734532</v>
      </c>
      <c r="M28" s="116">
        <f t="shared" si="8"/>
        <v>87.794228103265468</v>
      </c>
    </row>
    <row r="29" spans="1:13">
      <c r="A29" s="2" t="s">
        <v>35</v>
      </c>
      <c r="B29" s="82" t="s">
        <v>36</v>
      </c>
      <c r="C29" s="3">
        <v>265806.7</v>
      </c>
      <c r="D29" s="3">
        <v>499103.58</v>
      </c>
      <c r="E29" s="26">
        <f t="shared" si="5"/>
        <v>233296.88</v>
      </c>
      <c r="F29" s="26">
        <v>407073.49666666664</v>
      </c>
      <c r="G29" s="217">
        <v>189031.78458670981</v>
      </c>
      <c r="H29" s="47">
        <v>1</v>
      </c>
      <c r="I29" s="220">
        <f t="shared" si="9"/>
        <v>499103.58000000007</v>
      </c>
      <c r="J29" s="27">
        <f>'ผลการดำเนินงาน Planfin 63'!J23</f>
        <v>236027.51</v>
      </c>
      <c r="K29" s="116">
        <f t="shared" si="6"/>
        <v>-263076.07000000007</v>
      </c>
      <c r="L29" s="116">
        <f t="shared" si="7"/>
        <v>-52.709714083798005</v>
      </c>
      <c r="M29" s="116">
        <f t="shared" si="8"/>
        <v>47.290285916202002</v>
      </c>
    </row>
    <row r="30" spans="1:13">
      <c r="A30" s="2" t="s">
        <v>37</v>
      </c>
      <c r="B30" s="82" t="s">
        <v>38</v>
      </c>
      <c r="C30" s="3">
        <v>1395034.28</v>
      </c>
      <c r="D30" s="3">
        <v>1803962.2</v>
      </c>
      <c r="E30" s="26">
        <f t="shared" si="5"/>
        <v>408927.91999999993</v>
      </c>
      <c r="F30" s="26">
        <v>2418659.664166667</v>
      </c>
      <c r="G30" s="217">
        <v>525076.14516788628</v>
      </c>
      <c r="H30" s="47">
        <v>0</v>
      </c>
      <c r="I30" s="220">
        <f t="shared" si="9"/>
        <v>1803962.1999999997</v>
      </c>
      <c r="J30" s="27">
        <f>'ผลการดำเนินงาน Planfin 63'!J24</f>
        <v>1676306.68</v>
      </c>
      <c r="K30" s="116">
        <f t="shared" si="6"/>
        <v>-127655.51999999979</v>
      </c>
      <c r="L30" s="116">
        <f t="shared" si="7"/>
        <v>-7.0763966118580441</v>
      </c>
      <c r="M30" s="116">
        <f t="shared" si="8"/>
        <v>92.923603388141956</v>
      </c>
    </row>
    <row r="31" spans="1:13">
      <c r="A31" s="2" t="s">
        <v>39</v>
      </c>
      <c r="B31" s="82" t="s">
        <v>40</v>
      </c>
      <c r="C31" s="3">
        <v>10459778.93</v>
      </c>
      <c r="D31" s="3">
        <v>11903182.42</v>
      </c>
      <c r="E31" s="26">
        <f t="shared" si="5"/>
        <v>1443403.4900000002</v>
      </c>
      <c r="F31" s="26">
        <v>11558526.244166665</v>
      </c>
      <c r="G31" s="217">
        <v>4287362.8192361947</v>
      </c>
      <c r="H31" s="47">
        <v>1</v>
      </c>
      <c r="I31" s="220">
        <f t="shared" si="9"/>
        <v>11903182.42</v>
      </c>
      <c r="J31" s="27">
        <f>'ผลการดำเนินงาน Planfin 63'!J25</f>
        <v>11327394.960000001</v>
      </c>
      <c r="K31" s="116">
        <f t="shared" si="6"/>
        <v>-575787.45999999903</v>
      </c>
      <c r="L31" s="116">
        <f t="shared" si="7"/>
        <v>-4.8372564553202864</v>
      </c>
      <c r="M31" s="116">
        <f t="shared" si="8"/>
        <v>95.162743544679714</v>
      </c>
    </row>
    <row r="32" spans="1:13">
      <c r="A32" s="2" t="s">
        <v>41</v>
      </c>
      <c r="B32" s="82" t="s">
        <v>42</v>
      </c>
      <c r="C32" s="3">
        <v>6456957</v>
      </c>
      <c r="D32" s="3">
        <v>6887979</v>
      </c>
      <c r="E32" s="26">
        <f t="shared" si="5"/>
        <v>431022</v>
      </c>
      <c r="F32" s="26">
        <v>7979839.0925000003</v>
      </c>
      <c r="G32" s="217">
        <v>1527039.0562026661</v>
      </c>
      <c r="H32" s="47">
        <v>0</v>
      </c>
      <c r="I32" s="220">
        <f t="shared" si="9"/>
        <v>6887979</v>
      </c>
      <c r="J32" s="27">
        <f>'ผลการดำเนินงาน Planfin 63'!J26</f>
        <v>6831603.79</v>
      </c>
      <c r="K32" s="116">
        <f t="shared" si="6"/>
        <v>-56375.209999999963</v>
      </c>
      <c r="L32" s="116">
        <f t="shared" si="7"/>
        <v>-0.81845792503142434</v>
      </c>
      <c r="M32" s="116">
        <f t="shared" si="8"/>
        <v>99.181542074968576</v>
      </c>
    </row>
    <row r="33" spans="1:13">
      <c r="A33" s="2" t="s">
        <v>43</v>
      </c>
      <c r="B33" s="82" t="s">
        <v>44</v>
      </c>
      <c r="C33" s="3">
        <v>10610657</v>
      </c>
      <c r="D33" s="3">
        <v>10376500</v>
      </c>
      <c r="E33" s="26">
        <f t="shared" si="5"/>
        <v>-234157</v>
      </c>
      <c r="F33" s="26">
        <v>12367101.948333336</v>
      </c>
      <c r="G33" s="217">
        <v>3282522.2800078602</v>
      </c>
      <c r="H33" s="47">
        <v>0</v>
      </c>
      <c r="I33" s="220">
        <f t="shared" si="9"/>
        <v>10376500</v>
      </c>
      <c r="J33" s="27">
        <f>'ผลการดำเนินงาน Planfin 63'!J27</f>
        <v>11228672</v>
      </c>
      <c r="K33" s="116">
        <f t="shared" si="6"/>
        <v>852172</v>
      </c>
      <c r="L33" s="116">
        <f t="shared" si="7"/>
        <v>8.2125186719992342</v>
      </c>
      <c r="M33" s="116">
        <f t="shared" si="8"/>
        <v>108.21251867199923</v>
      </c>
    </row>
    <row r="34" spans="1:13">
      <c r="A34" s="2" t="s">
        <v>45</v>
      </c>
      <c r="B34" s="82" t="s">
        <v>46</v>
      </c>
      <c r="C34" s="3">
        <v>1220338.3999999999</v>
      </c>
      <c r="D34" s="3">
        <v>998628.22</v>
      </c>
      <c r="E34" s="26">
        <f t="shared" si="5"/>
        <v>-221710.17999999993</v>
      </c>
      <c r="F34" s="26">
        <v>1366859.729166667</v>
      </c>
      <c r="G34" s="217">
        <v>447592.00837046513</v>
      </c>
      <c r="H34" s="47">
        <v>0</v>
      </c>
      <c r="I34" s="220">
        <f t="shared" si="9"/>
        <v>998628.22</v>
      </c>
      <c r="J34" s="27">
        <f>'ผลการดำเนินงาน Planfin 63'!J28</f>
        <v>1035591.95</v>
      </c>
      <c r="K34" s="116">
        <f t="shared" si="6"/>
        <v>36963.729999999981</v>
      </c>
      <c r="L34" s="116">
        <f t="shared" si="7"/>
        <v>3.7014505758709646</v>
      </c>
      <c r="M34" s="116">
        <f t="shared" si="8"/>
        <v>103.70145057587096</v>
      </c>
    </row>
    <row r="35" spans="1:13">
      <c r="A35" s="2" t="s">
        <v>47</v>
      </c>
      <c r="B35" s="82" t="s">
        <v>48</v>
      </c>
      <c r="C35" s="3">
        <v>3497191.12</v>
      </c>
      <c r="D35" s="3">
        <v>4946876.66</v>
      </c>
      <c r="E35" s="26">
        <f t="shared" si="5"/>
        <v>1449685.54</v>
      </c>
      <c r="F35" s="26">
        <v>3552266.5808333326</v>
      </c>
      <c r="G35" s="217">
        <v>1679465.2096902211</v>
      </c>
      <c r="H35" s="47">
        <v>1</v>
      </c>
      <c r="I35" s="220">
        <f t="shared" si="9"/>
        <v>4946876.66</v>
      </c>
      <c r="J35" s="27">
        <f>'ผลการดำเนินงาน Planfin 63'!J29</f>
        <v>8262805.29</v>
      </c>
      <c r="K35" s="116">
        <f t="shared" si="6"/>
        <v>3315928.63</v>
      </c>
      <c r="L35" s="116">
        <f t="shared" si="7"/>
        <v>67.030752086711601</v>
      </c>
      <c r="M35" s="116">
        <f t="shared" si="8"/>
        <v>167.0307520867116</v>
      </c>
    </row>
    <row r="36" spans="1:13">
      <c r="A36" s="2" t="s">
        <v>49</v>
      </c>
      <c r="B36" s="82" t="s">
        <v>50</v>
      </c>
      <c r="C36" s="3">
        <v>1172811.4099999999</v>
      </c>
      <c r="D36" s="3">
        <v>1215600</v>
      </c>
      <c r="E36" s="26">
        <f t="shared" si="5"/>
        <v>42788.590000000084</v>
      </c>
      <c r="F36" s="26">
        <v>1496139.7966666666</v>
      </c>
      <c r="G36" s="217">
        <v>534787.83291888051</v>
      </c>
      <c r="H36" s="47">
        <v>0</v>
      </c>
      <c r="I36" s="220">
        <f t="shared" si="9"/>
        <v>1215600</v>
      </c>
      <c r="J36" s="27">
        <f>'ผลการดำเนินงาน Planfin 63'!J30</f>
        <v>1225585.78</v>
      </c>
      <c r="K36" s="116">
        <f t="shared" si="6"/>
        <v>9985.7800000000279</v>
      </c>
      <c r="L36" s="116">
        <f t="shared" si="7"/>
        <v>0.82146923330043364</v>
      </c>
      <c r="M36" s="116">
        <f t="shared" si="8"/>
        <v>100.82146923330043</v>
      </c>
    </row>
    <row r="37" spans="1:13">
      <c r="A37" s="2" t="s">
        <v>51</v>
      </c>
      <c r="B37" s="82" t="s">
        <v>52</v>
      </c>
      <c r="C37" s="3">
        <v>1910230.06</v>
      </c>
      <c r="D37" s="3">
        <v>2417260</v>
      </c>
      <c r="E37" s="26">
        <f t="shared" si="5"/>
        <v>507029.93999999994</v>
      </c>
      <c r="F37" s="26">
        <v>2241952.4491666663</v>
      </c>
      <c r="G37" s="217">
        <v>723494.27765015129</v>
      </c>
      <c r="H37" s="47">
        <v>1</v>
      </c>
      <c r="I37" s="220">
        <f t="shared" si="9"/>
        <v>2417260</v>
      </c>
      <c r="J37" s="27">
        <f>'ผลการดำเนินงาน Planfin 63'!J31</f>
        <v>2971775.75</v>
      </c>
      <c r="K37" s="116">
        <f t="shared" si="6"/>
        <v>554515.75</v>
      </c>
      <c r="L37" s="116">
        <f t="shared" si="7"/>
        <v>22.939847182346952</v>
      </c>
      <c r="M37" s="116">
        <f t="shared" si="8"/>
        <v>122.93984718234695</v>
      </c>
    </row>
    <row r="38" spans="1:13">
      <c r="A38" s="2" t="s">
        <v>53</v>
      </c>
      <c r="B38" s="82" t="s">
        <v>54</v>
      </c>
      <c r="C38" s="3">
        <v>4936110.93</v>
      </c>
      <c r="D38" s="3">
        <v>6104522.3499999996</v>
      </c>
      <c r="E38" s="26">
        <f t="shared" si="5"/>
        <v>1168411.42</v>
      </c>
      <c r="F38" s="26">
        <v>7145578.3158333311</v>
      </c>
      <c r="G38" s="217">
        <v>3181722.8376959031</v>
      </c>
      <c r="H38" s="47">
        <v>0</v>
      </c>
      <c r="I38" s="220">
        <f t="shared" si="9"/>
        <v>6104522.3499999996</v>
      </c>
      <c r="J38" s="27">
        <f>'ผลการดำเนินงาน Planfin 63'!J32</f>
        <v>5014333.8600000003</v>
      </c>
      <c r="K38" s="116">
        <f t="shared" si="6"/>
        <v>-1090188.4899999993</v>
      </c>
      <c r="L38" s="116">
        <f t="shared" si="7"/>
        <v>-17.858702573183294</v>
      </c>
      <c r="M38" s="116">
        <f t="shared" si="8"/>
        <v>82.141297426816706</v>
      </c>
    </row>
    <row r="39" spans="1:13">
      <c r="A39" s="2" t="s">
        <v>55</v>
      </c>
      <c r="B39" s="82" t="s">
        <v>56</v>
      </c>
      <c r="C39" s="3">
        <v>1214799.28</v>
      </c>
      <c r="D39" s="3">
        <v>1054000</v>
      </c>
      <c r="E39" s="26">
        <f t="shared" si="5"/>
        <v>-160799.28000000003</v>
      </c>
      <c r="F39" s="26">
        <v>634194.37416666665</v>
      </c>
      <c r="G39" s="217">
        <v>597287.24145924882</v>
      </c>
      <c r="H39" s="47">
        <v>1</v>
      </c>
      <c r="I39" s="220">
        <f t="shared" si="9"/>
        <v>1054000</v>
      </c>
      <c r="J39" s="27">
        <f>'ผลการดำเนินงาน Planfin 63'!J33</f>
        <v>699650.3</v>
      </c>
      <c r="K39" s="116">
        <f t="shared" si="6"/>
        <v>-354349.69999999995</v>
      </c>
      <c r="L39" s="116">
        <f t="shared" si="7"/>
        <v>-33.619516129032263</v>
      </c>
      <c r="M39" s="116">
        <f t="shared" si="8"/>
        <v>66.380483870967737</v>
      </c>
    </row>
    <row r="40" spans="1:13" s="8" customFormat="1">
      <c r="A40" s="130" t="s">
        <v>57</v>
      </c>
      <c r="B40" s="131" t="s">
        <v>58</v>
      </c>
      <c r="C40" s="3">
        <v>6694913.5999999996</v>
      </c>
      <c r="D40" s="3">
        <v>6207630</v>
      </c>
      <c r="E40" s="26">
        <f>D40-C40</f>
        <v>-487283.59999999963</v>
      </c>
      <c r="F40" s="26">
        <v>8210315.1341666654</v>
      </c>
      <c r="G40" s="217">
        <v>4276499.1054908093</v>
      </c>
      <c r="H40" s="47">
        <v>0</v>
      </c>
      <c r="I40" s="220">
        <f t="shared" si="9"/>
        <v>6207630</v>
      </c>
      <c r="J40" s="27">
        <f>'ผลการดำเนินงาน Planfin 63'!J34</f>
        <v>6927007.4800000004</v>
      </c>
      <c r="K40" s="116">
        <f>J40-I40</f>
        <v>719377.48000000045</v>
      </c>
      <c r="L40" s="116">
        <f>(J40*100)/I40-100</f>
        <v>11.588601124744869</v>
      </c>
      <c r="M40" s="116">
        <f>(J40*100)/D40</f>
        <v>111.58860112474487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759</v>
      </c>
      <c r="G41" s="217">
        <v>0</v>
      </c>
      <c r="H41" s="47">
        <v>0</v>
      </c>
      <c r="I41" s="220">
        <f t="shared" si="9"/>
        <v>0</v>
      </c>
      <c r="J41" s="27">
        <f>'ผลการดำเนินงาน Planfin 63'!J35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55500946.899999999</v>
      </c>
      <c r="D42" s="5">
        <f>SUM(D27:D41)</f>
        <v>61721812.830000006</v>
      </c>
      <c r="E42" s="28">
        <f t="shared" si="5"/>
        <v>6220865.9300000072</v>
      </c>
      <c r="F42" s="28">
        <v>66929396.044166662</v>
      </c>
      <c r="G42" s="218">
        <v>23191705.328053109</v>
      </c>
      <c r="H42" s="48">
        <v>0</v>
      </c>
      <c r="I42" s="5">
        <f>SUM(I27:I41)</f>
        <v>61721812.830000006</v>
      </c>
      <c r="J42" s="31">
        <f>'ผลการดำเนินงาน Planfin 63'!J36</f>
        <v>62772852.379999995</v>
      </c>
      <c r="K42" s="29">
        <f>J42-I42</f>
        <v>1051039.5499999896</v>
      </c>
      <c r="L42" s="29">
        <f t="shared" si="7"/>
        <v>1.7028656512323579</v>
      </c>
      <c r="M42" s="29">
        <f t="shared" si="8"/>
        <v>101.70286565123236</v>
      </c>
    </row>
    <row r="43" spans="1:13" s="8" customFormat="1">
      <c r="A43" s="81" t="s">
        <v>180</v>
      </c>
      <c r="B43" s="76" t="s">
        <v>151</v>
      </c>
      <c r="C43" s="77">
        <f>C42-C38</f>
        <v>50564835.969999999</v>
      </c>
      <c r="D43" s="77">
        <f>D42-D38</f>
        <v>55617290.480000004</v>
      </c>
      <c r="E43" s="78">
        <f>D43-C43</f>
        <v>5052454.5100000054</v>
      </c>
      <c r="F43" s="78"/>
      <c r="G43" s="219"/>
      <c r="H43" s="79"/>
      <c r="I43" s="77">
        <f>I42-I38</f>
        <v>55617290.480000004</v>
      </c>
      <c r="J43" s="80">
        <f>'ผลการดำเนินงาน Planfin 63'!J37</f>
        <v>57758518.519999996</v>
      </c>
      <c r="K43" s="117">
        <f>J43-I43</f>
        <v>2141228.0399999917</v>
      </c>
      <c r="L43" s="117">
        <f t="shared" si="7"/>
        <v>3.8499323169473456</v>
      </c>
      <c r="M43" s="117">
        <f t="shared" si="8"/>
        <v>103.84993231694735</v>
      </c>
    </row>
    <row r="44" spans="1:13" s="139" customFormat="1" ht="25.5">
      <c r="A44" s="171"/>
      <c r="B44" s="165" t="s">
        <v>226</v>
      </c>
      <c r="C44" s="172">
        <f>C43-C41</f>
        <v>50564835.969999999</v>
      </c>
      <c r="D44" s="172">
        <f>D43-D41</f>
        <v>55617290.480000004</v>
      </c>
      <c r="E44" s="173">
        <f>D44-C44</f>
        <v>5052454.5100000054</v>
      </c>
      <c r="F44" s="173"/>
      <c r="G44" s="174"/>
      <c r="H44" s="173"/>
      <c r="I44" s="172">
        <f>I43-I41</f>
        <v>55617290.480000004</v>
      </c>
      <c r="J44" s="172">
        <f>J43-J41</f>
        <v>57758518.519999996</v>
      </c>
      <c r="K44" s="175">
        <f>J44-I44</f>
        <v>2141228.0399999917</v>
      </c>
      <c r="L44" s="170">
        <f>(J44*100)/I44-100</f>
        <v>3.8499323169473456</v>
      </c>
      <c r="M44" s="170">
        <f>(J44*100)/D44</f>
        <v>103.84993231694735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9233033.9799999967</v>
      </c>
      <c r="D46" s="5">
        <f t="shared" si="10"/>
        <v>9392295.3699999973</v>
      </c>
      <c r="E46" s="28">
        <f t="shared" ref="E46:E48" si="11">D46-C46</f>
        <v>159261.3900000006</v>
      </c>
      <c r="F46" s="177"/>
      <c r="G46" s="178"/>
      <c r="H46" s="179"/>
      <c r="I46" s="5">
        <f t="shared" ref="I46:J48" si="12">I23-I42</f>
        <v>9392295.3699999973</v>
      </c>
      <c r="J46" s="5">
        <f t="shared" si="12"/>
        <v>2280697.3900000006</v>
      </c>
      <c r="K46" s="28">
        <f>J46-I46</f>
        <v>-7111597.9799999967</v>
      </c>
      <c r="L46" s="180">
        <f>(J46*100)/I46-100</f>
        <v>-75.717358748269419</v>
      </c>
      <c r="M46" s="181">
        <f>(J46*100)/D46</f>
        <v>24.282641251730578</v>
      </c>
    </row>
    <row r="47" spans="1:13" s="85" customFormat="1">
      <c r="A47" s="182" t="s">
        <v>63</v>
      </c>
      <c r="B47" s="183" t="s">
        <v>66</v>
      </c>
      <c r="C47" s="184">
        <f t="shared" si="10"/>
        <v>13764344.909999996</v>
      </c>
      <c r="D47" s="184">
        <f t="shared" si="10"/>
        <v>12383623.629999995</v>
      </c>
      <c r="E47" s="185">
        <f t="shared" si="11"/>
        <v>-1380721.2800000012</v>
      </c>
      <c r="F47" s="186"/>
      <c r="G47" s="187"/>
      <c r="H47" s="188"/>
      <c r="I47" s="184">
        <f>I24-I43</f>
        <v>12383623.629999995</v>
      </c>
      <c r="J47" s="184">
        <f t="shared" si="12"/>
        <v>4181837.1599999964</v>
      </c>
      <c r="K47" s="185">
        <f>J47-I47</f>
        <v>-8201786.4699999988</v>
      </c>
      <c r="L47" s="181">
        <f t="shared" ref="L47:L48" si="13">(J47*100)/I47-100</f>
        <v>-66.230908779646114</v>
      </c>
      <c r="M47" s="181">
        <f t="shared" ref="M47:M48" si="14">(J47*100)/D47</f>
        <v>33.769091220353879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13764344.909999996</v>
      </c>
      <c r="D48" s="190">
        <f t="shared" si="10"/>
        <v>12383623.629999995</v>
      </c>
      <c r="E48" s="191">
        <f t="shared" si="11"/>
        <v>-1380721.2800000012</v>
      </c>
      <c r="F48" s="192"/>
      <c r="G48" s="192"/>
      <c r="H48" s="192"/>
      <c r="I48" s="190">
        <f>I25-I44</f>
        <v>12383623.629999995</v>
      </c>
      <c r="J48" s="190">
        <f t="shared" si="12"/>
        <v>4181837.1599999964</v>
      </c>
      <c r="K48" s="190">
        <f>(K23-K22)-(K42-K38)</f>
        <v>-8201786.469999996</v>
      </c>
      <c r="L48" s="193">
        <f t="shared" si="13"/>
        <v>-66.230908779646114</v>
      </c>
      <c r="M48" s="193">
        <f t="shared" si="14"/>
        <v>33.769091220353879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2476724.73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ไม่เกิน</v>
      </c>
      <c r="D50" s="194">
        <f>IF(D47&lt;0,0-C112,((D47*20%)-C112))</f>
        <v>1225347.9259999993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144">
        <v>24842914.920000002</v>
      </c>
      <c r="D51" s="3">
        <f>C51</f>
        <v>24842914.920000002</v>
      </c>
      <c r="E51" s="51"/>
      <c r="F51" s="45"/>
    </row>
    <row r="52" spans="1:13">
      <c r="A52" s="2" t="s">
        <v>70</v>
      </c>
      <c r="B52" s="134" t="s">
        <v>222</v>
      </c>
      <c r="C52" s="162">
        <v>19454862.640000001</v>
      </c>
      <c r="D52" s="3">
        <f>C52</f>
        <v>19454862.640000001</v>
      </c>
      <c r="E52" s="51"/>
    </row>
    <row r="53" spans="1:13">
      <c r="A53" s="2" t="s">
        <v>71</v>
      </c>
      <c r="B53" s="134" t="s">
        <v>223</v>
      </c>
      <c r="C53" s="163">
        <v>-4998414.0199999996</v>
      </c>
      <c r="D53" s="6">
        <f>C53</f>
        <v>-4998414.0199999996</v>
      </c>
      <c r="E53" s="51"/>
    </row>
    <row r="54" spans="1:13">
      <c r="A54" s="2" t="s">
        <v>206</v>
      </c>
      <c r="B54" s="143" t="s">
        <v>224</v>
      </c>
      <c r="C54" s="107">
        <v>14456448.620000001</v>
      </c>
      <c r="D54" s="3">
        <f t="shared" ref="D54" si="15">C54</f>
        <v>14456448.620000001</v>
      </c>
      <c r="E54" s="51"/>
      <c r="G54" s="1"/>
      <c r="H54" s="33"/>
    </row>
    <row r="55" spans="1:13">
      <c r="A55" s="8" t="s">
        <v>149</v>
      </c>
      <c r="B55" s="7"/>
      <c r="G55" s="1"/>
      <c r="H55" s="33"/>
    </row>
    <row r="56" spans="1:13">
      <c r="A56" s="248" t="s">
        <v>231</v>
      </c>
      <c r="B56" s="248"/>
      <c r="C56" s="248"/>
      <c r="G56" s="1"/>
      <c r="H56" s="33"/>
    </row>
    <row r="57" spans="1:13">
      <c r="A57" s="8"/>
      <c r="B57" s="7"/>
      <c r="G57" s="1"/>
      <c r="H57" s="33"/>
    </row>
    <row r="58" spans="1:13" hidden="1">
      <c r="A58" s="8"/>
      <c r="B58" s="7"/>
      <c r="G58" s="1"/>
      <c r="H58" s="33"/>
    </row>
    <row r="59" spans="1:13" hidden="1">
      <c r="A59" s="8"/>
      <c r="B59" s="7"/>
      <c r="G59" s="1"/>
      <c r="H59" s="33"/>
    </row>
    <row r="60" spans="1:13" hidden="1">
      <c r="A60" s="8"/>
      <c r="B60" s="7"/>
      <c r="G60" s="1"/>
      <c r="H60" s="33"/>
    </row>
    <row r="61" spans="1:13" hidden="1">
      <c r="A61" s="8"/>
      <c r="B61" s="7"/>
      <c r="G61" s="1"/>
      <c r="H61" s="33"/>
    </row>
    <row r="62" spans="1:13" hidden="1">
      <c r="A62" s="8"/>
      <c r="B62" s="7"/>
      <c r="G62" s="1"/>
      <c r="H62" s="33"/>
    </row>
    <row r="63" spans="1:13" hidden="1">
      <c r="A63" s="8"/>
      <c r="B63" s="7"/>
      <c r="G63" s="1"/>
      <c r="H63" s="33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5539565.2000000002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1767003.02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1803962.2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9110530.4199999999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400000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0">
        <v>64000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600000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30000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0">
        <v>2000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273960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500000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150000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350000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40000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7300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2417260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50177348.75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6345909.5599999996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1936917.32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1930571.86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3168767.84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0">
        <v>16229028.060000001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16859310.379999999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2116350.4500000002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1590493.28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43982537.039999999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37007824.659999996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114509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371199.7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2064633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1251376.8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0">
        <v>1000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3171993.88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9853417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3113194.09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1">
        <v>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0">
        <v>550000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13516611.09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1980000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7379228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1321511.1200000001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257126.36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128012.34</v>
      </c>
      <c r="D130" s="45"/>
      <c r="E130" s="45"/>
      <c r="I130" s="109"/>
    </row>
    <row r="131" spans="1:13" s="8" customFormat="1">
      <c r="A131" s="1"/>
      <c r="B131" s="203" t="s">
        <v>87</v>
      </c>
      <c r="C131" s="160">
        <v>67903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150000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11283780.82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  <mergeCell ref="B1:E1"/>
    <mergeCell ref="B2:E2"/>
    <mergeCell ref="B3:E3"/>
    <mergeCell ref="B4:D4"/>
    <mergeCell ref="B5:E5"/>
  </mergeCells>
  <pageMargins left="0.15748031496062992" right="0.17" top="0.42" bottom="0.34" header="0.38" footer="0.17"/>
  <pageSetup paperSize="5" scale="70" orientation="landscape" blackAndWhite="1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144"/>
  <sheetViews>
    <sheetView showGridLines="0"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I44" sqref="I44:L44"/>
    </sheetView>
  </sheetViews>
  <sheetFormatPr defaultColWidth="9" defaultRowHeight="12.75"/>
  <cols>
    <col min="1" max="1" width="8.625" style="1" bestFit="1" customWidth="1"/>
    <col min="2" max="2" width="44.125" style="1" customWidth="1"/>
    <col min="3" max="3" width="22.125" style="1" customWidth="1"/>
    <col min="4" max="4" width="17" style="1" bestFit="1" customWidth="1"/>
    <col min="5" max="5" width="15.75" style="1" bestFit="1" customWidth="1"/>
    <col min="6" max="6" width="16.875" style="1" bestFit="1" customWidth="1"/>
    <col min="7" max="7" width="16.875" style="8" customWidth="1"/>
    <col min="8" max="8" width="7.5" style="1" bestFit="1" customWidth="1"/>
    <col min="9" max="9" width="17.125" style="1" bestFit="1" customWidth="1"/>
    <col min="10" max="10" width="16.125" style="1" bestFit="1" customWidth="1"/>
    <col min="11" max="11" width="17.125" style="45" bestFit="1" customWidth="1"/>
    <col min="12" max="12" width="17.25" style="45" customWidth="1"/>
    <col min="13" max="13" width="16.5" style="45" customWidth="1"/>
    <col min="14" max="16384" width="9" style="1"/>
  </cols>
  <sheetData>
    <row r="1" spans="1:13" ht="18.75" customHeight="1">
      <c r="B1" s="233" t="s">
        <v>134</v>
      </c>
      <c r="C1" s="233"/>
      <c r="D1" s="233"/>
      <c r="E1" s="233"/>
      <c r="F1" s="8" t="s">
        <v>265</v>
      </c>
      <c r="G1" s="8" t="s">
        <v>154</v>
      </c>
      <c r="I1" s="102"/>
    </row>
    <row r="2" spans="1:13">
      <c r="B2" s="233" t="s">
        <v>115</v>
      </c>
      <c r="C2" s="233"/>
      <c r="D2" s="233"/>
      <c r="E2" s="233"/>
      <c r="F2" s="8" t="s">
        <v>266</v>
      </c>
      <c r="G2" s="8" t="s">
        <v>164</v>
      </c>
      <c r="I2" s="98" t="s">
        <v>166</v>
      </c>
    </row>
    <row r="3" spans="1:13" ht="12.95" customHeight="1">
      <c r="B3" s="233" t="s">
        <v>269</v>
      </c>
      <c r="C3" s="233"/>
      <c r="D3" s="233"/>
      <c r="E3" s="233"/>
      <c r="F3" s="8" t="s">
        <v>267</v>
      </c>
      <c r="G3" s="8" t="s">
        <v>199</v>
      </c>
    </row>
    <row r="4" spans="1:13">
      <c r="B4" s="233"/>
      <c r="C4" s="233"/>
      <c r="D4" s="233"/>
      <c r="F4" s="8" t="s">
        <v>268</v>
      </c>
      <c r="G4" s="8" t="s">
        <v>275</v>
      </c>
    </row>
    <row r="5" spans="1:13">
      <c r="B5" s="234" t="s">
        <v>200</v>
      </c>
      <c r="C5" s="235"/>
      <c r="D5" s="235"/>
      <c r="E5" s="235"/>
    </row>
    <row r="6" spans="1:13" s="14" customFormat="1">
      <c r="A6" s="10" t="s">
        <v>116</v>
      </c>
      <c r="B6" s="230" t="s">
        <v>2</v>
      </c>
      <c r="C6" s="140" t="s">
        <v>201</v>
      </c>
      <c r="D6" s="11" t="s">
        <v>202</v>
      </c>
      <c r="E6" s="135" t="s">
        <v>117</v>
      </c>
      <c r="F6" s="244" t="s">
        <v>187</v>
      </c>
      <c r="G6" s="245"/>
      <c r="H6" s="136" t="s">
        <v>118</v>
      </c>
      <c r="I6" s="12" t="s">
        <v>119</v>
      </c>
      <c r="J6" s="13" t="s">
        <v>120</v>
      </c>
      <c r="K6" s="110" t="s">
        <v>117</v>
      </c>
      <c r="L6" s="111" t="s">
        <v>121</v>
      </c>
      <c r="M6" s="111" t="s">
        <v>121</v>
      </c>
    </row>
    <row r="7" spans="1:13" s="14" customFormat="1">
      <c r="A7" s="15" t="s">
        <v>2</v>
      </c>
      <c r="B7" s="231"/>
      <c r="C7" s="141" t="s">
        <v>3</v>
      </c>
      <c r="D7" s="16" t="s">
        <v>4</v>
      </c>
      <c r="E7" s="17" t="s">
        <v>203</v>
      </c>
      <c r="F7" s="246" t="s">
        <v>154</v>
      </c>
      <c r="G7" s="247"/>
      <c r="H7" s="138" t="s">
        <v>122</v>
      </c>
      <c r="I7" s="18" t="s">
        <v>270</v>
      </c>
      <c r="J7" s="19" t="s">
        <v>271</v>
      </c>
      <c r="K7" s="112" t="s">
        <v>120</v>
      </c>
      <c r="L7" s="113" t="s">
        <v>123</v>
      </c>
      <c r="M7" s="113" t="s">
        <v>124</v>
      </c>
    </row>
    <row r="8" spans="1:13" s="14" customFormat="1">
      <c r="A8" s="15"/>
      <c r="B8" s="231"/>
      <c r="C8" s="142" t="s">
        <v>204</v>
      </c>
      <c r="D8" s="104" t="s">
        <v>228</v>
      </c>
      <c r="E8" s="137" t="s">
        <v>205</v>
      </c>
      <c r="F8" s="67" t="s">
        <v>146</v>
      </c>
      <c r="G8" s="67" t="s">
        <v>145</v>
      </c>
      <c r="H8" s="138">
        <v>2563</v>
      </c>
      <c r="I8" s="20"/>
      <c r="J8" s="19"/>
      <c r="K8" s="112"/>
      <c r="L8" s="113" t="s">
        <v>125</v>
      </c>
      <c r="M8" s="113" t="s">
        <v>125</v>
      </c>
    </row>
    <row r="9" spans="1:13" s="14" customFormat="1">
      <c r="A9" s="21"/>
      <c r="B9" s="232"/>
      <c r="C9" s="22" t="s">
        <v>126</v>
      </c>
      <c r="D9" s="22" t="s">
        <v>127</v>
      </c>
      <c r="E9" s="24" t="s">
        <v>128</v>
      </c>
      <c r="F9" s="46" t="s">
        <v>147</v>
      </c>
      <c r="G9" s="46" t="s">
        <v>147</v>
      </c>
      <c r="H9" s="23"/>
      <c r="I9" s="24" t="s">
        <v>129</v>
      </c>
      <c r="J9" s="25" t="s">
        <v>130</v>
      </c>
      <c r="K9" s="114" t="s">
        <v>131</v>
      </c>
      <c r="L9" s="115" t="s">
        <v>132</v>
      </c>
      <c r="M9" s="115" t="s">
        <v>133</v>
      </c>
    </row>
    <row r="10" spans="1:13">
      <c r="A10" s="238" t="s">
        <v>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</row>
    <row r="11" spans="1:13">
      <c r="A11" s="2" t="s">
        <v>6</v>
      </c>
      <c r="B11" s="82" t="s">
        <v>7</v>
      </c>
      <c r="C11" s="3">
        <v>34427377.899999999</v>
      </c>
      <c r="D11" s="3">
        <v>37628550.149999999</v>
      </c>
      <c r="E11" s="26">
        <f>D11-C11</f>
        <v>3201172.25</v>
      </c>
      <c r="F11" s="26">
        <v>31261605.365578946</v>
      </c>
      <c r="G11" s="217">
        <v>7995042.0041824235</v>
      </c>
      <c r="H11" s="47">
        <v>1</v>
      </c>
      <c r="I11" s="220">
        <f>(D11/12)*12</f>
        <v>37628550.149999999</v>
      </c>
      <c r="J11" s="27">
        <f>'ผลการดำเนินงาน Planfin 63'!K6</f>
        <v>35450385.079999998</v>
      </c>
      <c r="K11" s="116">
        <f>J11-I11</f>
        <v>-2178165.0700000003</v>
      </c>
      <c r="L11" s="116">
        <f>(J11*100)/I11-100</f>
        <v>-5.7885968534984897</v>
      </c>
      <c r="M11" s="116">
        <f>(J11*100)/D11</f>
        <v>94.21140314650151</v>
      </c>
    </row>
    <row r="12" spans="1:13">
      <c r="A12" s="2" t="s">
        <v>8</v>
      </c>
      <c r="B12" s="82" t="s">
        <v>9</v>
      </c>
      <c r="C12" s="3">
        <v>116930</v>
      </c>
      <c r="D12" s="3">
        <v>150000</v>
      </c>
      <c r="E12" s="26">
        <f t="shared" ref="E12:E22" si="0">D12-C12</f>
        <v>33070</v>
      </c>
      <c r="F12" s="26">
        <v>76567.894736842107</v>
      </c>
      <c r="G12" s="217">
        <v>97083.463984511109</v>
      </c>
      <c r="H12" s="47">
        <v>1</v>
      </c>
      <c r="I12" s="220">
        <f t="shared" ref="I12:I22" si="1">(D12/12)*12</f>
        <v>150000</v>
      </c>
      <c r="J12" s="27">
        <f>'ผลการดำเนินงาน Planfin 63'!K7</f>
        <v>90950</v>
      </c>
      <c r="K12" s="116">
        <f>J12-I12</f>
        <v>-59050</v>
      </c>
      <c r="L12" s="116">
        <f t="shared" ref="L12:L22" si="2">(J12*100)/I12-100</f>
        <v>-39.366666666666667</v>
      </c>
      <c r="M12" s="116">
        <f t="shared" ref="M12:M23" si="3">(J12*100)/D12</f>
        <v>60.633333333333333</v>
      </c>
    </row>
    <row r="13" spans="1:13">
      <c r="A13" s="2" t="s">
        <v>10</v>
      </c>
      <c r="B13" s="82" t="s">
        <v>11</v>
      </c>
      <c r="C13" s="3">
        <v>9971.75</v>
      </c>
      <c r="D13" s="3">
        <v>10892</v>
      </c>
      <c r="E13" s="26">
        <f t="shared" si="0"/>
        <v>920.25</v>
      </c>
      <c r="F13" s="26">
        <v>9158.3316216216226</v>
      </c>
      <c r="G13" s="217">
        <v>16917.959751395116</v>
      </c>
      <c r="H13" s="47">
        <v>1</v>
      </c>
      <c r="I13" s="220">
        <f t="shared" si="1"/>
        <v>10892</v>
      </c>
      <c r="J13" s="27">
        <f>'ผลการดำเนินงาน Planfin 63'!K8</f>
        <v>35227</v>
      </c>
      <c r="K13" s="116">
        <f t="shared" ref="K13:K21" si="4">J13-I13</f>
        <v>24335</v>
      </c>
      <c r="L13" s="116">
        <f t="shared" si="2"/>
        <v>223.42085934630921</v>
      </c>
      <c r="M13" s="116">
        <f t="shared" si="3"/>
        <v>323.42085934630921</v>
      </c>
    </row>
    <row r="14" spans="1:13">
      <c r="A14" s="2" t="s">
        <v>12</v>
      </c>
      <c r="B14" s="82" t="s">
        <v>13</v>
      </c>
      <c r="C14" s="3">
        <v>157160.60999999999</v>
      </c>
      <c r="D14" s="3">
        <v>138067.87</v>
      </c>
      <c r="E14" s="26">
        <f t="shared" si="0"/>
        <v>-19092.739999999991</v>
      </c>
      <c r="F14" s="26">
        <v>392820.51631578949</v>
      </c>
      <c r="G14" s="217">
        <v>195567.15917149142</v>
      </c>
      <c r="H14" s="47">
        <v>0</v>
      </c>
      <c r="I14" s="220">
        <f t="shared" si="1"/>
        <v>138067.87</v>
      </c>
      <c r="J14" s="27">
        <f>'ผลการดำเนินงาน Planfin 63'!K9</f>
        <v>203699.51</v>
      </c>
      <c r="K14" s="116">
        <f t="shared" si="4"/>
        <v>65631.640000000014</v>
      </c>
      <c r="L14" s="116">
        <f t="shared" si="2"/>
        <v>47.535780772166618</v>
      </c>
      <c r="M14" s="116">
        <f t="shared" si="3"/>
        <v>147.53578077216662</v>
      </c>
    </row>
    <row r="15" spans="1:13">
      <c r="A15" s="2" t="s">
        <v>14</v>
      </c>
      <c r="B15" s="82" t="s">
        <v>15</v>
      </c>
      <c r="C15" s="3">
        <v>1825704.5499999998</v>
      </c>
      <c r="D15" s="3">
        <v>1992428.22</v>
      </c>
      <c r="E15" s="26">
        <f t="shared" si="0"/>
        <v>166723.67000000016</v>
      </c>
      <c r="F15" s="26">
        <v>2315151.4770270274</v>
      </c>
      <c r="G15" s="217">
        <v>1115299.6629195998</v>
      </c>
      <c r="H15" s="47">
        <v>0</v>
      </c>
      <c r="I15" s="220">
        <f t="shared" si="1"/>
        <v>1992428.22</v>
      </c>
      <c r="J15" s="27">
        <f>'ผลการดำเนินงาน Planfin 63'!K10</f>
        <v>2463399.21</v>
      </c>
      <c r="K15" s="116">
        <f t="shared" si="4"/>
        <v>470970.99</v>
      </c>
      <c r="L15" s="116">
        <f t="shared" si="2"/>
        <v>23.638040521228916</v>
      </c>
      <c r="M15" s="116">
        <f t="shared" si="3"/>
        <v>123.63804052122892</v>
      </c>
    </row>
    <row r="16" spans="1:13">
      <c r="A16" s="2" t="s">
        <v>16</v>
      </c>
      <c r="B16" s="82" t="s">
        <v>17</v>
      </c>
      <c r="C16" s="3">
        <v>1051429.57</v>
      </c>
      <c r="D16" s="3">
        <v>1338414.01</v>
      </c>
      <c r="E16" s="26">
        <f t="shared" si="0"/>
        <v>286984.43999999994</v>
      </c>
      <c r="F16" s="26">
        <v>668320.86421052646</v>
      </c>
      <c r="G16" s="217">
        <v>343906.58344802336</v>
      </c>
      <c r="H16" s="47">
        <v>3</v>
      </c>
      <c r="I16" s="220">
        <f t="shared" si="1"/>
        <v>1338414.01</v>
      </c>
      <c r="J16" s="27">
        <f>'ผลการดำเนินงาน Planfin 63'!K11</f>
        <v>1873144.02</v>
      </c>
      <c r="K16" s="116">
        <f t="shared" si="4"/>
        <v>534730.01</v>
      </c>
      <c r="L16" s="116">
        <f t="shared" si="2"/>
        <v>39.952511405644941</v>
      </c>
      <c r="M16" s="116">
        <f t="shared" si="3"/>
        <v>139.95251140564494</v>
      </c>
    </row>
    <row r="17" spans="1:13">
      <c r="A17" s="2" t="s">
        <v>18</v>
      </c>
      <c r="B17" s="82" t="s">
        <v>19</v>
      </c>
      <c r="C17" s="3">
        <v>2228.5</v>
      </c>
      <c r="D17" s="3">
        <v>0</v>
      </c>
      <c r="E17" s="26">
        <f t="shared" si="0"/>
        <v>-2228.5</v>
      </c>
      <c r="F17" s="26">
        <v>130316.33916666667</v>
      </c>
      <c r="G17" s="217">
        <v>357226.07313616527</v>
      </c>
      <c r="H17" s="47">
        <v>0</v>
      </c>
      <c r="I17" s="220">
        <f t="shared" si="1"/>
        <v>0</v>
      </c>
      <c r="J17" s="27">
        <f>'ผลการดำเนินงาน Planfin 63'!K12</f>
        <v>0</v>
      </c>
      <c r="K17" s="116">
        <f t="shared" si="4"/>
        <v>0</v>
      </c>
      <c r="L17" s="116" t="e">
        <f t="shared" si="2"/>
        <v>#DIV/0!</v>
      </c>
      <c r="M17" s="116" t="e">
        <f t="shared" si="3"/>
        <v>#DIV/0!</v>
      </c>
    </row>
    <row r="18" spans="1:13">
      <c r="A18" s="2" t="s">
        <v>20</v>
      </c>
      <c r="B18" s="82" t="s">
        <v>21</v>
      </c>
      <c r="C18" s="3">
        <v>2322975.6399999997</v>
      </c>
      <c r="D18" s="3">
        <v>2398143.61</v>
      </c>
      <c r="E18" s="26">
        <f t="shared" si="0"/>
        <v>75167.970000000205</v>
      </c>
      <c r="F18" s="26">
        <v>1812813.7989473685</v>
      </c>
      <c r="G18" s="217">
        <v>944100.71242130385</v>
      </c>
      <c r="H18" s="47">
        <v>1</v>
      </c>
      <c r="I18" s="220">
        <f t="shared" si="1"/>
        <v>2398143.61</v>
      </c>
      <c r="J18" s="27">
        <f>'ผลการดำเนินงาน Planfin 63'!K13</f>
        <v>4244798.5999999996</v>
      </c>
      <c r="K18" s="116">
        <f t="shared" si="4"/>
        <v>1846654.9899999998</v>
      </c>
      <c r="L18" s="116">
        <f t="shared" si="2"/>
        <v>77.003519818398189</v>
      </c>
      <c r="M18" s="116">
        <f t="shared" si="3"/>
        <v>177.00351981839819</v>
      </c>
    </row>
    <row r="19" spans="1:13">
      <c r="A19" s="2" t="s">
        <v>22</v>
      </c>
      <c r="B19" s="82" t="s">
        <v>23</v>
      </c>
      <c r="C19" s="3">
        <v>10114302.810000001</v>
      </c>
      <c r="D19" s="3">
        <v>11765674.84</v>
      </c>
      <c r="E19" s="26">
        <f t="shared" si="0"/>
        <v>1651372.0299999993</v>
      </c>
      <c r="F19" s="26">
        <v>11253936.424736843</v>
      </c>
      <c r="G19" s="217">
        <v>6622341.828532056</v>
      </c>
      <c r="H19" s="47">
        <v>1</v>
      </c>
      <c r="I19" s="220">
        <f t="shared" si="1"/>
        <v>11765674.84</v>
      </c>
      <c r="J19" s="27">
        <f>'ผลการดำเนินงาน Planfin 63'!K14</f>
        <v>12357709.66</v>
      </c>
      <c r="K19" s="116">
        <f t="shared" si="4"/>
        <v>592034.8200000003</v>
      </c>
      <c r="L19" s="116">
        <f t="shared" si="2"/>
        <v>5.0318815371919641</v>
      </c>
      <c r="M19" s="116">
        <f t="shared" si="3"/>
        <v>105.03188153719196</v>
      </c>
    </row>
    <row r="20" spans="1:13">
      <c r="A20" s="2" t="s">
        <v>24</v>
      </c>
      <c r="B20" s="82" t="s">
        <v>25</v>
      </c>
      <c r="C20" s="3">
        <v>14259486.52</v>
      </c>
      <c r="D20" s="3">
        <v>4434538.1399999997</v>
      </c>
      <c r="E20" s="26">
        <f t="shared" si="0"/>
        <v>-9824948.379999999</v>
      </c>
      <c r="F20" s="26">
        <v>5472894.4171052631</v>
      </c>
      <c r="G20" s="217">
        <v>3311080.592367243</v>
      </c>
      <c r="H20" s="47">
        <v>0</v>
      </c>
      <c r="I20" s="220">
        <f t="shared" si="1"/>
        <v>4434538.1399999997</v>
      </c>
      <c r="J20" s="27">
        <f>'ผลการดำเนินงาน Planfin 63'!K15</f>
        <v>7798593.9400000004</v>
      </c>
      <c r="K20" s="116">
        <f t="shared" si="4"/>
        <v>3364055.8000000007</v>
      </c>
      <c r="L20" s="116">
        <f t="shared" si="2"/>
        <v>75.860342019744138</v>
      </c>
      <c r="M20" s="116">
        <f t="shared" si="3"/>
        <v>175.86034201974414</v>
      </c>
    </row>
    <row r="21" spans="1:13" s="8" customFormat="1">
      <c r="A21" s="130" t="s">
        <v>188</v>
      </c>
      <c r="B21" s="131" t="s">
        <v>189</v>
      </c>
      <c r="C21" s="3">
        <v>0</v>
      </c>
      <c r="D21" s="3">
        <v>0</v>
      </c>
      <c r="E21" s="26">
        <f t="shared" si="0"/>
        <v>0</v>
      </c>
      <c r="F21" s="26">
        <v>1800000</v>
      </c>
      <c r="G21" s="217">
        <v>0</v>
      </c>
      <c r="H21" s="47">
        <v>0</v>
      </c>
      <c r="I21" s="220">
        <f t="shared" si="1"/>
        <v>0</v>
      </c>
      <c r="J21" s="27">
        <f>'ผลการดำเนินงาน Planfin 63'!K16</f>
        <v>0</v>
      </c>
      <c r="K21" s="116">
        <f t="shared" si="4"/>
        <v>0</v>
      </c>
      <c r="L21" s="116" t="e">
        <f t="shared" si="2"/>
        <v>#DIV/0!</v>
      </c>
      <c r="M21" s="116" t="e">
        <f t="shared" si="3"/>
        <v>#DIV/0!</v>
      </c>
    </row>
    <row r="22" spans="1:13">
      <c r="A22" s="2" t="s">
        <v>26</v>
      </c>
      <c r="B22" s="82" t="s">
        <v>27</v>
      </c>
      <c r="C22" s="3">
        <v>1439918.19</v>
      </c>
      <c r="D22" s="3">
        <v>1447212.68</v>
      </c>
      <c r="E22" s="26">
        <f t="shared" si="0"/>
        <v>7294.4899999999907</v>
      </c>
      <c r="F22" s="26">
        <v>2231051.0434210524</v>
      </c>
      <c r="G22" s="217">
        <v>1368077.642269701</v>
      </c>
      <c r="H22" s="47">
        <v>0</v>
      </c>
      <c r="I22" s="220">
        <f t="shared" si="1"/>
        <v>1447212.68</v>
      </c>
      <c r="J22" s="27">
        <f>'ผลการดำเนินงาน Planfin 63'!K17</f>
        <v>1447212.68</v>
      </c>
      <c r="K22" s="116">
        <f>J22-I22</f>
        <v>0</v>
      </c>
      <c r="L22" s="116">
        <f t="shared" si="2"/>
        <v>0</v>
      </c>
      <c r="M22" s="116">
        <f t="shared" si="3"/>
        <v>100</v>
      </c>
    </row>
    <row r="23" spans="1:13">
      <c r="A23" s="86" t="s">
        <v>28</v>
      </c>
      <c r="B23" s="58" t="s">
        <v>29</v>
      </c>
      <c r="C23" s="5">
        <f>SUM(C11:C22)</f>
        <v>65727486.039999992</v>
      </c>
      <c r="D23" s="5">
        <f>SUM(D11:D22)</f>
        <v>61303921.519999988</v>
      </c>
      <c r="E23" s="28">
        <f>D23-C23</f>
        <v>-4423564.5200000033</v>
      </c>
      <c r="F23" s="28">
        <v>57424636.472867943</v>
      </c>
      <c r="G23" s="218">
        <v>22366643.682183914</v>
      </c>
      <c r="H23" s="48">
        <v>0</v>
      </c>
      <c r="I23" s="5">
        <f>SUM(I11:I22)</f>
        <v>61303921.519999988</v>
      </c>
      <c r="J23" s="31">
        <f>'ผลการดำเนินงาน Planfin 63'!K18</f>
        <v>65965119.699999996</v>
      </c>
      <c r="K23" s="29">
        <f>I23-J23</f>
        <v>-4661198.1800000072</v>
      </c>
      <c r="L23" s="29">
        <f>(J23*100)/I23-100</f>
        <v>7.6034257914142245</v>
      </c>
      <c r="M23" s="29">
        <f t="shared" si="3"/>
        <v>107.60342579141422</v>
      </c>
    </row>
    <row r="24" spans="1:13" s="8" customFormat="1">
      <c r="A24" s="81" t="s">
        <v>179</v>
      </c>
      <c r="B24" s="76" t="s">
        <v>150</v>
      </c>
      <c r="C24" s="77">
        <f>C23-C22</f>
        <v>64287567.849999994</v>
      </c>
      <c r="D24" s="77">
        <f>D23-D22</f>
        <v>59856708.839999989</v>
      </c>
      <c r="E24" s="78">
        <f>D24-C24</f>
        <v>-4430859.0100000054</v>
      </c>
      <c r="F24" s="78"/>
      <c r="G24" s="219"/>
      <c r="H24" s="79"/>
      <c r="I24" s="77">
        <f>I23-I22</f>
        <v>59856708.839999989</v>
      </c>
      <c r="J24" s="80">
        <f>'ผลการดำเนินงาน Planfin 63'!K19</f>
        <v>64517907.019999996</v>
      </c>
      <c r="K24" s="117">
        <f>I24-J24</f>
        <v>-4661198.1800000072</v>
      </c>
      <c r="L24" s="117">
        <f>(J24*100)/I24-100</f>
        <v>7.7872610611780004</v>
      </c>
      <c r="M24" s="117">
        <f>(J24*100)/D24</f>
        <v>107.787261061178</v>
      </c>
    </row>
    <row r="25" spans="1:13">
      <c r="A25" s="164"/>
      <c r="B25" s="165" t="s">
        <v>225</v>
      </c>
      <c r="C25" s="166">
        <f>C24-C21</f>
        <v>64287567.849999994</v>
      </c>
      <c r="D25" s="166">
        <f>D24-D21</f>
        <v>59856708.839999989</v>
      </c>
      <c r="E25" s="167">
        <f>D25-C25</f>
        <v>-4430859.0100000054</v>
      </c>
      <c r="F25" s="166"/>
      <c r="G25" s="168"/>
      <c r="H25" s="169"/>
      <c r="I25" s="166">
        <f>I24-I21</f>
        <v>59856708.839999989</v>
      </c>
      <c r="J25" s="166">
        <f>J24-J21</f>
        <v>64517907.019999996</v>
      </c>
      <c r="K25" s="166">
        <f>K24-K21</f>
        <v>-4661198.1800000072</v>
      </c>
      <c r="L25" s="170">
        <f>(J25*100)/I25-100</f>
        <v>7.7872610611780004</v>
      </c>
      <c r="M25" s="170">
        <f>(J25*100)/D25</f>
        <v>107.787261061178</v>
      </c>
    </row>
    <row r="26" spans="1:13">
      <c r="A26" s="238" t="s">
        <v>30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1:13">
      <c r="A27" s="2" t="s">
        <v>31</v>
      </c>
      <c r="B27" s="82" t="s">
        <v>32</v>
      </c>
      <c r="C27" s="3">
        <v>4793560.1399999997</v>
      </c>
      <c r="D27" s="3">
        <v>4739293.33</v>
      </c>
      <c r="E27" s="26">
        <f t="shared" ref="E27:E42" si="5">D27-C27</f>
        <v>-54266.80999999959</v>
      </c>
      <c r="F27" s="26">
        <v>4585714.7208815785</v>
      </c>
      <c r="G27" s="217">
        <v>1160312.6071052863</v>
      </c>
      <c r="H27" s="47">
        <v>1</v>
      </c>
      <c r="I27" s="220">
        <f>(D27/12)*12</f>
        <v>4739293.33</v>
      </c>
      <c r="J27" s="27">
        <f>'ผลการดำเนินงาน Planfin 63'!K21</f>
        <v>4850661.42</v>
      </c>
      <c r="K27" s="116">
        <f t="shared" ref="K27:K41" si="6">J27-I27</f>
        <v>111368.08999999985</v>
      </c>
      <c r="L27" s="116">
        <f t="shared" ref="L27:L43" si="7">(J27*100)/I27-100</f>
        <v>2.3498881003003902</v>
      </c>
      <c r="M27" s="116">
        <f t="shared" ref="M27:M43" si="8">(J27*100)/D27</f>
        <v>102.34988810030039</v>
      </c>
    </row>
    <row r="28" spans="1:13">
      <c r="A28" s="2" t="s">
        <v>33</v>
      </c>
      <c r="B28" s="82" t="s">
        <v>34</v>
      </c>
      <c r="C28" s="3">
        <v>1316042.3600000001</v>
      </c>
      <c r="D28" s="3">
        <v>1566391.8</v>
      </c>
      <c r="E28" s="26">
        <f t="shared" si="5"/>
        <v>250349.43999999994</v>
      </c>
      <c r="F28" s="26">
        <v>1482749.0739921052</v>
      </c>
      <c r="G28" s="217">
        <v>556020.09752585122</v>
      </c>
      <c r="H28" s="47">
        <v>1</v>
      </c>
      <c r="I28" s="220">
        <f t="shared" ref="I28:I41" si="9">(D28/12)*12</f>
        <v>1566391.8</v>
      </c>
      <c r="J28" s="27">
        <f>'ผลการดำเนินงาน Planfin 63'!K22</f>
        <v>1476186.99</v>
      </c>
      <c r="K28" s="116">
        <f t="shared" si="6"/>
        <v>-90204.810000000056</v>
      </c>
      <c r="L28" s="116">
        <f t="shared" si="7"/>
        <v>-5.7587641865847417</v>
      </c>
      <c r="M28" s="116">
        <f t="shared" si="8"/>
        <v>94.241235813415258</v>
      </c>
    </row>
    <row r="29" spans="1:13">
      <c r="A29" s="2" t="s">
        <v>35</v>
      </c>
      <c r="B29" s="82" t="s">
        <v>36</v>
      </c>
      <c r="C29" s="3">
        <v>283237.21000000002</v>
      </c>
      <c r="D29" s="3">
        <v>320000</v>
      </c>
      <c r="E29" s="26">
        <f t="shared" si="5"/>
        <v>36762.789999999979</v>
      </c>
      <c r="F29" s="26">
        <v>331225.72421052633</v>
      </c>
      <c r="G29" s="217">
        <v>161452.32158664748</v>
      </c>
      <c r="H29" s="47">
        <v>0</v>
      </c>
      <c r="I29" s="220">
        <f t="shared" si="9"/>
        <v>320000</v>
      </c>
      <c r="J29" s="27">
        <f>'ผลการดำเนินงาน Planfin 63'!K23</f>
        <v>238341.59</v>
      </c>
      <c r="K29" s="116">
        <f t="shared" si="6"/>
        <v>-81658.41</v>
      </c>
      <c r="L29" s="116">
        <f t="shared" si="7"/>
        <v>-25.518253125000001</v>
      </c>
      <c r="M29" s="116">
        <f t="shared" si="8"/>
        <v>74.481746874999999</v>
      </c>
    </row>
    <row r="30" spans="1:13">
      <c r="A30" s="2" t="s">
        <v>37</v>
      </c>
      <c r="B30" s="82" t="s">
        <v>38</v>
      </c>
      <c r="C30" s="3">
        <v>1114429.7</v>
      </c>
      <c r="D30" s="3">
        <v>1240590</v>
      </c>
      <c r="E30" s="26">
        <f t="shared" si="5"/>
        <v>126160.30000000005</v>
      </c>
      <c r="F30" s="26">
        <v>1854803.5365789477</v>
      </c>
      <c r="G30" s="217">
        <v>585246.22081273294</v>
      </c>
      <c r="H30" s="47">
        <v>0</v>
      </c>
      <c r="I30" s="220">
        <f t="shared" si="9"/>
        <v>1240590</v>
      </c>
      <c r="J30" s="27">
        <f>'ผลการดำเนินงาน Planfin 63'!K24</f>
        <v>1417246</v>
      </c>
      <c r="K30" s="116">
        <f t="shared" si="6"/>
        <v>176656</v>
      </c>
      <c r="L30" s="116">
        <f t="shared" si="7"/>
        <v>14.23967628305887</v>
      </c>
      <c r="M30" s="116">
        <f t="shared" si="8"/>
        <v>114.23967628305887</v>
      </c>
    </row>
    <row r="31" spans="1:13">
      <c r="A31" s="2" t="s">
        <v>39</v>
      </c>
      <c r="B31" s="82" t="s">
        <v>40</v>
      </c>
      <c r="C31" s="3">
        <v>10114302.810000001</v>
      </c>
      <c r="D31" s="3">
        <v>11765674.84</v>
      </c>
      <c r="E31" s="26">
        <f t="shared" si="5"/>
        <v>1651372.0299999993</v>
      </c>
      <c r="F31" s="26">
        <v>11284205.543157892</v>
      </c>
      <c r="G31" s="217">
        <v>6555545.2547901003</v>
      </c>
      <c r="H31" s="47">
        <v>1</v>
      </c>
      <c r="I31" s="220">
        <f t="shared" si="9"/>
        <v>11765674.84</v>
      </c>
      <c r="J31" s="27">
        <f>'ผลการดำเนินงาน Planfin 63'!K25</f>
        <v>12357709.66</v>
      </c>
      <c r="K31" s="116">
        <f t="shared" si="6"/>
        <v>592034.8200000003</v>
      </c>
      <c r="L31" s="116">
        <f t="shared" si="7"/>
        <v>5.0318815371919641</v>
      </c>
      <c r="M31" s="116">
        <f t="shared" si="8"/>
        <v>105.03188153719196</v>
      </c>
    </row>
    <row r="32" spans="1:13">
      <c r="A32" s="2" t="s">
        <v>41</v>
      </c>
      <c r="B32" s="82" t="s">
        <v>42</v>
      </c>
      <c r="C32" s="3">
        <v>6093904</v>
      </c>
      <c r="D32" s="3">
        <v>6786660</v>
      </c>
      <c r="E32" s="26">
        <f t="shared" si="5"/>
        <v>692756</v>
      </c>
      <c r="F32" s="26">
        <v>5916323.8489473695</v>
      </c>
      <c r="G32" s="217">
        <v>1451576.0309944269</v>
      </c>
      <c r="H32" s="47">
        <v>1</v>
      </c>
      <c r="I32" s="220">
        <f t="shared" si="9"/>
        <v>6786660</v>
      </c>
      <c r="J32" s="27">
        <f>'ผลการดำเนินงาน Planfin 63'!K26</f>
        <v>6343271</v>
      </c>
      <c r="K32" s="116">
        <f t="shared" si="6"/>
        <v>-443389</v>
      </c>
      <c r="L32" s="116">
        <f t="shared" si="7"/>
        <v>-6.53324315642746</v>
      </c>
      <c r="M32" s="116">
        <f t="shared" si="8"/>
        <v>93.46675684357254</v>
      </c>
    </row>
    <row r="33" spans="1:13">
      <c r="A33" s="2" t="s">
        <v>43</v>
      </c>
      <c r="B33" s="82" t="s">
        <v>44</v>
      </c>
      <c r="C33" s="3">
        <v>9702836</v>
      </c>
      <c r="D33" s="3">
        <v>9610380</v>
      </c>
      <c r="E33" s="26">
        <f t="shared" si="5"/>
        <v>-92456</v>
      </c>
      <c r="F33" s="26">
        <v>9851130.1852631588</v>
      </c>
      <c r="G33" s="217">
        <v>2512613.0915070432</v>
      </c>
      <c r="H33" s="47">
        <v>0</v>
      </c>
      <c r="I33" s="220">
        <f t="shared" si="9"/>
        <v>9610380</v>
      </c>
      <c r="J33" s="27">
        <f>'ผลการดำเนินงาน Planfin 63'!K27</f>
        <v>9228593.5</v>
      </c>
      <c r="K33" s="116">
        <f t="shared" si="6"/>
        <v>-381786.5</v>
      </c>
      <c r="L33" s="116">
        <f t="shared" si="7"/>
        <v>-3.9726472834580875</v>
      </c>
      <c r="M33" s="116">
        <f t="shared" si="8"/>
        <v>96.027352716541913</v>
      </c>
    </row>
    <row r="34" spans="1:13">
      <c r="A34" s="2" t="s">
        <v>45</v>
      </c>
      <c r="B34" s="82" t="s">
        <v>46</v>
      </c>
      <c r="C34" s="3">
        <v>1055253.1299999999</v>
      </c>
      <c r="D34" s="3">
        <v>1172754.74</v>
      </c>
      <c r="E34" s="26">
        <f t="shared" si="5"/>
        <v>117501.6100000001</v>
      </c>
      <c r="F34" s="26">
        <v>1108802.3684210528</v>
      </c>
      <c r="G34" s="217">
        <v>441417.47862056183</v>
      </c>
      <c r="H34" s="47">
        <v>1</v>
      </c>
      <c r="I34" s="220">
        <f t="shared" si="9"/>
        <v>1172754.74</v>
      </c>
      <c r="J34" s="27">
        <f>'ผลการดำเนินงาน Planfin 63'!K28</f>
        <v>1195159.97</v>
      </c>
      <c r="K34" s="116">
        <f t="shared" si="6"/>
        <v>22405.229999999981</v>
      </c>
      <c r="L34" s="116">
        <f t="shared" si="7"/>
        <v>1.9104787417017803</v>
      </c>
      <c r="M34" s="116">
        <f t="shared" si="8"/>
        <v>101.91047874170178</v>
      </c>
    </row>
    <row r="35" spans="1:13">
      <c r="A35" s="2" t="s">
        <v>47</v>
      </c>
      <c r="B35" s="82" t="s">
        <v>48</v>
      </c>
      <c r="C35" s="3">
        <v>2146787.58</v>
      </c>
      <c r="D35" s="3">
        <v>4546717.3899999997</v>
      </c>
      <c r="E35" s="26">
        <f t="shared" si="5"/>
        <v>2399929.8099999996</v>
      </c>
      <c r="F35" s="26">
        <v>3020784.9399999995</v>
      </c>
      <c r="G35" s="217">
        <v>1200567.3972111801</v>
      </c>
      <c r="H35" s="47">
        <v>3</v>
      </c>
      <c r="I35" s="220">
        <f t="shared" si="9"/>
        <v>4546717.3899999997</v>
      </c>
      <c r="J35" s="27">
        <f>'ผลการดำเนินงาน Planfin 63'!K29</f>
        <v>4743680.5199999996</v>
      </c>
      <c r="K35" s="116">
        <f t="shared" si="6"/>
        <v>196963.12999999989</v>
      </c>
      <c r="L35" s="116">
        <f t="shared" si="7"/>
        <v>4.3319853227121285</v>
      </c>
      <c r="M35" s="116">
        <f t="shared" si="8"/>
        <v>104.33198532271213</v>
      </c>
    </row>
    <row r="36" spans="1:13">
      <c r="A36" s="2" t="s">
        <v>49</v>
      </c>
      <c r="B36" s="82" t="s">
        <v>50</v>
      </c>
      <c r="C36" s="3">
        <v>1010748.0599999999</v>
      </c>
      <c r="D36" s="3">
        <v>1283380</v>
      </c>
      <c r="E36" s="26">
        <f t="shared" si="5"/>
        <v>272631.94000000006</v>
      </c>
      <c r="F36" s="26">
        <v>1223218.5768421057</v>
      </c>
      <c r="G36" s="217">
        <v>346017.19271498086</v>
      </c>
      <c r="H36" s="47">
        <v>1</v>
      </c>
      <c r="I36" s="220">
        <f t="shared" si="9"/>
        <v>1283380</v>
      </c>
      <c r="J36" s="27">
        <f>'ผลการดำเนินงาน Planfin 63'!K30</f>
        <v>1119211.23</v>
      </c>
      <c r="K36" s="116">
        <f t="shared" si="6"/>
        <v>-164168.77000000002</v>
      </c>
      <c r="L36" s="116">
        <f t="shared" si="7"/>
        <v>-12.791906528074307</v>
      </c>
      <c r="M36" s="116">
        <f t="shared" si="8"/>
        <v>87.208093471925693</v>
      </c>
    </row>
    <row r="37" spans="1:13">
      <c r="A37" s="2" t="s">
        <v>51</v>
      </c>
      <c r="B37" s="82" t="s">
        <v>52</v>
      </c>
      <c r="C37" s="3">
        <v>2202033.4699999997</v>
      </c>
      <c r="D37" s="3">
        <v>2843837.46</v>
      </c>
      <c r="E37" s="26">
        <f t="shared" si="5"/>
        <v>641803.99000000022</v>
      </c>
      <c r="F37" s="26">
        <v>1760721.6415789477</v>
      </c>
      <c r="G37" s="217">
        <v>584554.8853839431</v>
      </c>
      <c r="H37" s="47">
        <v>3</v>
      </c>
      <c r="I37" s="220">
        <f t="shared" si="9"/>
        <v>2843837.46</v>
      </c>
      <c r="J37" s="27">
        <f>'ผลการดำเนินงาน Planfin 63'!K31</f>
        <v>1981469.34</v>
      </c>
      <c r="K37" s="116">
        <f t="shared" si="6"/>
        <v>-862368.11999999988</v>
      </c>
      <c r="L37" s="116">
        <f t="shared" si="7"/>
        <v>-30.324100168509631</v>
      </c>
      <c r="M37" s="116">
        <f t="shared" si="8"/>
        <v>69.675899831490369</v>
      </c>
    </row>
    <row r="38" spans="1:13">
      <c r="A38" s="2" t="s">
        <v>53</v>
      </c>
      <c r="B38" s="82" t="s">
        <v>54</v>
      </c>
      <c r="C38" s="3">
        <v>8251968.6499999994</v>
      </c>
      <c r="D38" s="3">
        <v>6122019.8099999996</v>
      </c>
      <c r="E38" s="26">
        <f t="shared" si="5"/>
        <v>-2129948.84</v>
      </c>
      <c r="F38" s="26">
        <v>4957823.3102631588</v>
      </c>
      <c r="G38" s="217">
        <v>1921145.5660190163</v>
      </c>
      <c r="H38" s="47">
        <v>1</v>
      </c>
      <c r="I38" s="220">
        <f t="shared" si="9"/>
        <v>6122019.8099999996</v>
      </c>
      <c r="J38" s="27">
        <f>'ผลการดำเนินงาน Planfin 63'!K32</f>
        <v>6159015.0300000003</v>
      </c>
      <c r="K38" s="116">
        <f t="shared" si="6"/>
        <v>36995.220000000671</v>
      </c>
      <c r="L38" s="116">
        <f t="shared" si="7"/>
        <v>0.60429761987327879</v>
      </c>
      <c r="M38" s="116">
        <f t="shared" si="8"/>
        <v>100.60429761987328</v>
      </c>
    </row>
    <row r="39" spans="1:13">
      <c r="A39" s="2" t="s">
        <v>55</v>
      </c>
      <c r="B39" s="82" t="s">
        <v>56</v>
      </c>
      <c r="C39" s="3">
        <v>188562.52000000002</v>
      </c>
      <c r="D39" s="3">
        <v>254546.02</v>
      </c>
      <c r="E39" s="26">
        <f t="shared" si="5"/>
        <v>65983.499999999971</v>
      </c>
      <c r="F39" s="26">
        <v>176690.92108108109</v>
      </c>
      <c r="G39" s="217">
        <v>271282.21670033917</v>
      </c>
      <c r="H39" s="47">
        <v>1</v>
      </c>
      <c r="I39" s="220">
        <f t="shared" si="9"/>
        <v>254546.01999999996</v>
      </c>
      <c r="J39" s="27">
        <f>'ผลการดำเนินงาน Planfin 63'!K33</f>
        <v>315745.59000000003</v>
      </c>
      <c r="K39" s="116">
        <f t="shared" si="6"/>
        <v>61199.570000000065</v>
      </c>
      <c r="L39" s="116">
        <f t="shared" si="7"/>
        <v>24.042634805289865</v>
      </c>
      <c r="M39" s="116">
        <f t="shared" si="8"/>
        <v>124.04263480528985</v>
      </c>
    </row>
    <row r="40" spans="1:13" s="8" customFormat="1">
      <c r="A40" s="130" t="s">
        <v>57</v>
      </c>
      <c r="B40" s="131" t="s">
        <v>58</v>
      </c>
      <c r="C40" s="3">
        <v>4536378.9000000004</v>
      </c>
      <c r="D40" s="3">
        <v>3639486.18</v>
      </c>
      <c r="E40" s="26">
        <f>D40-C40</f>
        <v>-896892.7200000002</v>
      </c>
      <c r="F40" s="26">
        <v>5723586.0639473675</v>
      </c>
      <c r="G40" s="217">
        <v>4073839.3644940308</v>
      </c>
      <c r="H40" s="47">
        <v>0</v>
      </c>
      <c r="I40" s="220">
        <f t="shared" si="9"/>
        <v>3639486.18</v>
      </c>
      <c r="J40" s="27">
        <f>'ผลการดำเนินงาน Planfin 63'!K34</f>
        <v>4385559.95</v>
      </c>
      <c r="K40" s="116">
        <f>J40-I40</f>
        <v>746073.77</v>
      </c>
      <c r="L40" s="116">
        <f>(J40*100)/I40-100</f>
        <v>20.499425828290953</v>
      </c>
      <c r="M40" s="116">
        <f>(J40*100)/D40</f>
        <v>120.49942582829095</v>
      </c>
    </row>
    <row r="41" spans="1:13">
      <c r="A41" s="2" t="s">
        <v>190</v>
      </c>
      <c r="B41" s="133" t="s">
        <v>191</v>
      </c>
      <c r="C41" s="3">
        <v>0</v>
      </c>
      <c r="D41" s="3">
        <v>0</v>
      </c>
      <c r="E41" s="26">
        <f t="shared" si="5"/>
        <v>0</v>
      </c>
      <c r="F41" s="26">
        <v>0</v>
      </c>
      <c r="G41" s="217">
        <v>0</v>
      </c>
      <c r="H41" s="47">
        <v>0</v>
      </c>
      <c r="I41" s="220">
        <f t="shared" si="9"/>
        <v>0</v>
      </c>
      <c r="J41" s="27">
        <f>'ผลการดำเนินงาน Planfin 63'!K35</f>
        <v>0</v>
      </c>
      <c r="K41" s="116">
        <f t="shared" si="6"/>
        <v>0</v>
      </c>
      <c r="L41" s="116" t="e">
        <f t="shared" si="7"/>
        <v>#DIV/0!</v>
      </c>
      <c r="M41" s="116" t="e">
        <f t="shared" si="8"/>
        <v>#DIV/0!</v>
      </c>
    </row>
    <row r="42" spans="1:13">
      <c r="A42" s="30" t="s">
        <v>59</v>
      </c>
      <c r="B42" s="4" t="s">
        <v>60</v>
      </c>
      <c r="C42" s="5">
        <f>SUM(C27:C41)</f>
        <v>52810044.530000001</v>
      </c>
      <c r="D42" s="5">
        <f>SUM(D27:D41)</f>
        <v>55891731.570000008</v>
      </c>
      <c r="E42" s="28">
        <f t="shared" si="5"/>
        <v>3081687.0400000066</v>
      </c>
      <c r="F42" s="28">
        <v>53277780.455165289</v>
      </c>
      <c r="G42" s="218">
        <v>21821589.72546614</v>
      </c>
      <c r="H42" s="48">
        <v>1</v>
      </c>
      <c r="I42" s="5">
        <f>SUM(I27:I41)</f>
        <v>55891731.570000008</v>
      </c>
      <c r="J42" s="31">
        <f>'ผลการดำเนินงาน Planfin 63'!K36</f>
        <v>55811851.789999999</v>
      </c>
      <c r="K42" s="29">
        <f>J42-I42</f>
        <v>-79879.780000008643</v>
      </c>
      <c r="L42" s="29">
        <f t="shared" si="7"/>
        <v>-0.14291877842426004</v>
      </c>
      <c r="M42" s="29">
        <f t="shared" si="8"/>
        <v>99.85708122157574</v>
      </c>
    </row>
    <row r="43" spans="1:13" s="8" customFormat="1">
      <c r="A43" s="81" t="s">
        <v>180</v>
      </c>
      <c r="B43" s="76" t="s">
        <v>151</v>
      </c>
      <c r="C43" s="77">
        <f>C42-C38</f>
        <v>44558075.880000003</v>
      </c>
      <c r="D43" s="77">
        <f>D42-D38</f>
        <v>49769711.760000005</v>
      </c>
      <c r="E43" s="78">
        <f>D43-C43</f>
        <v>5211635.8800000027</v>
      </c>
      <c r="F43" s="78"/>
      <c r="G43" s="219"/>
      <c r="H43" s="79"/>
      <c r="I43" s="77">
        <f>I42-I38</f>
        <v>49769711.760000005</v>
      </c>
      <c r="J43" s="80">
        <f>'ผลการดำเนินงาน Planfin 63'!K37</f>
        <v>49652836.759999998</v>
      </c>
      <c r="K43" s="117">
        <f>J43-I43</f>
        <v>-116875.00000000745</v>
      </c>
      <c r="L43" s="117">
        <f t="shared" si="7"/>
        <v>-0.23483157902059304</v>
      </c>
      <c r="M43" s="117">
        <f t="shared" si="8"/>
        <v>99.765168420979407</v>
      </c>
    </row>
    <row r="44" spans="1:13" s="139" customFormat="1" ht="25.5">
      <c r="A44" s="171"/>
      <c r="B44" s="165" t="s">
        <v>226</v>
      </c>
      <c r="C44" s="172">
        <f>C43-C41</f>
        <v>44558075.880000003</v>
      </c>
      <c r="D44" s="172">
        <f>D43-D41</f>
        <v>49769711.760000005</v>
      </c>
      <c r="E44" s="173">
        <f>D44-C44</f>
        <v>5211635.8800000027</v>
      </c>
      <c r="F44" s="173"/>
      <c r="G44" s="174"/>
      <c r="H44" s="173"/>
      <c r="I44" s="172">
        <f>I43-I41</f>
        <v>49769711.760000005</v>
      </c>
      <c r="J44" s="172">
        <f>J43-J41</f>
        <v>49652836.759999998</v>
      </c>
      <c r="K44" s="175">
        <f>J44-I44</f>
        <v>-116875.00000000745</v>
      </c>
      <c r="L44" s="170">
        <f>(J44*100)/I44-100</f>
        <v>-0.23483157902059304</v>
      </c>
      <c r="M44" s="170">
        <f>(J44*100)/D44</f>
        <v>99.765168420979407</v>
      </c>
    </row>
    <row r="45" spans="1:13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3"/>
    </row>
    <row r="46" spans="1:13" s="8" customFormat="1">
      <c r="A46" s="128" t="s">
        <v>61</v>
      </c>
      <c r="B46" s="176" t="s">
        <v>62</v>
      </c>
      <c r="C46" s="5">
        <f t="shared" ref="C46:D48" si="10">C23-C42</f>
        <v>12917441.50999999</v>
      </c>
      <c r="D46" s="5">
        <f t="shared" si="10"/>
        <v>5412189.9499999806</v>
      </c>
      <c r="E46" s="28">
        <f t="shared" ref="E46:E48" si="11">D46-C46</f>
        <v>-7505251.5600000098</v>
      </c>
      <c r="F46" s="177"/>
      <c r="G46" s="178"/>
      <c r="H46" s="179"/>
      <c r="I46" s="5">
        <f t="shared" ref="I46:J48" si="12">I23-I42</f>
        <v>5412189.9499999806</v>
      </c>
      <c r="J46" s="5">
        <f t="shared" si="12"/>
        <v>10153267.909999996</v>
      </c>
      <c r="K46" s="28">
        <f>J46-I46</f>
        <v>4741077.9600000158</v>
      </c>
      <c r="L46" s="180">
        <f>(J46*100)/I46-100</f>
        <v>87.599991940416515</v>
      </c>
      <c r="M46" s="181">
        <f>(J46*100)/D46</f>
        <v>187.59999194041652</v>
      </c>
    </row>
    <row r="47" spans="1:13" s="85" customFormat="1">
      <c r="A47" s="182" t="s">
        <v>63</v>
      </c>
      <c r="B47" s="183" t="s">
        <v>66</v>
      </c>
      <c r="C47" s="184">
        <f t="shared" si="10"/>
        <v>19729491.969999991</v>
      </c>
      <c r="D47" s="184">
        <f t="shared" si="10"/>
        <v>10086997.079999983</v>
      </c>
      <c r="E47" s="185">
        <f t="shared" si="11"/>
        <v>-9642494.890000008</v>
      </c>
      <c r="F47" s="186"/>
      <c r="G47" s="187"/>
      <c r="H47" s="188"/>
      <c r="I47" s="184">
        <f>I24-I43</f>
        <v>10086997.079999983</v>
      </c>
      <c r="J47" s="184">
        <f t="shared" si="12"/>
        <v>14865070.259999998</v>
      </c>
      <c r="K47" s="185">
        <f>J47-I47</f>
        <v>4778073.1800000146</v>
      </c>
      <c r="L47" s="181">
        <f t="shared" ref="L47:L48" si="13">(J47*100)/I47-100</f>
        <v>47.368638476893693</v>
      </c>
      <c r="M47" s="181">
        <f t="shared" ref="M47:M48" si="14">(J47*100)/D47</f>
        <v>147.36863847689369</v>
      </c>
    </row>
    <row r="48" spans="1:13" s="8" customFormat="1" ht="27.75" customHeight="1">
      <c r="A48" s="164" t="s">
        <v>65</v>
      </c>
      <c r="B48" s="189" t="s">
        <v>227</v>
      </c>
      <c r="C48" s="190">
        <f>C25-C44</f>
        <v>19729491.969999991</v>
      </c>
      <c r="D48" s="190">
        <f t="shared" si="10"/>
        <v>10086997.079999983</v>
      </c>
      <c r="E48" s="191">
        <f t="shared" si="11"/>
        <v>-9642494.890000008</v>
      </c>
      <c r="F48" s="192"/>
      <c r="G48" s="192"/>
      <c r="H48" s="192"/>
      <c r="I48" s="190">
        <f>I25-I44</f>
        <v>10086997.079999983</v>
      </c>
      <c r="J48" s="190">
        <f t="shared" si="12"/>
        <v>14865070.259999998</v>
      </c>
      <c r="K48" s="190">
        <f>(K23-K22)-(K42-K38)</f>
        <v>-4544323.1799999978</v>
      </c>
      <c r="L48" s="193">
        <f t="shared" si="13"/>
        <v>47.368638476893693</v>
      </c>
      <c r="M48" s="193">
        <f t="shared" si="14"/>
        <v>147.36863847689369</v>
      </c>
    </row>
    <row r="49" spans="1:13" s="8" customFormat="1">
      <c r="A49" s="2"/>
      <c r="B49" s="134" t="s">
        <v>67</v>
      </c>
      <c r="C49" s="194" t="str">
        <f>IF(D49&gt;0,"แผนเกินดุล",IF(D49=0,"สมดุล","ขาดดุล"))</f>
        <v>แผนเกินดุล</v>
      </c>
      <c r="D49" s="195">
        <f>IF(D47&lt;=0,0,ROUNDUP((D47*20%),2))</f>
        <v>2017399.42</v>
      </c>
      <c r="E49" s="51"/>
      <c r="H49" s="52"/>
      <c r="J49" s="52"/>
      <c r="K49" s="109"/>
      <c r="L49" s="109"/>
      <c r="M49" s="109"/>
    </row>
    <row r="50" spans="1:13" s="8" customFormat="1">
      <c r="A50" s="2"/>
      <c r="B50" s="134" t="s">
        <v>68</v>
      </c>
      <c r="C50" s="194" t="str">
        <f>IF(D50&gt;=0,"ไม่เกิน","เกิน")</f>
        <v>ไม่เกิน</v>
      </c>
      <c r="D50" s="194">
        <f>IF(D47&lt;0,0-C112,((D47*20%)-C112))</f>
        <v>328632.77599999681</v>
      </c>
      <c r="E50" s="51"/>
      <c r="H50" s="52"/>
      <c r="J50" s="52"/>
      <c r="K50" s="109"/>
      <c r="L50" s="109"/>
      <c r="M50" s="109"/>
    </row>
    <row r="51" spans="1:13">
      <c r="A51" s="2" t="s">
        <v>69</v>
      </c>
      <c r="B51" s="134" t="s">
        <v>221</v>
      </c>
      <c r="C51" s="3">
        <v>9484339.980000006</v>
      </c>
      <c r="D51" s="3">
        <f>C51</f>
        <v>9484339.980000006</v>
      </c>
      <c r="E51" s="51"/>
    </row>
    <row r="52" spans="1:13">
      <c r="A52" s="2" t="s">
        <v>70</v>
      </c>
      <c r="B52" s="134" t="s">
        <v>222</v>
      </c>
      <c r="C52" s="3">
        <v>17568194.629999999</v>
      </c>
      <c r="D52" s="3">
        <f>C52</f>
        <v>17568194.629999999</v>
      </c>
      <c r="E52" s="51"/>
    </row>
    <row r="53" spans="1:13">
      <c r="A53" s="2" t="s">
        <v>71</v>
      </c>
      <c r="B53" s="134" t="s">
        <v>223</v>
      </c>
      <c r="C53" s="6">
        <v>-14692813.949999999</v>
      </c>
      <c r="D53" s="6">
        <f>C53</f>
        <v>-14692813.949999999</v>
      </c>
      <c r="E53" s="51"/>
    </row>
    <row r="54" spans="1:13">
      <c r="A54" s="2" t="s">
        <v>206</v>
      </c>
      <c r="B54" s="143" t="s">
        <v>224</v>
      </c>
      <c r="C54" s="107">
        <v>2875380.6799999997</v>
      </c>
      <c r="D54" s="3">
        <f t="shared" ref="D54" si="15">C54</f>
        <v>2875380.6799999997</v>
      </c>
      <c r="E54" s="51"/>
      <c r="G54" s="1"/>
      <c r="H54" s="33"/>
    </row>
    <row r="55" spans="1:13">
      <c r="A55" s="8" t="s">
        <v>149</v>
      </c>
      <c r="B55" s="7"/>
      <c r="G55" s="1"/>
      <c r="H55" s="33"/>
    </row>
    <row r="56" spans="1:13">
      <c r="A56" s="248" t="s">
        <v>231</v>
      </c>
      <c r="B56" s="248"/>
      <c r="C56" s="248"/>
      <c r="G56" s="1"/>
      <c r="H56" s="33"/>
    </row>
    <row r="57" spans="1:13">
      <c r="A57" s="8"/>
      <c r="B57" s="7"/>
      <c r="G57" s="1"/>
      <c r="H57" s="33"/>
    </row>
    <row r="58" spans="1:13" hidden="1">
      <c r="A58" s="8"/>
      <c r="B58" s="7"/>
      <c r="G58" s="1"/>
      <c r="H58" s="33"/>
    </row>
    <row r="59" spans="1:13" hidden="1">
      <c r="A59" s="8"/>
      <c r="B59" s="7"/>
      <c r="G59" s="1"/>
      <c r="H59" s="33"/>
    </row>
    <row r="60" spans="1:13" hidden="1">
      <c r="A60" s="8"/>
      <c r="B60" s="7"/>
      <c r="G60" s="1"/>
      <c r="H60" s="33"/>
    </row>
    <row r="61" spans="1:13" hidden="1">
      <c r="A61" s="8"/>
      <c r="B61" s="7"/>
      <c r="G61" s="1"/>
      <c r="H61" s="33"/>
    </row>
    <row r="62" spans="1:13" hidden="1">
      <c r="A62" s="8"/>
      <c r="B62" s="7"/>
      <c r="G62" s="1"/>
      <c r="H62" s="33"/>
    </row>
    <row r="63" spans="1:13" hidden="1">
      <c r="A63" s="8"/>
      <c r="B63" s="7"/>
      <c r="G63" s="1"/>
      <c r="H63" s="33"/>
    </row>
    <row r="64" spans="1:13" s="8" customFormat="1" hidden="1">
      <c r="B64" s="53"/>
      <c r="K64" s="109"/>
      <c r="L64" s="109"/>
      <c r="M64" s="109"/>
    </row>
    <row r="65" spans="1:13" s="8" customFormat="1">
      <c r="A65" s="1"/>
      <c r="B65" s="236" t="s">
        <v>72</v>
      </c>
      <c r="C65" s="237"/>
      <c r="D65" s="237"/>
      <c r="E65" s="237"/>
      <c r="K65" s="109"/>
      <c r="L65" s="109"/>
      <c r="M65" s="109"/>
    </row>
    <row r="66" spans="1:13" s="8" customFormat="1">
      <c r="A66" s="1"/>
      <c r="B66" s="145" t="s">
        <v>2</v>
      </c>
      <c r="C66" s="145" t="s">
        <v>207</v>
      </c>
      <c r="D66" s="45"/>
      <c r="E66" s="45"/>
      <c r="K66" s="109"/>
      <c r="L66" s="109"/>
      <c r="M66" s="109"/>
    </row>
    <row r="67" spans="1:13" s="8" customFormat="1">
      <c r="A67" s="1"/>
      <c r="B67" s="198" t="s">
        <v>73</v>
      </c>
      <c r="C67" s="160">
        <v>5394293.3300000001</v>
      </c>
      <c r="D67" s="45"/>
      <c r="E67" s="45"/>
      <c r="K67" s="109"/>
      <c r="L67" s="109"/>
      <c r="M67" s="109"/>
    </row>
    <row r="68" spans="1:13" s="8" customFormat="1">
      <c r="A68" s="1"/>
      <c r="B68" s="198" t="s">
        <v>74</v>
      </c>
      <c r="C68" s="160">
        <v>2198752.16</v>
      </c>
      <c r="D68" s="45"/>
      <c r="E68" s="45"/>
      <c r="K68" s="109"/>
      <c r="L68" s="109"/>
      <c r="M68" s="109"/>
    </row>
    <row r="69" spans="1:13" s="8" customFormat="1">
      <c r="A69" s="1"/>
      <c r="B69" s="198" t="s">
        <v>75</v>
      </c>
      <c r="C69" s="160">
        <v>1289824.3</v>
      </c>
      <c r="D69" s="45"/>
      <c r="E69" s="45"/>
      <c r="K69" s="109"/>
      <c r="L69" s="109"/>
      <c r="M69" s="109"/>
    </row>
    <row r="70" spans="1:13" s="8" customFormat="1">
      <c r="A70" s="1"/>
      <c r="B70" s="147" t="s">
        <v>152</v>
      </c>
      <c r="C70" s="83">
        <f>SUM(C67:C69)</f>
        <v>8882869.790000001</v>
      </c>
      <c r="D70" s="45"/>
      <c r="E70" s="45"/>
      <c r="K70" s="109"/>
      <c r="L70" s="109"/>
      <c r="M70" s="109"/>
    </row>
    <row r="71" spans="1:13" s="8" customFormat="1">
      <c r="A71" s="1"/>
      <c r="B71" s="148"/>
      <c r="C71" s="84"/>
      <c r="D71" s="45"/>
      <c r="E71" s="45"/>
      <c r="K71" s="109"/>
      <c r="L71" s="109"/>
      <c r="M71" s="109"/>
    </row>
    <row r="72" spans="1:13" s="8" customFormat="1" hidden="1">
      <c r="A72" s="1"/>
      <c r="B72" s="148"/>
      <c r="C72" s="84"/>
      <c r="D72" s="45"/>
      <c r="E72" s="45"/>
      <c r="K72" s="109"/>
      <c r="L72" s="109"/>
      <c r="M72" s="109"/>
    </row>
    <row r="73" spans="1:13" s="8" customFormat="1">
      <c r="A73" s="1"/>
      <c r="B73" s="228" t="s">
        <v>76</v>
      </c>
      <c r="C73" s="229"/>
      <c r="D73" s="229"/>
      <c r="E73" s="229"/>
      <c r="K73" s="109"/>
      <c r="L73" s="109"/>
      <c r="M73" s="109"/>
    </row>
    <row r="74" spans="1:13" s="8" customFormat="1">
      <c r="A74" s="1"/>
      <c r="B74" s="145" t="s">
        <v>2</v>
      </c>
      <c r="C74" s="145" t="s">
        <v>207</v>
      </c>
      <c r="D74" s="45"/>
      <c r="E74" s="45"/>
      <c r="K74" s="109"/>
      <c r="L74" s="109"/>
      <c r="M74" s="109"/>
    </row>
    <row r="75" spans="1:13" s="8" customFormat="1">
      <c r="A75" s="1"/>
      <c r="B75" s="134" t="s">
        <v>77</v>
      </c>
      <c r="C75" s="160">
        <v>615309</v>
      </c>
      <c r="D75" s="45"/>
      <c r="E75" s="45"/>
      <c r="K75" s="109"/>
      <c r="L75" s="109"/>
      <c r="M75" s="109"/>
    </row>
    <row r="76" spans="1:13" s="8" customFormat="1">
      <c r="A76" s="1"/>
      <c r="B76" s="134" t="s">
        <v>78</v>
      </c>
      <c r="C76" s="160">
        <v>10972</v>
      </c>
      <c r="D76" s="45"/>
      <c r="E76" s="45"/>
      <c r="K76" s="109"/>
      <c r="L76" s="109"/>
      <c r="M76" s="109"/>
    </row>
    <row r="77" spans="1:13" s="8" customFormat="1">
      <c r="A77" s="1"/>
      <c r="B77" s="134" t="s">
        <v>79</v>
      </c>
      <c r="C77" s="160">
        <v>422400</v>
      </c>
      <c r="D77" s="45"/>
      <c r="E77" s="45"/>
      <c r="K77" s="109"/>
      <c r="L77" s="109"/>
      <c r="M77" s="109"/>
    </row>
    <row r="78" spans="1:13" s="8" customFormat="1">
      <c r="A78" s="1"/>
      <c r="B78" s="134" t="s">
        <v>80</v>
      </c>
      <c r="C78" s="160">
        <v>123349</v>
      </c>
      <c r="D78" s="45"/>
      <c r="E78" s="45"/>
      <c r="K78" s="109"/>
      <c r="L78" s="109"/>
      <c r="M78" s="109"/>
    </row>
    <row r="79" spans="1:13" s="8" customFormat="1">
      <c r="A79" s="1"/>
      <c r="B79" s="134" t="s">
        <v>81</v>
      </c>
      <c r="C79" s="161">
        <v>0</v>
      </c>
      <c r="D79" s="45"/>
      <c r="E79" s="45"/>
      <c r="K79" s="109"/>
      <c r="L79" s="109"/>
      <c r="M79" s="109"/>
    </row>
    <row r="80" spans="1:13" s="8" customFormat="1">
      <c r="A80" s="1"/>
      <c r="B80" s="134" t="s">
        <v>82</v>
      </c>
      <c r="C80" s="160">
        <v>236385</v>
      </c>
      <c r="D80" s="45"/>
      <c r="E80" s="45"/>
      <c r="K80" s="109"/>
      <c r="L80" s="109"/>
      <c r="M80" s="109"/>
    </row>
    <row r="81" spans="1:13" s="8" customFormat="1">
      <c r="A81" s="1"/>
      <c r="B81" s="134" t="s">
        <v>83</v>
      </c>
      <c r="C81" s="160">
        <v>933541</v>
      </c>
      <c r="D81" s="45"/>
      <c r="E81" s="45"/>
      <c r="K81" s="109"/>
      <c r="L81" s="109"/>
      <c r="M81" s="109"/>
    </row>
    <row r="82" spans="1:13" s="8" customFormat="1">
      <c r="A82" s="1"/>
      <c r="B82" s="134" t="s">
        <v>84</v>
      </c>
      <c r="C82" s="160">
        <v>30960</v>
      </c>
      <c r="D82" s="45"/>
      <c r="E82" s="45"/>
      <c r="K82" s="109"/>
      <c r="L82" s="109"/>
      <c r="M82" s="109"/>
    </row>
    <row r="83" spans="1:13" s="8" customFormat="1">
      <c r="A83" s="1"/>
      <c r="B83" s="134" t="s">
        <v>85</v>
      </c>
      <c r="C83" s="160">
        <v>52100</v>
      </c>
      <c r="D83" s="45"/>
      <c r="E83" s="45"/>
      <c r="K83" s="109"/>
      <c r="L83" s="109"/>
      <c r="M83" s="109"/>
    </row>
    <row r="84" spans="1:13" s="8" customFormat="1">
      <c r="A84" s="1"/>
      <c r="B84" s="134" t="s">
        <v>86</v>
      </c>
      <c r="C84" s="160">
        <v>53160</v>
      </c>
      <c r="D84" s="45"/>
      <c r="E84" s="45"/>
      <c r="K84" s="109"/>
      <c r="L84" s="109"/>
      <c r="M84" s="109"/>
    </row>
    <row r="85" spans="1:13" s="8" customFormat="1">
      <c r="A85" s="1"/>
      <c r="B85" s="134" t="s">
        <v>87</v>
      </c>
      <c r="C85" s="160">
        <v>53110</v>
      </c>
      <c r="D85" s="45"/>
      <c r="E85" s="45"/>
      <c r="K85" s="109"/>
      <c r="L85" s="109"/>
      <c r="M85" s="109"/>
    </row>
    <row r="86" spans="1:13" s="8" customFormat="1">
      <c r="A86" s="1"/>
      <c r="B86" s="134" t="s">
        <v>177</v>
      </c>
      <c r="C86" s="161">
        <v>0</v>
      </c>
      <c r="D86" s="45"/>
      <c r="E86" s="45"/>
      <c r="K86" s="109"/>
      <c r="L86" s="109"/>
      <c r="M86" s="109"/>
    </row>
    <row r="87" spans="1:13" s="8" customFormat="1">
      <c r="A87" s="1"/>
      <c r="B87" s="147" t="s">
        <v>152</v>
      </c>
      <c r="C87" s="149">
        <f>SUM(C75:C86)</f>
        <v>2531286</v>
      </c>
      <c r="D87" s="45"/>
      <c r="E87" s="45"/>
      <c r="K87" s="109"/>
      <c r="L87" s="109"/>
      <c r="M87" s="109"/>
    </row>
    <row r="88" spans="1:13" s="8" customFormat="1">
      <c r="A88" s="1"/>
      <c r="B88" s="148"/>
      <c r="C88" s="150"/>
      <c r="D88" s="45"/>
      <c r="E88" s="45"/>
      <c r="K88" s="109"/>
      <c r="L88" s="109"/>
      <c r="M88" s="109"/>
    </row>
    <row r="89" spans="1:13" s="8" customFormat="1">
      <c r="A89" s="1"/>
      <c r="B89" s="151"/>
      <c r="C89" s="45"/>
      <c r="D89" s="45"/>
      <c r="E89" s="45"/>
      <c r="K89" s="109"/>
      <c r="L89" s="109"/>
      <c r="M89" s="109"/>
    </row>
    <row r="90" spans="1:13" s="8" customFormat="1">
      <c r="A90" s="1"/>
      <c r="B90" s="228" t="s">
        <v>88</v>
      </c>
      <c r="C90" s="229"/>
      <c r="D90" s="229"/>
      <c r="E90" s="229"/>
      <c r="K90" s="109"/>
      <c r="L90" s="109"/>
      <c r="M90" s="109"/>
    </row>
    <row r="91" spans="1:13" s="8" customFormat="1">
      <c r="A91" s="1"/>
      <c r="B91" s="145" t="s">
        <v>2</v>
      </c>
      <c r="C91" s="145" t="s">
        <v>89</v>
      </c>
      <c r="D91" s="45"/>
      <c r="E91" s="45"/>
      <c r="K91" s="109"/>
      <c r="L91" s="109"/>
      <c r="M91" s="109"/>
    </row>
    <row r="92" spans="1:13" s="8" customFormat="1">
      <c r="A92" s="1"/>
      <c r="B92" s="227" t="s">
        <v>208</v>
      </c>
      <c r="C92" s="227"/>
      <c r="D92" s="152"/>
      <c r="E92" s="45"/>
      <c r="K92" s="109"/>
      <c r="L92" s="109"/>
      <c r="M92" s="109"/>
    </row>
    <row r="93" spans="1:13" s="8" customFormat="1">
      <c r="A93" s="1"/>
      <c r="B93" s="198" t="s">
        <v>209</v>
      </c>
      <c r="C93" s="5">
        <f>SUM(C94:C101)</f>
        <v>12380979.809999999</v>
      </c>
      <c r="D93" s="45"/>
      <c r="E93" s="45"/>
      <c r="K93" s="109"/>
      <c r="L93" s="109"/>
      <c r="M93" s="109"/>
    </row>
    <row r="94" spans="1:13" s="8" customFormat="1">
      <c r="A94" s="1"/>
      <c r="B94" s="198" t="s">
        <v>90</v>
      </c>
      <c r="C94" s="160">
        <v>5125386.21</v>
      </c>
      <c r="D94" s="45"/>
      <c r="E94" s="45"/>
      <c r="K94" s="109"/>
      <c r="L94" s="109"/>
      <c r="M94" s="109"/>
    </row>
    <row r="95" spans="1:13" s="8" customFormat="1">
      <c r="A95" s="1"/>
      <c r="B95" s="198" t="s">
        <v>91</v>
      </c>
      <c r="C95" s="160">
        <v>895631.78</v>
      </c>
      <c r="D95" s="45"/>
      <c r="E95" s="45"/>
      <c r="K95" s="109"/>
      <c r="L95" s="109"/>
      <c r="M95" s="109"/>
    </row>
    <row r="96" spans="1:13" s="8" customFormat="1">
      <c r="A96" s="1"/>
      <c r="B96" s="198" t="s">
        <v>92</v>
      </c>
      <c r="C96" s="160">
        <v>577077.64</v>
      </c>
      <c r="D96" s="45"/>
      <c r="E96" s="45"/>
      <c r="K96" s="109"/>
      <c r="L96" s="109"/>
      <c r="M96" s="109"/>
    </row>
    <row r="97" spans="1:13" s="8" customFormat="1">
      <c r="A97" s="1"/>
      <c r="B97" s="198" t="s">
        <v>93</v>
      </c>
      <c r="C97" s="160">
        <v>4717619.5</v>
      </c>
      <c r="D97" s="45"/>
      <c r="E97" s="45"/>
      <c r="K97" s="109"/>
      <c r="L97" s="109"/>
      <c r="M97" s="109"/>
    </row>
    <row r="98" spans="1:13" s="8" customFormat="1">
      <c r="A98" s="1"/>
      <c r="B98" s="198" t="s">
        <v>94</v>
      </c>
      <c r="C98" s="161">
        <v>0</v>
      </c>
      <c r="D98" s="45"/>
      <c r="E98" s="45"/>
      <c r="K98" s="109"/>
      <c r="L98" s="109"/>
      <c r="M98" s="109"/>
    </row>
    <row r="99" spans="1:13" s="8" customFormat="1">
      <c r="A99" s="1"/>
      <c r="B99" s="198" t="s">
        <v>95</v>
      </c>
      <c r="C99" s="160">
        <v>10830.22</v>
      </c>
      <c r="D99" s="45"/>
      <c r="E99" s="45"/>
      <c r="K99" s="109"/>
      <c r="L99" s="109"/>
      <c r="M99" s="109"/>
    </row>
    <row r="100" spans="1:13" s="8" customFormat="1">
      <c r="A100" s="1"/>
      <c r="B100" s="198" t="s">
        <v>96</v>
      </c>
      <c r="C100" s="160">
        <v>596247.67000000004</v>
      </c>
      <c r="D100" s="45"/>
      <c r="E100" s="45"/>
      <c r="K100" s="109"/>
      <c r="L100" s="109"/>
      <c r="M100" s="109"/>
    </row>
    <row r="101" spans="1:13" s="8" customFormat="1">
      <c r="A101" s="1"/>
      <c r="B101" s="198" t="s">
        <v>97</v>
      </c>
      <c r="C101" s="160">
        <v>458186.79</v>
      </c>
      <c r="D101" s="45"/>
      <c r="E101" s="45"/>
      <c r="K101" s="109"/>
      <c r="L101" s="109"/>
      <c r="M101" s="109"/>
    </row>
    <row r="102" spans="1:13" s="8" customFormat="1">
      <c r="A102" s="1"/>
      <c r="B102" s="153"/>
      <c r="C102" s="50"/>
      <c r="D102" s="45"/>
      <c r="E102" s="45"/>
      <c r="K102" s="109"/>
      <c r="L102" s="109"/>
      <c r="M102" s="109"/>
    </row>
    <row r="103" spans="1:13" s="8" customFormat="1">
      <c r="A103" s="1"/>
      <c r="B103" s="151"/>
      <c r="C103" s="45"/>
      <c r="D103" s="45"/>
      <c r="E103" s="45"/>
      <c r="K103" s="109"/>
      <c r="L103" s="109"/>
      <c r="M103" s="109"/>
    </row>
    <row r="104" spans="1:13" s="8" customFormat="1">
      <c r="A104" s="1"/>
      <c r="B104" s="228" t="s">
        <v>98</v>
      </c>
      <c r="C104" s="229"/>
      <c r="D104" s="229"/>
      <c r="E104" s="229"/>
      <c r="K104" s="109"/>
      <c r="L104" s="109"/>
      <c r="M104" s="109"/>
    </row>
    <row r="105" spans="1:13" s="8" customFormat="1">
      <c r="A105" s="1"/>
      <c r="B105" s="145" t="s">
        <v>2</v>
      </c>
      <c r="C105" s="145" t="s">
        <v>89</v>
      </c>
      <c r="D105" s="45"/>
      <c r="E105" s="45"/>
      <c r="K105" s="109"/>
      <c r="L105" s="109"/>
      <c r="M105" s="109"/>
    </row>
    <row r="106" spans="1:13" s="8" customFormat="1">
      <c r="A106" s="1"/>
      <c r="B106" s="227" t="s">
        <v>210</v>
      </c>
      <c r="C106" s="227"/>
      <c r="D106" s="152"/>
      <c r="E106" s="45"/>
      <c r="K106" s="109"/>
      <c r="L106" s="109"/>
      <c r="M106" s="109"/>
    </row>
    <row r="107" spans="1:13" s="8" customFormat="1">
      <c r="A107" s="1"/>
      <c r="B107" s="198" t="s">
        <v>211</v>
      </c>
      <c r="C107" s="5">
        <f>SUM(C108:C114)</f>
        <v>31688635.520000003</v>
      </c>
      <c r="D107" s="45"/>
      <c r="E107" s="45"/>
      <c r="K107" s="109"/>
      <c r="L107" s="109"/>
      <c r="M107" s="109"/>
    </row>
    <row r="108" spans="1:13" s="8" customFormat="1">
      <c r="A108" s="1"/>
      <c r="B108" s="198" t="s">
        <v>99</v>
      </c>
      <c r="C108" s="160">
        <v>24895028.23</v>
      </c>
      <c r="D108" s="45"/>
      <c r="E108" s="45"/>
      <c r="K108" s="109"/>
      <c r="L108" s="109"/>
      <c r="M108" s="109"/>
    </row>
    <row r="109" spans="1:13" s="8" customFormat="1">
      <c r="A109" s="1"/>
      <c r="B109" s="198" t="s">
        <v>212</v>
      </c>
      <c r="C109" s="160">
        <v>8969.6</v>
      </c>
      <c r="D109" s="45"/>
      <c r="E109" s="45"/>
      <c r="K109" s="109"/>
      <c r="L109" s="109"/>
      <c r="M109" s="109"/>
    </row>
    <row r="110" spans="1:13" s="8" customFormat="1">
      <c r="A110" s="1"/>
      <c r="B110" s="198" t="s">
        <v>103</v>
      </c>
      <c r="C110" s="160">
        <v>121601.41</v>
      </c>
      <c r="D110" s="45"/>
      <c r="E110" s="45"/>
      <c r="K110" s="109"/>
      <c r="L110" s="109"/>
      <c r="M110" s="109"/>
    </row>
    <row r="111" spans="1:13" s="8" customFormat="1">
      <c r="A111" s="1"/>
      <c r="B111" s="198" t="s">
        <v>101</v>
      </c>
      <c r="C111" s="160">
        <v>2616585.98</v>
      </c>
      <c r="D111" s="45"/>
      <c r="E111" s="45"/>
      <c r="K111" s="109"/>
      <c r="L111" s="109"/>
      <c r="M111" s="109"/>
    </row>
    <row r="112" spans="1:13" s="8" customFormat="1">
      <c r="A112" s="1"/>
      <c r="B112" s="198" t="s">
        <v>100</v>
      </c>
      <c r="C112" s="160">
        <v>1688766.64</v>
      </c>
      <c r="D112" s="45"/>
      <c r="E112" s="45"/>
      <c r="K112" s="109"/>
      <c r="L112" s="109"/>
      <c r="M112" s="109"/>
    </row>
    <row r="113" spans="1:13" s="8" customFormat="1">
      <c r="A113" s="1"/>
      <c r="B113" s="198" t="s">
        <v>102</v>
      </c>
      <c r="C113" s="161">
        <v>0</v>
      </c>
      <c r="D113" s="45"/>
      <c r="E113" s="45"/>
      <c r="K113" s="109"/>
      <c r="L113" s="109"/>
      <c r="M113" s="109"/>
    </row>
    <row r="114" spans="1:13" s="8" customFormat="1">
      <c r="A114" s="1"/>
      <c r="B114" s="198" t="s">
        <v>104</v>
      </c>
      <c r="C114" s="160">
        <v>2357683.66</v>
      </c>
      <c r="D114" s="45"/>
      <c r="E114" s="45"/>
      <c r="K114" s="109"/>
      <c r="L114" s="109"/>
      <c r="M114" s="109"/>
    </row>
    <row r="115" spans="1:13" s="8" customFormat="1">
      <c r="A115" s="1"/>
      <c r="B115" s="151"/>
      <c r="C115" s="45"/>
      <c r="D115" s="45"/>
      <c r="E115" s="45"/>
      <c r="K115" s="109"/>
      <c r="L115" s="109"/>
      <c r="M115" s="109"/>
    </row>
    <row r="116" spans="1:13" s="8" customFormat="1">
      <c r="A116" s="1"/>
      <c r="B116" s="228" t="s">
        <v>105</v>
      </c>
      <c r="C116" s="229"/>
      <c r="D116" s="229"/>
      <c r="E116" s="229"/>
      <c r="K116" s="109"/>
      <c r="L116" s="109"/>
      <c r="M116" s="109"/>
    </row>
    <row r="117" spans="1:13" s="8" customFormat="1">
      <c r="A117" s="1"/>
      <c r="B117" s="145" t="s">
        <v>2</v>
      </c>
      <c r="C117" s="145" t="s">
        <v>89</v>
      </c>
      <c r="D117" s="45"/>
      <c r="E117" s="45"/>
      <c r="K117" s="109"/>
      <c r="L117" s="109"/>
      <c r="M117" s="109"/>
    </row>
    <row r="118" spans="1:13" s="8" customFormat="1">
      <c r="A118" s="1"/>
      <c r="B118" s="134" t="s">
        <v>213</v>
      </c>
      <c r="C118" s="160">
        <v>1794695.32</v>
      </c>
      <c r="D118" s="45"/>
      <c r="E118" s="45"/>
      <c r="K118" s="109"/>
      <c r="L118" s="109"/>
      <c r="M118" s="109"/>
    </row>
    <row r="119" spans="1:13" s="8" customFormat="1">
      <c r="A119" s="1"/>
      <c r="B119" s="134" t="s">
        <v>214</v>
      </c>
      <c r="C119" s="160">
        <v>1447212.68</v>
      </c>
      <c r="D119" s="45"/>
      <c r="E119" s="45"/>
      <c r="K119" s="109"/>
      <c r="L119" s="109"/>
      <c r="M119" s="109"/>
    </row>
    <row r="120" spans="1:13" s="8" customFormat="1">
      <c r="A120" s="1"/>
      <c r="B120" s="134" t="s">
        <v>215</v>
      </c>
      <c r="C120" s="161">
        <v>0</v>
      </c>
      <c r="D120" s="45"/>
      <c r="E120" s="45"/>
      <c r="K120" s="109"/>
      <c r="L120" s="109"/>
      <c r="M120" s="109"/>
    </row>
    <row r="121" spans="1:13" s="8" customFormat="1">
      <c r="A121" s="1"/>
      <c r="B121" s="134" t="s">
        <v>216</v>
      </c>
      <c r="C121" s="160">
        <v>12500</v>
      </c>
      <c r="D121" s="45"/>
      <c r="E121" s="45"/>
      <c r="K121" s="109"/>
      <c r="L121" s="109"/>
      <c r="M121" s="109"/>
    </row>
    <row r="122" spans="1:13" s="8" customFormat="1">
      <c r="A122" s="1"/>
      <c r="B122" s="154" t="s">
        <v>181</v>
      </c>
      <c r="C122" s="5">
        <f>SUM(C118:C121)</f>
        <v>3254408</v>
      </c>
      <c r="D122" s="45"/>
      <c r="E122" s="45"/>
      <c r="K122" s="109"/>
      <c r="L122" s="109"/>
      <c r="M122" s="109"/>
    </row>
    <row r="123" spans="1:13" s="8" customFormat="1">
      <c r="A123" s="1"/>
      <c r="B123" s="155"/>
      <c r="C123" s="106"/>
      <c r="D123" s="45"/>
      <c r="E123" s="45"/>
      <c r="K123" s="109"/>
      <c r="L123" s="109"/>
      <c r="M123" s="109"/>
    </row>
    <row r="124" spans="1:13" s="8" customFormat="1">
      <c r="A124" s="1"/>
      <c r="B124" s="228" t="s">
        <v>106</v>
      </c>
      <c r="C124" s="229"/>
      <c r="D124" s="229"/>
      <c r="E124" s="229"/>
      <c r="I124" s="109"/>
    </row>
    <row r="125" spans="1:13" s="8" customFormat="1">
      <c r="A125" s="1"/>
      <c r="B125" s="145" t="s">
        <v>2</v>
      </c>
      <c r="C125" s="156" t="s">
        <v>107</v>
      </c>
      <c r="D125" s="45"/>
      <c r="E125" s="45"/>
      <c r="I125" s="109"/>
    </row>
    <row r="126" spans="1:13" s="8" customFormat="1">
      <c r="A126" s="1"/>
      <c r="B126" s="27" t="s">
        <v>153</v>
      </c>
      <c r="C126" s="160">
        <v>2016000</v>
      </c>
      <c r="D126" s="45"/>
      <c r="E126" s="45"/>
      <c r="I126" s="109"/>
    </row>
    <row r="127" spans="1:13" s="8" customFormat="1">
      <c r="A127" s="1"/>
      <c r="B127" s="202" t="s">
        <v>217</v>
      </c>
      <c r="C127" s="160">
        <v>6257598.2400000002</v>
      </c>
      <c r="D127" s="45"/>
      <c r="E127" s="45"/>
      <c r="I127" s="109"/>
    </row>
    <row r="128" spans="1:13" s="8" customFormat="1">
      <c r="A128" s="1"/>
      <c r="B128" s="203" t="s">
        <v>178</v>
      </c>
      <c r="C128" s="160">
        <v>555000</v>
      </c>
      <c r="D128" s="45"/>
      <c r="E128" s="45"/>
      <c r="I128" s="109"/>
    </row>
    <row r="129" spans="1:13" s="8" customFormat="1">
      <c r="A129" s="1"/>
      <c r="B129" s="203" t="s">
        <v>218</v>
      </c>
      <c r="C129" s="160">
        <v>280264</v>
      </c>
      <c r="D129" s="45"/>
      <c r="E129" s="45"/>
      <c r="I129" s="109"/>
    </row>
    <row r="130" spans="1:13" s="8" customFormat="1">
      <c r="A130" s="1"/>
      <c r="B130" s="203" t="s">
        <v>219</v>
      </c>
      <c r="C130" s="160">
        <v>25000</v>
      </c>
      <c r="D130" s="45"/>
      <c r="E130" s="45"/>
      <c r="I130" s="109"/>
    </row>
    <row r="131" spans="1:13" s="8" customFormat="1">
      <c r="A131" s="1"/>
      <c r="B131" s="203" t="s">
        <v>87</v>
      </c>
      <c r="C131" s="160">
        <v>50580</v>
      </c>
      <c r="D131" s="45"/>
      <c r="E131" s="45"/>
      <c r="I131" s="109"/>
    </row>
    <row r="132" spans="1:13" s="8" customFormat="1">
      <c r="A132" s="1"/>
      <c r="B132" s="203" t="s">
        <v>220</v>
      </c>
      <c r="C132" s="116">
        <v>1120000</v>
      </c>
      <c r="D132" s="45"/>
      <c r="E132" s="45"/>
      <c r="I132" s="109"/>
    </row>
    <row r="133" spans="1:13" s="8" customFormat="1">
      <c r="A133" s="1"/>
      <c r="B133" s="157" t="s">
        <v>182</v>
      </c>
      <c r="C133" s="158">
        <f>SUM(C126:C132)</f>
        <v>10304442.24</v>
      </c>
      <c r="D133" s="45"/>
      <c r="E133" s="45"/>
      <c r="I133" s="109"/>
    </row>
    <row r="134" spans="1:13" s="8" customFormat="1">
      <c r="A134" s="1"/>
      <c r="B134" s="7"/>
      <c r="C134" s="1"/>
      <c r="D134" s="1"/>
      <c r="E134" s="1"/>
      <c r="K134" s="109"/>
      <c r="L134" s="109"/>
      <c r="M134" s="109"/>
    </row>
    <row r="135" spans="1:13" s="8" customFormat="1">
      <c r="A135" s="1"/>
      <c r="B135" s="7"/>
      <c r="C135" s="1"/>
      <c r="D135" s="1"/>
      <c r="E135" s="1"/>
      <c r="K135" s="109"/>
      <c r="L135" s="109"/>
      <c r="M135" s="109"/>
    </row>
    <row r="136" spans="1:13" s="8" customFormat="1">
      <c r="A136" s="1"/>
      <c r="B136" s="7"/>
      <c r="C136" s="1"/>
      <c r="D136" s="1"/>
      <c r="E136" s="1"/>
      <c r="K136" s="109"/>
      <c r="L136" s="109"/>
      <c r="M136" s="109"/>
    </row>
    <row r="137" spans="1:13" s="8" customFormat="1">
      <c r="K137" s="109"/>
      <c r="L137" s="109"/>
      <c r="M137" s="109"/>
    </row>
    <row r="138" spans="1:13" s="8" customFormat="1">
      <c r="K138" s="109"/>
      <c r="L138" s="109"/>
      <c r="M138" s="109"/>
    </row>
    <row r="139" spans="1:13" s="8" customFormat="1">
      <c r="K139" s="109"/>
      <c r="L139" s="109"/>
      <c r="M139" s="109"/>
    </row>
    <row r="140" spans="1:13" s="8" customFormat="1">
      <c r="K140" s="109"/>
      <c r="L140" s="109"/>
      <c r="M140" s="109"/>
    </row>
    <row r="141" spans="1:13" s="8" customFormat="1">
      <c r="K141" s="109"/>
      <c r="L141" s="109"/>
      <c r="M141" s="109"/>
    </row>
    <row r="142" spans="1:13" s="8" customFormat="1">
      <c r="K142" s="109"/>
      <c r="L142" s="109"/>
      <c r="M142" s="109"/>
    </row>
    <row r="143" spans="1:13" s="8" customFormat="1">
      <c r="K143" s="109"/>
      <c r="L143" s="109"/>
      <c r="M143" s="109"/>
    </row>
    <row r="144" spans="1:13" s="8" customFormat="1">
      <c r="K144" s="109"/>
      <c r="L144" s="109"/>
      <c r="M144" s="109"/>
    </row>
  </sheetData>
  <mergeCells count="20">
    <mergeCell ref="A56:C56"/>
    <mergeCell ref="B106:C106"/>
    <mergeCell ref="B116:E116"/>
    <mergeCell ref="B124:E124"/>
    <mergeCell ref="B65:E65"/>
    <mergeCell ref="B73:E73"/>
    <mergeCell ref="B90:E90"/>
    <mergeCell ref="B92:C92"/>
    <mergeCell ref="B104:E104"/>
    <mergeCell ref="B6:B9"/>
    <mergeCell ref="A10:M10"/>
    <mergeCell ref="A26:M26"/>
    <mergeCell ref="A45:M45"/>
    <mergeCell ref="F6:G6"/>
    <mergeCell ref="F7:G7"/>
    <mergeCell ref="B1:E1"/>
    <mergeCell ref="B2:E2"/>
    <mergeCell ref="B3:E3"/>
    <mergeCell ref="B4:D4"/>
    <mergeCell ref="B5:E5"/>
  </mergeCells>
  <pageMargins left="0.15748031496062992" right="0.17" top="0.41" bottom="0.34" header="0.35433070866141736" footer="0.19685039370078741"/>
  <pageSetup paperSize="5" scale="70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10699</vt:lpstr>
      <vt:lpstr>10866</vt:lpstr>
      <vt:lpstr>10867</vt:lpstr>
      <vt:lpstr>10868</vt:lpstr>
      <vt:lpstr>10869</vt:lpstr>
      <vt:lpstr>10870</vt:lpstr>
      <vt:lpstr>13817</vt:lpstr>
      <vt:lpstr>28849</vt:lpstr>
      <vt:lpstr>28850</vt:lpstr>
      <vt:lpstr>27000</vt:lpstr>
      <vt:lpstr>ผลการดำเนินงาน Planfin 63</vt:lpstr>
      <vt:lpstr>Sheet10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mama</cp:lastModifiedBy>
  <cp:lastPrinted>2020-10-22T08:31:58Z</cp:lastPrinted>
  <dcterms:created xsi:type="dcterms:W3CDTF">2016-12-18T03:50:18Z</dcterms:created>
  <dcterms:modified xsi:type="dcterms:W3CDTF">2020-10-27T18:13:30Z</dcterms:modified>
</cp:coreProperties>
</file>