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คปสจ. 64\เดือนเมษายน 64\"/>
    </mc:Choice>
  </mc:AlternateContent>
  <xr:revisionPtr revIDLastSave="0" documentId="8_{5AC3C5A5-AE13-48B6-8C21-43A0AE90CC98}" xr6:coauthVersionLast="46" xr6:coauthVersionMax="46" xr10:uidLastSave="{00000000-0000-0000-0000-000000000000}"/>
  <bookViews>
    <workbookView xWindow="-120" yWindow="-120" windowWidth="29040" windowHeight="15840"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9" i="3"/>
  <c r="C16" i="3" l="1"/>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C5"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<sst xmlns="http://schemas.openxmlformats.org/spreadsheetml/2006/main" count="2871" uniqueCount="580">
  <si>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</si>
  <si>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</si>
  <si>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</si>
  <si>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</si>
  <si>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</si>
  <si>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</si>
  <si>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</si>
  <si>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</si>
  <si>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</si>
  <si>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</si>
  <si>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</si>
  <si>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</si>
  <si>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</si>
  <si>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</si>
  <si>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</si>
  <si>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</si>
  <si>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</si>
  <si>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</si>
  <si>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</si>
  <si>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</si>
  <si>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</si>
  <si>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</si>
  <si>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</si>
  <si>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</si>
  <si>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</si>
  <si>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</si>
  <si>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</si>
  <si>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</si>
  <si>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</si>
  <si>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</si>
  <si>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</si>
  <si>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</si>
  <si>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</si>
  <si>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</si>
  <si>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</si>
  <si>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</si>
  <si>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</si>
  <si>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</si>
  <si>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</si>
  <si>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</si>
  <si>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</si>
  <si>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</si>
  <si>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</si>
  <si>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</si>
  <si>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</si>
  <si>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</si>
  <si>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</si>
  <si>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</si>
  <si>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</si>
  <si>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</si>
  <si>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</si>
  <si>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</si>
  <si>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</si>
  <si>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</si>
  <si>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</si>
  <si>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</si>
  <si>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</si>
  <si>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</si>
  <si>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</si>
  <si>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</si>
  <si>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</si>
  <si>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</si>
  <si>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</si>
  <si>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</si>
  <si>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</si>
  <si>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</si>
  <si>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</si>
  <si>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</si>
  <si>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</si>
  <si>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</si>
  <si>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</si>
  <si>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</si>
  <si>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</si>
  <si>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</si>
  <si>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</si>
  <si>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6/2563 (วันที่ 07/10/2563)</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</si>
  <si>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</si>
  <si>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</si>
  <si>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</si>
  <si>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</si>
  <si>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</si>
  <si>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</si>
  <si>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</si>
  <si>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</si>
  <si>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</si>
  <si>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</si>
  <si>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</si>
  <si>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</si>
  <si>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</si>
  <si>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</si>
  <si>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</si>
  <si>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</si>
  <si>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</si>
  <si>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</si>
  <si>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</si>
  <si>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</si>
  <si>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</si>
  <si>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</si>
  <si>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</si>
  <si>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</si>
  <si>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</si>
  <si>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</si>
  <si>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</si>
  <si>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</si>
  <si>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</si>
  <si>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</si>
  <si>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</si>
  <si>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</si>
  <si>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</si>
  <si>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</si>
  <si>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</si>
  <si>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</si>
  <si>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</si>
  <si>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</si>
  <si>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</si>
  <si>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</si>
  <si>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</si>
  <si>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</si>
  <si>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</si>
  <si>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</si>
  <si>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</si>
  <si>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</si>
  <si>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</si>
  <si>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</si>
  <si>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</si>
  <si>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</si>
  <si>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</si>
  <si>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</si>
  <si>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</si>
  <si>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</si>
  <si>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</si>
  <si>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</si>
  <si>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</si>
  <si>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</si>
  <si>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</si>
  <si>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</si>
  <si>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</si>
  <si>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</si>
  <si>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</si>
  <si>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</si>
  <si>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</si>
  <si>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</si>
  <si>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</si>
  <si>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</si>
  <si>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</si>
  <si>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</si>
  <si>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</si>
  <si>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</si>
  <si>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</si>
  <si>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</si>
  <si>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</si>
  <si>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</si>
  <si>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</si>
  <si>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</si>
  <si>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</si>
  <si>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</si>
  <si>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</si>
  <si>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</si>
  <si>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</si>
  <si>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</si>
  <si>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</si>
  <si>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</si>
  <si>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</si>
  <si>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</si>
  <si>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</si>
  <si>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</si>
  <si>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</si>
  <si>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</si>
  <si>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</si>
  <si>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</si>
  <si>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</si>
  <si>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</si>
  <si>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</si>
  <si>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</si>
  <si>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</si>
  <si>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</si>
  <si>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</si>
  <si>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</si>
  <si>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</si>
  <si>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</si>
  <si>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</si>
  <si>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</si>
  <si>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</si>
  <si>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</si>
  <si>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</si>
  <si>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</si>
  <si>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</si>
  <si>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</si>
  <si>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</si>
  <si>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</si>
  <si>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</si>
  <si>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</si>
  <si>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</si>
  <si>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</si>
  <si>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</si>
  <si>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</si>
  <si>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</si>
  <si>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</si>
  <si>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</si>
  <si>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</si>
  <si>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</si>
  <si>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</si>
  <si>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</si>
  <si>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</si>
  <si>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</si>
  <si>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</si>
  <si>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</si>
  <si>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</si>
  <si>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</si>
  <si>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</si>
  <si>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</si>
  <si>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</si>
  <si>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</si>
  <si>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</si>
  <si>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</si>
  <si>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</si>
  <si>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</si>
  <si>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</si>
  <si>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</si>
  <si>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</si>
  <si>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</si>
  <si>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</si>
  <si>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</si>
  <si>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</si>
  <si>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</si>
  <si>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</si>
  <si>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</si>
  <si>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</si>
  <si>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</si>
  <si>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</si>
  <si>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</si>
  <si>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</si>
  <si>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</si>
  <si>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</si>
  <si>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</si>
  <si>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</si>
  <si>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</si>
  <si>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</si>
  <si>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</si>
  <si>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</si>
  <si>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</si>
  <si>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</si>
  <si>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</si>
  <si>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</si>
  <si>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</si>
  <si>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</si>
  <si>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</si>
  <si>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</si>
  <si>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</si>
  <si>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</si>
  <si>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</si>
  <si>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</si>
  <si>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</si>
  <si>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</si>
  <si>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</si>
  <si>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</si>
  <si>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</si>
  <si>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</si>
  <si>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</si>
  <si>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</si>
  <si>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</si>
  <si>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</si>
  <si>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</si>
  <si>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</si>
  <si>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</si>
  <si>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</si>
  <si>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</si>
  <si>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</si>
  <si>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</si>
  <si>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</si>
  <si>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</si>
  <si>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</si>
  <si>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</si>
  <si>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</si>
  <si>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</si>
  <si>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</si>
  <si>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</si>
  <si>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</si>
  <si>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</si>
  <si>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</si>
  <si>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</si>
  <si>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</si>
  <si>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</si>
  <si>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</si>
  <si>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</si>
  <si>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</si>
  <si>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</si>
  <si>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</si>
  <si>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</si>
  <si>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</si>
  <si>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</si>
  <si>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</si>
  <si>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</si>
  <si>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</si>
  <si>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</si>
  <si>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</si>
  <si>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</si>
  <si>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</si>
  <si>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</si>
  <si>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</si>
  <si>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</si>
  <si>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</si>
  <si>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</si>
  <si>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</si>
  <si>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</si>
  <si>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</si>
  <si>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</si>
  <si>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</si>
  <si>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</si>
  <si>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</si>
  <si>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</si>
  <si>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</si>
  <si>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</si>
  <si>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</si>
  <si>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</si>
  <si>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</si>
  <si>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</si>
  <si>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</si>
  <si>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</si>
  <si>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</si>
  <si>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</si>
  <si>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</si>
  <si>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</si>
  <si>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</si>
  <si>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</si>
  <si>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</si>
  <si>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</si>
  <si>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</si>
  <si>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</si>
  <si>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</si>
  <si>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</si>
  <si>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</si>
  <si>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</si>
  <si>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</si>
  <si>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</si>
  <si>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</si>
  <si>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</si>
  <si>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</si>
  <si>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</si>
  <si>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</si>
  <si>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</si>
  <si>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</si>
  <si>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</si>
  <si>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</si>
  <si>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</si>
  <si>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</si>
  <si>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</si>
  <si>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</si>
  <si>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</si>
  <si>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</si>
  <si>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</si>
  <si>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</si>
  <si>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</si>
  <si>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</si>
  <si>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</si>
  <si>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</si>
  <si>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</si>
  <si>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</si>
  <si>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</si>
  <si>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</si>
  <si>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</si>
  <si>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</si>
  <si>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</si>
  <si>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</si>
  <si>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</si>
  <si>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</si>
  <si>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</si>
  <si>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</si>
  <si>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</si>
  <si>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</si>
  <si>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</si>
  <si>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</si>
  <si>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</si>
  <si>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</si>
  <si>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</si>
  <si>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</si>
  <si>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</si>
  <si>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</si>
  <si>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</si>
  <si>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</si>
  <si>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</si>
  <si>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</si>
  <si>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</si>
  <si>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</si>
  <si>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</si>
  <si>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</si>
  <si>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</si>
  <si>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</si>
  <si>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</si>
  <si>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</si>
  <si>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</si>
  <si>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</si>
  <si>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</si>
  <si>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</si>
  <si>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</si>
  <si>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</si>
  <si>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</si>
  <si>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</si>
  <si>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</si>
  <si>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</si>
  <si>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</si>
  <si>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</si>
  <si>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</si>
  <si>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</si>
  <si>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</si>
  <si>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</si>
  <si>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</si>
  <si>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</si>
  <si>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</si>
  <si>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</si>
  <si>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</si>
  <si>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</si>
  <si>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</si>
  <si>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</si>
  <si>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</si>
  <si>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</si>
  <si>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</si>
  <si>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</si>
  <si>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</si>
  <si>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</si>
  <si>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</si>
  <si>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</si>
  <si>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</si>
  <si>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</si>
  <si>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</si>
  <si>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</si>
  <si>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</si>
  <si>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</si>
  <si>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</si>
  <si>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</si>
  <si>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</si>
  <si>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</si>
  <si>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</si>
  <si>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</si>
  <si>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</si>
  <si>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</si>
  <si>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</si>
  <si>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</si>
  <si>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</si>
  <si>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</si>
  <si>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</si>
  <si>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</si>
  <si>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</si>
  <si>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</si>
  <si>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</si>
  <si>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</si>
  <si>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</si>
  <si>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</si>
  <si>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</si>
  <si>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</si>
  <si>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</si>
  <si>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</si>
  <si>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</si>
  <si>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</si>
  <si>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</si>
  <si>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</si>
  <si>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</si>
  <si>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</si>
  <si>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</si>
  <si>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</si>
  <si>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</si>
  <si>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</si>
  <si>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</si>
  <si>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</si>
  <si>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</si>
  <si>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</si>
  <si>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</si>
  <si>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</si>
  <si>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</si>
  <si>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</si>
  <si>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</si>
  <si>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</si>
  <si>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</si>
  <si>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</si>
  <si>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</si>
  <si>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</si>
  <si>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</si>
  <si>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</si>
  <si>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</si>
  <si>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</si>
  <si>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</si>
  <si>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</si>
  <si>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</si>
  <si>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</si>
  <si>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</si>
  <si>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</si>
  <si>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</si>
  <si>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</si>
  <si>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</si>
  <si>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</si>
  <si>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</si>
  <si>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</si>
  <si>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</si>
  <si>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</si>
  <si>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</si>
  <si>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</si>
  <si>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</si>
  <si>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</si>
  <si>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</si>
  <si>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</si>
  <si>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</si>
  <si>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</si>
  <si>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</si>
  <si>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</si>
  <si>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</si>
  <si>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</si>
  <si>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</si>
  <si>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</si>
  <si>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</si>
  <si>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</si>
  <si>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</si>
  <si>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</si>
  <si>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</si>
  <si>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</si>
  <si>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</si>
  <si>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</si>
  <si>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</si>
  <si>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</si>
  <si>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</si>
  <si>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</si>
  <si>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</si>
  <si>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</si>
  <si>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</si>
  <si>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</si>
  <si>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</si>
  <si>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</si>
  <si>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</si>
  <si>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</si>
  <si>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</si>
  <si>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</si>
  <si>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</si>
  <si>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</si>
  <si>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</si>
  <si>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</si>
  <si>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</si>
  <si>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</si>
  <si>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</si>
  <si>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</si>
  <si>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</si>
  <si>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</si>
  <si>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</si>
  <si>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</si>
  <si>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</si>
  <si>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</si>
  <si>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</si>
  <si>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</si>
  <si>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</si>
  <si>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</si>
  <si>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</si>
  <si>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</si>
  <si>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</si>
  <si>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</si>
  <si>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</si>
  <si>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</si>
  <si>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</si>
  <si>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</si>
  <si>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</si>
  <si>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</si>
  <si>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</si>
  <si>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</si>
  <si>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</si>
  <si>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</si>
  <si>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</si>
  <si>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</si>
  <si>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</si>
  <si>
    <t>14689-รพ.ค่ายสุรสิงหนาท</t>
  </si>
  <si>
    <t>วงเงินรัฐนอกสังกัด/เอกชน</t>
  </si>
  <si>
    <t>งานซ่อมแซมยูนิตทันตกรรม</t>
  </si>
  <si>
    <t>012/47</t>
  </si>
  <si>
    <t>7/2563 (วันที่ 27/11/2020)</t>
  </si>
  <si>
    <t>14717-รพ.จิตเวชสระแก้วราชนครินทร์</t>
  </si>
  <si>
    <t>เครื่องคอมพิวเตอร์ All In One สำหรับงานประมวลผล</t>
  </si>
  <si>
    <t>อุปกรณ์กระจายสัญญาณ (L2 Switch) ขนาด 24 ช่อง แบบที่ 2</t>
  </si>
  <si>
    <t>- มีลักษณะการท างานไม่น้อยกว่า Layer 2 ของ OSI Model - มีช่องเชื่อมต่อระบบเครือข่าย (Network Interface) แบบ 10/100/1000 Base-T หรือดีกว่า จ านวน ไม่น้อยกว่า 24 ช่อง - มีสัญญาณไฟแสดงสถานะของการท างานช่องเชื่อมต่อระบบเครือข่ายทุกช่อง - รองรับ Mac Address ได้ไม่น้อยกว่า 16,000 Mac Address - สามารถบริหารจัดการอุปกรณ์ผ่านทางโปรแกรม Web Browser ได้</t>
  </si>
  <si>
    <t>-B-081958-5895-007-0001/001 -B-081958-5895-007-0001/002 -B-081958-5895-007-0001/003</t>
  </si>
  <si>
    <t>เครื่องคอมพิวเตอร์ สำหรับงานประมวลผล แบบที่ 1 * (จอขนาดไม่น้อยกว่า 19 นิ้ว)</t>
  </si>
  <si>
    <t>เครื่องโปรเจคเตอร์</t>
  </si>
  <si>
    <t>ระดับ SVGA ขนาด 3,500 ANSI Lumens</t>
  </si>
  <si>
    <t>เครื่องสำรองไฟฟ้า ขนาด 800 VA</t>
  </si>
  <si>
    <t>-B-081958-7440-011-0001/001 -B-081958-7440-011-0001/002 -B-081958-7440-011-0001/003 -B-081958-7440-011-0001/004 -B-081958-7440-011-0001/005 -B-081958-7440-011-0001/006 -B-081958-7440-011-0001/007 -B-081958-7440-011-0001/008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</si>
</sst>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4">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zoomScaleNormal="100" workbookViewId="0">
      <selection activeCell="F10" sqref="F10"/>
    </sheetView>
  </sheetViews>
  <sheetFormatPr defaultColWidth="9" defaultRowHeight="21"/>
  <cols>
    <col min="1" max="1" width="18.140625" style="22" bestFit="1" customWidth="1"/>
    <col min="2" max="2" width="23.42578125" style="22" bestFit="1" customWidth="1"/>
    <col min="3" max="3" width="14.855468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5.7109375" style="23" bestFit="1" customWidth="1"/>
    <col min="19" max="19" width="13.42578125" style="23" customWidth="1"/>
    <col min="20" max="20" width="15.7109375" style="22" bestFit="1" customWidth="1"/>
    <col min="21" max="21" width="10.140625" style="22" bestFit="1" customWidth="1"/>
    <col min="22" max="16384" width="9" style="22"/>
  </cols>
  <sheetData>
    <row r="1" spans="1:21" ht="60" customHeight="1" thickBot="1">
      <c r="A1" s="129" t="s">
        <v>65</v>
      </c>
      <c r="B1" s="130"/>
      <c r="C1" s="130"/>
      <c r="D1" s="130"/>
      <c r="E1" s="130"/>
      <c r="F1" s="130"/>
      <c r="G1" s="130"/>
      <c r="H1" s="130"/>
      <c r="I1" s="130"/>
      <c r="J1" s="130"/>
      <c r="K1" s="130"/>
      <c r="L1" s="130"/>
      <c r="M1" s="130"/>
      <c r="N1" s="130"/>
      <c r="O1" s="130"/>
      <c r="P1" s="130"/>
      <c r="Q1" s="130"/>
      <c r="R1" s="130"/>
      <c r="S1" s="130"/>
    </row>
    <row r="2" spans="1:21" s="20" customFormat="1" ht="26.25">
      <c r="A2" s="131" t="s">
        <v>42</v>
      </c>
      <c r="B2" s="132"/>
      <c r="C2" s="132"/>
      <c r="D2" s="132"/>
      <c r="E2" s="126" t="s">
        <v>23</v>
      </c>
      <c r="F2" s="127"/>
      <c r="G2" s="127"/>
      <c r="H2" s="127"/>
      <c r="I2" s="127"/>
      <c r="J2" s="127"/>
      <c r="K2" s="127"/>
      <c r="L2" s="127"/>
      <c r="M2" s="127"/>
      <c r="N2" s="127"/>
      <c r="O2" s="127"/>
      <c r="P2" s="127"/>
      <c r="Q2" s="127"/>
      <c r="R2" s="127"/>
      <c r="S2" s="128"/>
    </row>
    <row r="3" spans="1:21" s="20" customFormat="1">
      <c r="A3" s="133"/>
      <c r="B3" s="134"/>
      <c r="C3" s="134"/>
      <c r="D3" s="134"/>
      <c r="E3" s="125" t="s">
        <v>48</v>
      </c>
      <c r="F3" s="125"/>
      <c r="G3" s="137" t="s">
        <v>49</v>
      </c>
      <c r="H3" s="137"/>
      <c r="I3" s="138" t="s">
        <v>50</v>
      </c>
      <c r="J3" s="138"/>
      <c r="K3" s="139" t="s">
        <v>51</v>
      </c>
      <c r="L3" s="139"/>
      <c r="M3" s="123" t="s">
        <v>52</v>
      </c>
      <c r="N3" s="123"/>
      <c r="O3" s="124" t="s">
        <v>53</v>
      </c>
      <c r="P3" s="124"/>
      <c r="Q3" s="135" t="s">
        <v>43</v>
      </c>
      <c r="R3" s="135"/>
      <c r="S3" s="136"/>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 t="shared" ref="C5:P5" si="0">SUM(C9,C17,C21,C25,C29,C13,C33,C37,C41)</f>
        <v>44064769.759999998</v>
      </c>
      <c r="D5" s="106">
        <f t="shared" ref="D5:E7" si="1">SUM(D9,D17,D21,D25,D29,D13,D33,D37,D41)</f>
        <v>162</v>
      </c>
      <c r="E5" s="75">
        <f t="shared" si="1"/>
        <v>44</v>
      </c>
      <c r="F5" s="76">
        <f t="shared" si="0"/>
        <v>21806760.109999999</v>
      </c>
      <c r="G5" s="81">
        <f t="shared" si="0"/>
        <v>46</v>
      </c>
      <c r="H5" s="82">
        <f t="shared" si="0"/>
        <v>10938269.879999999</v>
      </c>
      <c r="I5" s="87">
        <f t="shared" si="0"/>
        <v>29</v>
      </c>
      <c r="J5" s="88">
        <f t="shared" si="0"/>
        <v>6246919.9100000001</v>
      </c>
      <c r="K5" s="93">
        <f t="shared" si="0"/>
        <v>21</v>
      </c>
      <c r="L5" s="94">
        <f t="shared" si="0"/>
        <v>2001061.82</v>
      </c>
      <c r="M5" s="99">
        <f t="shared" si="0"/>
        <v>16</v>
      </c>
      <c r="N5" s="100">
        <f t="shared" si="0"/>
        <v>748558.04</v>
      </c>
      <c r="O5" s="119">
        <f t="shared" si="0"/>
        <v>6</v>
      </c>
      <c r="P5" s="120">
        <f t="shared" si="0"/>
        <v>254360</v>
      </c>
      <c r="Q5" s="106">
        <f>SUM(Q9,Q17,Q21,Q25,Q29,Q13,Q33,Q37,Q41)</f>
        <v>162</v>
      </c>
      <c r="R5" s="107">
        <f>SUM(R9,R17,R21,R25,R29,R13,R33,R37,R41)</f>
        <v>41995929.759999998</v>
      </c>
      <c r="S5" s="108">
        <f>SUM(S9,S17,S21,S25,S29,S13,S33,S37,S41)</f>
        <v>1000</v>
      </c>
      <c r="T5" s="29">
        <f>SUM(R5:S5)</f>
        <v>41996929.759999998</v>
      </c>
      <c r="U5" s="20" t="str">
        <f>IF($C5=$R5+$S5,"Complete","Incomplete")</f>
        <v>Incomplete</v>
      </c>
    </row>
    <row r="6" spans="1:21" s="20" customFormat="1">
      <c r="A6" s="114" t="s">
        <v>44</v>
      </c>
      <c r="B6" s="115" t="s">
        <v>38</v>
      </c>
      <c r="C6" s="107">
        <f t="shared" ref="C6:S6" si="2">SUM(C10,C18,C22,C26,C30,C14,C34,C38,C42)</f>
        <v>1001472.04</v>
      </c>
      <c r="D6" s="106">
        <f t="shared" si="1"/>
        <v>11</v>
      </c>
      <c r="E6" s="75">
        <f t="shared" si="1"/>
        <v>1</v>
      </c>
      <c r="F6" s="76">
        <f t="shared" si="2"/>
        <v>70000</v>
      </c>
      <c r="G6" s="81">
        <f t="shared" si="2"/>
        <v>4</v>
      </c>
      <c r="H6" s="82">
        <f t="shared" si="2"/>
        <v>631472.04</v>
      </c>
      <c r="I6" s="87">
        <f t="shared" si="2"/>
        <v>3</v>
      </c>
      <c r="J6" s="88">
        <f t="shared" si="2"/>
        <v>272000</v>
      </c>
      <c r="K6" s="93">
        <f t="shared" si="2"/>
        <v>0</v>
      </c>
      <c r="L6" s="94">
        <f t="shared" si="2"/>
        <v>0</v>
      </c>
      <c r="M6" s="99">
        <f t="shared" si="2"/>
        <v>3</v>
      </c>
      <c r="N6" s="100">
        <f t="shared" si="2"/>
        <v>23000</v>
      </c>
      <c r="O6" s="119">
        <f t="shared" si="2"/>
        <v>0</v>
      </c>
      <c r="P6" s="120">
        <f t="shared" si="2"/>
        <v>0</v>
      </c>
      <c r="Q6" s="106">
        <f t="shared" si="2"/>
        <v>11</v>
      </c>
      <c r="R6" s="107">
        <f>SUM(R10,R18,R22,R26,R30,R14,R34,R38,R42)</f>
        <v>996472.04</v>
      </c>
      <c r="S6" s="108">
        <f t="shared" si="2"/>
        <v>0</v>
      </c>
      <c r="T6" s="29">
        <f t="shared" ref="T6:T44" si="3">SUM(R6:S6)</f>
        <v>996472.04</v>
      </c>
      <c r="U6" s="20" t="str">
        <f t="shared" ref="U6:U44" si="4">IF($C6=$R6+$S6,"Complete","Incomplete")</f>
        <v>Incomplete</v>
      </c>
    </row>
    <row r="7" spans="1:21" s="20" customFormat="1">
      <c r="A7" s="114" t="s">
        <v>44</v>
      </c>
      <c r="B7" s="115" t="s">
        <v>39</v>
      </c>
      <c r="C7" s="107">
        <f t="shared" ref="C7:S7" si="5">SUM(C11,C19,C23,C27,C31,C15,C35,C39,C43)</f>
        <v>4809177.62</v>
      </c>
      <c r="D7" s="106">
        <f t="shared" si="1"/>
        <v>28</v>
      </c>
      <c r="E7" s="75">
        <f t="shared" si="1"/>
        <v>10</v>
      </c>
      <c r="F7" s="76">
        <f t="shared" si="5"/>
        <v>1883400</v>
      </c>
      <c r="G7" s="81">
        <f t="shared" si="5"/>
        <v>3</v>
      </c>
      <c r="H7" s="82">
        <f t="shared" si="5"/>
        <v>716500</v>
      </c>
      <c r="I7" s="87">
        <f t="shared" si="5"/>
        <v>4</v>
      </c>
      <c r="J7" s="88">
        <f t="shared" si="5"/>
        <v>950000</v>
      </c>
      <c r="K7" s="93">
        <f t="shared" si="5"/>
        <v>8</v>
      </c>
      <c r="L7" s="94">
        <f t="shared" si="5"/>
        <v>970500</v>
      </c>
      <c r="M7" s="99">
        <f t="shared" si="5"/>
        <v>3</v>
      </c>
      <c r="N7" s="100">
        <f t="shared" si="5"/>
        <v>248000</v>
      </c>
      <c r="O7" s="119">
        <f t="shared" si="5"/>
        <v>0</v>
      </c>
      <c r="P7" s="120">
        <f t="shared" si="5"/>
        <v>0</v>
      </c>
      <c r="Q7" s="106">
        <f t="shared" si="5"/>
        <v>29</v>
      </c>
      <c r="R7" s="107">
        <f t="shared" si="5"/>
        <v>4768400</v>
      </c>
      <c r="S7" s="108">
        <f t="shared" si="5"/>
        <v>0</v>
      </c>
      <c r="T7" s="29">
        <f t="shared" si="3"/>
        <v>4768400</v>
      </c>
      <c r="U7" s="20" t="str">
        <f t="shared" si="4"/>
        <v>Incomplete</v>
      </c>
    </row>
    <row r="8" spans="1:21" s="21" customFormat="1" ht="21.75" thickBot="1">
      <c r="A8" s="142" t="s">
        <v>44</v>
      </c>
      <c r="B8" s="143"/>
      <c r="C8" s="110">
        <f t="shared" ref="C8:P8" si="6">SUM(C12,C20,C24,C28,C32,C16,C36,C40,C44)</f>
        <v>49875419.420000002</v>
      </c>
      <c r="D8" s="116">
        <f>SUM(D12,D20,D24,D28,D32,D16,D36,D40,D44)</f>
        <v>201</v>
      </c>
      <c r="E8" s="77">
        <f t="shared" si="6"/>
        <v>55</v>
      </c>
      <c r="F8" s="78">
        <f t="shared" si="6"/>
        <v>23760160.109999999</v>
      </c>
      <c r="G8" s="83">
        <f t="shared" si="6"/>
        <v>53</v>
      </c>
      <c r="H8" s="84">
        <f t="shared" si="6"/>
        <v>12286241.919999998</v>
      </c>
      <c r="I8" s="89">
        <f t="shared" si="6"/>
        <v>36</v>
      </c>
      <c r="J8" s="90">
        <f t="shared" si="6"/>
        <v>7468919.9100000001</v>
      </c>
      <c r="K8" s="95">
        <f t="shared" si="6"/>
        <v>29</v>
      </c>
      <c r="L8" s="96">
        <f t="shared" si="6"/>
        <v>2971561.8200000003</v>
      </c>
      <c r="M8" s="101">
        <f t="shared" si="6"/>
        <v>22</v>
      </c>
      <c r="N8" s="102">
        <f t="shared" si="6"/>
        <v>1019558.04</v>
      </c>
      <c r="O8" s="121">
        <f t="shared" si="6"/>
        <v>6</v>
      </c>
      <c r="P8" s="122">
        <f t="shared" si="6"/>
        <v>254360</v>
      </c>
      <c r="Q8" s="109">
        <f>SUM(E8,G8,I8,K8,M8,O8)</f>
        <v>201</v>
      </c>
      <c r="R8" s="110">
        <f>SUM(F8,H8,J8,L8,N8,P8)</f>
        <v>47760801.799999997</v>
      </c>
      <c r="S8" s="111">
        <f>SUM(S12,S20,S24,S28,S32,S16,S36,S40,S44)</f>
        <v>1000</v>
      </c>
      <c r="T8" s="29">
        <f t="shared" si="3"/>
        <v>47761801.799999997</v>
      </c>
      <c r="U8" s="20" t="str">
        <f t="shared" si="4"/>
        <v>Incomplete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40" t="s">
        <v>22</v>
      </c>
      <c r="B12" s="141"/>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6385918.3599999994</v>
      </c>
      <c r="D13" s="39">
        <f>COUNTIFS('ค่าเสื่อม 2564'!$E$3:$E$252,สรุป!$A13,'ค่าเสื่อม 2564'!$G$3:$G$252,สรุป!$B13)</f>
        <v>17</v>
      </c>
      <c r="E13" s="53">
        <f>COUNTIFS('ค่าเสื่อม 2564'!$E$3:$E$252,สรุป!$A13,'ค่าเสื่อม 2564'!$G$3:$G$252,สรุป!$B13,'ค่าเสื่อม 2564'!$S$3:$S$252,"-")</f>
        <v>0</v>
      </c>
      <c r="F13" s="54">
        <f>SUMIFS('ค่าเสื่อม 2564'!$N$3:$N$252,'ค่าเสื่อม 2564'!$E$3:$E$252,สรุป!$A13,'ค่าเสื่อม 2564'!$G$3:$G$252,สรุป!$B13,'ค่าเสื่อม 2564'!$S$3:$S$252,"-")</f>
        <v>0</v>
      </c>
      <c r="G13" s="53">
        <f>COUNTIFS('ค่าเสื่อม 2564'!$E$3:$E$252,สรุป!$A13,'ค่าเสื่อม 2564'!$G$3:$G$252,สรุป!$B13,'ค่าเสื่อม 2564'!$S$3:$S$252,"1-")</f>
        <v>1</v>
      </c>
      <c r="H13" s="54">
        <f>SUMIFS('ค่าเสื่อม 2564'!$N$3:N$252,'ค่าเสื่อม 2564'!$E$3:$E$252,สรุป!$A13,'ค่าเสื่อม 2564'!$G$3:$G$252,สรุป!$B13,'ค่าเสื่อม 2564'!$S$3:$S$252,"1-")</f>
        <v>590918.36</v>
      </c>
      <c r="I13" s="53">
        <f>COUNTIFS('ค่าเสื่อม 2564'!$E$3:$E$252,สรุป!$A13,'ค่าเสื่อม 2564'!$G$3:$G$252,สรุป!$B13,'ค่าเสื่อม 2564'!$S$3:$S$252,"2-")</f>
        <v>8</v>
      </c>
      <c r="J13" s="54">
        <f>SUMIFS('ค่าเสื่อม 2564'!$N$3:N$252,'ค่าเสื่อม 2564'!$E$3:$E$252,สรุป!$A13,'ค่าเสื่อม 2564'!$G$3:$G$252,สรุป!$B13,'ค่าเสื่อม 2564'!$S$3:$S$252,"2-")</f>
        <v>3900000</v>
      </c>
      <c r="K13" s="53">
        <f>COUNTIFS('ค่าเสื่อม 2564'!$E$3:$E$252,สรุป!$A13,'ค่าเสื่อม 2564'!$G$3:$G$252,สรุป!$B13,'ค่าเสื่อม 2564'!$S$3:$S$252,"3-")</f>
        <v>5</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3</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0</v>
      </c>
      <c r="P13" s="54">
        <f>SUMIFS('ค่าเสื่อม 2564'!$T$3:$T$252,'ค่าเสื่อม 2564'!$E$3:$E$252,สรุป!$A13,'ค่าเสื่อม 2564'!$G$3:$G$252,สรุป!$B13,'ค่าเสื่อม 2564'!$S$3:$S$252,"5-")</f>
        <v>0</v>
      </c>
      <c r="Q13" s="55">
        <f>SUM(E13,G13,I13,K13,M13,O13)</f>
        <v>17</v>
      </c>
      <c r="R13" s="56">
        <f>SUM(F13,H13,J13,L13,N13,P13)</f>
        <v>4490918.3600000003</v>
      </c>
      <c r="S13" s="57">
        <f>SUMIFS('ค่าเสื่อม 2564'!$U$3:$U$252,'ค่าเสื่อม 2564'!$E$3:$E$252,สรุป!$A13,'ค่าเสื่อม 2564'!$G$3:$G$252,สรุป!$B13,'ค่าเสื่อม 2564'!$S$3:$S$252,"5-")</f>
        <v>0</v>
      </c>
      <c r="T13" s="29">
        <f t="shared" si="3"/>
        <v>4490918.3600000003</v>
      </c>
      <c r="U13" s="20" t="str">
        <f t="shared" si="4"/>
        <v>Incomplete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0</v>
      </c>
      <c r="F14" s="46">
        <f>SUMIFS('ค่าเสื่อม 2564'!$N$3:$N$252,'ค่าเสื่อม 2564'!$E$3:$E$252,สรุป!$A14,'ค่าเสื่อม 2564'!$G$3:$G$252,สรุป!$B14,'ค่าเสื่อม 2564'!$S$3:$S$252,"-")</f>
        <v>0</v>
      </c>
      <c r="G14" s="45">
        <f>COUNTIFS('ค่าเสื่อม 2564'!$E$3:$E$252,สรุป!$A14,'ค่าเสื่อม 2564'!$G$3:$G$252,สรุป!$B14,'ค่าเสื่อม 2564'!$S$3:$S$252,"1-")</f>
        <v>1</v>
      </c>
      <c r="H14" s="46">
        <f>SUMIFS('ค่าเสื่อม 2564'!$N$3:N$252,'ค่าเสื่อม 2564'!$E$3:$E$252,สรุป!$A14,'ค่าเสื่อม 2564'!$G$3:$G$252,สรุป!$B14,'ค่าเสื่อม 2564'!$S$3:$S$252,"1-")</f>
        <v>70000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0</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70000</v>
      </c>
      <c r="S14" s="49">
        <f>SUMIFS('ค่าเสื่อม 2564'!$U$3:$U$252,'ค่าเสื่อม 2564'!$E$3:$E$252,สรุป!$A14,'ค่าเสื่อม 2564'!$G$3:$G$252,สรุป!$B14,'ค่าเสื่อม 2564'!$S$3:$S$252,"5-")</f>
        <v>0</v>
      </c>
      <c r="T14" s="29">
        <f t="shared" si="3"/>
        <v>70000</v>
      </c>
      <c r="U14" s="20" t="str">
        <f t="shared" si="4"/>
        <v>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0</v>
      </c>
      <c r="F15" s="46">
        <f>SUMIFS('ค่าเสื่อม 2564'!$N$3:$N$252,'ค่าเสื่อม 2564'!$E$3:$E$252,สรุป!$A15,'ค่าเสื่อม 2564'!$G$3:$G$252,สรุป!$B15,'ค่าเสื่อม 2564'!$S$3:$S$252,"-")</f>
        <v>0</v>
      </c>
      <c r="G15" s="45">
        <f>COUNTIFS('ค่าเสื่อม 2564'!$E$3:$E$252,สรุป!$A15,'ค่าเสื่อม 2564'!$G$3:$G$252,สรุป!$B15,'ค่าเสื่อม 2564'!$S$3:$S$252,"1-")</f>
        <v>2</v>
      </c>
      <c r="H15" s="46">
        <f>SUMIFS('ค่าเสื่อม 2564'!$N$3:N$252,'ค่าเสื่อม 2564'!$E$3:$E$252,สรุป!$A15,'ค่าเสื่อม 2564'!$G$3:$G$252,สรุป!$B15,'ค่าเสื่อม 2564'!$S$3:$S$252,"1-")</f>
        <v>623500</v>
      </c>
      <c r="I15" s="45">
        <f>COUNTIFS('ค่าเสื่อม 2564'!$E$3:$E$252,สรุป!$A15,'ค่าเสื่อม 2564'!$G$3:$G$252,สรุป!$B15,'ค่าเสื่อม 2564'!$S$3:$S$252,"2-")</f>
        <v>1</v>
      </c>
      <c r="J15" s="46">
        <f>SUMIFS('ค่าเสื่อม 2564'!$N$3:N$252,'ค่าเสื่อม 2564'!$E$3:$E$252,สรุป!$A15,'ค่าเสื่อม 2564'!$G$3:$G$252,สรุป!$B15,'ค่าเสื่อม 2564'!$S$3:$S$252,"2-")</f>
        <v>342000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0</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965500</v>
      </c>
      <c r="S15" s="49">
        <f>SUMIFS('ค่าเสื่อม 2564'!$U$3:$U$252,'ค่าเสื่อม 2564'!$E$3:$E$252,สรุป!$A15,'ค่าเสื่อม 2564'!$G$3:$G$252,สรุป!$B15,'ค่าเสื่อม 2564'!$S$3:$S$252,"5-")</f>
        <v>0</v>
      </c>
      <c r="T15" s="29">
        <f t="shared" si="3"/>
        <v>965500</v>
      </c>
      <c r="U15" s="20" t="str">
        <f t="shared" si="4"/>
        <v>Complete</v>
      </c>
    </row>
    <row r="16" spans="1:21" s="20" customFormat="1" ht="21.75" thickBot="1">
      <c r="A16" s="140" t="s">
        <v>22</v>
      </c>
      <c r="B16" s="141"/>
      <c r="C16" s="50">
        <f>SUM(C13:C15)</f>
        <v>7421418.3599999994</v>
      </c>
      <c r="D16" s="32">
        <f>SUM(D13:D15)</f>
        <v>21</v>
      </c>
      <c r="E16" s="33">
        <f>SUM(E13:E15)</f>
        <v>0</v>
      </c>
      <c r="F16" s="31">
        <f t="shared" ref="F16" si="13">SUM(F13:F15)</f>
        <v>0</v>
      </c>
      <c r="G16" s="33">
        <f>SUM(G13:G15)</f>
        <v>4</v>
      </c>
      <c r="H16" s="31">
        <f t="shared" ref="H16:S16" si="14">SUM(H13:H15)</f>
        <v>1284418.3599999999</v>
      </c>
      <c r="I16" s="34">
        <f>SUM(I13:I15)</f>
        <v>9</v>
      </c>
      <c r="J16" s="31">
        <f t="shared" si="14"/>
        <v>4242000</v>
      </c>
      <c r="K16" s="34">
        <f>SUM(K13:K15)</f>
        <v>5</v>
      </c>
      <c r="L16" s="31">
        <f t="shared" si="14"/>
        <v>0</v>
      </c>
      <c r="M16" s="34">
        <f>SUM(M13:M15)</f>
        <v>3</v>
      </c>
      <c r="N16" s="31">
        <f t="shared" si="14"/>
        <v>0</v>
      </c>
      <c r="O16" s="34">
        <f>SUM(O13:O15)</f>
        <v>0</v>
      </c>
      <c r="P16" s="31">
        <f t="shared" si="14"/>
        <v>0</v>
      </c>
      <c r="Q16" s="34">
        <f>SUM(Q13:Q15)</f>
        <v>21</v>
      </c>
      <c r="R16" s="31">
        <f>SUM(R13:R15)</f>
        <v>5526418.3600000003</v>
      </c>
      <c r="S16" s="35">
        <f t="shared" si="14"/>
        <v>0</v>
      </c>
      <c r="T16" s="29">
        <f t="shared" si="3"/>
        <v>5526418.3600000003</v>
      </c>
      <c r="U16" s="20" t="str">
        <f t="shared" si="4"/>
        <v>Incomplete</v>
      </c>
    </row>
    <row r="17" spans="1:21">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0</v>
      </c>
      <c r="F17" s="54">
        <f>SUMIFS('ค่าเสื่อม 2564'!$N$3:$N$252,'ค่าเสื่อม 2564'!$E$3:$E$252,สรุป!$A17,'ค่าเสื่อม 2564'!$G$3:$G$252,สรุป!$B17,'ค่าเสื่อม 2564'!$S$3:$S$252,"-")</f>
        <v>0</v>
      </c>
      <c r="G17" s="53">
        <f>COUNTIFS('ค่าเสื่อม 2564'!$E$3:$E$252,สรุป!$A17,'ค่าเสื่อม 2564'!$G$3:$G$252,สรุป!$B17,'ค่าเสื่อม 2564'!$S$3:$S$252,"1-")</f>
        <v>5</v>
      </c>
      <c r="H17" s="54">
        <f>SUMIFS('ค่าเสื่อม 2564'!$N$3:N$252,'ค่าเสื่อม 2564'!$E$3:$E$252,สรุป!$A17,'ค่าเสื่อม 2564'!$G$3:$G$252,สรุป!$B17,'ค่าเสื่อม 2564'!$S$3:$S$252,"1-")</f>
        <v>210000</v>
      </c>
      <c r="I17" s="53">
        <f>COUNTIFS('ค่าเสื่อม 2564'!$E$3:$E$252,สรุป!$A17,'ค่าเสื่อม 2564'!$G$3:$G$252,สรุป!$B17,'ค่าเสื่อม 2564'!$S$3:$S$252,"2-")</f>
        <v>12</v>
      </c>
      <c r="J17" s="54">
        <f>SUMIFS('ค่าเสื่อม 2564'!$N$3:N$252,'ค่าเสื่อม 2564'!$E$3:$E$252,สรุป!$A17,'ค่าเสื่อม 2564'!$G$3:$G$252,สรุป!$B17,'ค่าเสื่อม 2564'!$S$3:$S$252,"2-")</f>
        <v>1284919.9100000001</v>
      </c>
      <c r="K17" s="53">
        <f>COUNTIFS('ค่าเสื่อม 2564'!$E$3:$E$252,สรุป!$A17,'ค่าเสื่อม 2564'!$G$3:$G$252,สรุป!$B17,'ค่าเสื่อม 2564'!$S$3:$S$252,"3-")</f>
        <v>5</v>
      </c>
      <c r="L17" s="54">
        <f>SUMIFS('ค่าเสื่อม 2564'!$T$3:$T$252,'ค่าเสื่อม 2564'!$E$3:$E$252,สรุป!$A17,'ค่าเสื่อม 2564'!$G$3:$G$252,สรุป!$B17,'ค่าเสื่อม 2564'!$S$3:$S$252,"3-")</f>
        <v>816601.82000000007</v>
      </c>
      <c r="M17" s="53">
        <f>COUNTIFS('ค่าเสื่อม 2564'!$E$3:$E$252,สรุป!$A17,'ค่าเสื่อม 2564'!$G$3:$G$252,สรุป!$B17,'ค่าเสื่อม 2564'!$S$3:$S$252,"4-")</f>
        <v>0</v>
      </c>
      <c r="N17" s="54">
        <f>SUMIFS('ค่าเสื่อม 2564'!$T$3:$T$252,'ค่าเสื่อม 2564'!$E$3:$E$252,สรุป!$A17,'ค่าเสื่อม 2564'!$G$3:$G$252,สรุป!$B17,'ค่าเสื่อม 2564'!$S$3:$S$252,"4-")</f>
        <v>0</v>
      </c>
      <c r="O17" s="53">
        <f>COUNTIFS('ค่าเสื่อม 2564'!$E$3:$E$252,สรุป!$A17,'ค่าเสื่อม 2564'!$G$3:$G$252,สรุป!$B17,'ค่าเสื่อม 2564'!$S$3:$S$252,"5-")</f>
        <v>0</v>
      </c>
      <c r="P17" s="54">
        <f>SUMIFS('ค่าเสื่อม 2564'!$T$3:$T$252,'ค่าเสื่อม 2564'!$E$3:$E$252,สรุป!$A17,'ค่าเสื่อม 2564'!$G$3:$G$252,สรุป!$B17,'ค่าเสื่อม 2564'!$S$3:$S$252,"5-")</f>
        <v>0</v>
      </c>
      <c r="Q17" s="55">
        <f>SUM(G17,I17,K17,M17,O17)</f>
        <v>22</v>
      </c>
      <c r="R17" s="56">
        <f>SUM(F17,H17,J17,L17,N17,P17)</f>
        <v>2311521.7300000004</v>
      </c>
      <c r="S17" s="57">
        <f>SUMIFS('ค่าเสื่อม 2564'!$U$3:$U$252,'ค่าเสื่อม 2564'!$E$3:$E$252,สรุป!$A17,'ค่าเสื่อม 2564'!$G$3:$G$252,สรุป!$B17,'ค่าเสื่อม 2564'!$S$3:$S$252,"5-")</f>
        <v>0</v>
      </c>
      <c r="T17" s="29">
        <f t="shared" si="3"/>
        <v>2311521.7300000004</v>
      </c>
      <c r="U17" s="20" t="str">
        <f t="shared" si="4"/>
        <v>Incomplete</v>
      </c>
    </row>
    <row r="18" spans="1:21">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1">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0</v>
      </c>
      <c r="F19" s="46">
        <f>SUMIFS('ค่าเสื่อม 2564'!$N$3:$N$252,'ค่าเสื่อม 2564'!$E$3:$E$252,สรุป!$A19,'ค่าเสื่อม 2564'!$G$3:$G$252,สรุป!$B19,'ค่าเสื่อม 2564'!$S$3:$S$252,"-")</f>
        <v>0</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1</v>
      </c>
      <c r="J19" s="46">
        <f>SUMIFS('ค่าเสื่อม 2564'!$N$3:N$252,'ค่าเสื่อม 2564'!$E$3:$E$252,สรุป!$A19,'ค่าเสื่อม 2564'!$G$3:$G$252,สรุป!$B19,'ค่าเสื่อม 2564'!$S$3:$S$252,"2-")</f>
        <v>65000</v>
      </c>
      <c r="K19" s="45">
        <f>COUNTIFS('ค่าเสื่อม 2564'!$E$3:$E$252,สรุป!$A19,'ค่าเสื่อม 2564'!$G$3:$G$252,สรุป!$B19,'ค่าเสื่อม 2564'!$S$3:$S$252,"3-")</f>
        <v>3</v>
      </c>
      <c r="L19" s="46">
        <f>SUMIFS('ค่าเสื่อม 2564'!$T$3:$T$252,'ค่าเสื่อม 2564'!$E$3:$E$252,สรุป!$A19,'ค่าเสื่อม 2564'!$G$3:$G$252,สรุป!$B19,'ค่าเสื่อม 2564'!$S$3:$S$252,"3-")</f>
        <v>194000</v>
      </c>
      <c r="M19" s="45">
        <f>COUNTIFS('ค่าเสื่อม 2564'!$E$3:$E$252,สรุป!$A19,'ค่าเสื่อม 2564'!$G$3:$G$252,สรุป!$B19,'ค่าเสื่อม 2564'!$S$3:$S$252,"4-")</f>
        <v>0</v>
      </c>
      <c r="N19" s="46">
        <f>SUMIFS('ค่าเสื่อม 2564'!$T$3:$T$252,'ค่าเสื่อม 2564'!$E$3:$E$252,สรุป!$A19,'ค่าเสื่อม 2564'!$G$3:$G$252,สรุป!$B19,'ค่าเสื่อม 2564'!$S$3:$S$252,"4-")</f>
        <v>0</v>
      </c>
      <c r="O19" s="45">
        <f>COUNTIFS('ค่าเสื่อม 2564'!$E$3:$E$252,สรุป!$A19,'ค่าเสื่อม 2564'!$G$3:$G$252,สรุป!$B19,'ค่าเสื่อม 2564'!$S$3:$S$252,"5-")</f>
        <v>0</v>
      </c>
      <c r="P19" s="46">
        <f>SUMIFS('ค่าเสื่อม 2564'!$T$3:$T$252,'ค่าเสื่อม 2564'!$E$3:$E$252,สรุป!$A19,'ค่าเสื่อม 2564'!$G$3:$G$252,สรุป!$B19,'ค่าเสื่อม 2564'!$S$3:$S$252,"5-")</f>
        <v>0</v>
      </c>
      <c r="Q19" s="47">
        <f>SUM(G19,I19,K19,M19,O19)</f>
        <v>4</v>
      </c>
      <c r="R19" s="48">
        <f t="shared" si="15"/>
        <v>259000</v>
      </c>
      <c r="S19" s="49">
        <f>SUMIFS('ค่าเสื่อม 2564'!$U$3:$U$252,'ค่าเสื่อม 2564'!$E$3:$E$252,สรุป!$A19,'ค่าเสื่อม 2564'!$G$3:$G$252,สรุป!$B19,'ค่าเสื่อม 2564'!$S$3:$S$252,"5-")</f>
        <v>0</v>
      </c>
      <c r="T19" s="29">
        <f t="shared" si="3"/>
        <v>259000</v>
      </c>
      <c r="U19" s="20" t="str">
        <f t="shared" si="4"/>
        <v>Incomplete</v>
      </c>
    </row>
    <row r="20" spans="1:21" s="20" customFormat="1" ht="21.75" thickBot="1">
      <c r="A20" s="140" t="s">
        <v>22</v>
      </c>
      <c r="B20" s="141"/>
      <c r="C20" s="50">
        <f>SUM(C17:C19)</f>
        <v>2598799.35</v>
      </c>
      <c r="D20" s="32">
        <f>SUM(D17:D19)</f>
        <v>26</v>
      </c>
      <c r="E20" s="33">
        <f>SUM(E17:E19)</f>
        <v>0</v>
      </c>
      <c r="F20" s="31">
        <f t="shared" ref="F20" si="16">SUM(F17:F19)</f>
        <v>0</v>
      </c>
      <c r="G20" s="33">
        <f>SUM(G17:G19)</f>
        <v>5</v>
      </c>
      <c r="H20" s="31">
        <f t="shared" ref="H20:S20" si="17">SUM(H17:H19)</f>
        <v>210000</v>
      </c>
      <c r="I20" s="34">
        <f>SUM(I17:I19)</f>
        <v>13</v>
      </c>
      <c r="J20" s="31">
        <f t="shared" si="17"/>
        <v>1349919.9100000001</v>
      </c>
      <c r="K20" s="34">
        <f>SUM(K17:K19)</f>
        <v>8</v>
      </c>
      <c r="L20" s="31">
        <f t="shared" si="17"/>
        <v>1010601.8200000001</v>
      </c>
      <c r="M20" s="34">
        <f>SUM(M17:M19)</f>
        <v>0</v>
      </c>
      <c r="N20" s="31">
        <f t="shared" si="17"/>
        <v>0</v>
      </c>
      <c r="O20" s="34">
        <f>SUM(O17:O19)</f>
        <v>0</v>
      </c>
      <c r="P20" s="31">
        <f t="shared" si="17"/>
        <v>0</v>
      </c>
      <c r="Q20" s="34">
        <f>SUM(Q17:Q19)</f>
        <v>26</v>
      </c>
      <c r="R20" s="31">
        <f t="shared" si="15"/>
        <v>2570521.7300000004</v>
      </c>
      <c r="S20" s="35">
        <f t="shared" si="17"/>
        <v>0</v>
      </c>
      <c r="T20" s="29">
        <f t="shared" si="3"/>
        <v>2570521.7300000004</v>
      </c>
      <c r="U20" s="20" t="str">
        <f t="shared" si="4"/>
        <v>Incomplete</v>
      </c>
    </row>
    <row r="21" spans="1:21">
      <c r="A21" s="51" t="s">
        <v>9</v>
      </c>
      <c r="B21" s="52" t="s">
        <v>40</v>
      </c>
      <c r="C21" s="38">
        <f>SUMIFS('ค่าเสื่อม 2564'!$N$3:$N$252,'ค่าเสื่อม 2564'!$E$3:$E$252,สรุป!$A21,'ค่าเสื่อม 2564'!$G$3:$G$252,สรุป!$B21)</f>
        <v>3056625.18</v>
      </c>
      <c r="D21" s="39">
        <f>COUNTIFS('ค่าเสื่อม 2564'!$E$3:$E$252,สรุป!$A21,'ค่าเสื่อม 2564'!$G$3:$G$252,สรุป!$B21)</f>
        <v>16</v>
      </c>
      <c r="E21" s="53">
        <f>COUNTIFS('ค่าเสื่อม 2564'!$E$3:$E$252,สรุป!$A21,'ค่าเสื่อม 2564'!$G$3:$G$252,สรุป!$B21,'ค่าเสื่อม 2564'!$S$3:$S$252,"-")</f>
        <v>7</v>
      </c>
      <c r="F21" s="54">
        <f>SUMIFS('ค่าเสื่อม 2564'!$N$3:$N$252,'ค่าเสื่อม 2564'!$E$3:$E$252,สรุป!$A21,'ค่าเสื่อม 2564'!$G$3:$G$252,สรุป!$B21,'ค่าเสื่อม 2564'!$S$3:$S$252,"-")</f>
        <v>1411625.1800000002</v>
      </c>
      <c r="G21" s="53">
        <f>COUNTIFS('ค่าเสื่อม 2564'!$E$3:$E$252,สรุป!$A21,'ค่าเสื่อม 2564'!$G$3:$G$252,สรุป!$B21,'ค่าเสื่อม 2564'!$S$3:$S$252,"1-")</f>
        <v>5</v>
      </c>
      <c r="H21" s="54">
        <f>SUMIFS('ค่าเสื่อม 2564'!$N$3:N$252,'ค่าเสื่อม 2564'!$E$3:$E$252,สรุป!$A21,'ค่าเสื่อม 2564'!$G$3:$G$252,สรุป!$B21,'ค่าเสื่อม 2564'!$S$3:$S$252,"1-")</f>
        <v>835000</v>
      </c>
      <c r="I21" s="53">
        <f>COUNTIFS('ค่าเสื่อม 2564'!$E$3:$E$252,สรุป!$A21,'ค่าเสื่อม 2564'!$G$3:$G$252,สรุป!$B21,'ค่าเสื่อม 2564'!$S$3:$S$252,"2-")</f>
        <v>3</v>
      </c>
      <c r="J21" s="54">
        <f>SUMIFS('ค่าเสื่อม 2564'!$N$3:N$252,'ค่าเสื่อม 2564'!$E$3:$E$252,สรุป!$A21,'ค่าเสื่อม 2564'!$G$3:$G$252,สรุป!$B21,'ค่าเสื่อม 2564'!$S$3:$S$252,"2-")</f>
        <v>740000</v>
      </c>
      <c r="K21" s="53">
        <f>COUNTIFS('ค่าเสื่อม 2564'!$E$3:$E$252,สรุป!$A21,'ค่าเสื่อม 2564'!$G$3:$G$252,สรุป!$B21,'ค่าเสื่อม 2564'!$S$3:$S$252,"3-")</f>
        <v>1</v>
      </c>
      <c r="L21" s="54">
        <f>SUMIFS('ค่าเสื่อม 2564'!$N$3:$N$252,'ค่าเสื่อม 2564'!$E$3:$E$252,สรุป!$A21,'ค่าเสื่อม 2564'!$G$3:$G$252,สรุป!$B21,'ค่าเสื่อม 2564'!$S$3:$S$252,"3-")</f>
        <v>70000</v>
      </c>
      <c r="M21" s="53">
        <f>COUNTIFS('ค่าเสื่อม 2564'!$E$3:$E$252,สรุป!$A21,'ค่าเสื่อม 2564'!$G$3:$G$252,สรุป!$B21,'ค่าเสื่อม 2564'!$S$3:$S$252,"4-")</f>
        <v>0</v>
      </c>
      <c r="N21" s="54">
        <f>SUMIFS('ค่าเสื่อม 2564'!$T$3:$T$252,'ค่าเสื่อม 2564'!$E$3:$E$252,สรุป!$A21,'ค่าเสื่อม 2564'!$G$3:$G$252,สรุป!$B21,'ค่าเสื่อม 2564'!$S$3:$S$252,"4-")</f>
        <v>0</v>
      </c>
      <c r="O21" s="53">
        <f>COUNTIFS('ค่าเสื่อม 2564'!$E$3:$E$252,สรุป!$A21,'ค่าเสื่อม 2564'!$G$3:$G$252,สรุป!$B21,'ค่าเสื่อม 2564'!$S$3:$S$252,"5-")</f>
        <v>0</v>
      </c>
      <c r="P21" s="54">
        <f>SUMIFS('ค่าเสื่อม 2564'!$T$3:$T$252,'ค่าเสื่อม 2564'!$E$3:$E$252,สรุป!$A21,'ค่าเสื่อม 2564'!$G$3:$G$252,สรุป!$B21,'ค่าเสื่อม 2564'!$S$3:$S$252,"5-")</f>
        <v>0</v>
      </c>
      <c r="Q21" s="55">
        <f>SUM(E21,G21,I21,K21,M21,O21)</f>
        <v>16</v>
      </c>
      <c r="R21" s="56">
        <f>SUM(F21,H21,J21,L21,N21,P21)</f>
        <v>3056625.18</v>
      </c>
      <c r="S21" s="57">
        <f>SUMIFS('ค่าเสื่อม 2564'!$U$3:$U$252,'ค่าเสื่อม 2564'!$E$3:$E$252,สรุป!$A21,'ค่าเสื่อม 2564'!$G$3:$G$252,สรุป!$B21,'ค่าเสื่อม 2564'!$S$3:$S$252,"5-")</f>
        <v>0</v>
      </c>
      <c r="T21" s="29">
        <f t="shared" si="3"/>
        <v>3056625.18</v>
      </c>
      <c r="U21" s="20" t="str">
        <f t="shared" si="4"/>
        <v>Complete</v>
      </c>
    </row>
    <row r="22" spans="1:21">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1">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2</v>
      </c>
      <c r="F23" s="46">
        <f>SUMIFS('ค่าเสื่อม 2564'!$N$3:$N$252,'ค่าเสื่อม 2564'!$E$3:$E$252,สรุป!$A23,'ค่าเสื่อม 2564'!$G$3:$G$252,สรุป!$B23,'ค่าเสื่อม 2564'!$S$3:$S$252,"-")</f>
        <v>545000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1</v>
      </c>
      <c r="J23" s="46">
        <f>SUMIFS('ค่าเสื่อม 2564'!$N$3:N$252,'ค่าเสื่อม 2564'!$E$3:$E$252,สรุป!$A23,'ค่าเสื่อม 2564'!$G$3:$G$252,สรุป!$B23,'ค่าเสื่อม 2564'!$S$3:$S$252,"2-")</f>
        <v>93000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0</v>
      </c>
      <c r="N23" s="46">
        <f>SUMIFS('ค่าเสื่อม 2564'!$T$3:$T$252,'ค่าเสื่อม 2564'!$E$3:$E$252,สรุป!$A23,'ค่าเสื่อม 2564'!$G$3:$G$252,สรุป!$B23,'ค่าเสื่อม 2564'!$S$3:$S$252,"4-")</f>
        <v>0</v>
      </c>
      <c r="O23" s="45">
        <f>COUNTIFS('ค่าเสื่อม 2564'!$E$3:$E$252,สรุป!$A23,'ค่าเสื่อม 2564'!$G$3:$G$252,สรุป!$B23,'ค่าเสื่อม 2564'!$S$3:$S$252,"5-")</f>
        <v>0</v>
      </c>
      <c r="P23" s="46">
        <f>SUMIFS('ค่าเสื่อม 2564'!$T$3:$T$252,'ค่าเสื่อม 2564'!$E$3:$E$252,สรุป!$A23,'ค่าเสื่อม 2564'!$G$3:$G$252,สรุป!$B23,'ค่าเสื่อม 2564'!$S$3:$S$252,"5-")</f>
        <v>0</v>
      </c>
      <c r="Q23" s="47">
        <f t="shared" si="18"/>
        <v>3</v>
      </c>
      <c r="R23" s="48">
        <f t="shared" si="19"/>
        <v>638000</v>
      </c>
      <c r="S23" s="49">
        <f>SUMIFS('ค่าเสื่อม 2564'!$U$3:$U$252,'ค่าเสื่อม 2564'!$E$3:$E$252,สรุป!$A23,'ค่าเสื่อม 2564'!$G$3:$G$252,สรุป!$B23,'ค่าเสื่อม 2564'!$S$3:$S$252,"5-")</f>
        <v>0</v>
      </c>
      <c r="T23" s="29">
        <f t="shared" si="3"/>
        <v>638000</v>
      </c>
      <c r="U23" s="20" t="str">
        <f t="shared" si="4"/>
        <v>Complete</v>
      </c>
    </row>
    <row r="24" spans="1:21" s="20" customFormat="1" ht="21.75" thickBot="1">
      <c r="A24" s="140" t="s">
        <v>22</v>
      </c>
      <c r="B24" s="141"/>
      <c r="C24" s="50">
        <f>SUM(C21:C23)</f>
        <v>3694625.18</v>
      </c>
      <c r="D24" s="32">
        <f>SUM(D21:D23)</f>
        <v>19</v>
      </c>
      <c r="E24" s="33">
        <f>SUM(E21:E23)</f>
        <v>9</v>
      </c>
      <c r="F24" s="31">
        <f t="shared" ref="F24" si="20">SUM(F21:F23)</f>
        <v>1956625.1800000002</v>
      </c>
      <c r="G24" s="33">
        <f>SUM(G21:G23)</f>
        <v>5</v>
      </c>
      <c r="H24" s="31">
        <f t="shared" ref="H24:S24" si="21">SUM(H21:H23)</f>
        <v>835000</v>
      </c>
      <c r="I24" s="34">
        <f>SUM(I21:I23)</f>
        <v>4</v>
      </c>
      <c r="J24" s="31">
        <f t="shared" si="21"/>
        <v>833000</v>
      </c>
      <c r="K24" s="34">
        <f>SUM(K21:K23)</f>
        <v>1</v>
      </c>
      <c r="L24" s="31">
        <f t="shared" si="21"/>
        <v>70000</v>
      </c>
      <c r="M24" s="34">
        <f>SUM(M21:M23)</f>
        <v>0</v>
      </c>
      <c r="N24" s="31">
        <f t="shared" si="21"/>
        <v>0</v>
      </c>
      <c r="O24" s="34">
        <f>SUM(O21:O23)</f>
        <v>0</v>
      </c>
      <c r="P24" s="31">
        <f t="shared" si="21"/>
        <v>0</v>
      </c>
      <c r="Q24" s="34">
        <f>SUM(Q21:Q23)</f>
        <v>19</v>
      </c>
      <c r="R24" s="31">
        <f t="shared" si="21"/>
        <v>3694625.18</v>
      </c>
      <c r="S24" s="35">
        <f t="shared" si="21"/>
        <v>0</v>
      </c>
      <c r="T24" s="29">
        <f t="shared" si="3"/>
        <v>3694625.18</v>
      </c>
      <c r="U24" s="20" t="str">
        <f t="shared" si="4"/>
        <v>Complete</v>
      </c>
    </row>
    <row r="25" spans="1:21">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2</v>
      </c>
      <c r="F25" s="54">
        <f>SUMIFS('ค่าเสื่อม 2564'!$N$3:$N$252,'ค่าเสื่อม 2564'!$E$3:$E$252,สรุป!$A25,'ค่าเสื่อม 2564'!$G$3:$G$252,สรุป!$B25,'ค่าเสื่อม 2564'!$S$3:$S$252,"-")</f>
        <v>622062.34</v>
      </c>
      <c r="G25" s="53">
        <f>COUNTIFS('ค่าเสื่อม 2564'!$E$3:$E$252,สรุป!$A25,'ค่าเสื่อม 2564'!$G$3:$G$252,สรุป!$B25,'ค่าเสื่อม 2564'!$S$3:$S$252,"1-")</f>
        <v>15</v>
      </c>
      <c r="H25" s="54">
        <f>SUMIFS('ค่าเสื่อม 2564'!$N$3:N$252,'ค่าเสื่อม 2564'!$E$3:$E$252,สรุป!$A25,'ค่าเสื่อม 2564'!$G$3:$G$252,สรุป!$B25,'ค่าเสื่อม 2564'!$S$3:$S$252,"1-")</f>
        <v>3069900</v>
      </c>
      <c r="I25" s="53">
        <f>COUNTIFS('ค่าเสื่อม 2564'!$E$3:$E$252,สรุป!$A25,'ค่าเสื่อม 2564'!$G$3:$G$252,สรุป!$B25,'ค่าเสื่อม 2564'!$S$3:$S$252,"2-")</f>
        <v>0</v>
      </c>
      <c r="J25" s="54">
        <f>SUMIFS('ค่าเสื่อม 2564'!$N$3:N$252,'ค่าเสื่อม 2564'!$E$3:$E$252,สรุป!$A25,'ค่าเสื่อม 2564'!$G$3:$G$252,สรุป!$B25,'ค่าเสื่อม 2564'!$S$3:$S$252,"2-")</f>
        <v>0</v>
      </c>
      <c r="K25" s="53">
        <f>COUNTIFS('ค่าเสื่อม 2564'!$E$3:$E$252,สรุป!$A25,'ค่าเสื่อม 2564'!$G$3:$G$252,สรุป!$B25,'ค่าเสื่อม 2564'!$S$3:$S$252,"3-")</f>
        <v>0</v>
      </c>
      <c r="L25" s="54">
        <f>SUMIFS('ค่าเสื่อม 2564'!$T$3:$T$252,'ค่าเสื่อม 2564'!$E$3:$E$252,สรุป!$A25,'ค่าเสื่อม 2564'!$G$3:$G$252,สรุป!$B25,'ค่าเสื่อม 2564'!$S$3:$S$252,"3-")</f>
        <v>0</v>
      </c>
      <c r="M25" s="53">
        <f>COUNTIFS('ค่าเสื่อม 2564'!$E$3:$E$252,สรุป!$A25,'ค่าเสื่อม 2564'!$G$3:$G$252,สรุป!$B25,'ค่าเสื่อม 2564'!$S$3:$S$252,"4-")</f>
        <v>0</v>
      </c>
      <c r="N25" s="54">
        <f>SUMIFS('ค่าเสื่อม 2564'!$T$3:$T$252,'ค่าเสื่อม 2564'!$E$3:$E$252,สรุป!$A25,'ค่าเสื่อม 2564'!$G$3:$G$252,สรุป!$B25,'ค่าเสื่อม 2564'!$S$3:$S$252,"4-")</f>
        <v>0</v>
      </c>
      <c r="O25" s="53">
        <f>COUNTIFS('ค่าเสื่อม 2564'!$E$3:$E$252,สรุป!$A25,'ค่าเสื่อม 2564'!$G$3:$G$252,สรุป!$B25,'ค่าเสื่อม 2564'!$S$3:$S$252,"5-")</f>
        <v>0</v>
      </c>
      <c r="P25" s="54">
        <f>SUMIFS('ค่าเสื่อม 2564'!$T$3:$T$252,'ค่าเสื่อม 2564'!$E$3:$E$252,สรุป!$A25,'ค่าเสื่อม 2564'!$G$3:$G$252,สรุป!$B25,'ค่าเสื่อม 2564'!$S$3:$S$252,"5-")</f>
        <v>0</v>
      </c>
      <c r="Q25" s="55">
        <f>SUM(E25,G25,I25,K25,M25,O25)</f>
        <v>17</v>
      </c>
      <c r="R25" s="56">
        <f>SUM(F25,H25,J25,L25,N25,P25)</f>
        <v>3691962.34</v>
      </c>
      <c r="S25" s="57">
        <f>SUMIFS('ค่าเสื่อม 2564'!$U$3:$U$252,'ค่าเสื่อม 2564'!$E$3:$E$252,สรุป!$A25,'ค่าเสื่อม 2564'!$G$3:$G$252,สรุป!$B25,'ค่าเสื่อม 2564'!$S$3:$S$252,"5-")</f>
        <v>0</v>
      </c>
      <c r="T25" s="29">
        <f t="shared" si="3"/>
        <v>3691962.34</v>
      </c>
      <c r="U25" s="20" t="str">
        <f t="shared" si="4"/>
        <v>Complete</v>
      </c>
    </row>
    <row r="26" spans="1:21">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1</v>
      </c>
      <c r="F26" s="46">
        <f>SUMIFS('ค่าเสื่อม 2564'!$N$3:$N$252,'ค่าเสื่อม 2564'!$E$3:$E$252,สรุป!$A26,'ค่าเสื่อม 2564'!$G$3:$G$252,สรุป!$B26,'ค่าเสื่อม 2564'!$S$3:$S$252,"-")</f>
        <v>70000</v>
      </c>
      <c r="G26" s="45">
        <f>COUNTIFS('ค่าเสื่อม 2564'!$E$3:$E$252,สรุป!$A26,'ค่าเสื่อม 2564'!$G$3:$G$252,สรุป!$B26,'ค่าเสื่อม 2564'!$S$3:$S$252,"1-")</f>
        <v>0</v>
      </c>
      <c r="H26" s="46">
        <f>SUMIFS('ค่าเสื่อม 2564'!$N$3:N$252,'ค่าเสื่อม 2564'!$E$3:$E$252,สรุป!$A26,'ค่าเสื่อม 2564'!$G$3:$G$252,สรุป!$B26,'ค่าเสื่อม 2564'!$S$3:$S$252,"1-")</f>
        <v>0</v>
      </c>
      <c r="I26" s="45">
        <f>COUNTIFS('ค่าเสื่อม 2564'!$E$3:$E$252,สรุป!$A26,'ค่าเสื่อม 2564'!$G$3:$G$252,สรุป!$B26,'ค่าเสื่อม 2564'!$S$3:$S$252,"2-")</f>
        <v>0</v>
      </c>
      <c r="J26" s="46">
        <f>SUMIFS('ค่าเสื่อม 2564'!$N$3:N$252,'ค่าเสื่อม 2564'!$E$3:$E$252,สรุป!$A26,'ค่าเสื่อม 2564'!$G$3:$G$252,สรุป!$B26,'ค่าเสื่อม 2564'!$S$3:$S$252,"2-")</f>
        <v>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1</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1">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2</v>
      </c>
      <c r="F27" s="46">
        <f>SUMIFS('ค่าเสื่อม 2564'!$N$3:$N$252,'ค่าเสื่อม 2564'!$E$3:$E$252,สรุป!$A27,'ค่าเสื่อม 2564'!$G$3:$G$252,สรุป!$B27,'ค่าเสื่อม 2564'!$S$3:$S$252,"-")</f>
        <v>494600</v>
      </c>
      <c r="G27" s="45">
        <f>COUNTIFS('ค่าเสื่อม 2564'!$E$3:$E$252,สรุป!$A27,'ค่าเสื่อม 2564'!$G$3:$G$252,สรุป!$B27,'ค่าเสื่อม 2564'!$S$3:$S$252,"1-")</f>
        <v>1</v>
      </c>
      <c r="H27" s="46">
        <f>SUMIFS('ค่าเสื่อม 2564'!$N$3:N$252,'ค่าเสื่อม 2564'!$E$3:$E$252,สรุป!$A27,'ค่าเสื่อม 2564'!$G$3:$G$252,สรุป!$B27,'ค่าเสื่อม 2564'!$S$3:$S$252,"1-")</f>
        <v>93000</v>
      </c>
      <c r="I27" s="45">
        <f>COUNTIFS('ค่าเสื่อม 2564'!$E$3:$E$252,สรุป!$A27,'ค่าเสื่อม 2564'!$G$3:$G$252,สรุป!$B27,'ค่าเสื่อม 2564'!$S$3:$S$252,"2-")</f>
        <v>0</v>
      </c>
      <c r="J27" s="46">
        <f>SUMIFS('ค่าเสื่อม 2564'!$N$3:N$252,'ค่าเสื่อม 2564'!$E$3:$E$252,สรุป!$A27,'ค่าเสื่อม 2564'!$G$3:$G$252,สรุป!$B27,'ค่าเสื่อม 2564'!$S$3:$S$252,"2-")</f>
        <v>0</v>
      </c>
      <c r="K27" s="45">
        <f>COUNTIFS('ค่าเสื่อม 2564'!$E$3:$E$252,สรุป!$A27,'ค่าเสื่อม 2564'!$G$3:$G$252,สรุป!$B27,'ค่าเสื่อม 2564'!$S$3:$S$252,"3-")</f>
        <v>0</v>
      </c>
      <c r="L27" s="46">
        <f>SUMIFS('ค่าเสื่อม 2564'!$T$3:$T$252,'ค่าเสื่อม 2564'!$E$3:$E$252,สรุป!$A27,'ค่าเสื่อม 2564'!$G$3:$G$252,สรุป!$B27,'ค่าเสื่อม 2564'!$S$3:$S$252,"3-")</f>
        <v>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0</v>
      </c>
      <c r="P27" s="46">
        <f>SUMIFS('ค่าเสื่อม 2564'!$T$3:$T$252,'ค่าเสื่อม 2564'!$E$3:$E$252,สรุป!$A27,'ค่าเสื่อม 2564'!$G$3:$G$252,สรุป!$B27,'ค่าเสื่อม 2564'!$S$3:$S$252,"5-")</f>
        <v>0</v>
      </c>
      <c r="Q27" s="47">
        <f t="shared" si="22"/>
        <v>4</v>
      </c>
      <c r="R27" s="48">
        <f t="shared" si="23"/>
        <v>587600</v>
      </c>
      <c r="S27" s="49">
        <f>SUMIFS('ค่าเสื่อม 2564'!$U$3:$U$252,'ค่าเสื่อม 2564'!$E$3:$E$252,สรุป!$A27,'ค่าเสื่อม 2564'!$G$3:$G$252,สรุป!$B27,'ค่าเสื่อม 2564'!$S$3:$S$252,"5-")</f>
        <v>0</v>
      </c>
      <c r="T27" s="29">
        <f t="shared" si="3"/>
        <v>587600</v>
      </c>
      <c r="U27" s="20" t="str">
        <f t="shared" si="4"/>
        <v>Complete</v>
      </c>
    </row>
    <row r="28" spans="1:21" s="20" customFormat="1" ht="21.75" thickBot="1">
      <c r="A28" s="140" t="s">
        <v>22</v>
      </c>
      <c r="B28" s="141"/>
      <c r="C28" s="50">
        <f>SUM(C25:C27)</f>
        <v>4349562.34</v>
      </c>
      <c r="D28" s="32">
        <f>SUM(D25:D27)</f>
        <v>21</v>
      </c>
      <c r="E28" s="33">
        <f>SUM(E25:E27)</f>
        <v>5</v>
      </c>
      <c r="F28" s="31">
        <f t="shared" ref="F28" si="24">SUM(F25:F27)</f>
        <v>1186662.3399999999</v>
      </c>
      <c r="G28" s="33">
        <f>SUM(G25:G27)</f>
        <v>16</v>
      </c>
      <c r="H28" s="31">
        <f t="shared" ref="H28:S28" si="25">SUM(H25:H27)</f>
        <v>3162900</v>
      </c>
      <c r="I28" s="34">
        <f>SUM(I25:I27)</f>
        <v>0</v>
      </c>
      <c r="J28" s="31">
        <f t="shared" si="25"/>
        <v>0</v>
      </c>
      <c r="K28" s="34">
        <f>SUM(K25:K27)</f>
        <v>0</v>
      </c>
      <c r="L28" s="31">
        <f t="shared" si="25"/>
        <v>0</v>
      </c>
      <c r="M28" s="34">
        <f>SUM(M25:M27)</f>
        <v>0</v>
      </c>
      <c r="N28" s="31">
        <f t="shared" si="25"/>
        <v>0</v>
      </c>
      <c r="O28" s="34">
        <f>SUM(O25:O27)</f>
        <v>0</v>
      </c>
      <c r="P28" s="31">
        <f t="shared" si="25"/>
        <v>0</v>
      </c>
      <c r="Q28" s="34">
        <f>SUM(Q25:Q27)</f>
        <v>22</v>
      </c>
      <c r="R28" s="31">
        <f t="shared" si="25"/>
        <v>4349562.34</v>
      </c>
      <c r="S28" s="35">
        <f t="shared" si="25"/>
        <v>0</v>
      </c>
      <c r="T28" s="29">
        <f t="shared" si="3"/>
        <v>4349562.34</v>
      </c>
      <c r="U28" s="20" t="str">
        <f t="shared" si="4"/>
        <v>Complete</v>
      </c>
    </row>
    <row r="29" spans="1:21">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0</v>
      </c>
      <c r="F29" s="54">
        <f>SUMIFS('ค่าเสื่อม 2564'!$N$3:$N$252,'ค่าเสื่อม 2564'!$E$3:$E$252,สรุป!$A29,'ค่าเสื่อม 2564'!$G$3:$G$252,สรุป!$B29,'ค่าเสื่อม 2564'!$S$3:$S$252,"-")</f>
        <v>0</v>
      </c>
      <c r="G29" s="53">
        <f>COUNTIFS('ค่าเสื่อม 2564'!$E$3:$E$252,สรุป!$A29,'ค่าเสื่อม 2564'!$G$3:$G$252,สรุป!$B29,'ค่าเสื่อม 2564'!$S$3:$S$252,"1-")</f>
        <v>7</v>
      </c>
      <c r="H29" s="54">
        <f>SUMIFS('ค่าเสื่อม 2564'!$N$3:N$252,'ค่าเสื่อม 2564'!$E$3:$E$252,สรุป!$A29,'ค่าเสื่อม 2564'!$G$3:$G$252,สรุป!$B29,'ค่าเสื่อม 2564'!$S$3:$S$252,"1-")</f>
        <v>3718199.44</v>
      </c>
      <c r="I29" s="53">
        <f>COUNTIFS('ค่าเสื่อม 2564'!$E$3:$E$252,สรุป!$A29,'ค่าเสื่อม 2564'!$G$3:$G$252,สรุป!$B29,'ค่าเสื่อม 2564'!$S$3:$S$252,"2-")</f>
        <v>0</v>
      </c>
      <c r="J29" s="54">
        <f>SUMIFS('ค่าเสื่อม 2564'!$N$3:N$252,'ค่าเสื่อม 2564'!$E$3:$E$252,สรุป!$A29,'ค่าเสื่อม 2564'!$G$3:$G$252,สรุป!$B29,'ค่าเสื่อม 2564'!$S$3:$S$252,"2-")</f>
        <v>0</v>
      </c>
      <c r="K29" s="53">
        <f>COUNTIFS('ค่าเสื่อม 2564'!$E$3:$E$252,สรุป!$A29,'ค่าเสื่อม 2564'!$G$3:$G$252,สรุป!$B29,'ค่าเสื่อม 2564'!$S$3:$S$252,"3-")</f>
        <v>1</v>
      </c>
      <c r="L29" s="54">
        <f>SUMIFS('ค่าเสื่อม 2564'!$T$3:$T$252,'ค่าเสื่อม 2564'!$E$3:$E$252,สรุป!$A29,'ค่าเสื่อม 2564'!$G$3:$G$252,สรุป!$B29,'ค่าเสื่อม 2564'!$S$3:$S$252,"3-")</f>
        <v>307980</v>
      </c>
      <c r="M29" s="53">
        <f>COUNTIFS('ค่าเสื่อม 2564'!$E$3:$E$252,สรุป!$A29,'ค่าเสื่อม 2564'!$G$3:$G$252,สรุป!$B29,'ค่าเสื่อม 2564'!$S$3:$S$252,"4-")</f>
        <v>3</v>
      </c>
      <c r="N29" s="54">
        <f>SUMIFS('ค่าเสื่อม 2564'!$T$3:$T$252,'ค่าเสื่อม 2564'!$E$3:$E$252,สรุป!$A29,'ค่าเสื่อม 2564'!$G$3:$G$252,สรุป!$B29,'ค่าเสื่อม 2564'!$S$3:$S$252,"4-")</f>
        <v>390000</v>
      </c>
      <c r="O29" s="53">
        <f>COUNTIFS('ค่าเสื่อม 2564'!$E$3:$E$252,สรุป!$A29,'ค่าเสื่อม 2564'!$G$3:$G$252,สรุป!$B29,'ค่าเสื่อม 2564'!$S$3:$S$252,"5-")</f>
        <v>0</v>
      </c>
      <c r="P29" s="54">
        <f>SUMIFS('ค่าเสื่อม 2564'!$T$3:$T$252,'ค่าเสื่อม 2564'!$E$3:$E$252,สรุป!$A29,'ค่าเสื่อม 2564'!$G$3:$G$252,สรุป!$B29,'ค่าเสื่อม 2564'!$S$3:$S$252,"5-")</f>
        <v>0</v>
      </c>
      <c r="Q29" s="55">
        <f>SUM(E29,G29,I29,K29,M29,O29)</f>
        <v>11</v>
      </c>
      <c r="R29" s="56">
        <f>SUM(F29,H29,J29,L29,N29,P29)</f>
        <v>4416179.4399999995</v>
      </c>
      <c r="S29" s="57">
        <f>SUMIFS('ค่าเสื่อม 2564'!$U$3:$U$252,'ค่าเสื่อม 2564'!$E$3:$E$252,สรุป!$A29,'ค่าเสื่อม 2564'!$G$3:$G$252,สรุป!$B29,'ค่าเสื่อม 2564'!$S$3:$S$252,"5-")</f>
        <v>0</v>
      </c>
      <c r="T29" s="29">
        <f t="shared" si="3"/>
        <v>4416179.4399999995</v>
      </c>
      <c r="U29" s="20" t="str">
        <f t="shared" si="4"/>
        <v>Incomplete</v>
      </c>
    </row>
    <row r="30" spans="1:21">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0</v>
      </c>
      <c r="F30" s="46">
        <f>SUMIFS('ค่าเสื่อม 2564'!$N$3:$N$252,'ค่าเสื่อม 2564'!$E$3:$E$252,สรุป!$A30,'ค่าเสื่อม 2564'!$G$3:$G$252,สรุป!$B30,'ค่าเสื่อม 2564'!$S$3:$S$252,"-")</f>
        <v>0</v>
      </c>
      <c r="G30" s="45">
        <f>COUNTIFS('ค่าเสื่อม 2564'!$E$3:$E$252,สรุป!$A30,'ค่าเสื่อม 2564'!$G$3:$G$252,สรุป!$B30,'ค่าเสื่อม 2564'!$S$3:$S$252,"1-")</f>
        <v>1</v>
      </c>
      <c r="H30" s="46">
        <f>SUMIFS('ค่าเสื่อม 2564'!$N$3:N$252,'ค่าเสื่อม 2564'!$E$3:$E$252,สรุป!$A30,'ค่าเสื่อม 2564'!$G$3:$G$252,สรุป!$B30,'ค่าเสื่อม 2564'!$S$3:$S$252,"1-")</f>
        <v>70000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0</v>
      </c>
      <c r="L30" s="46">
        <f>SUMIFS('ค่าเสื่อม 2564'!$T$3:$T$252,'ค่าเสื่อม 2564'!$E$3:$E$252,สรุป!$A30,'ค่าเสื่อม 2564'!$G$3:$G$252,สรุป!$B30,'ค่าเสื่อม 2564'!$S$3:$S$252,"3-")</f>
        <v>0</v>
      </c>
      <c r="M30" s="45">
        <f>COUNTIFS('ค่าเสื่อม 2564'!$E$3:$E$252,สรุป!$A30,'ค่าเสื่อม 2564'!$G$3:$G$252,สรุป!$B30,'ค่าเสื่อม 2564'!$S$3:$S$252,"4-")</f>
        <v>0</v>
      </c>
      <c r="N30" s="46">
        <f>SUMIFS('ค่าเสื่อม 2564'!$T$3:$T$252,'ค่าเสื่อม 2564'!$E$3:$E$252,สรุป!$A30,'ค่าเสื่อม 2564'!$G$3:$G$252,สรุป!$B30,'ค่าเสื่อม 2564'!$S$3:$S$252,"4-")</f>
        <v>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1">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0</v>
      </c>
      <c r="F31" s="46">
        <f>SUMIFS('ค่าเสื่อม 2564'!$N$3:$N$252,'ค่าเสื่อม 2564'!$E$3:$E$252,สรุป!$A31,'ค่าเสื่อม 2564'!$G$3:$G$252,สรุป!$B31,'ค่าเสื่อม 2564'!$S$3:$S$252,"-")</f>
        <v>0</v>
      </c>
      <c r="G31" s="45">
        <f>COUNTIFS('ค่าเสื่อม 2564'!$E$3:$E$252,สรุป!$A31,'ค่าเสื่อม 2564'!$G$3:$G$252,สรุป!$B31,'ค่าเสื่อม 2564'!$S$3:$S$252,"1-")</f>
        <v>0</v>
      </c>
      <c r="H31" s="46">
        <f>SUMIFS('ค่าเสื่อม 2564'!$N$3:N$252,'ค่าเสื่อม 2564'!$E$3:$E$252,สรุป!$A31,'ค่าเสื่อม 2564'!$G$3:$G$252,สรุป!$B31,'ค่าเสื่อม 2564'!$S$3:$S$252,"1-")</f>
        <v>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2</v>
      </c>
      <c r="L31" s="46">
        <f>SUMIFS('ค่าเสื่อม 2564'!$T$3:$T$252,'ค่าเสื่อม 2564'!$E$3:$E$252,สรุป!$A31,'ค่าเสื่อม 2564'!$G$3:$G$252,สรุป!$B31,'ค่าเสื่อม 2564'!$S$3:$S$252,"3-")</f>
        <v>525000</v>
      </c>
      <c r="M31" s="45">
        <f>COUNTIFS('ค่าเสื่อม 2564'!$E$3:$E$252,สรุป!$A31,'ค่าเสื่อม 2564'!$G$3:$G$252,สรุป!$B31,'ค่าเสื่อม 2564'!$S$3:$S$252,"4-")</f>
        <v>1</v>
      </c>
      <c r="N31" s="46">
        <f>SUMIFS('ค่าเสื่อม 2564'!$T$3:$T$252,'ค่าเสื่อม 2564'!$E$3:$E$252,สรุป!$A31,'ค่าเสื่อม 2564'!$G$3:$G$252,สรุป!$B31,'ค่าเสื่อม 2564'!$S$3:$S$252,"4-")</f>
        <v>93000</v>
      </c>
      <c r="O31" s="45">
        <f>COUNTIFS('ค่าเสื่อม 2564'!$E$3:$E$252,สรุป!$A31,'ค่าเสื่อม 2564'!$G$3:$G$252,สรุป!$B31,'ค่าเสื่อม 2564'!$S$3:$S$252,"5-")</f>
        <v>0</v>
      </c>
      <c r="P31" s="46">
        <f>SUMIFS('ค่าเสื่อม 2564'!$T$3:$T$252,'ค่าเสื่อม 2564'!$E$3:$E$252,สรุป!$A31,'ค่าเสื่อม 2564'!$G$3:$G$252,สรุป!$B31,'ค่าเสื่อม 2564'!$S$3:$S$252,"5-")</f>
        <v>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1" s="20" customFormat="1" ht="21.75" thickBot="1">
      <c r="A32" s="140" t="s">
        <v>22</v>
      </c>
      <c r="B32" s="141"/>
      <c r="C32" s="50">
        <f>SUM(C29:C31)</f>
        <v>5224199.4399999995</v>
      </c>
      <c r="D32" s="32">
        <f>SUM(D29:D31)</f>
        <v>15</v>
      </c>
      <c r="E32" s="33">
        <f>SUM(E29:E31)</f>
        <v>0</v>
      </c>
      <c r="F32" s="31">
        <f t="shared" ref="F32" si="28">SUM(F29:F31)</f>
        <v>0</v>
      </c>
      <c r="G32" s="33">
        <f>SUM(G29:G31)</f>
        <v>8</v>
      </c>
      <c r="H32" s="31">
        <f t="shared" ref="H32:S32" si="29">SUM(H29:H31)</f>
        <v>3788199.44</v>
      </c>
      <c r="I32" s="34">
        <f>SUM(I29:I31)</f>
        <v>0</v>
      </c>
      <c r="J32" s="31">
        <f t="shared" si="29"/>
        <v>0</v>
      </c>
      <c r="K32" s="34">
        <f>SUM(K29:K31)</f>
        <v>3</v>
      </c>
      <c r="L32" s="31">
        <f t="shared" si="29"/>
        <v>832980</v>
      </c>
      <c r="M32" s="34">
        <f>SUM(M29:M31)</f>
        <v>4</v>
      </c>
      <c r="N32" s="31">
        <f t="shared" si="29"/>
        <v>483000</v>
      </c>
      <c r="O32" s="34">
        <f>SUM(O29:O31)</f>
        <v>0</v>
      </c>
      <c r="P32" s="31">
        <f t="shared" si="29"/>
        <v>0</v>
      </c>
      <c r="Q32" s="34">
        <f>SUM(Q29:Q31)</f>
        <v>15</v>
      </c>
      <c r="R32" s="31">
        <f t="shared" si="29"/>
        <v>5104179.4399999995</v>
      </c>
      <c r="S32" s="35">
        <f t="shared" si="29"/>
        <v>0</v>
      </c>
      <c r="T32" s="29">
        <f t="shared" si="3"/>
        <v>5104179.4399999995</v>
      </c>
      <c r="U32" s="20" t="str">
        <f t="shared" si="4"/>
        <v>Incomplete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19</v>
      </c>
      <c r="F33" s="54">
        <f>SUMIFS('ค่าเสื่อม 2564'!$N$3:$N$252,'ค่าเสื่อม 2564'!$E$3:$E$252,สรุป!$A33,'ค่าเสื่อม 2564'!$G$3:$G$252,สรุป!$B33,'ค่าเสื่อม 2564'!$S$3:$S$252,"-")</f>
        <v>2463563.4500000002</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1</v>
      </c>
      <c r="J33" s="54">
        <f>SUMIFS('ค่าเสื่อม 2564'!$N$3:N$252,'ค่าเสื่อม 2564'!$E$3:$E$252,สรุป!$A33,'ค่าเสื่อม 2564'!$G$3:$G$252,สรุป!$B33,'ค่าเสื่อม 2564'!$S$3:$S$252,"2-")</f>
        <v>116000</v>
      </c>
      <c r="K33" s="53">
        <f>COUNTIFS('ค่าเสื่อม 2564'!$E$3:$E$252,สรุป!$A33,'ค่าเสื่อม 2564'!$G$3:$G$252,สรุป!$B33,'ค่าเสื่อม 2564'!$S$3:$S$252,"3-")</f>
        <v>7</v>
      </c>
      <c r="L33" s="54">
        <f>SUMIFS('ค่าเสื่อม 2564'!$T$3:$T$252,'ค่าเสื่อม 2564'!$E$3:$E$252,สรุป!$A33,'ค่าเสื่อม 2564'!$G$3:$G$252,สรุป!$B33,'ค่าเสื่อม 2564'!$S$3:$S$252,"3-")</f>
        <v>393680</v>
      </c>
      <c r="M33" s="53">
        <f>COUNTIFS('ค่าเสื่อม 2564'!$E$3:$E$252,สรุป!$A33,'ค่าเสื่อม 2564'!$G$3:$G$252,สรุป!$B33,'ค่าเสื่อม 2564'!$S$3:$S$252,"4-")</f>
        <v>0</v>
      </c>
      <c r="N33" s="54">
        <f>SUMIFS('ค่าเสื่อม 2564'!$T$3:$T$252,'ค่าเสื่อม 2564'!$E$3:$E$252,สรุป!$A33,'ค่าเสื่อม 2564'!$G$3:$G$252,สรุป!$B33,'ค่าเสื่อม 2564'!$S$3:$S$252,"4-")</f>
        <v>0</v>
      </c>
      <c r="O33" s="53">
        <f>COUNTIFS('ค่าเสื่อม 2564'!$E$3:$E$252,สรุป!$A33,'ค่าเสื่อม 2564'!$G$3:$G$252,สรุป!$B33,'ค่าเสื่อม 2564'!$S$3:$S$252,"5-")</f>
        <v>6</v>
      </c>
      <c r="P33" s="54">
        <f>SUMIFS('ค่าเสื่อม 2564'!$T$3:$T$252,'ค่าเสื่อม 2564'!$E$3:$E$252,สรุป!$A33,'ค่าเสื่อม 2564'!$G$3:$G$252,สรุป!$B33,'ค่าเสื่อม 2564'!$S$3:$S$252,"5-")</f>
        <v>254360</v>
      </c>
      <c r="Q33" s="55">
        <f>SUM(E33,G33,I33,K33,M33,O33)</f>
        <v>33</v>
      </c>
      <c r="R33" s="56">
        <f>SUM(F33,H33,J33,L33,N33,P33)</f>
        <v>3227603.45</v>
      </c>
      <c r="S33" s="57">
        <f>SUMIFS('ค่าเสื่อม 2564'!$U$3:$U$252,'ค่าเสื่อม 2564'!$E$3:$E$252,สรุป!$A33,'ค่าเสื่อม 2564'!$G$3:$G$252,สรุป!$B33,'ค่าเสื่อม 2564'!$S$3:$S$252,"5-")</f>
        <v>1000</v>
      </c>
      <c r="T33" s="29">
        <f t="shared" si="3"/>
        <v>3228603.45</v>
      </c>
      <c r="U33" s="20" t="str">
        <f t="shared" si="4"/>
        <v>Incomplete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3</v>
      </c>
      <c r="F35" s="46">
        <f>SUMIFS('ค่าเสื่อม 2564'!$N$3:$N$252,'ค่าเสื่อม 2564'!$E$3:$E$252,สรุป!$A35,'ค่าเสื่อม 2564'!$G$3:$G$252,สรุป!$B35,'ค่าเสื่อม 2564'!$S$3:$S$252,"-")</f>
        <v>538800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0</v>
      </c>
      <c r="J35" s="46">
        <f>SUMIFS('ค่าเสื่อม 2564'!$N$3:N$252,'ค่าเสื่อม 2564'!$E$3:$E$252,สรุป!$A35,'ค่าเสื่อม 2564'!$G$3:$G$252,สรุป!$B35,'ค่าเสื่อม 2564'!$S$3:$S$252,"2-")</f>
        <v>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0</v>
      </c>
      <c r="P35" s="46">
        <f>SUMIFS('ค่าเสื่อม 2564'!$T$3:$T$252,'ค่าเสื่อม 2564'!$E$3:$E$252,สรุป!$A35,'ค่าเสื่อม 2564'!$G$3:$G$252,สรุป!$B35,'ค่าเสื่อม 2564'!$S$3:$S$252,"5-")</f>
        <v>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40" t="s">
        <v>22</v>
      </c>
      <c r="B36" s="141"/>
      <c r="C36" s="50">
        <f>SUM(C33:C35)</f>
        <v>3767623.45</v>
      </c>
      <c r="D36" s="32">
        <f>SUM(D33:D35)</f>
        <v>36</v>
      </c>
      <c r="E36" s="33">
        <f>SUM(E33:E35)</f>
        <v>22</v>
      </c>
      <c r="F36" s="31">
        <f t="shared" ref="F36" si="32">SUM(F33:F35)</f>
        <v>3002363.45</v>
      </c>
      <c r="G36" s="33">
        <f>SUM(G33:G35)</f>
        <v>0</v>
      </c>
      <c r="H36" s="31">
        <f t="shared" ref="H36:S36" si="33">SUM(H33:H35)</f>
        <v>0</v>
      </c>
      <c r="I36" s="34">
        <f>SUM(I33:I35)</f>
        <v>1</v>
      </c>
      <c r="J36" s="31">
        <f t="shared" si="33"/>
        <v>116000</v>
      </c>
      <c r="K36" s="34">
        <f>SUM(K33:K35)</f>
        <v>7</v>
      </c>
      <c r="L36" s="31">
        <f t="shared" si="33"/>
        <v>393680</v>
      </c>
      <c r="M36" s="34">
        <f>SUM(M33:M35)</f>
        <v>0</v>
      </c>
      <c r="N36" s="31">
        <f t="shared" si="33"/>
        <v>0</v>
      </c>
      <c r="O36" s="34">
        <f>SUM(O33:O35)</f>
        <v>6</v>
      </c>
      <c r="P36" s="31">
        <f t="shared" si="33"/>
        <v>254360</v>
      </c>
      <c r="Q36" s="34">
        <f>SUM(Q33:Q35)</f>
        <v>36</v>
      </c>
      <c r="R36" s="31">
        <f t="shared" si="33"/>
        <v>3766403.45</v>
      </c>
      <c r="S36" s="35">
        <f t="shared" si="33"/>
        <v>1000</v>
      </c>
      <c r="T36" s="29">
        <f t="shared" si="3"/>
        <v>3767403.45</v>
      </c>
      <c r="U36" s="20" t="str">
        <f t="shared" si="4"/>
        <v>Incomplete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0</v>
      </c>
      <c r="F37" s="54">
        <f>SUMIFS('ค่าเสื่อม 2564'!$N$3:$N$252,'ค่าเสื่อม 2564'!$E$3:$E$252,สรุป!$A37,'ค่าเสื่อม 2564'!$G$3:$G$252,สรุป!$B37,'ค่าเสื่อม 2564'!$S$3:$S$252,"-")</f>
        <v>0</v>
      </c>
      <c r="G37" s="53">
        <f>COUNTIFS('ค่าเสื่อม 2564'!$E$3:$E$252,สรุป!$A37,'ค่าเสื่อม 2564'!$G$3:$G$252,สรุป!$B37,'ค่าเสื่อม 2564'!$S$3:$S$252,"1-")</f>
        <v>12</v>
      </c>
      <c r="H37" s="54">
        <f>SUMIFS('ค่าเสื่อม 2564'!$N$3:N$252,'ค่าเสื่อม 2564'!$E$3:$E$252,สรุป!$A37,'ค่าเสื่อม 2564'!$G$3:$G$252,สรุป!$B37,'ค่าเสื่อม 2564'!$S$3:$S$252,"1-")</f>
        <v>1414000</v>
      </c>
      <c r="I37" s="53">
        <f>COUNTIFS('ค่าเสื่อม 2564'!$E$3:$E$252,สรุป!$A37,'ค่าเสื่อม 2564'!$G$3:$G$252,สรุป!$B37,'ค่าเสื่อม 2564'!$S$3:$S$252,"2-")</f>
        <v>5</v>
      </c>
      <c r="J37" s="54">
        <f>SUMIFS('ค่าเสื่อม 2564'!$N$3:N$252,'ค่าเสื่อม 2564'!$E$3:$E$252,สรุป!$A37,'ค่าเสื่อม 2564'!$G$3:$G$252,สรุป!$B37,'ค่าเสื่อม 2564'!$S$3:$S$252,"2-")</f>
        <v>206000</v>
      </c>
      <c r="K37" s="53">
        <f>COUNTIFS('ค่าเสื่อม 2564'!$E$3:$E$252,สรุป!$A37,'ค่าเสื่อม 2564'!$G$3:$G$252,สรุป!$B37,'ค่าเสื่อม 2564'!$S$3:$S$252,"3-")</f>
        <v>0</v>
      </c>
      <c r="L37" s="54">
        <f>SUMIFS('ค่าเสื่อม 2564'!$T$3:$T$252,'ค่าเสื่อม 2564'!$E$3:$E$252,สรุป!$A37,'ค่าเสื่อม 2564'!$G$3:$G$252,สรุป!$B37,'ค่าเสื่อม 2564'!$S$3:$S$252,"3-")</f>
        <v>0</v>
      </c>
      <c r="M37" s="53">
        <f>COUNTIFS('ค่าเสื่อม 2564'!$E$3:$E$252,สรุป!$A37,'ค่าเสื่อม 2564'!$G$3:$G$252,สรุป!$B37,'ค่าเสื่อม 2564'!$S$3:$S$252,"4-")</f>
        <v>10</v>
      </c>
      <c r="N37" s="54">
        <f>SUMIFS('ค่าเสื่อม 2564'!$T$3:$T$252,'ค่าเสื่อม 2564'!$E$3:$E$252,สรุป!$A37,'ค่าเสื่อม 2564'!$G$3:$G$252,สรุป!$B37,'ค่าเสื่อม 2564'!$S$3:$S$252,"4-")</f>
        <v>358558.04000000004</v>
      </c>
      <c r="O37" s="53">
        <f>COUNTIFS('ค่าเสื่อม 2564'!$E$3:$E$252,สรุป!$A37,'ค่าเสื่อม 2564'!$G$3:$G$252,สรุป!$B37,'ค่าเสื่อม 2564'!$S$3:$S$252,"5-")</f>
        <v>0</v>
      </c>
      <c r="P37" s="54">
        <f>SUMIFS('ค่าเสื่อม 2564'!$T$3:$T$252,'ค่าเสื่อม 2564'!$E$3:$E$252,สรุป!$A37,'ค่าเสื่อม 2564'!$G$3:$G$252,สรุป!$B37,'ค่าเสื่อม 2564'!$S$3:$S$252,"5-")</f>
        <v>0</v>
      </c>
      <c r="Q37" s="55">
        <f>SUM(E37,G37,I37,K37,M37,O37)</f>
        <v>27</v>
      </c>
      <c r="R37" s="56">
        <f>SUM(F37,H37,J37,L37,N37,P37)</f>
        <v>1978558.04</v>
      </c>
      <c r="S37" s="57">
        <f>SUMIFS('ค่าเสื่อม 2564'!$U$3:$U$252,'ค่าเสื่อม 2564'!$E$3:$E$252,สรุป!$A37,'ค่าเสื่อม 2564'!$G$3:$G$252,สรุป!$B37,'ค่าเสื่อม 2564'!$S$3:$S$252,"5-")</f>
        <v>0</v>
      </c>
      <c r="T37" s="29">
        <f t="shared" si="3"/>
        <v>1978558.04</v>
      </c>
      <c r="U37" s="20" t="str">
        <f t="shared" si="4"/>
        <v>Incomplete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0</v>
      </c>
      <c r="F38" s="46">
        <f>SUMIFS('ค่าเสื่อม 2564'!$N$3:$N$252,'ค่าเสื่อม 2564'!$E$3:$E$252,สรุป!$A38,'ค่าเสื่อม 2564'!$G$3:$G$252,สรุป!$B38,'ค่าเสื่อม 2564'!$S$3:$S$252,"-")</f>
        <v>0</v>
      </c>
      <c r="G38" s="45">
        <f>COUNTIFS('ค่าเสื่อม 2564'!$E$3:$E$252,สรุป!$A38,'ค่าเสื่อม 2564'!$G$3:$G$252,สรุป!$B38,'ค่าเสื่อม 2564'!$S$3:$S$252,"1-")</f>
        <v>1</v>
      </c>
      <c r="H38" s="46">
        <f>SUMIFS('ค่าเสื่อม 2564'!$N$3:N$252,'ค่าเสื่อม 2564'!$E$3:$E$252,สรุป!$A38,'ค่าเสื่อม 2564'!$G$3:$G$252,สรุป!$B38,'ค่าเสื่อม 2564'!$S$3:$S$252,"1-")</f>
        <v>70000</v>
      </c>
      <c r="I38" s="45">
        <f>COUNTIFS('ค่าเสื่อม 2564'!$E$3:$E$252,สรุป!$A38,'ค่าเสื่อม 2564'!$G$3:$G$252,สรุป!$B38,'ค่าเสื่อม 2564'!$S$3:$S$252,"2-")</f>
        <v>3</v>
      </c>
      <c r="J38" s="46">
        <f>SUMIFS('ค่าเสื่อม 2564'!$N$3:N$252,'ค่าเสื่อม 2564'!$E$3:$E$252,สรุป!$A38,'ค่าเสื่อม 2564'!$G$3:$G$252,สรุป!$B38,'ค่าเสื่อม 2564'!$S$3:$S$252,"2-")</f>
        <v>272000</v>
      </c>
      <c r="K38" s="45">
        <f>COUNTIFS('ค่าเสื่อม 2564'!$E$3:$E$252,สรุป!$A38,'ค่าเสื่อม 2564'!$G$3:$G$252,สรุป!$B38,'ค่าเสื่อม 2564'!$S$3:$S$252,"3-")</f>
        <v>0</v>
      </c>
      <c r="L38" s="46">
        <f>SUMIFS('ค่าเสื่อม 2564'!$T$3:$T$252,'ค่าเสื่อม 2564'!$E$3:$E$252,สรุป!$A38,'ค่าเสื่อม 2564'!$G$3:$G$252,สรุป!$B38,'ค่าเสื่อม 2564'!$S$3:$S$252,"3-")</f>
        <v>0</v>
      </c>
      <c r="M38" s="45">
        <f>COUNTIFS('ค่าเสื่อม 2564'!$E$3:$E$252,สรุป!$A38,'ค่าเสื่อม 2564'!$G$3:$G$252,สรุป!$B38,'ค่าเสื่อม 2564'!$S$3:$S$252,"4-")</f>
        <v>3</v>
      </c>
      <c r="N38" s="46">
        <f>SUMIFS('ค่าเสื่อม 2564'!$T$3:$T$252,'ค่าเสื่อม 2564'!$E$3:$E$252,สรุป!$A38,'ค่าเสื่อม 2564'!$G$3:$G$252,สรุป!$B38,'ค่าเสื่อม 2564'!$S$3:$S$252,"4-")</f>
        <v>23000</v>
      </c>
      <c r="O38" s="45">
        <f>COUNTIFS('ค่าเสื่อม 2564'!$E$3:$E$252,สรุป!$A38,'ค่าเสื่อม 2564'!$G$3:$G$252,สรุป!$B38,'ค่าเสื่อม 2564'!$S$3:$S$252,"5-")</f>
        <v>0</v>
      </c>
      <c r="P38" s="46">
        <f>SUMIFS('ค่าเสื่อม 2564'!$T$3:$T$252,'ค่าเสื่อม 2564'!$E$3:$E$252,สรุป!$A38,'ค่าเสื่อม 2564'!$G$3:$G$252,สรุป!$B38,'ค่าเสื่อม 2564'!$S$3:$S$252,"5-")</f>
        <v>0</v>
      </c>
      <c r="Q38" s="47">
        <f t="shared" ref="Q38:Q39" si="34">SUM(E38,G38,I38,K38,M38,O38)</f>
        <v>7</v>
      </c>
      <c r="R38" s="48">
        <f t="shared" ref="R38:R39" si="35">SUM(F38,H38,J38,L38,N38,P38)</f>
        <v>365000</v>
      </c>
      <c r="S38" s="49">
        <f>SUMIFS('ค่าเสื่อม 2564'!$U$3:$U$252,'ค่าเสื่อม 2564'!$E$3:$E$252,สรุป!$A38,'ค่าเสื่อม 2564'!$G$3:$G$252,สรุป!$B38,'ค่าเสื่อม 2564'!$S$3:$S$252,"5-")</f>
        <v>0</v>
      </c>
      <c r="T38" s="29">
        <f t="shared" si="3"/>
        <v>365000</v>
      </c>
      <c r="U38" s="20" t="str">
        <f t="shared" si="4"/>
        <v>Incomplete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0</v>
      </c>
      <c r="F39" s="46">
        <f>SUMIFS('ค่าเสื่อม 2564'!$N$3:$N$252,'ค่าเสื่อม 2564'!$E$3:$E$252,สรุป!$A39,'ค่าเสื่อม 2564'!$G$3:$G$252,สรุป!$B39,'ค่าเสื่อม 2564'!$S$3:$S$252,"-")</f>
        <v>0</v>
      </c>
      <c r="G39" s="45">
        <f>COUNTIFS('ค่าเสื่อม 2564'!$E$3:$E$252,สรุป!$A39,'ค่าเสื่อม 2564'!$G$3:$G$252,สรุป!$B39,'ค่าเสื่อม 2564'!$S$3:$S$252,"1-")</f>
        <v>0</v>
      </c>
      <c r="H39" s="46">
        <f>SUMIFS('ค่าเสื่อม 2564'!$N$3:N$252,'ค่าเสื่อม 2564'!$E$3:$E$252,สรุป!$A39,'ค่าเสื่อม 2564'!$G$3:$G$252,สรุป!$B39,'ค่าเสื่อม 2564'!$S$3:$S$252,"1-")</f>
        <v>0</v>
      </c>
      <c r="I39" s="45">
        <f>COUNTIFS('ค่าเสื่อม 2564'!$E$3:$E$252,สรุป!$A39,'ค่าเสื่อม 2564'!$G$3:$G$252,สรุป!$B39,'ค่าเสื่อม 2564'!$S$3:$S$252,"2-")</f>
        <v>1</v>
      </c>
      <c r="J39" s="46">
        <f>SUMIFS('ค่าเสื่อม 2564'!$N$3:N$252,'ค่าเสื่อม 2564'!$E$3:$E$252,สรุป!$A39,'ค่าเสื่อม 2564'!$G$3:$G$252,สรุป!$B39,'ค่าเสื่อม 2564'!$S$3:$S$252,"2-")</f>
        <v>450000</v>
      </c>
      <c r="K39" s="45">
        <f>COUNTIFS('ค่าเสื่อม 2564'!$E$3:$E$252,สรุป!$A39,'ค่าเสื่อม 2564'!$G$3:$G$252,สรุป!$B39,'ค่าเสื่อม 2564'!$S$3:$S$252,"3-")</f>
        <v>0</v>
      </c>
      <c r="L39" s="46">
        <f>SUMIFS('ค่าเสื่อม 2564'!$T$3:$T$252,'ค่าเสื่อม 2564'!$E$3:$E$252,สรุป!$A39,'ค่าเสื่อม 2564'!$G$3:$G$252,สรุป!$B39,'ค่าเสื่อม 2564'!$S$3:$S$252,"3-")</f>
        <v>0</v>
      </c>
      <c r="M39" s="45">
        <f>COUNTIFS('ค่าเสื่อม 2564'!$E$3:$E$252,สรุป!$A39,'ค่าเสื่อม 2564'!$G$3:$G$252,สรุป!$B39,'ค่าเสื่อม 2564'!$S$3:$S$252,"4-")</f>
        <v>1</v>
      </c>
      <c r="N39" s="46">
        <f>SUMIFS('ค่าเสื่อม 2564'!$T$3:$T$252,'ค่าเสื่อม 2564'!$E$3:$E$252,สรุป!$A39,'ค่าเสื่อม 2564'!$G$3:$G$252,สรุป!$B39,'ค่าเสื่อม 2564'!$S$3:$S$252,"4-")</f>
        <v>90000</v>
      </c>
      <c r="O39" s="45">
        <f>COUNTIFS('ค่าเสื่อม 2564'!$E$3:$E$252,สรุป!$A39,'ค่าเสื่อม 2564'!$G$3:$G$252,สรุป!$B39,'ค่าเสื่อม 2564'!$S$3:$S$252,"5-")</f>
        <v>0</v>
      </c>
      <c r="P39" s="46">
        <f>SUMIFS('ค่าเสื่อม 2564'!$T$3:$T$252,'ค่าเสื่อม 2564'!$E$3:$E$252,สรุป!$A39,'ค่าเสื่อม 2564'!$G$3:$G$252,สรุป!$B39,'ค่าเสื่อม 2564'!$S$3:$S$252,"5-")</f>
        <v>0</v>
      </c>
      <c r="Q39" s="47">
        <f t="shared" si="34"/>
        <v>2</v>
      </c>
      <c r="R39" s="48">
        <f t="shared" si="35"/>
        <v>540000</v>
      </c>
      <c r="S39" s="49">
        <f>SUMIFS('ค่าเสื่อม 2564'!$U$3:$U$252,'ค่าเสื่อม 2564'!$E$3:$E$252,สรุป!$A39,'ค่าเสื่อม 2564'!$G$3:$G$252,สรุป!$B39,'ค่าเสื่อม 2564'!$S$3:$S$252,"5-")</f>
        <v>0</v>
      </c>
      <c r="T39" s="29">
        <f t="shared" si="3"/>
        <v>540000</v>
      </c>
      <c r="U39" s="20" t="str">
        <f t="shared" si="4"/>
        <v>Incomplete</v>
      </c>
    </row>
    <row r="40" spans="1:21" s="20" customFormat="1" ht="21.75" thickBot="1">
      <c r="A40" s="140" t="s">
        <v>22</v>
      </c>
      <c r="B40" s="141"/>
      <c r="C40" s="50">
        <f>SUM(C37:C39)</f>
        <v>2924158.04</v>
      </c>
      <c r="D40" s="32">
        <f>SUM(D37:D39)</f>
        <v>36</v>
      </c>
      <c r="E40" s="33">
        <f>SUM(E37:E39)</f>
        <v>0</v>
      </c>
      <c r="F40" s="31">
        <f t="shared" ref="F40" si="36">SUM(F37:F39)</f>
        <v>0</v>
      </c>
      <c r="G40" s="33">
        <f>SUM(G37:G39)</f>
        <v>13</v>
      </c>
      <c r="H40" s="31">
        <f t="shared" ref="H40:S40" si="37">SUM(H37:H39)</f>
        <v>1484000</v>
      </c>
      <c r="I40" s="34">
        <f>SUM(I37:I39)</f>
        <v>9</v>
      </c>
      <c r="J40" s="31">
        <f t="shared" si="37"/>
        <v>928000</v>
      </c>
      <c r="K40" s="34">
        <f>SUM(K37:K39)</f>
        <v>0</v>
      </c>
      <c r="L40" s="31">
        <f t="shared" si="37"/>
        <v>0</v>
      </c>
      <c r="M40" s="34">
        <f>SUM(M37:M39)</f>
        <v>14</v>
      </c>
      <c r="N40" s="31">
        <f t="shared" si="37"/>
        <v>471558.04000000004</v>
      </c>
      <c r="O40" s="34">
        <f>SUM(O37:O39)</f>
        <v>0</v>
      </c>
      <c r="P40" s="31">
        <f t="shared" si="37"/>
        <v>0</v>
      </c>
      <c r="Q40" s="34">
        <f>SUM(Q37:Q39)</f>
        <v>36</v>
      </c>
      <c r="R40" s="31">
        <f>SUM(R37:R39)</f>
        <v>2883558.04</v>
      </c>
      <c r="S40" s="35">
        <f t="shared" si="37"/>
        <v>0</v>
      </c>
      <c r="T40" s="29">
        <f t="shared" si="3"/>
        <v>2883558.04</v>
      </c>
      <c r="U40" s="20" t="str">
        <f t="shared" si="4"/>
        <v>Incomplete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1</v>
      </c>
      <c r="H41" s="54">
        <f>SUMIFS('ค่าเสื่อม 2564'!$N$3:N$252,'ค่าเสื่อม 2564'!$E$3:$E$252,สรุป!$A41,'ค่าเสื่อม 2564'!$G$3:$G$252,สรุป!$B41,'ค่าเสื่อม 2564'!$S$3:$S$252,"1-")</f>
        <v>1100252.08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2</v>
      </c>
      <c r="L41" s="54">
        <f>SUMIFS('ค่าเสื่อม 2564'!$T$3:$T$252,'ค่าเสื่อม 2564'!$E$3:$E$252,สรุป!$A41,'ค่าเสื่อม 2564'!$G$3:$G$252,สรุป!$B41,'ค่าเสื่อม 2564'!$S$3:$S$252,"3-")</f>
        <v>412800</v>
      </c>
      <c r="M41" s="53">
        <f>COUNTIFS('ค่าเสื่อม 2564'!$E$3:$E$252,สรุป!$A41,'ค่าเสื่อม 2564'!$G$3:$G$252,สรุป!$B41,'ค่าเสื่อม 2564'!$S$3:$S$252,"4-")</f>
        <v>0</v>
      </c>
      <c r="N41" s="54">
        <f>SUMIFS('ค่าเสื่อม 2564'!$T$3:$T$252,'ค่าเสื่อม 2564'!$E$3:$E$252,สรุป!$A41,'ค่าเสื่อม 2564'!$G$3:$G$252,สรุป!$B41,'ค่าเสื่อม 2564'!$S$3:$S$252,"4-")</f>
        <v>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1513052.08</v>
      </c>
      <c r="S41" s="57">
        <f>SUMIFS('ค่าเสื่อม 2564'!$U$3:$U$252,'ค่าเสื่อม 2564'!$E$3:$E$252,สรุป!$A41,'ค่าเสื่อม 2564'!$G$3:$G$252,สรุป!$B41,'ค่าเสื่อม 2564'!$S$3:$S$252,"5-")</f>
        <v>0</v>
      </c>
      <c r="T41" s="29">
        <f t="shared" si="3"/>
        <v>1513052.08</v>
      </c>
      <c r="U41" s="20" t="str">
        <f t="shared" si="4"/>
        <v>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0</v>
      </c>
      <c r="H43" s="46">
        <f>SUMIFS('ค่าเสื่อม 2564'!$N$3:N$252,'ค่าเสื่อม 2564'!$E$3:$E$252,สรุป!$A43,'ค่าเสื่อม 2564'!$G$3:$G$252,สรุป!$B43,'ค่าเสื่อม 2564'!$S$3:$S$252,"1-")</f>
        <v>0</v>
      </c>
      <c r="I43" s="45">
        <f>COUNTIFS('ค่าเสื่อม 2564'!$E$3:$E$252,สรุป!$A43,'ค่าเสื่อม 2564'!$G$3:$G$252,สรุป!$B43,'ค่าเสื่อม 2564'!$S$3:$S$252,"2-")</f>
        <v>0</v>
      </c>
      <c r="J43" s="46">
        <f>SUMIFS('ค่าเสื่อม 2564'!$N$3:N$252,'ค่าเสื่อม 2564'!$E$3:$E$252,สรุป!$A43,'ค่าเสื่อม 2564'!$G$3:$G$252,สรุป!$B43,'ค่าเสื่อม 2564'!$S$3:$S$252,"2-")</f>
        <v>0</v>
      </c>
      <c r="K43" s="45">
        <f>COUNTIFS('ค่าเสื่อม 2564'!$E$3:$E$252,สรุป!$A43,'ค่าเสื่อม 2564'!$G$3:$G$252,สรุป!$B43,'ค่าเสื่อม 2564'!$S$3:$S$252,"3-")</f>
        <v>3</v>
      </c>
      <c r="L43" s="46">
        <f>SUMIFS('ค่าเสื่อม 2564'!$T$3:$T$252,'ค่าเสื่อม 2564'!$E$3:$E$252,สรุป!$A43,'ค่าเสื่อม 2564'!$G$3:$G$252,สรุป!$B43,'ค่าเสื่อม 2564'!$S$3:$S$252,"3-")</f>
        <v>251500</v>
      </c>
      <c r="M43" s="45">
        <f>COUNTIFS('ค่าเสื่อม 2564'!$E$3:$E$252,สรุป!$A43,'ค่าเสื่อม 2564'!$G$3:$G$252,สรุป!$B43,'ค่าเสื่อม 2564'!$S$3:$S$252,"4-")</f>
        <v>1</v>
      </c>
      <c r="N43" s="46">
        <f>SUMIFS('ค่าเสื่อม 2564'!$T$3:$T$252,'ค่าเสื่อม 2564'!$E$3:$E$252,สรุป!$A43,'ค่าเสื่อม 2564'!$G$3:$G$252,สรุป!$B43,'ค่าเสื่อม 2564'!$S$3:$S$252,"4-")</f>
        <v>65000</v>
      </c>
      <c r="O43" s="45">
        <f>COUNTIFS('ค่าเสื่อม 2564'!$E$3:$E$252,สรุป!$A43,'ค่าเสื่อม 2564'!$G$3:$G$252,สรุป!$B43,'ค่าเสื่อม 2564'!$S$3:$S$252,"5-")</f>
        <v>0</v>
      </c>
      <c r="P43" s="46">
        <f>SUMIFS('ค่าเสื่อม 2564'!$T$3:$T$252,'ค่าเสื่อม 2564'!$E$3:$E$252,สรุป!$A43,'ค่าเสื่อม 2564'!$G$3:$G$252,สรุป!$B43,'ค่าเสื่อม 2564'!$S$3:$S$252,"5-")</f>
        <v>0</v>
      </c>
      <c r="Q43" s="47">
        <f t="shared" si="38"/>
        <v>4</v>
      </c>
      <c r="R43" s="48">
        <f t="shared" si="39"/>
        <v>316500</v>
      </c>
      <c r="S43" s="49">
        <f>SUMIFS('ค่าเสื่อม 2564'!$U$3:$U$252,'ค่าเสื่อม 2564'!$E$3:$E$252,สรุป!$A43,'ค่าเสื่อม 2564'!$G$3:$G$252,สรุป!$B43,'ค่าเสื่อม 2564'!$S$3:$S$252,"5-")</f>
        <v>0</v>
      </c>
      <c r="T43" s="29">
        <f t="shared" si="3"/>
        <v>316500</v>
      </c>
      <c r="U43" s="20" t="str">
        <f t="shared" si="4"/>
        <v>Incomplete</v>
      </c>
    </row>
    <row r="44" spans="1:21" s="20" customFormat="1" ht="21.75" thickBot="1">
      <c r="A44" s="140" t="s">
        <v>22</v>
      </c>
      <c r="B44" s="141"/>
      <c r="C44" s="50">
        <f>SUM(C41:C43)</f>
        <v>2280524.12</v>
      </c>
      <c r="D44" s="32">
        <f>SUM(D41:D43)</f>
        <v>8</v>
      </c>
      <c r="E44" s="33">
        <f>SUM(E41:E43)</f>
        <v>0</v>
      </c>
      <c r="F44" s="31">
        <f t="shared" ref="F44" si="40">SUM(F41:F43)</f>
        <v>0</v>
      </c>
      <c r="G44" s="33">
        <f>SUM(G41:G43)</f>
        <v>2</v>
      </c>
      <c r="H44" s="31">
        <f t="shared" ref="H44:S44" si="41">SUM(H41:H43)</f>
        <v>1521724.12</v>
      </c>
      <c r="I44" s="34">
        <f>SUM(I41:I43)</f>
        <v>0</v>
      </c>
      <c r="J44" s="31">
        <f t="shared" si="41"/>
        <v>0</v>
      </c>
      <c r="K44" s="34">
        <f>SUM(K41:K43)</f>
        <v>5</v>
      </c>
      <c r="L44" s="31">
        <f t="shared" si="41"/>
        <v>664300</v>
      </c>
      <c r="M44" s="34">
        <f>SUM(M41:M43)</f>
        <v>1</v>
      </c>
      <c r="N44" s="31">
        <f t="shared" si="41"/>
        <v>65000</v>
      </c>
      <c r="O44" s="34">
        <f>SUM(O41:O43)</f>
        <v>0</v>
      </c>
      <c r="P44" s="31">
        <f t="shared" si="41"/>
        <v>0</v>
      </c>
      <c r="Q44" s="34">
        <f>SUM(Q41:Q43)</f>
        <v>8</v>
      </c>
      <c r="R44" s="31">
        <f t="shared" si="41"/>
        <v>2251024.12</v>
      </c>
      <c r="S44" s="35">
        <f t="shared" si="41"/>
        <v>0</v>
      </c>
      <c r="T44" s="29">
        <f t="shared" si="3"/>
        <v>2251024.12</v>
      </c>
      <c r="U44" s="20" t="str">
        <f t="shared" si="4"/>
        <v>Incomplete</v>
      </c>
    </row>
  </sheetData>
  <mergeCells count="20">
    <mergeCell ref="A8:B8"/>
    <mergeCell ref="A28:B28"/>
    <mergeCell ref="A32:B32"/>
    <mergeCell ref="A16:B16"/>
    <mergeCell ref="A12:B12"/>
    <mergeCell ref="A36:B36"/>
    <mergeCell ref="A40:B40"/>
    <mergeCell ref="A44:B44"/>
    <mergeCell ref="A20:B20"/>
    <mergeCell ref="A24:B24"/>
    <mergeCell ref="M3:N3"/>
    <mergeCell ref="O3:P3"/>
    <mergeCell ref="E3:F3"/>
    <mergeCell ref="E2:S2"/>
    <mergeCell ref="A1:S1"/>
    <mergeCell ref="A2:D3"/>
    <mergeCell ref="Q3:S3"/>
    <mergeCell ref="G3:H3"/>
    <mergeCell ref="I3:J3"/>
    <mergeCell ref="K3:L3"/>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workbookViewId="0">
      <pane xSplit="4" ySplit="2" topLeftCell="M198" activePane="bottomRight" state="frozen"/>
      <selection pane="topRight" activeCell="E1" sqref="E1"/>
      <selection pane="bottomLeft" activeCell="A3" sqref="A3"/>
      <selection pane="bottomRight" activeCell="B3" sqref="B3:W211"/>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v>1</v>
      </c>
      <c r="B3" s="14" t="s">
        <v>67</v>
      </c>
      <c r="C3" s="14">
        <v>2700</v>
      </c>
      <c r="D3" s="14" t="s">
        <v>68</v>
      </c>
      <c r="E3" s="16" t="s">
        <v>7</v>
      </c>
      <c r="F3" s="16" t="s">
        <v>69</v>
      </c>
      <c r="G3" s="16" t="s">
        <v>40</v>
      </c>
      <c r="H3" s="17" t="s">
        <v>70</v>
      </c>
      <c r="I3" s="16" t="s">
        <v>71</v>
      </c>
      <c r="J3" s="16" t="s">
        <v>72</v>
      </c>
      <c r="K3" s="17" t="s">
        <v>73</v>
      </c>
      <c r="L3" s="71">
        <v>1</v>
      </c>
      <c r="M3" s="16" t="s">
        <v>74</v>
      </c>
      <c r="N3" s="17">
        <v>300000</v>
      </c>
      <c r="O3" s="16">
        <v>0</v>
      </c>
      <c r="P3" s="16">
        <v>0</v>
      </c>
      <c r="Q3" s="17">
        <v>300000</v>
      </c>
      <c r="R3" s="16" t="s">
        <v>75</v>
      </c>
      <c r="S3" s="16" t="s">
        <v>71</v>
      </c>
      <c r="T3" s="16">
        <v>0</v>
      </c>
      <c r="U3" s="16"/>
      <c r="V3" s="16"/>
      <c r="W3" s="16">
        <v>443403</v>
      </c>
    </row>
    <row r="4" spans="1:23" s="6" customFormat="1" ht="43.5" customHeight="1">
      <c r="A4" s="3">
        <v>2</v>
      </c>
      <c r="B4" s="14" t="s">
        <v>67</v>
      </c>
      <c r="C4" s="14">
        <v>2700</v>
      </c>
      <c r="D4" s="14" t="s">
        <v>68</v>
      </c>
      <c r="E4" s="16" t="s">
        <v>7</v>
      </c>
      <c r="F4" s="16" t="s">
        <v>69</v>
      </c>
      <c r="G4" s="16" t="s">
        <v>39</v>
      </c>
      <c r="H4" s="17" t="s">
        <v>76</v>
      </c>
      <c r="I4" s="16" t="s">
        <v>77</v>
      </c>
      <c r="J4" s="16" t="s">
        <v>78</v>
      </c>
      <c r="K4" s="17" t="s">
        <v>79</v>
      </c>
      <c r="L4" s="71">
        <v>1</v>
      </c>
      <c r="M4" s="16" t="s">
        <v>80</v>
      </c>
      <c r="N4" s="17">
        <v>65000</v>
      </c>
      <c r="O4" s="16">
        <v>0</v>
      </c>
      <c r="P4" s="16">
        <v>0</v>
      </c>
      <c r="Q4" s="17">
        <v>65000</v>
      </c>
      <c r="R4" s="16" t="s">
        <v>75</v>
      </c>
      <c r="S4" s="16" t="s">
        <v>71</v>
      </c>
      <c r="T4" s="17">
        <v>0</v>
      </c>
      <c r="U4" s="16"/>
      <c r="V4" s="16"/>
      <c r="W4" s="16">
        <v>443162</v>
      </c>
    </row>
    <row r="5" spans="1:23" s="6" customFormat="1" ht="43.5" customHeight="1">
      <c r="A5" s="3">
        <v>3</v>
      </c>
      <c r="B5" s="14" t="s">
        <v>67</v>
      </c>
      <c r="C5" s="14">
        <v>2700</v>
      </c>
      <c r="D5" s="14" t="s">
        <v>68</v>
      </c>
      <c r="E5" s="16" t="s">
        <v>7</v>
      </c>
      <c r="F5" s="16" t="s">
        <v>81</v>
      </c>
      <c r="G5" s="16" t="s">
        <v>40</v>
      </c>
      <c r="H5" s="17" t="s">
        <v>70</v>
      </c>
      <c r="I5" s="16" t="s">
        <v>71</v>
      </c>
      <c r="J5" s="16" t="s">
        <v>82</v>
      </c>
      <c r="K5" s="17" t="s">
        <v>83</v>
      </c>
      <c r="L5" s="71">
        <v>1</v>
      </c>
      <c r="M5" s="16" t="s">
        <v>84</v>
      </c>
      <c r="N5" s="17">
        <v>175000</v>
      </c>
      <c r="O5" s="16">
        <v>0</v>
      </c>
      <c r="P5" s="16">
        <v>0</v>
      </c>
      <c r="Q5" s="17">
        <v>175000</v>
      </c>
      <c r="R5" s="16" t="s">
        <v>75</v>
      </c>
      <c r="S5" s="16" t="s">
        <v>71</v>
      </c>
      <c r="T5" s="16">
        <v>0</v>
      </c>
      <c r="U5" s="16"/>
      <c r="V5" s="16"/>
      <c r="W5" s="16">
        <v>443411</v>
      </c>
    </row>
    <row r="6" spans="1:23" s="6" customFormat="1" ht="43.5" customHeight="1">
      <c r="A6" s="3">
        <v>4</v>
      </c>
      <c r="B6" s="14" t="s">
        <v>67</v>
      </c>
      <c r="C6" s="14">
        <v>2700</v>
      </c>
      <c r="D6" s="14" t="s">
        <v>68</v>
      </c>
      <c r="E6" s="16" t="s">
        <v>7</v>
      </c>
      <c r="F6" s="16" t="s">
        <v>85</v>
      </c>
      <c r="G6" s="16" t="s">
        <v>40</v>
      </c>
      <c r="H6" s="17" t="s">
        <v>70</v>
      </c>
      <c r="I6" s="16" t="s">
        <v>71</v>
      </c>
      <c r="J6" s="16" t="s">
        <v>86</v>
      </c>
      <c r="K6" s="17" t="s">
        <v>87</v>
      </c>
      <c r="L6" s="71">
        <v>1</v>
      </c>
      <c r="M6" s="16">
        <v>10746</v>
      </c>
      <c r="N6" s="17">
        <v>300000</v>
      </c>
      <c r="O6" s="16">
        <v>0</v>
      </c>
      <c r="P6" s="16">
        <v>0</v>
      </c>
      <c r="Q6" s="17">
        <v>300000</v>
      </c>
      <c r="R6" s="16" t="s">
        <v>75</v>
      </c>
      <c r="S6" s="16" t="s">
        <v>71</v>
      </c>
      <c r="T6" s="16">
        <v>0</v>
      </c>
      <c r="U6" s="16"/>
      <c r="V6" s="16"/>
      <c r="W6" s="16">
        <v>443406</v>
      </c>
    </row>
    <row r="7" spans="1:23" s="6" customFormat="1" ht="43.5" customHeight="1">
      <c r="A7" s="3">
        <v>5</v>
      </c>
      <c r="B7" s="14" t="s">
        <v>67</v>
      </c>
      <c r="C7" s="14">
        <v>2700</v>
      </c>
      <c r="D7" s="14" t="s">
        <v>68</v>
      </c>
      <c r="E7" s="16" t="s">
        <v>7</v>
      </c>
      <c r="F7" s="16" t="s">
        <v>88</v>
      </c>
      <c r="G7" s="16" t="s">
        <v>39</v>
      </c>
      <c r="H7" s="17" t="s">
        <v>76</v>
      </c>
      <c r="I7" s="16" t="s">
        <v>77</v>
      </c>
      <c r="J7" s="16" t="s">
        <v>78</v>
      </c>
      <c r="K7" s="17" t="s">
        <v>79</v>
      </c>
      <c r="L7" s="71">
        <v>1</v>
      </c>
      <c r="M7" s="16" t="s">
        <v>80</v>
      </c>
      <c r="N7" s="17">
        <v>65000</v>
      </c>
      <c r="O7" s="16">
        <v>0</v>
      </c>
      <c r="P7" s="16">
        <v>0</v>
      </c>
      <c r="Q7" s="17">
        <v>65000</v>
      </c>
      <c r="R7" s="16" t="s">
        <v>75</v>
      </c>
      <c r="S7" s="16" t="s">
        <v>71</v>
      </c>
      <c r="T7" s="16">
        <v>0</v>
      </c>
      <c r="U7" s="16"/>
      <c r="V7" s="16"/>
      <c r="W7" s="16">
        <v>443161</v>
      </c>
    </row>
    <row r="8" spans="1:23" s="6" customFormat="1" ht="43.5" customHeight="1">
      <c r="A8" s="3">
        <v>6</v>
      </c>
      <c r="B8" s="14" t="s">
        <v>67</v>
      </c>
      <c r="C8" s="14">
        <v>2700</v>
      </c>
      <c r="D8" s="14" t="s">
        <v>68</v>
      </c>
      <c r="E8" s="16" t="s">
        <v>7</v>
      </c>
      <c r="F8" s="16" t="s">
        <v>89</v>
      </c>
      <c r="G8" s="16" t="s">
        <v>40</v>
      </c>
      <c r="H8" s="17" t="s">
        <v>70</v>
      </c>
      <c r="I8" s="16" t="s">
        <v>71</v>
      </c>
      <c r="J8" s="16" t="s">
        <v>90</v>
      </c>
      <c r="K8" s="17" t="s">
        <v>91</v>
      </c>
      <c r="L8" s="71">
        <v>1</v>
      </c>
      <c r="M8" s="16" t="s">
        <v>74</v>
      </c>
      <c r="N8" s="17">
        <v>300000</v>
      </c>
      <c r="O8" s="16">
        <v>0</v>
      </c>
      <c r="P8" s="16">
        <v>0</v>
      </c>
      <c r="Q8" s="17">
        <v>300000</v>
      </c>
      <c r="R8" s="16" t="s">
        <v>75</v>
      </c>
      <c r="S8" s="16" t="s">
        <v>71</v>
      </c>
      <c r="T8" s="16">
        <v>0</v>
      </c>
      <c r="U8" s="16"/>
      <c r="V8" s="16"/>
      <c r="W8" s="16">
        <v>443397</v>
      </c>
    </row>
    <row r="9" spans="1:23" s="6" customFormat="1" ht="43.5" customHeight="1">
      <c r="A9" s="3">
        <v>7</v>
      </c>
      <c r="B9" s="14" t="s">
        <v>67</v>
      </c>
      <c r="C9" s="14">
        <v>2700</v>
      </c>
      <c r="D9" s="14" t="s">
        <v>68</v>
      </c>
      <c r="E9" s="16" t="s">
        <v>7</v>
      </c>
      <c r="F9" s="16" t="s">
        <v>89</v>
      </c>
      <c r="G9" s="16" t="s">
        <v>39</v>
      </c>
      <c r="H9" s="17" t="s">
        <v>70</v>
      </c>
      <c r="I9" s="16" t="s">
        <v>71</v>
      </c>
      <c r="J9" s="16" t="s">
        <v>92</v>
      </c>
      <c r="K9" s="17" t="s">
        <v>93</v>
      </c>
      <c r="L9" s="71">
        <v>1</v>
      </c>
      <c r="M9" s="16" t="s">
        <v>94</v>
      </c>
      <c r="N9" s="17">
        <v>175000</v>
      </c>
      <c r="O9" s="16">
        <v>0</v>
      </c>
      <c r="P9" s="16">
        <v>0</v>
      </c>
      <c r="Q9" s="17">
        <v>175000</v>
      </c>
      <c r="R9" s="16" t="s">
        <v>75</v>
      </c>
      <c r="S9" s="16" t="s">
        <v>71</v>
      </c>
      <c r="T9" s="16">
        <v>0</v>
      </c>
      <c r="U9" s="16"/>
      <c r="V9" s="16"/>
      <c r="W9" s="16">
        <v>421366</v>
      </c>
    </row>
    <row r="10" spans="1:23" s="6" customFormat="1" ht="43.5" customHeight="1">
      <c r="A10" s="3">
        <v>8</v>
      </c>
      <c r="B10" s="14" t="s">
        <v>67</v>
      </c>
      <c r="C10" s="14">
        <v>2700</v>
      </c>
      <c r="D10" s="14" t="s">
        <v>68</v>
      </c>
      <c r="E10" s="16" t="s">
        <v>7</v>
      </c>
      <c r="F10" s="16" t="s">
        <v>95</v>
      </c>
      <c r="G10" s="16" t="s">
        <v>40</v>
      </c>
      <c r="H10" s="17" t="s">
        <v>70</v>
      </c>
      <c r="I10" s="16" t="s">
        <v>71</v>
      </c>
      <c r="J10" s="16" t="s">
        <v>96</v>
      </c>
      <c r="K10" s="17" t="s">
        <v>97</v>
      </c>
      <c r="L10" s="71">
        <v>1</v>
      </c>
      <c r="M10" s="16" t="s">
        <v>74</v>
      </c>
      <c r="N10" s="17">
        <v>300000</v>
      </c>
      <c r="O10" s="16">
        <v>0</v>
      </c>
      <c r="P10" s="16">
        <v>0</v>
      </c>
      <c r="Q10" s="17">
        <v>300000</v>
      </c>
      <c r="R10" s="16" t="s">
        <v>75</v>
      </c>
      <c r="S10" s="16" t="s">
        <v>71</v>
      </c>
      <c r="T10" s="16">
        <v>0</v>
      </c>
      <c r="U10" s="16"/>
      <c r="V10" s="16"/>
      <c r="W10" s="16">
        <v>443410</v>
      </c>
    </row>
    <row r="11" spans="1:23" s="6" customFormat="1" ht="43.5" customHeight="1">
      <c r="A11" s="3">
        <v>9</v>
      </c>
      <c r="B11" s="14" t="s">
        <v>67</v>
      </c>
      <c r="C11" s="14">
        <v>2700</v>
      </c>
      <c r="D11" s="14" t="s">
        <v>68</v>
      </c>
      <c r="E11" s="16" t="s">
        <v>7</v>
      </c>
      <c r="F11" s="16" t="s">
        <v>98</v>
      </c>
      <c r="G11" s="16" t="s">
        <v>40</v>
      </c>
      <c r="H11" s="17" t="s">
        <v>70</v>
      </c>
      <c r="I11" s="16" t="s">
        <v>71</v>
      </c>
      <c r="J11" s="16" t="s">
        <v>99</v>
      </c>
      <c r="K11" s="17" t="s">
        <v>100</v>
      </c>
      <c r="L11" s="71">
        <v>1</v>
      </c>
      <c r="M11" s="16" t="s">
        <v>74</v>
      </c>
      <c r="N11" s="17">
        <v>200000</v>
      </c>
      <c r="O11" s="16">
        <v>0</v>
      </c>
      <c r="P11" s="16">
        <v>0</v>
      </c>
      <c r="Q11" s="17">
        <v>200000</v>
      </c>
      <c r="R11" s="16" t="s">
        <v>75</v>
      </c>
      <c r="S11" s="16" t="s">
        <v>71</v>
      </c>
      <c r="T11" s="17">
        <v>0</v>
      </c>
      <c r="U11" s="16"/>
      <c r="V11" s="16"/>
      <c r="W11" s="16">
        <v>443412</v>
      </c>
    </row>
    <row r="12" spans="1:23" s="6" customFormat="1" ht="43.5" customHeight="1">
      <c r="A12" s="3">
        <v>10</v>
      </c>
      <c r="B12" s="14" t="s">
        <v>67</v>
      </c>
      <c r="C12" s="14">
        <v>2700</v>
      </c>
      <c r="D12" s="14" t="s">
        <v>68</v>
      </c>
      <c r="E12" s="16" t="s">
        <v>7</v>
      </c>
      <c r="F12" s="16" t="s">
        <v>7</v>
      </c>
      <c r="G12" s="16" t="s">
        <v>40</v>
      </c>
      <c r="H12" s="17" t="s">
        <v>70</v>
      </c>
      <c r="I12" s="16" t="s">
        <v>71</v>
      </c>
      <c r="J12" s="16" t="s">
        <v>112</v>
      </c>
      <c r="K12" s="17" t="s">
        <v>113</v>
      </c>
      <c r="L12" s="71">
        <v>1</v>
      </c>
      <c r="M12" s="16" t="s">
        <v>114</v>
      </c>
      <c r="N12" s="17">
        <v>1300000</v>
      </c>
      <c r="O12" s="17">
        <v>0</v>
      </c>
      <c r="P12" s="16">
        <v>0</v>
      </c>
      <c r="Q12" s="17">
        <v>1300000</v>
      </c>
      <c r="R12" s="16" t="s">
        <v>75</v>
      </c>
      <c r="S12" s="16" t="s">
        <v>71</v>
      </c>
      <c r="T12" s="17">
        <v>0</v>
      </c>
      <c r="U12" s="16"/>
      <c r="V12" s="16"/>
      <c r="W12" s="16">
        <v>427095</v>
      </c>
    </row>
    <row r="13" spans="1:23" s="6" customFormat="1" ht="43.5" customHeight="1">
      <c r="A13" s="3">
        <v>11</v>
      </c>
      <c r="B13" s="14" t="s">
        <v>67</v>
      </c>
      <c r="C13" s="14">
        <v>2700</v>
      </c>
      <c r="D13" s="14" t="s">
        <v>68</v>
      </c>
      <c r="E13" s="16" t="s">
        <v>7</v>
      </c>
      <c r="F13" s="16" t="s">
        <v>7</v>
      </c>
      <c r="G13" s="16" t="s">
        <v>40</v>
      </c>
      <c r="H13" s="17" t="s">
        <v>76</v>
      </c>
      <c r="I13" s="16" t="s">
        <v>121</v>
      </c>
      <c r="J13" s="16" t="s">
        <v>122</v>
      </c>
      <c r="K13" s="17" t="s">
        <v>122</v>
      </c>
      <c r="L13" s="71">
        <v>2</v>
      </c>
      <c r="M13" s="16" t="s">
        <v>123</v>
      </c>
      <c r="N13" s="17">
        <v>900000</v>
      </c>
      <c r="O13" s="16">
        <v>0</v>
      </c>
      <c r="P13" s="16">
        <v>0</v>
      </c>
      <c r="Q13" s="17">
        <v>900000</v>
      </c>
      <c r="R13" s="16" t="s">
        <v>75</v>
      </c>
      <c r="S13" s="16" t="s">
        <v>71</v>
      </c>
      <c r="T13" s="17">
        <v>0</v>
      </c>
      <c r="U13" s="16"/>
      <c r="V13" s="16"/>
      <c r="W13" s="16">
        <v>427101</v>
      </c>
    </row>
    <row r="14" spans="1:23" s="6" customFormat="1" ht="43.5" customHeight="1">
      <c r="A14" s="3">
        <v>12</v>
      </c>
      <c r="B14" s="14" t="s">
        <v>67</v>
      </c>
      <c r="C14" s="14">
        <v>2700</v>
      </c>
      <c r="D14" s="14" t="s">
        <v>68</v>
      </c>
      <c r="E14" s="16" t="s">
        <v>7</v>
      </c>
      <c r="F14" s="16" t="s">
        <v>7</v>
      </c>
      <c r="G14" s="16" t="s">
        <v>40</v>
      </c>
      <c r="H14" s="17" t="s">
        <v>76</v>
      </c>
      <c r="I14" s="16" t="s">
        <v>103</v>
      </c>
      <c r="J14" s="16" t="s">
        <v>109</v>
      </c>
      <c r="K14" s="17" t="s">
        <v>110</v>
      </c>
      <c r="L14" s="71">
        <v>1</v>
      </c>
      <c r="M14" s="16" t="s">
        <v>111</v>
      </c>
      <c r="N14" s="17">
        <v>480000</v>
      </c>
      <c r="O14" s="16">
        <v>0</v>
      </c>
      <c r="P14" s="16">
        <v>0</v>
      </c>
      <c r="Q14" s="17">
        <v>480000</v>
      </c>
      <c r="R14" s="16" t="s">
        <v>75</v>
      </c>
      <c r="S14" s="16" t="s">
        <v>71</v>
      </c>
      <c r="T14" s="17">
        <v>0</v>
      </c>
      <c r="U14" s="16"/>
      <c r="V14" s="16"/>
      <c r="W14" s="16">
        <v>427102</v>
      </c>
    </row>
    <row r="15" spans="1:23" s="6" customFormat="1" ht="43.5" customHeight="1">
      <c r="A15" s="3">
        <v>13</v>
      </c>
      <c r="B15" s="14" t="s">
        <v>67</v>
      </c>
      <c r="C15" s="14">
        <v>2700</v>
      </c>
      <c r="D15" s="14" t="s">
        <v>68</v>
      </c>
      <c r="E15" s="16" t="s">
        <v>7</v>
      </c>
      <c r="F15" s="16" t="s">
        <v>7</v>
      </c>
      <c r="G15" s="16" t="s">
        <v>40</v>
      </c>
      <c r="H15" s="17" t="s">
        <v>76</v>
      </c>
      <c r="I15" s="16" t="s">
        <v>77</v>
      </c>
      <c r="J15" s="16" t="s">
        <v>101</v>
      </c>
      <c r="K15" s="17" t="s">
        <v>101</v>
      </c>
      <c r="L15" s="71">
        <v>1</v>
      </c>
      <c r="M15" s="16" t="s">
        <v>102</v>
      </c>
      <c r="N15" s="17">
        <v>480000</v>
      </c>
      <c r="O15" s="16">
        <v>0</v>
      </c>
      <c r="P15" s="16">
        <v>0</v>
      </c>
      <c r="Q15" s="17">
        <v>480000</v>
      </c>
      <c r="R15" s="16" t="s">
        <v>75</v>
      </c>
      <c r="S15" s="16" t="s">
        <v>71</v>
      </c>
      <c r="T15" s="17">
        <v>0</v>
      </c>
      <c r="U15" s="16"/>
      <c r="V15" s="16"/>
      <c r="W15" s="16">
        <v>427096</v>
      </c>
    </row>
    <row r="16" spans="1:23" s="6" customFormat="1" ht="43.5" customHeight="1">
      <c r="A16" s="3">
        <v>14</v>
      </c>
      <c r="B16" s="14" t="s">
        <v>67</v>
      </c>
      <c r="C16" s="14">
        <v>2700</v>
      </c>
      <c r="D16" s="14" t="s">
        <v>68</v>
      </c>
      <c r="E16" s="16" t="s">
        <v>7</v>
      </c>
      <c r="F16" s="16" t="s">
        <v>7</v>
      </c>
      <c r="G16" s="16" t="s">
        <v>40</v>
      </c>
      <c r="H16" s="17" t="s">
        <v>76</v>
      </c>
      <c r="I16" s="16" t="s">
        <v>103</v>
      </c>
      <c r="J16" s="16" t="s">
        <v>104</v>
      </c>
      <c r="K16" s="17" t="s">
        <v>104</v>
      </c>
      <c r="L16" s="71">
        <v>1</v>
      </c>
      <c r="M16" s="16" t="s">
        <v>105</v>
      </c>
      <c r="N16" s="17">
        <v>3340728.71</v>
      </c>
      <c r="O16" s="16">
        <v>9271.2900000000009</v>
      </c>
      <c r="P16" s="16">
        <v>0</v>
      </c>
      <c r="Q16" s="17">
        <v>3350000</v>
      </c>
      <c r="R16" s="16" t="s">
        <v>75</v>
      </c>
      <c r="S16" s="16" t="s">
        <v>71</v>
      </c>
      <c r="T16" s="17">
        <v>0</v>
      </c>
      <c r="U16" s="16"/>
      <c r="V16" s="16"/>
      <c r="W16" s="16">
        <v>427094</v>
      </c>
    </row>
    <row r="17" spans="1:23" s="6" customFormat="1" ht="43.5" customHeight="1">
      <c r="A17" s="3">
        <v>15</v>
      </c>
      <c r="B17" s="14" t="s">
        <v>67</v>
      </c>
      <c r="C17" s="14">
        <v>2700</v>
      </c>
      <c r="D17" s="14" t="s">
        <v>68</v>
      </c>
      <c r="E17" s="16" t="s">
        <v>7</v>
      </c>
      <c r="F17" s="16" t="s">
        <v>7</v>
      </c>
      <c r="G17" s="16" t="s">
        <v>40</v>
      </c>
      <c r="H17" s="17" t="s">
        <v>70</v>
      </c>
      <c r="I17" s="16" t="s">
        <v>71</v>
      </c>
      <c r="J17" s="16" t="s">
        <v>124</v>
      </c>
      <c r="K17" s="17" t="s">
        <v>124</v>
      </c>
      <c r="L17" s="71">
        <v>1</v>
      </c>
      <c r="M17" s="16" t="s">
        <v>124</v>
      </c>
      <c r="N17" s="17">
        <v>1123780.43</v>
      </c>
      <c r="O17" s="16">
        <v>0</v>
      </c>
      <c r="P17" s="16">
        <v>0</v>
      </c>
      <c r="Q17" s="17">
        <v>1123780.43</v>
      </c>
      <c r="R17" s="16" t="s">
        <v>75</v>
      </c>
      <c r="S17" s="16" t="s">
        <v>71</v>
      </c>
      <c r="T17" s="17">
        <v>0</v>
      </c>
      <c r="U17" s="16"/>
      <c r="V17" s="16"/>
      <c r="W17" s="16">
        <v>427103</v>
      </c>
    </row>
    <row r="18" spans="1:23" s="6" customFormat="1" ht="43.5" customHeight="1">
      <c r="A18" s="3">
        <v>16</v>
      </c>
      <c r="B18" s="14" t="s">
        <v>67</v>
      </c>
      <c r="C18" s="14">
        <v>2700</v>
      </c>
      <c r="D18" s="14" t="s">
        <v>68</v>
      </c>
      <c r="E18" s="16" t="s">
        <v>7</v>
      </c>
      <c r="F18" s="16" t="s">
        <v>7</v>
      </c>
      <c r="G18" s="16" t="s">
        <v>40</v>
      </c>
      <c r="H18" s="17" t="s">
        <v>76</v>
      </c>
      <c r="I18" s="16" t="s">
        <v>118</v>
      </c>
      <c r="J18" s="16" t="s">
        <v>119</v>
      </c>
      <c r="K18" s="17" t="s">
        <v>119</v>
      </c>
      <c r="L18" s="71">
        <v>2</v>
      </c>
      <c r="M18" s="16" t="s">
        <v>120</v>
      </c>
      <c r="N18" s="17">
        <v>660000</v>
      </c>
      <c r="O18" s="17">
        <v>0</v>
      </c>
      <c r="P18" s="16">
        <v>0</v>
      </c>
      <c r="Q18" s="17">
        <v>660000</v>
      </c>
      <c r="R18" s="16" t="s">
        <v>75</v>
      </c>
      <c r="S18" s="16" t="s">
        <v>71</v>
      </c>
      <c r="T18" s="17">
        <v>0</v>
      </c>
      <c r="U18" s="16"/>
      <c r="V18" s="16"/>
      <c r="W18" s="16">
        <v>427097</v>
      </c>
    </row>
    <row r="19" spans="1:23" s="6" customFormat="1" ht="43.5" customHeight="1">
      <c r="A19" s="3">
        <v>17</v>
      </c>
      <c r="B19" s="14" t="s">
        <v>67</v>
      </c>
      <c r="C19" s="14">
        <v>2700</v>
      </c>
      <c r="D19" s="14" t="s">
        <v>68</v>
      </c>
      <c r="E19" s="16" t="s">
        <v>7</v>
      </c>
      <c r="F19" s="16" t="s">
        <v>7</v>
      </c>
      <c r="G19" s="16" t="s">
        <v>40</v>
      </c>
      <c r="H19" s="16" t="s">
        <v>76</v>
      </c>
      <c r="I19" s="16" t="s">
        <v>121</v>
      </c>
      <c r="J19" s="16" t="s">
        <v>125</v>
      </c>
      <c r="K19" s="17" t="s">
        <v>125</v>
      </c>
      <c r="L19" s="71">
        <v>8</v>
      </c>
      <c r="M19" s="16" t="s">
        <v>126</v>
      </c>
      <c r="N19" s="17">
        <v>6400000</v>
      </c>
      <c r="O19" s="16">
        <v>0</v>
      </c>
      <c r="P19" s="16">
        <v>0</v>
      </c>
      <c r="Q19" s="17">
        <v>6400000</v>
      </c>
      <c r="R19" s="16" t="s">
        <v>75</v>
      </c>
      <c r="S19" s="16" t="s">
        <v>71</v>
      </c>
      <c r="T19" s="16">
        <v>0</v>
      </c>
      <c r="U19" s="16"/>
      <c r="V19" s="16"/>
      <c r="W19" s="16">
        <v>427098</v>
      </c>
    </row>
    <row r="20" spans="1:23" s="6" customFormat="1" ht="43.5" customHeight="1">
      <c r="A20" s="3">
        <v>18</v>
      </c>
      <c r="B20" s="14" t="s">
        <v>67</v>
      </c>
      <c r="C20" s="14">
        <v>2700</v>
      </c>
      <c r="D20" s="14" t="s">
        <v>68</v>
      </c>
      <c r="E20" s="16" t="s">
        <v>7</v>
      </c>
      <c r="F20" s="16" t="s">
        <v>7</v>
      </c>
      <c r="G20" s="16" t="s">
        <v>40</v>
      </c>
      <c r="H20" s="17" t="s">
        <v>76</v>
      </c>
      <c r="I20" s="16" t="s">
        <v>106</v>
      </c>
      <c r="J20" s="16" t="s">
        <v>107</v>
      </c>
      <c r="K20" s="17" t="s">
        <v>107</v>
      </c>
      <c r="L20" s="71">
        <v>1</v>
      </c>
      <c r="M20" s="16" t="s">
        <v>108</v>
      </c>
      <c r="N20" s="17">
        <v>400000</v>
      </c>
      <c r="O20" s="16">
        <v>0</v>
      </c>
      <c r="P20" s="16">
        <v>0</v>
      </c>
      <c r="Q20" s="17">
        <v>400000</v>
      </c>
      <c r="R20" s="16" t="s">
        <v>75</v>
      </c>
      <c r="S20" s="16" t="s">
        <v>71</v>
      </c>
      <c r="T20" s="17">
        <v>0</v>
      </c>
      <c r="U20" s="16"/>
      <c r="V20" s="16"/>
      <c r="W20" s="16">
        <v>427099</v>
      </c>
    </row>
    <row r="21" spans="1:23" s="6" customFormat="1" ht="43.5" customHeight="1">
      <c r="A21" s="3">
        <v>19</v>
      </c>
      <c r="B21" s="14" t="s">
        <v>67</v>
      </c>
      <c r="C21" s="14">
        <v>2700</v>
      </c>
      <c r="D21" s="14" t="s">
        <v>68</v>
      </c>
      <c r="E21" s="16" t="s">
        <v>7</v>
      </c>
      <c r="F21" s="16" t="s">
        <v>7</v>
      </c>
      <c r="G21" s="16" t="s">
        <v>40</v>
      </c>
      <c r="H21" s="17" t="s">
        <v>76</v>
      </c>
      <c r="I21" s="16" t="s">
        <v>106</v>
      </c>
      <c r="J21" s="16" t="s">
        <v>115</v>
      </c>
      <c r="K21" s="17" t="s">
        <v>116</v>
      </c>
      <c r="L21" s="71">
        <v>1</v>
      </c>
      <c r="M21" s="16" t="s">
        <v>117</v>
      </c>
      <c r="N21" s="17">
        <v>650000</v>
      </c>
      <c r="O21" s="16">
        <v>0</v>
      </c>
      <c r="P21" s="16">
        <v>0</v>
      </c>
      <c r="Q21" s="17">
        <v>650000</v>
      </c>
      <c r="R21" s="16" t="s">
        <v>75</v>
      </c>
      <c r="S21" s="16" t="s">
        <v>71</v>
      </c>
      <c r="T21" s="16">
        <v>0</v>
      </c>
      <c r="U21" s="16"/>
      <c r="V21" s="16"/>
      <c r="W21" s="16">
        <v>427100</v>
      </c>
    </row>
    <row r="22" spans="1:23" s="6" customFormat="1" ht="43.5" customHeight="1">
      <c r="A22" s="3">
        <v>20</v>
      </c>
      <c r="B22" s="14" t="s">
        <v>67</v>
      </c>
      <c r="C22" s="14">
        <v>2700</v>
      </c>
      <c r="D22" s="14" t="s">
        <v>68</v>
      </c>
      <c r="E22" s="16" t="s">
        <v>8</v>
      </c>
      <c r="F22" s="16" t="s">
        <v>127</v>
      </c>
      <c r="G22" s="16" t="s">
        <v>39</v>
      </c>
      <c r="H22" s="17" t="s">
        <v>76</v>
      </c>
      <c r="I22" s="16" t="s">
        <v>77</v>
      </c>
      <c r="J22" s="16" t="s">
        <v>128</v>
      </c>
      <c r="K22" s="17" t="s">
        <v>129</v>
      </c>
      <c r="L22" s="71">
        <v>1</v>
      </c>
      <c r="M22" s="16" t="s">
        <v>130</v>
      </c>
      <c r="N22" s="17">
        <v>65000</v>
      </c>
      <c r="O22" s="16">
        <v>0</v>
      </c>
      <c r="P22" s="16">
        <v>0</v>
      </c>
      <c r="Q22" s="17">
        <v>65000</v>
      </c>
      <c r="R22" s="16" t="s">
        <v>75</v>
      </c>
      <c r="S22" s="16" t="s">
        <v>564</v>
      </c>
      <c r="T22" s="16">
        <v>65000</v>
      </c>
      <c r="U22" s="16"/>
      <c r="V22" s="16"/>
      <c r="W22" s="16">
        <v>441771</v>
      </c>
    </row>
    <row r="23" spans="1:23" s="6" customFormat="1" ht="43.5" customHeight="1">
      <c r="A23" s="3">
        <v>21</v>
      </c>
      <c r="B23" s="14" t="s">
        <v>67</v>
      </c>
      <c r="C23" s="14">
        <v>2700</v>
      </c>
      <c r="D23" s="14" t="s">
        <v>68</v>
      </c>
      <c r="E23" s="16" t="s">
        <v>8</v>
      </c>
      <c r="F23" s="16" t="s">
        <v>127</v>
      </c>
      <c r="G23" s="16" t="s">
        <v>40</v>
      </c>
      <c r="H23" s="17" t="s">
        <v>76</v>
      </c>
      <c r="I23" s="16" t="s">
        <v>131</v>
      </c>
      <c r="J23" s="16" t="s">
        <v>132</v>
      </c>
      <c r="K23" s="17" t="s">
        <v>132</v>
      </c>
      <c r="L23" s="71">
        <v>2</v>
      </c>
      <c r="M23" s="16" t="s">
        <v>133</v>
      </c>
      <c r="N23" s="17">
        <v>60000</v>
      </c>
      <c r="O23" s="16">
        <v>0</v>
      </c>
      <c r="P23" s="16">
        <v>0</v>
      </c>
      <c r="Q23" s="17">
        <v>60000</v>
      </c>
      <c r="R23" s="16" t="s">
        <v>75</v>
      </c>
      <c r="S23" s="16" t="s">
        <v>542</v>
      </c>
      <c r="T23" s="17">
        <v>60000</v>
      </c>
      <c r="U23" s="16"/>
      <c r="V23" s="16"/>
      <c r="W23" s="16">
        <v>402622</v>
      </c>
    </row>
    <row r="24" spans="1:23" s="6" customFormat="1" ht="43.5" customHeight="1">
      <c r="A24" s="3">
        <v>22</v>
      </c>
      <c r="B24" s="14" t="s">
        <v>67</v>
      </c>
      <c r="C24" s="14">
        <v>2700</v>
      </c>
      <c r="D24" s="14" t="s">
        <v>68</v>
      </c>
      <c r="E24" s="16" t="s">
        <v>8</v>
      </c>
      <c r="F24" s="16" t="s">
        <v>134</v>
      </c>
      <c r="G24" s="16" t="s">
        <v>40</v>
      </c>
      <c r="H24" s="17" t="s">
        <v>76</v>
      </c>
      <c r="I24" s="16" t="s">
        <v>136</v>
      </c>
      <c r="J24" s="16" t="s">
        <v>137</v>
      </c>
      <c r="K24" s="17" t="s">
        <v>137</v>
      </c>
      <c r="L24" s="71">
        <v>2</v>
      </c>
      <c r="M24" s="16" t="s">
        <v>138</v>
      </c>
      <c r="N24" s="17">
        <v>72800</v>
      </c>
      <c r="O24" s="16">
        <v>0</v>
      </c>
      <c r="P24" s="16">
        <v>0</v>
      </c>
      <c r="Q24" s="17">
        <v>72800</v>
      </c>
      <c r="R24" s="16" t="s">
        <v>75</v>
      </c>
      <c r="S24" s="16" t="s">
        <v>564</v>
      </c>
      <c r="T24" s="17">
        <v>72800</v>
      </c>
      <c r="U24" s="16"/>
      <c r="V24" s="16"/>
      <c r="W24" s="16">
        <v>402735</v>
      </c>
    </row>
    <row r="25" spans="1:23" s="6" customFormat="1" ht="43.5" customHeight="1">
      <c r="A25" s="3">
        <v>23</v>
      </c>
      <c r="B25" s="14" t="s">
        <v>67</v>
      </c>
      <c r="C25" s="14">
        <v>2700</v>
      </c>
      <c r="D25" s="14" t="s">
        <v>68</v>
      </c>
      <c r="E25" s="16" t="s">
        <v>8</v>
      </c>
      <c r="F25" s="16" t="s">
        <v>134</v>
      </c>
      <c r="G25" s="16" t="s">
        <v>40</v>
      </c>
      <c r="H25" s="17" t="s">
        <v>76</v>
      </c>
      <c r="I25" s="16" t="s">
        <v>131</v>
      </c>
      <c r="J25" s="16" t="s">
        <v>132</v>
      </c>
      <c r="K25" s="17" t="s">
        <v>132</v>
      </c>
      <c r="L25" s="71">
        <v>1</v>
      </c>
      <c r="M25" s="16" t="s">
        <v>135</v>
      </c>
      <c r="N25" s="17">
        <v>30000</v>
      </c>
      <c r="O25" s="17">
        <v>0</v>
      </c>
      <c r="P25" s="16">
        <v>0</v>
      </c>
      <c r="Q25" s="17">
        <v>30000</v>
      </c>
      <c r="R25" s="16" t="s">
        <v>75</v>
      </c>
      <c r="S25" s="16" t="s">
        <v>542</v>
      </c>
      <c r="T25" s="17">
        <v>30000</v>
      </c>
      <c r="U25" s="16"/>
      <c r="V25" s="16"/>
      <c r="W25" s="16">
        <v>402697</v>
      </c>
    </row>
    <row r="26" spans="1:23" s="6" customFormat="1" ht="43.5" customHeight="1">
      <c r="A26" s="3">
        <v>24</v>
      </c>
      <c r="B26" s="14" t="s">
        <v>67</v>
      </c>
      <c r="C26" s="14">
        <v>2700</v>
      </c>
      <c r="D26" s="14" t="s">
        <v>68</v>
      </c>
      <c r="E26" s="16" t="s">
        <v>8</v>
      </c>
      <c r="F26" s="16" t="s">
        <v>139</v>
      </c>
      <c r="G26" s="16" t="s">
        <v>40</v>
      </c>
      <c r="H26" s="17" t="s">
        <v>76</v>
      </c>
      <c r="I26" s="16" t="s">
        <v>136</v>
      </c>
      <c r="J26" s="16" t="s">
        <v>137</v>
      </c>
      <c r="K26" s="17" t="s">
        <v>137</v>
      </c>
      <c r="L26" s="71">
        <v>1</v>
      </c>
      <c r="M26" s="16" t="s">
        <v>140</v>
      </c>
      <c r="N26" s="17">
        <v>36400</v>
      </c>
      <c r="O26" s="16">
        <v>0</v>
      </c>
      <c r="P26" s="16">
        <v>0</v>
      </c>
      <c r="Q26" s="17">
        <v>36400</v>
      </c>
      <c r="R26" s="16" t="s">
        <v>75</v>
      </c>
      <c r="S26" s="16" t="s">
        <v>564</v>
      </c>
      <c r="T26" s="17">
        <v>36400</v>
      </c>
      <c r="U26" s="16"/>
      <c r="V26" s="16"/>
      <c r="W26" s="16">
        <v>402815</v>
      </c>
    </row>
    <row r="27" spans="1:23" s="6" customFormat="1" ht="43.5" customHeight="1">
      <c r="A27" s="3">
        <v>25</v>
      </c>
      <c r="B27" s="14" t="s">
        <v>67</v>
      </c>
      <c r="C27" s="14">
        <v>2700</v>
      </c>
      <c r="D27" s="14" t="s">
        <v>68</v>
      </c>
      <c r="E27" s="16" t="s">
        <v>8</v>
      </c>
      <c r="F27" s="16" t="s">
        <v>141</v>
      </c>
      <c r="G27" s="16" t="s">
        <v>40</v>
      </c>
      <c r="H27" s="17" t="s">
        <v>76</v>
      </c>
      <c r="I27" s="16" t="s">
        <v>131</v>
      </c>
      <c r="J27" s="16" t="s">
        <v>132</v>
      </c>
      <c r="K27" s="17" t="s">
        <v>132</v>
      </c>
      <c r="L27" s="71">
        <v>1</v>
      </c>
      <c r="M27" s="16" t="s">
        <v>142</v>
      </c>
      <c r="N27" s="17">
        <v>30000</v>
      </c>
      <c r="O27" s="16">
        <v>0</v>
      </c>
      <c r="P27" s="16">
        <v>0</v>
      </c>
      <c r="Q27" s="17">
        <v>30000</v>
      </c>
      <c r="R27" s="16" t="s">
        <v>75</v>
      </c>
      <c r="S27" s="16" t="s">
        <v>542</v>
      </c>
      <c r="T27" s="17">
        <v>30000</v>
      </c>
      <c r="U27" s="16"/>
      <c r="V27" s="16"/>
      <c r="W27" s="16">
        <v>402704</v>
      </c>
    </row>
    <row r="28" spans="1:23" s="6" customFormat="1" ht="43.5" customHeight="1">
      <c r="A28" s="3">
        <v>26</v>
      </c>
      <c r="B28" s="14" t="s">
        <v>67</v>
      </c>
      <c r="C28" s="14">
        <v>2700</v>
      </c>
      <c r="D28" s="14" t="s">
        <v>68</v>
      </c>
      <c r="E28" s="16" t="s">
        <v>8</v>
      </c>
      <c r="F28" s="16" t="s">
        <v>141</v>
      </c>
      <c r="G28" s="16" t="s">
        <v>40</v>
      </c>
      <c r="H28" s="17" t="s">
        <v>76</v>
      </c>
      <c r="I28" s="16" t="s">
        <v>136</v>
      </c>
      <c r="J28" s="16" t="s">
        <v>137</v>
      </c>
      <c r="K28" s="17" t="s">
        <v>137</v>
      </c>
      <c r="L28" s="71">
        <v>2</v>
      </c>
      <c r="M28" s="16" t="s">
        <v>143</v>
      </c>
      <c r="N28" s="17">
        <v>72800</v>
      </c>
      <c r="O28" s="16">
        <v>0</v>
      </c>
      <c r="P28" s="16">
        <v>0</v>
      </c>
      <c r="Q28" s="17">
        <v>72800</v>
      </c>
      <c r="R28" s="16" t="s">
        <v>75</v>
      </c>
      <c r="S28" s="16" t="s">
        <v>564</v>
      </c>
      <c r="T28" s="17">
        <v>72800</v>
      </c>
      <c r="U28" s="16"/>
      <c r="V28" s="16"/>
      <c r="W28" s="16">
        <v>402801</v>
      </c>
    </row>
    <row r="29" spans="1:23" s="6" customFormat="1" ht="43.5" customHeight="1">
      <c r="A29" s="3">
        <v>27</v>
      </c>
      <c r="B29" s="14" t="s">
        <v>67</v>
      </c>
      <c r="C29" s="14">
        <v>2700</v>
      </c>
      <c r="D29" s="14" t="s">
        <v>68</v>
      </c>
      <c r="E29" s="16" t="s">
        <v>8</v>
      </c>
      <c r="F29" s="16" t="s">
        <v>144</v>
      </c>
      <c r="G29" s="16" t="s">
        <v>40</v>
      </c>
      <c r="H29" s="17" t="s">
        <v>76</v>
      </c>
      <c r="I29" s="16" t="s">
        <v>136</v>
      </c>
      <c r="J29" s="16" t="s">
        <v>137</v>
      </c>
      <c r="K29" s="17" t="s">
        <v>137</v>
      </c>
      <c r="L29" s="71">
        <v>1</v>
      </c>
      <c r="M29" s="16" t="s">
        <v>148</v>
      </c>
      <c r="N29" s="17">
        <v>36400</v>
      </c>
      <c r="O29" s="16">
        <v>0</v>
      </c>
      <c r="P29" s="16">
        <v>0</v>
      </c>
      <c r="Q29" s="17">
        <v>36400</v>
      </c>
      <c r="R29" s="16" t="s">
        <v>75</v>
      </c>
      <c r="S29" s="16" t="s">
        <v>564</v>
      </c>
      <c r="T29" s="17">
        <v>36400</v>
      </c>
      <c r="U29" s="16"/>
      <c r="V29" s="16"/>
      <c r="W29" s="16">
        <v>402749</v>
      </c>
    </row>
    <row r="30" spans="1:23" s="6" customFormat="1" ht="43.5" customHeight="1">
      <c r="A30" s="3">
        <v>28</v>
      </c>
      <c r="B30" s="14" t="s">
        <v>67</v>
      </c>
      <c r="C30" s="14">
        <v>2700</v>
      </c>
      <c r="D30" s="14" t="s">
        <v>68</v>
      </c>
      <c r="E30" s="16" t="s">
        <v>8</v>
      </c>
      <c r="F30" s="16" t="s">
        <v>144</v>
      </c>
      <c r="G30" s="16" t="s">
        <v>40</v>
      </c>
      <c r="H30" s="17" t="s">
        <v>76</v>
      </c>
      <c r="I30" s="16" t="s">
        <v>145</v>
      </c>
      <c r="J30" s="16" t="s">
        <v>146</v>
      </c>
      <c r="K30" s="17" t="s">
        <v>146</v>
      </c>
      <c r="L30" s="71">
        <v>1</v>
      </c>
      <c r="M30" s="16" t="s">
        <v>147</v>
      </c>
      <c r="N30" s="17">
        <v>44800</v>
      </c>
      <c r="O30" s="16">
        <v>0</v>
      </c>
      <c r="P30" s="16">
        <v>0</v>
      </c>
      <c r="Q30" s="17">
        <v>44800</v>
      </c>
      <c r="R30" s="16" t="s">
        <v>75</v>
      </c>
      <c r="S30" s="16" t="s">
        <v>564</v>
      </c>
      <c r="T30" s="17">
        <v>39500</v>
      </c>
      <c r="U30" s="16"/>
      <c r="V30" s="16"/>
      <c r="W30" s="16">
        <v>402585</v>
      </c>
    </row>
    <row r="31" spans="1:23" s="6" customFormat="1" ht="43.5" customHeight="1">
      <c r="A31" s="3">
        <v>29</v>
      </c>
      <c r="B31" s="14" t="s">
        <v>67</v>
      </c>
      <c r="C31" s="14">
        <v>2700</v>
      </c>
      <c r="D31" s="14" t="s">
        <v>68</v>
      </c>
      <c r="E31" s="16" t="s">
        <v>8</v>
      </c>
      <c r="F31" s="16" t="s">
        <v>149</v>
      </c>
      <c r="G31" s="16" t="s">
        <v>40</v>
      </c>
      <c r="H31" s="17" t="s">
        <v>76</v>
      </c>
      <c r="I31" s="16" t="s">
        <v>136</v>
      </c>
      <c r="J31" s="16" t="s">
        <v>137</v>
      </c>
      <c r="K31" s="17" t="s">
        <v>137</v>
      </c>
      <c r="L31" s="71">
        <v>2</v>
      </c>
      <c r="M31" s="16" t="s">
        <v>151</v>
      </c>
      <c r="N31" s="17">
        <v>72800</v>
      </c>
      <c r="O31" s="16">
        <v>0</v>
      </c>
      <c r="P31" s="16">
        <v>0</v>
      </c>
      <c r="Q31" s="17">
        <v>72800</v>
      </c>
      <c r="R31" s="16" t="s">
        <v>75</v>
      </c>
      <c r="S31" s="16" t="s">
        <v>564</v>
      </c>
      <c r="T31" s="17">
        <v>72800</v>
      </c>
      <c r="U31" s="17"/>
      <c r="V31" s="16"/>
      <c r="W31" s="16">
        <v>402784</v>
      </c>
    </row>
    <row r="32" spans="1:23" s="6" customFormat="1" ht="43.5" customHeight="1">
      <c r="A32" s="3">
        <v>30</v>
      </c>
      <c r="B32" s="14" t="s">
        <v>67</v>
      </c>
      <c r="C32" s="14">
        <v>2700</v>
      </c>
      <c r="D32" s="14" t="s">
        <v>68</v>
      </c>
      <c r="E32" s="16" t="s">
        <v>8</v>
      </c>
      <c r="F32" s="16" t="s">
        <v>149</v>
      </c>
      <c r="G32" s="16" t="s">
        <v>40</v>
      </c>
      <c r="H32" s="17" t="s">
        <v>76</v>
      </c>
      <c r="I32" s="16" t="s">
        <v>131</v>
      </c>
      <c r="J32" s="16" t="s">
        <v>132</v>
      </c>
      <c r="K32" s="17" t="s">
        <v>132</v>
      </c>
      <c r="L32" s="71">
        <v>1</v>
      </c>
      <c r="M32" s="16" t="s">
        <v>152</v>
      </c>
      <c r="N32" s="17">
        <v>30000</v>
      </c>
      <c r="O32" s="16">
        <v>0</v>
      </c>
      <c r="P32" s="16">
        <v>0</v>
      </c>
      <c r="Q32" s="17">
        <v>30000</v>
      </c>
      <c r="R32" s="16" t="s">
        <v>75</v>
      </c>
      <c r="S32" s="16" t="s">
        <v>542</v>
      </c>
      <c r="T32" s="17">
        <v>30000</v>
      </c>
      <c r="U32" s="16"/>
      <c r="V32" s="16"/>
      <c r="W32" s="16">
        <v>402826</v>
      </c>
    </row>
    <row r="33" spans="1:23" s="6" customFormat="1" ht="43.5" customHeight="1">
      <c r="A33" s="3">
        <v>31</v>
      </c>
      <c r="B33" s="14" t="s">
        <v>67</v>
      </c>
      <c r="C33" s="14">
        <v>2700</v>
      </c>
      <c r="D33" s="14" t="s">
        <v>68</v>
      </c>
      <c r="E33" s="16" t="s">
        <v>8</v>
      </c>
      <c r="F33" s="16" t="s">
        <v>149</v>
      </c>
      <c r="G33" s="16" t="s">
        <v>40</v>
      </c>
      <c r="H33" s="17" t="s">
        <v>76</v>
      </c>
      <c r="I33" s="16" t="s">
        <v>145</v>
      </c>
      <c r="J33" s="16" t="s">
        <v>146</v>
      </c>
      <c r="K33" s="17" t="s">
        <v>146</v>
      </c>
      <c r="L33" s="71">
        <v>1</v>
      </c>
      <c r="M33" s="16" t="s">
        <v>150</v>
      </c>
      <c r="N33" s="17">
        <v>44800</v>
      </c>
      <c r="O33" s="16">
        <v>0</v>
      </c>
      <c r="P33" s="16">
        <v>0</v>
      </c>
      <c r="Q33" s="17">
        <v>44800</v>
      </c>
      <c r="R33" s="16" t="s">
        <v>75</v>
      </c>
      <c r="S33" s="16" t="s">
        <v>564</v>
      </c>
      <c r="T33" s="17">
        <v>39500</v>
      </c>
      <c r="U33" s="16"/>
      <c r="V33" s="16"/>
      <c r="W33" s="16">
        <v>402573</v>
      </c>
    </row>
    <row r="34" spans="1:23" s="6" customFormat="1" ht="43.5" customHeight="1">
      <c r="A34" s="3">
        <v>32</v>
      </c>
      <c r="B34" s="14" t="s">
        <v>67</v>
      </c>
      <c r="C34" s="14">
        <v>2700</v>
      </c>
      <c r="D34" s="14" t="s">
        <v>68</v>
      </c>
      <c r="E34" s="16" t="s">
        <v>8</v>
      </c>
      <c r="F34" s="16" t="s">
        <v>153</v>
      </c>
      <c r="G34" s="16" t="s">
        <v>40</v>
      </c>
      <c r="H34" s="17" t="s">
        <v>70</v>
      </c>
      <c r="I34" s="16" t="s">
        <v>71</v>
      </c>
      <c r="J34" s="16" t="s">
        <v>154</v>
      </c>
      <c r="K34" s="17" t="s">
        <v>155</v>
      </c>
      <c r="L34" s="71">
        <v>1</v>
      </c>
      <c r="M34" s="16" t="s">
        <v>154</v>
      </c>
      <c r="N34" s="17">
        <v>167000</v>
      </c>
      <c r="O34" s="16">
        <v>0</v>
      </c>
      <c r="P34" s="16">
        <v>0</v>
      </c>
      <c r="Q34" s="17">
        <v>167000</v>
      </c>
      <c r="R34" s="16" t="s">
        <v>75</v>
      </c>
      <c r="S34" s="16" t="s">
        <v>561</v>
      </c>
      <c r="T34" s="17">
        <v>167000</v>
      </c>
      <c r="U34" s="16"/>
      <c r="V34" s="16"/>
      <c r="W34" s="16">
        <v>402550</v>
      </c>
    </row>
    <row r="35" spans="1:23" s="6" customFormat="1" ht="43.5" customHeight="1">
      <c r="A35" s="3">
        <v>33</v>
      </c>
      <c r="B35" s="14" t="s">
        <v>67</v>
      </c>
      <c r="C35" s="14">
        <v>2700</v>
      </c>
      <c r="D35" s="14" t="s">
        <v>68</v>
      </c>
      <c r="E35" s="16" t="s">
        <v>8</v>
      </c>
      <c r="F35" s="16" t="s">
        <v>156</v>
      </c>
      <c r="G35" s="16" t="s">
        <v>40</v>
      </c>
      <c r="H35" s="17" t="s">
        <v>76</v>
      </c>
      <c r="I35" s="16" t="s">
        <v>145</v>
      </c>
      <c r="J35" s="16" t="s">
        <v>146</v>
      </c>
      <c r="K35" s="17" t="s">
        <v>146</v>
      </c>
      <c r="L35" s="71">
        <v>1</v>
      </c>
      <c r="M35" s="16" t="s">
        <v>157</v>
      </c>
      <c r="N35" s="17">
        <v>44800</v>
      </c>
      <c r="O35" s="16">
        <v>0</v>
      </c>
      <c r="P35" s="16">
        <v>0</v>
      </c>
      <c r="Q35" s="17">
        <v>44800</v>
      </c>
      <c r="R35" s="16" t="s">
        <v>75</v>
      </c>
      <c r="S35" s="16" t="s">
        <v>564</v>
      </c>
      <c r="T35" s="17">
        <v>39500</v>
      </c>
      <c r="U35" s="16"/>
      <c r="V35" s="16"/>
      <c r="W35" s="16">
        <v>402602</v>
      </c>
    </row>
    <row r="36" spans="1:23" s="6" customFormat="1" ht="43.5" customHeight="1">
      <c r="A36" s="3">
        <v>34</v>
      </c>
      <c r="B36" s="14" t="s">
        <v>67</v>
      </c>
      <c r="C36" s="14">
        <v>2700</v>
      </c>
      <c r="D36" s="14" t="s">
        <v>68</v>
      </c>
      <c r="E36" s="16" t="s">
        <v>8</v>
      </c>
      <c r="F36" s="16" t="s">
        <v>158</v>
      </c>
      <c r="G36" s="16" t="s">
        <v>40</v>
      </c>
      <c r="H36" s="17" t="s">
        <v>76</v>
      </c>
      <c r="I36" s="16" t="s">
        <v>131</v>
      </c>
      <c r="J36" s="16" t="s">
        <v>132</v>
      </c>
      <c r="K36" s="17" t="s">
        <v>132</v>
      </c>
      <c r="L36" s="71">
        <v>2</v>
      </c>
      <c r="M36" s="16" t="s">
        <v>159</v>
      </c>
      <c r="N36" s="17">
        <v>60000</v>
      </c>
      <c r="O36" s="16">
        <v>0</v>
      </c>
      <c r="P36" s="16">
        <v>0</v>
      </c>
      <c r="Q36" s="17">
        <v>60000</v>
      </c>
      <c r="R36" s="16" t="s">
        <v>75</v>
      </c>
      <c r="S36" s="16" t="s">
        <v>542</v>
      </c>
      <c r="T36" s="17">
        <v>60000</v>
      </c>
      <c r="U36" s="16"/>
      <c r="V36" s="16"/>
      <c r="W36" s="16">
        <v>402717</v>
      </c>
    </row>
    <row r="37" spans="1:23" s="6" customFormat="1" ht="43.5" customHeight="1">
      <c r="A37" s="3">
        <v>35</v>
      </c>
      <c r="B37" s="14" t="s">
        <v>67</v>
      </c>
      <c r="C37" s="14">
        <v>2700</v>
      </c>
      <c r="D37" s="14" t="s">
        <v>68</v>
      </c>
      <c r="E37" s="16" t="s">
        <v>8</v>
      </c>
      <c r="F37" s="16" t="s">
        <v>8</v>
      </c>
      <c r="G37" s="16" t="s">
        <v>39</v>
      </c>
      <c r="H37" s="17" t="s">
        <v>76</v>
      </c>
      <c r="I37" s="16" t="s">
        <v>131</v>
      </c>
      <c r="J37" s="16" t="s">
        <v>167</v>
      </c>
      <c r="K37" s="17" t="s">
        <v>167</v>
      </c>
      <c r="L37" s="71">
        <v>2</v>
      </c>
      <c r="M37" s="16" t="s">
        <v>168</v>
      </c>
      <c r="N37" s="17">
        <v>64000</v>
      </c>
      <c r="O37" s="16">
        <v>0</v>
      </c>
      <c r="P37" s="16">
        <v>0</v>
      </c>
      <c r="Q37" s="17">
        <v>64000</v>
      </c>
      <c r="R37" s="16" t="s">
        <v>75</v>
      </c>
      <c r="S37" s="16" t="s">
        <v>561</v>
      </c>
      <c r="T37" s="17">
        <v>64000</v>
      </c>
      <c r="U37" s="16"/>
      <c r="V37" s="16"/>
      <c r="W37" s="16">
        <v>422980</v>
      </c>
    </row>
    <row r="38" spans="1:23" s="6" customFormat="1" ht="43.5" customHeight="1">
      <c r="A38" s="3">
        <v>36</v>
      </c>
      <c r="B38" s="14" t="s">
        <v>67</v>
      </c>
      <c r="C38" s="14">
        <v>2700</v>
      </c>
      <c r="D38" s="14" t="s">
        <v>68</v>
      </c>
      <c r="E38" s="16" t="s">
        <v>8</v>
      </c>
      <c r="F38" s="16" t="s">
        <v>8</v>
      </c>
      <c r="G38" s="16" t="s">
        <v>39</v>
      </c>
      <c r="H38" s="17" t="s">
        <v>76</v>
      </c>
      <c r="I38" s="16" t="s">
        <v>77</v>
      </c>
      <c r="J38" s="16" t="s">
        <v>176</v>
      </c>
      <c r="K38" s="17" t="s">
        <v>176</v>
      </c>
      <c r="L38" s="71">
        <v>2</v>
      </c>
      <c r="M38" s="16" t="s">
        <v>177</v>
      </c>
      <c r="N38" s="17">
        <v>93000</v>
      </c>
      <c r="O38" s="16">
        <v>0</v>
      </c>
      <c r="P38" s="16">
        <v>0</v>
      </c>
      <c r="Q38" s="17">
        <v>93000</v>
      </c>
      <c r="R38" s="16" t="s">
        <v>75</v>
      </c>
      <c r="S38" s="16" t="s">
        <v>561</v>
      </c>
      <c r="T38" s="17">
        <v>90000</v>
      </c>
      <c r="U38" s="16"/>
      <c r="V38" s="16"/>
      <c r="W38" s="16">
        <v>441770</v>
      </c>
    </row>
    <row r="39" spans="1:23" s="6" customFormat="1" ht="43.5" customHeight="1">
      <c r="A39" s="3">
        <v>37</v>
      </c>
      <c r="B39" s="14" t="s">
        <v>67</v>
      </c>
      <c r="C39" s="14">
        <v>2700</v>
      </c>
      <c r="D39" s="14" t="s">
        <v>68</v>
      </c>
      <c r="E39" s="16" t="s">
        <v>8</v>
      </c>
      <c r="F39" s="16" t="s">
        <v>8</v>
      </c>
      <c r="G39" s="16" t="s">
        <v>39</v>
      </c>
      <c r="H39" s="17" t="s">
        <v>76</v>
      </c>
      <c r="I39" s="16" t="s">
        <v>169</v>
      </c>
      <c r="J39" s="16" t="s">
        <v>170</v>
      </c>
      <c r="K39" s="17" t="s">
        <v>170</v>
      </c>
      <c r="L39" s="71">
        <v>2</v>
      </c>
      <c r="M39" s="16" t="s">
        <v>171</v>
      </c>
      <c r="N39" s="17">
        <v>45277.62</v>
      </c>
      <c r="O39" s="17">
        <v>4722.38</v>
      </c>
      <c r="P39" s="16">
        <v>0</v>
      </c>
      <c r="Q39" s="17">
        <v>50000</v>
      </c>
      <c r="R39" s="16" t="s">
        <v>75</v>
      </c>
      <c r="S39" s="16" t="s">
        <v>561</v>
      </c>
      <c r="T39" s="17">
        <v>40000</v>
      </c>
      <c r="U39" s="16"/>
      <c r="V39" s="16"/>
      <c r="W39" s="16">
        <v>423270</v>
      </c>
    </row>
    <row r="40" spans="1:23" s="6" customFormat="1" ht="43.5" customHeight="1">
      <c r="A40" s="3">
        <v>38</v>
      </c>
      <c r="B40" s="14" t="s">
        <v>67</v>
      </c>
      <c r="C40" s="14">
        <v>2700</v>
      </c>
      <c r="D40" s="14" t="s">
        <v>68</v>
      </c>
      <c r="E40" s="16" t="s">
        <v>8</v>
      </c>
      <c r="F40" s="16" t="s">
        <v>8</v>
      </c>
      <c r="G40" s="16" t="s">
        <v>40</v>
      </c>
      <c r="H40" s="17" t="s">
        <v>70</v>
      </c>
      <c r="I40" s="16" t="s">
        <v>71</v>
      </c>
      <c r="J40" s="16" t="s">
        <v>172</v>
      </c>
      <c r="K40" s="17" t="s">
        <v>155</v>
      </c>
      <c r="L40" s="71">
        <v>1</v>
      </c>
      <c r="M40" s="16" t="s">
        <v>173</v>
      </c>
      <c r="N40" s="17">
        <v>101601.82</v>
      </c>
      <c r="O40" s="16">
        <v>1098.18</v>
      </c>
      <c r="P40" s="16">
        <v>0</v>
      </c>
      <c r="Q40" s="17">
        <v>102700</v>
      </c>
      <c r="R40" s="16" t="s">
        <v>75</v>
      </c>
      <c r="S40" s="16" t="s">
        <v>561</v>
      </c>
      <c r="T40" s="17">
        <v>101601.82</v>
      </c>
      <c r="U40" s="16"/>
      <c r="V40" s="16"/>
      <c r="W40" s="16">
        <v>401130</v>
      </c>
    </row>
    <row r="41" spans="1:23" s="6" customFormat="1" ht="43.5" customHeight="1">
      <c r="A41" s="3">
        <v>39</v>
      </c>
      <c r="B41" s="14" t="s">
        <v>67</v>
      </c>
      <c r="C41" s="14">
        <v>2700</v>
      </c>
      <c r="D41" s="14" t="s">
        <v>68</v>
      </c>
      <c r="E41" s="16" t="s">
        <v>8</v>
      </c>
      <c r="F41" s="16" t="s">
        <v>8</v>
      </c>
      <c r="G41" s="16" t="s">
        <v>40</v>
      </c>
      <c r="H41" s="17" t="s">
        <v>76</v>
      </c>
      <c r="I41" s="16" t="s">
        <v>169</v>
      </c>
      <c r="J41" s="16" t="s">
        <v>170</v>
      </c>
      <c r="K41" s="17" t="s">
        <v>170</v>
      </c>
      <c r="L41" s="71">
        <v>2</v>
      </c>
      <c r="M41" s="16" t="s">
        <v>178</v>
      </c>
      <c r="N41" s="17">
        <v>50000</v>
      </c>
      <c r="O41" s="16">
        <v>0</v>
      </c>
      <c r="P41" s="16">
        <v>0</v>
      </c>
      <c r="Q41" s="17">
        <v>50000</v>
      </c>
      <c r="R41" s="16" t="s">
        <v>75</v>
      </c>
      <c r="S41" s="16" t="s">
        <v>561</v>
      </c>
      <c r="T41" s="17">
        <v>40000</v>
      </c>
      <c r="U41" s="17"/>
      <c r="V41" s="16"/>
      <c r="W41" s="16">
        <v>404571</v>
      </c>
    </row>
    <row r="42" spans="1:23" s="6" customFormat="1" ht="43.5" customHeight="1">
      <c r="A42" s="3">
        <v>40</v>
      </c>
      <c r="B42" s="14" t="s">
        <v>67</v>
      </c>
      <c r="C42" s="14">
        <v>2700</v>
      </c>
      <c r="D42" s="14" t="s">
        <v>68</v>
      </c>
      <c r="E42" s="16" t="s">
        <v>8</v>
      </c>
      <c r="F42" s="16" t="s">
        <v>8</v>
      </c>
      <c r="G42" s="16" t="s">
        <v>40</v>
      </c>
      <c r="H42" s="17" t="s">
        <v>70</v>
      </c>
      <c r="I42" s="16" t="s">
        <v>71</v>
      </c>
      <c r="J42" s="16" t="s">
        <v>179</v>
      </c>
      <c r="K42" s="17" t="s">
        <v>155</v>
      </c>
      <c r="L42" s="71">
        <v>1</v>
      </c>
      <c r="M42" s="16" t="s">
        <v>180</v>
      </c>
      <c r="N42" s="17">
        <v>275600</v>
      </c>
      <c r="O42" s="17">
        <v>20000</v>
      </c>
      <c r="P42" s="16">
        <v>0</v>
      </c>
      <c r="Q42" s="17">
        <v>295600</v>
      </c>
      <c r="R42" s="16" t="s">
        <v>75</v>
      </c>
      <c r="S42" s="16" t="s">
        <v>564</v>
      </c>
      <c r="T42" s="17">
        <v>275600</v>
      </c>
      <c r="U42" s="16"/>
      <c r="V42" s="16"/>
      <c r="W42" s="16">
        <v>399933</v>
      </c>
    </row>
    <row r="43" spans="1:23" s="6" customFormat="1" ht="43.5" customHeight="1">
      <c r="A43" s="3">
        <v>41</v>
      </c>
      <c r="B43" s="14" t="s">
        <v>67</v>
      </c>
      <c r="C43" s="14">
        <v>2700</v>
      </c>
      <c r="D43" s="14" t="s">
        <v>68</v>
      </c>
      <c r="E43" s="16" t="s">
        <v>8</v>
      </c>
      <c r="F43" s="16" t="s">
        <v>8</v>
      </c>
      <c r="G43" s="16" t="s">
        <v>40</v>
      </c>
      <c r="H43" s="17" t="s">
        <v>76</v>
      </c>
      <c r="I43" s="16" t="s">
        <v>77</v>
      </c>
      <c r="J43" s="16" t="s">
        <v>160</v>
      </c>
      <c r="K43" s="17" t="s">
        <v>160</v>
      </c>
      <c r="L43" s="71">
        <v>1</v>
      </c>
      <c r="M43" s="16" t="s">
        <v>161</v>
      </c>
      <c r="N43" s="17">
        <v>450000</v>
      </c>
      <c r="O43" s="17">
        <v>10000</v>
      </c>
      <c r="P43" s="16">
        <v>0</v>
      </c>
      <c r="Q43" s="17">
        <v>460000</v>
      </c>
      <c r="R43" s="16" t="s">
        <v>75</v>
      </c>
      <c r="S43" s="16" t="s">
        <v>561</v>
      </c>
      <c r="T43" s="16">
        <v>440000</v>
      </c>
      <c r="U43" s="16"/>
      <c r="V43" s="16"/>
      <c r="W43" s="16">
        <v>402473</v>
      </c>
    </row>
    <row r="44" spans="1:23" s="6" customFormat="1" ht="43.5" customHeight="1">
      <c r="A44" s="3">
        <v>42</v>
      </c>
      <c r="B44" s="14" t="s">
        <v>67</v>
      </c>
      <c r="C44" s="14">
        <v>2700</v>
      </c>
      <c r="D44" s="14" t="s">
        <v>68</v>
      </c>
      <c r="E44" s="16" t="s">
        <v>8</v>
      </c>
      <c r="F44" s="16" t="s">
        <v>8</v>
      </c>
      <c r="G44" s="16" t="s">
        <v>40</v>
      </c>
      <c r="H44" s="17" t="s">
        <v>70</v>
      </c>
      <c r="I44" s="16" t="s">
        <v>71</v>
      </c>
      <c r="J44" s="16" t="s">
        <v>181</v>
      </c>
      <c r="K44" s="17" t="s">
        <v>182</v>
      </c>
      <c r="L44" s="71">
        <v>1</v>
      </c>
      <c r="M44" s="16" t="s">
        <v>181</v>
      </c>
      <c r="N44" s="17">
        <v>256119.91</v>
      </c>
      <c r="O44" s="17">
        <v>20000</v>
      </c>
      <c r="P44" s="16">
        <v>0</v>
      </c>
      <c r="Q44" s="17">
        <v>276119.90999999997</v>
      </c>
      <c r="R44" s="16" t="s">
        <v>75</v>
      </c>
      <c r="S44" s="16" t="s">
        <v>564</v>
      </c>
      <c r="T44" s="17">
        <v>256119.91</v>
      </c>
      <c r="U44" s="16"/>
      <c r="V44" s="16"/>
      <c r="W44" s="16">
        <v>402376</v>
      </c>
    </row>
    <row r="45" spans="1:23" s="6" customFormat="1" ht="43.5" customHeight="1">
      <c r="A45" s="3">
        <v>43</v>
      </c>
      <c r="B45" s="14" t="s">
        <v>67</v>
      </c>
      <c r="C45" s="14">
        <v>2700</v>
      </c>
      <c r="D45" s="14" t="s">
        <v>68</v>
      </c>
      <c r="E45" s="16" t="s">
        <v>8</v>
      </c>
      <c r="F45" s="16" t="s">
        <v>8</v>
      </c>
      <c r="G45" s="16" t="s">
        <v>40</v>
      </c>
      <c r="H45" s="17" t="s">
        <v>76</v>
      </c>
      <c r="I45" s="16" t="s">
        <v>77</v>
      </c>
      <c r="J45" s="16" t="s">
        <v>174</v>
      </c>
      <c r="K45" s="17" t="s">
        <v>174</v>
      </c>
      <c r="L45" s="71">
        <v>4</v>
      </c>
      <c r="M45" s="16" t="s">
        <v>175</v>
      </c>
      <c r="N45" s="17">
        <v>68000</v>
      </c>
      <c r="O45" s="16">
        <v>0</v>
      </c>
      <c r="P45" s="16">
        <v>0</v>
      </c>
      <c r="Q45" s="17">
        <v>68000</v>
      </c>
      <c r="R45" s="16" t="s">
        <v>75</v>
      </c>
      <c r="S45" s="16" t="s">
        <v>561</v>
      </c>
      <c r="T45" s="16">
        <v>68000</v>
      </c>
      <c r="U45" s="16"/>
      <c r="V45" s="16"/>
      <c r="W45" s="16">
        <v>402528</v>
      </c>
    </row>
    <row r="46" spans="1:23" s="6" customFormat="1" ht="43.5" customHeight="1">
      <c r="A46" s="3">
        <v>44</v>
      </c>
      <c r="B46" s="14" t="s">
        <v>67</v>
      </c>
      <c r="C46" s="14">
        <v>2700</v>
      </c>
      <c r="D46" s="14" t="s">
        <v>68</v>
      </c>
      <c r="E46" s="16" t="s">
        <v>8</v>
      </c>
      <c r="F46" s="16" t="s">
        <v>8</v>
      </c>
      <c r="G46" s="16" t="s">
        <v>40</v>
      </c>
      <c r="H46" s="17" t="s">
        <v>70</v>
      </c>
      <c r="I46" s="16" t="s">
        <v>71</v>
      </c>
      <c r="J46" s="16" t="s">
        <v>162</v>
      </c>
      <c r="K46" s="17" t="s">
        <v>155</v>
      </c>
      <c r="L46" s="71">
        <v>1</v>
      </c>
      <c r="M46" s="16" t="s">
        <v>163</v>
      </c>
      <c r="N46" s="17">
        <v>165900</v>
      </c>
      <c r="O46" s="16">
        <v>10000</v>
      </c>
      <c r="P46" s="16">
        <v>0</v>
      </c>
      <c r="Q46" s="17">
        <v>175900</v>
      </c>
      <c r="R46" s="16" t="s">
        <v>75</v>
      </c>
      <c r="S46" s="16" t="s">
        <v>564</v>
      </c>
      <c r="T46" s="16">
        <v>165900</v>
      </c>
      <c r="U46" s="16"/>
      <c r="V46" s="16"/>
      <c r="W46" s="16">
        <v>402447</v>
      </c>
    </row>
    <row r="47" spans="1:23" s="6" customFormat="1" ht="43.5" customHeight="1">
      <c r="A47" s="3">
        <v>45</v>
      </c>
      <c r="B47" s="14" t="s">
        <v>67</v>
      </c>
      <c r="C47" s="14">
        <v>2700</v>
      </c>
      <c r="D47" s="14" t="s">
        <v>68</v>
      </c>
      <c r="E47" s="16" t="s">
        <v>8</v>
      </c>
      <c r="F47" s="16" t="s">
        <v>8</v>
      </c>
      <c r="G47" s="16" t="s">
        <v>40</v>
      </c>
      <c r="H47" s="17" t="s">
        <v>70</v>
      </c>
      <c r="I47" s="16" t="s">
        <v>71</v>
      </c>
      <c r="J47" s="16" t="s">
        <v>164</v>
      </c>
      <c r="K47" s="17" t="s">
        <v>165</v>
      </c>
      <c r="L47" s="71">
        <v>1</v>
      </c>
      <c r="M47" s="16" t="s">
        <v>166</v>
      </c>
      <c r="N47" s="17">
        <v>161700</v>
      </c>
      <c r="O47" s="16">
        <v>10000</v>
      </c>
      <c r="P47" s="16">
        <v>0</v>
      </c>
      <c r="Q47" s="17">
        <v>171700</v>
      </c>
      <c r="R47" s="16" t="s">
        <v>75</v>
      </c>
      <c r="S47" s="16" t="s">
        <v>564</v>
      </c>
      <c r="T47" s="16">
        <v>161700</v>
      </c>
      <c r="U47" s="16"/>
      <c r="V47" s="16"/>
      <c r="W47" s="16">
        <v>402418</v>
      </c>
    </row>
    <row r="48" spans="1:23" s="6" customFormat="1" ht="43.5" customHeight="1">
      <c r="A48" s="3">
        <v>46</v>
      </c>
      <c r="B48" s="14" t="s">
        <v>67</v>
      </c>
      <c r="C48" s="14">
        <v>2700</v>
      </c>
      <c r="D48" s="14" t="s">
        <v>68</v>
      </c>
      <c r="E48" s="16" t="s">
        <v>9</v>
      </c>
      <c r="F48" s="16" t="s">
        <v>183</v>
      </c>
      <c r="G48" s="16" t="s">
        <v>39</v>
      </c>
      <c r="H48" s="17" t="s">
        <v>70</v>
      </c>
      <c r="I48" s="16" t="s">
        <v>71</v>
      </c>
      <c r="J48" s="16" t="s">
        <v>184</v>
      </c>
      <c r="K48" s="17" t="s">
        <v>185</v>
      </c>
      <c r="L48" s="71">
        <v>1</v>
      </c>
      <c r="M48" s="16" t="s">
        <v>186</v>
      </c>
      <c r="N48" s="17">
        <v>480000</v>
      </c>
      <c r="O48" s="16">
        <v>0</v>
      </c>
      <c r="P48" s="16">
        <v>0</v>
      </c>
      <c r="Q48" s="17">
        <v>480000</v>
      </c>
      <c r="R48" s="16" t="s">
        <v>75</v>
      </c>
      <c r="S48" s="16" t="s">
        <v>71</v>
      </c>
      <c r="T48" s="17">
        <v>0</v>
      </c>
      <c r="U48" s="17"/>
      <c r="V48" s="16"/>
      <c r="W48" s="16">
        <v>416933</v>
      </c>
    </row>
    <row r="49" spans="1:23" s="6" customFormat="1" ht="43.5" customHeight="1">
      <c r="A49" s="3">
        <v>47</v>
      </c>
      <c r="B49" s="14" t="s">
        <v>67</v>
      </c>
      <c r="C49" s="14">
        <v>2700</v>
      </c>
      <c r="D49" s="14" t="s">
        <v>68</v>
      </c>
      <c r="E49" s="16" t="s">
        <v>9</v>
      </c>
      <c r="F49" s="16" t="s">
        <v>183</v>
      </c>
      <c r="G49" s="16" t="s">
        <v>40</v>
      </c>
      <c r="H49" s="17" t="s">
        <v>76</v>
      </c>
      <c r="I49" s="16" t="s">
        <v>77</v>
      </c>
      <c r="J49" s="16" t="s">
        <v>160</v>
      </c>
      <c r="K49" s="17" t="s">
        <v>187</v>
      </c>
      <c r="L49" s="71">
        <v>1</v>
      </c>
      <c r="M49" s="16" t="s">
        <v>188</v>
      </c>
      <c r="N49" s="17">
        <v>430000</v>
      </c>
      <c r="O49" s="16">
        <v>0</v>
      </c>
      <c r="P49" s="16">
        <v>0</v>
      </c>
      <c r="Q49" s="17">
        <v>430000</v>
      </c>
      <c r="R49" s="16" t="s">
        <v>75</v>
      </c>
      <c r="S49" s="16" t="s">
        <v>71</v>
      </c>
      <c r="T49" s="17">
        <v>0</v>
      </c>
      <c r="U49" s="17"/>
      <c r="V49" s="16"/>
      <c r="W49" s="16">
        <v>405117</v>
      </c>
    </row>
    <row r="50" spans="1:23" s="6" customFormat="1" ht="43.5" customHeight="1">
      <c r="A50" s="3">
        <v>48</v>
      </c>
      <c r="B50" s="14" t="s">
        <v>67</v>
      </c>
      <c r="C50" s="14">
        <v>2700</v>
      </c>
      <c r="D50" s="14" t="s">
        <v>68</v>
      </c>
      <c r="E50" s="16" t="s">
        <v>9</v>
      </c>
      <c r="F50" s="16" t="s">
        <v>189</v>
      </c>
      <c r="G50" s="16" t="s">
        <v>39</v>
      </c>
      <c r="H50" s="17" t="s">
        <v>76</v>
      </c>
      <c r="I50" s="16" t="s">
        <v>77</v>
      </c>
      <c r="J50" s="16" t="s">
        <v>78</v>
      </c>
      <c r="K50" s="17" t="s">
        <v>190</v>
      </c>
      <c r="L50" s="71">
        <v>1</v>
      </c>
      <c r="M50" s="16" t="s">
        <v>130</v>
      </c>
      <c r="N50" s="17">
        <v>65000</v>
      </c>
      <c r="O50" s="16">
        <v>0</v>
      </c>
      <c r="P50" s="16">
        <v>0</v>
      </c>
      <c r="Q50" s="17">
        <v>65000</v>
      </c>
      <c r="R50" s="16" t="s">
        <v>75</v>
      </c>
      <c r="S50" s="16" t="s">
        <v>71</v>
      </c>
      <c r="T50" s="17">
        <v>0</v>
      </c>
      <c r="U50" s="17"/>
      <c r="V50" s="16"/>
      <c r="W50" s="16">
        <v>441920</v>
      </c>
    </row>
    <row r="51" spans="1:23" s="6" customFormat="1" ht="43.5" customHeight="1">
      <c r="A51" s="3">
        <v>49</v>
      </c>
      <c r="B51" s="14" t="s">
        <v>67</v>
      </c>
      <c r="C51" s="14">
        <v>2700</v>
      </c>
      <c r="D51" s="14" t="s">
        <v>68</v>
      </c>
      <c r="E51" s="16" t="s">
        <v>9</v>
      </c>
      <c r="F51" s="16" t="s">
        <v>191</v>
      </c>
      <c r="G51" s="16" t="s">
        <v>40</v>
      </c>
      <c r="H51" s="17" t="s">
        <v>70</v>
      </c>
      <c r="I51" s="16" t="s">
        <v>71</v>
      </c>
      <c r="J51" s="16" t="s">
        <v>192</v>
      </c>
      <c r="K51" s="17" t="s">
        <v>193</v>
      </c>
      <c r="L51" s="71">
        <v>100</v>
      </c>
      <c r="M51" s="16" t="s">
        <v>186</v>
      </c>
      <c r="N51" s="17">
        <v>300000</v>
      </c>
      <c r="O51" s="16">
        <v>0</v>
      </c>
      <c r="P51" s="16">
        <v>0</v>
      </c>
      <c r="Q51" s="17">
        <v>300000</v>
      </c>
      <c r="R51" s="16" t="s">
        <v>75</v>
      </c>
      <c r="S51" s="16" t="s">
        <v>71</v>
      </c>
      <c r="T51" s="17">
        <v>0</v>
      </c>
      <c r="U51" s="16"/>
      <c r="V51" s="16"/>
      <c r="W51" s="16">
        <v>405043</v>
      </c>
    </row>
    <row r="52" spans="1:23" s="6" customFormat="1" ht="43.5" customHeight="1">
      <c r="A52" s="3">
        <v>50</v>
      </c>
      <c r="B52" s="14" t="s">
        <v>67</v>
      </c>
      <c r="C52" s="14">
        <v>2700</v>
      </c>
      <c r="D52" s="14" t="s">
        <v>68</v>
      </c>
      <c r="E52" s="16" t="s">
        <v>9</v>
      </c>
      <c r="F52" s="16" t="s">
        <v>9</v>
      </c>
      <c r="G52" s="16" t="s">
        <v>40</v>
      </c>
      <c r="H52" s="17" t="s">
        <v>76</v>
      </c>
      <c r="I52" s="16" t="s">
        <v>77</v>
      </c>
      <c r="J52" s="16" t="s">
        <v>194</v>
      </c>
      <c r="K52" s="17" t="s">
        <v>195</v>
      </c>
      <c r="L52" s="71">
        <v>2</v>
      </c>
      <c r="M52" s="16" t="s">
        <v>196</v>
      </c>
      <c r="N52" s="17">
        <v>140000</v>
      </c>
      <c r="O52" s="16">
        <v>0</v>
      </c>
      <c r="P52" s="16">
        <v>0</v>
      </c>
      <c r="Q52" s="17">
        <v>140000</v>
      </c>
      <c r="R52" s="16" t="s">
        <v>75</v>
      </c>
      <c r="S52" s="16" t="s">
        <v>564</v>
      </c>
      <c r="T52" s="17">
        <v>140000</v>
      </c>
      <c r="U52" s="16"/>
      <c r="V52" s="16"/>
      <c r="W52" s="16">
        <v>404916</v>
      </c>
    </row>
    <row r="53" spans="1:23" s="6" customFormat="1" ht="43.5" customHeight="1">
      <c r="A53" s="3">
        <v>51</v>
      </c>
      <c r="B53" s="14" t="s">
        <v>67</v>
      </c>
      <c r="C53" s="14">
        <v>2700</v>
      </c>
      <c r="D53" s="14" t="s">
        <v>68</v>
      </c>
      <c r="E53" s="16" t="s">
        <v>9</v>
      </c>
      <c r="F53" s="16" t="s">
        <v>9</v>
      </c>
      <c r="G53" s="16" t="s">
        <v>40</v>
      </c>
      <c r="H53" s="17" t="s">
        <v>76</v>
      </c>
      <c r="I53" s="16" t="s">
        <v>77</v>
      </c>
      <c r="J53" s="16" t="s">
        <v>233</v>
      </c>
      <c r="K53" s="17" t="s">
        <v>234</v>
      </c>
      <c r="L53" s="71">
        <v>2</v>
      </c>
      <c r="M53" s="16" t="s">
        <v>235</v>
      </c>
      <c r="N53" s="17">
        <v>30000</v>
      </c>
      <c r="O53" s="16">
        <v>0</v>
      </c>
      <c r="P53" s="16">
        <v>0</v>
      </c>
      <c r="Q53" s="17">
        <v>30000</v>
      </c>
      <c r="R53" s="16" t="s">
        <v>75</v>
      </c>
      <c r="S53" s="16" t="s">
        <v>542</v>
      </c>
      <c r="T53" s="17">
        <v>30000</v>
      </c>
      <c r="U53" s="16"/>
      <c r="V53" s="16"/>
      <c r="W53" s="16">
        <v>408335</v>
      </c>
    </row>
    <row r="54" spans="1:23" s="6" customFormat="1" ht="43.5" customHeight="1">
      <c r="A54" s="3">
        <v>52</v>
      </c>
      <c r="B54" s="14" t="s">
        <v>67</v>
      </c>
      <c r="C54" s="14">
        <v>2700</v>
      </c>
      <c r="D54" s="14" t="s">
        <v>68</v>
      </c>
      <c r="E54" s="16" t="s">
        <v>9</v>
      </c>
      <c r="F54" s="16" t="s">
        <v>9</v>
      </c>
      <c r="G54" s="16" t="s">
        <v>39</v>
      </c>
      <c r="H54" s="17" t="s">
        <v>76</v>
      </c>
      <c r="I54" s="16" t="s">
        <v>77</v>
      </c>
      <c r="J54" s="16" t="s">
        <v>176</v>
      </c>
      <c r="K54" s="17" t="s">
        <v>176</v>
      </c>
      <c r="L54" s="71">
        <v>2</v>
      </c>
      <c r="M54" s="16" t="s">
        <v>236</v>
      </c>
      <c r="N54" s="17">
        <v>93000</v>
      </c>
      <c r="O54" s="17">
        <v>0</v>
      </c>
      <c r="P54" s="16">
        <v>0</v>
      </c>
      <c r="Q54" s="17">
        <v>93000</v>
      </c>
      <c r="R54" s="16" t="s">
        <v>75</v>
      </c>
      <c r="S54" s="16" t="s">
        <v>564</v>
      </c>
      <c r="T54" s="17">
        <v>90000</v>
      </c>
      <c r="U54" s="16"/>
      <c r="V54" s="16"/>
      <c r="W54" s="16">
        <v>442405</v>
      </c>
    </row>
    <row r="55" spans="1:23" s="6" customFormat="1" ht="43.5" customHeight="1">
      <c r="A55" s="3">
        <v>53</v>
      </c>
      <c r="B55" s="14" t="s">
        <v>67</v>
      </c>
      <c r="C55" s="14">
        <v>2700</v>
      </c>
      <c r="D55" s="14" t="s">
        <v>68</v>
      </c>
      <c r="E55" s="16" t="s">
        <v>9</v>
      </c>
      <c r="F55" s="16" t="s">
        <v>9</v>
      </c>
      <c r="G55" s="16" t="s">
        <v>40</v>
      </c>
      <c r="H55" s="17" t="s">
        <v>76</v>
      </c>
      <c r="I55" s="16" t="s">
        <v>77</v>
      </c>
      <c r="J55" s="16" t="s">
        <v>224</v>
      </c>
      <c r="K55" s="17" t="s">
        <v>225</v>
      </c>
      <c r="L55" s="71">
        <v>1</v>
      </c>
      <c r="M55" s="16" t="s">
        <v>226</v>
      </c>
      <c r="N55" s="17">
        <v>31625.18</v>
      </c>
      <c r="O55" s="17">
        <v>17375</v>
      </c>
      <c r="P55" s="16">
        <v>0</v>
      </c>
      <c r="Q55" s="17">
        <v>49000.18</v>
      </c>
      <c r="R55" s="16" t="s">
        <v>75</v>
      </c>
      <c r="S55" s="16" t="s">
        <v>71</v>
      </c>
      <c r="T55" s="17">
        <v>0</v>
      </c>
      <c r="U55" s="16"/>
      <c r="V55" s="16"/>
      <c r="W55" s="16">
        <v>408339</v>
      </c>
    </row>
    <row r="56" spans="1:23" s="6" customFormat="1" ht="43.5" customHeight="1">
      <c r="A56" s="3">
        <v>54</v>
      </c>
      <c r="B56" s="14" t="s">
        <v>67</v>
      </c>
      <c r="C56" s="14">
        <v>2700</v>
      </c>
      <c r="D56" s="14" t="s">
        <v>68</v>
      </c>
      <c r="E56" s="16" t="s">
        <v>9</v>
      </c>
      <c r="F56" s="16" t="s">
        <v>9</v>
      </c>
      <c r="G56" s="16" t="s">
        <v>40</v>
      </c>
      <c r="H56" s="17" t="s">
        <v>76</v>
      </c>
      <c r="I56" s="16" t="s">
        <v>77</v>
      </c>
      <c r="J56" s="16" t="s">
        <v>221</v>
      </c>
      <c r="K56" s="17" t="s">
        <v>222</v>
      </c>
      <c r="L56" s="71">
        <v>1</v>
      </c>
      <c r="M56" s="16" t="s">
        <v>223</v>
      </c>
      <c r="N56" s="17">
        <v>50000</v>
      </c>
      <c r="O56" s="16">
        <v>0</v>
      </c>
      <c r="P56" s="16">
        <v>0</v>
      </c>
      <c r="Q56" s="17">
        <v>50000</v>
      </c>
      <c r="R56" s="16" t="s">
        <v>75</v>
      </c>
      <c r="S56" s="16" t="s">
        <v>71</v>
      </c>
      <c r="T56" s="17">
        <v>0</v>
      </c>
      <c r="U56" s="16"/>
      <c r="V56" s="16"/>
      <c r="W56" s="16">
        <v>408333</v>
      </c>
    </row>
    <row r="57" spans="1:23" s="6" customFormat="1" ht="43.5" customHeight="1">
      <c r="A57" s="3">
        <v>55</v>
      </c>
      <c r="B57" s="14" t="s">
        <v>67</v>
      </c>
      <c r="C57" s="14">
        <v>2700</v>
      </c>
      <c r="D57" s="14" t="s">
        <v>68</v>
      </c>
      <c r="E57" s="16" t="s">
        <v>9</v>
      </c>
      <c r="F57" s="16" t="s">
        <v>9</v>
      </c>
      <c r="G57" s="16" t="s">
        <v>40</v>
      </c>
      <c r="H57" s="17" t="s">
        <v>76</v>
      </c>
      <c r="I57" s="16" t="s">
        <v>77</v>
      </c>
      <c r="J57" s="16" t="s">
        <v>215</v>
      </c>
      <c r="K57" s="17" t="s">
        <v>216</v>
      </c>
      <c r="L57" s="71">
        <v>1</v>
      </c>
      <c r="M57" s="16" t="s">
        <v>217</v>
      </c>
      <c r="N57" s="17">
        <v>150000</v>
      </c>
      <c r="O57" s="16">
        <v>0</v>
      </c>
      <c r="P57" s="16">
        <v>0</v>
      </c>
      <c r="Q57" s="17">
        <v>150000</v>
      </c>
      <c r="R57" s="16" t="s">
        <v>75</v>
      </c>
      <c r="S57" s="16" t="s">
        <v>564</v>
      </c>
      <c r="T57" s="17">
        <v>150000</v>
      </c>
      <c r="U57" s="17"/>
      <c r="V57" s="16"/>
      <c r="W57" s="16">
        <v>408331</v>
      </c>
    </row>
    <row r="58" spans="1:23" s="6" customFormat="1" ht="43.5" customHeight="1">
      <c r="A58" s="3">
        <v>56</v>
      </c>
      <c r="B58" s="14" t="s">
        <v>67</v>
      </c>
      <c r="C58" s="14">
        <v>2700</v>
      </c>
      <c r="D58" s="14" t="s">
        <v>68</v>
      </c>
      <c r="E58" s="16" t="s">
        <v>9</v>
      </c>
      <c r="F58" s="16" t="s">
        <v>9</v>
      </c>
      <c r="G58" s="16" t="s">
        <v>40</v>
      </c>
      <c r="H58" s="17" t="s">
        <v>76</v>
      </c>
      <c r="I58" s="16" t="s">
        <v>77</v>
      </c>
      <c r="J58" s="16" t="s">
        <v>227</v>
      </c>
      <c r="K58" s="17" t="s">
        <v>228</v>
      </c>
      <c r="L58" s="71">
        <v>3</v>
      </c>
      <c r="M58" s="16" t="s">
        <v>229</v>
      </c>
      <c r="N58" s="17">
        <v>450000</v>
      </c>
      <c r="O58" s="16">
        <v>0</v>
      </c>
      <c r="P58" s="16">
        <v>0</v>
      </c>
      <c r="Q58" s="17">
        <v>450000</v>
      </c>
      <c r="R58" s="16" t="s">
        <v>75</v>
      </c>
      <c r="S58" s="16" t="s">
        <v>564</v>
      </c>
      <c r="T58" s="17">
        <v>450000</v>
      </c>
      <c r="U58" s="16"/>
      <c r="V58" s="16"/>
      <c r="W58" s="16">
        <v>404809</v>
      </c>
    </row>
    <row r="59" spans="1:23" s="6" customFormat="1" ht="43.5" customHeight="1">
      <c r="A59" s="3">
        <v>57</v>
      </c>
      <c r="B59" s="14" t="s">
        <v>67</v>
      </c>
      <c r="C59" s="14">
        <v>2700</v>
      </c>
      <c r="D59" s="14" t="s">
        <v>68</v>
      </c>
      <c r="E59" s="16" t="s">
        <v>9</v>
      </c>
      <c r="F59" s="16" t="s">
        <v>9</v>
      </c>
      <c r="G59" s="16" t="s">
        <v>40</v>
      </c>
      <c r="H59" s="17" t="s">
        <v>76</v>
      </c>
      <c r="I59" s="16" t="s">
        <v>77</v>
      </c>
      <c r="J59" s="16" t="s">
        <v>218</v>
      </c>
      <c r="K59" s="17" t="s">
        <v>219</v>
      </c>
      <c r="L59" s="71">
        <v>1</v>
      </c>
      <c r="M59" s="16" t="s">
        <v>220</v>
      </c>
      <c r="N59" s="17">
        <v>300000</v>
      </c>
      <c r="O59" s="16">
        <v>0</v>
      </c>
      <c r="P59" s="16">
        <v>0</v>
      </c>
      <c r="Q59" s="17">
        <v>300000</v>
      </c>
      <c r="R59" s="16" t="s">
        <v>75</v>
      </c>
      <c r="S59" s="16" t="s">
        <v>542</v>
      </c>
      <c r="T59" s="17">
        <v>270000</v>
      </c>
      <c r="U59" s="16"/>
      <c r="V59" s="16"/>
      <c r="W59" s="16">
        <v>405004</v>
      </c>
    </row>
    <row r="60" spans="1:23" s="6" customFormat="1" ht="43.5" customHeight="1">
      <c r="A60" s="3">
        <v>58</v>
      </c>
      <c r="B60" s="14" t="s">
        <v>67</v>
      </c>
      <c r="C60" s="14">
        <v>2700</v>
      </c>
      <c r="D60" s="14" t="s">
        <v>68</v>
      </c>
      <c r="E60" s="16" t="s">
        <v>9</v>
      </c>
      <c r="F60" s="16" t="s">
        <v>9</v>
      </c>
      <c r="G60" s="16" t="s">
        <v>40</v>
      </c>
      <c r="H60" s="17" t="s">
        <v>76</v>
      </c>
      <c r="I60" s="16" t="s">
        <v>77</v>
      </c>
      <c r="J60" s="16" t="s">
        <v>197</v>
      </c>
      <c r="K60" s="17" t="s">
        <v>198</v>
      </c>
      <c r="L60" s="71">
        <v>2</v>
      </c>
      <c r="M60" s="16" t="s">
        <v>199</v>
      </c>
      <c r="N60" s="17">
        <v>70000</v>
      </c>
      <c r="O60" s="17">
        <v>0</v>
      </c>
      <c r="P60" s="16">
        <v>0</v>
      </c>
      <c r="Q60" s="17">
        <v>70000</v>
      </c>
      <c r="R60" s="16" t="s">
        <v>75</v>
      </c>
      <c r="S60" s="16" t="s">
        <v>561</v>
      </c>
      <c r="T60" s="17">
        <v>70000</v>
      </c>
      <c r="U60" s="16"/>
      <c r="V60" s="16"/>
      <c r="W60" s="16">
        <v>408338</v>
      </c>
    </row>
    <row r="61" spans="1:23" s="6" customFormat="1" ht="43.5" customHeight="1">
      <c r="A61" s="3">
        <v>59</v>
      </c>
      <c r="B61" s="14" t="s">
        <v>67</v>
      </c>
      <c r="C61" s="14">
        <v>2700</v>
      </c>
      <c r="D61" s="14" t="s">
        <v>68</v>
      </c>
      <c r="E61" s="16" t="s">
        <v>9</v>
      </c>
      <c r="F61" s="16" t="s">
        <v>9</v>
      </c>
      <c r="G61" s="16" t="s">
        <v>40</v>
      </c>
      <c r="H61" s="17" t="s">
        <v>76</v>
      </c>
      <c r="I61" s="16" t="s">
        <v>77</v>
      </c>
      <c r="J61" s="16" t="s">
        <v>209</v>
      </c>
      <c r="K61" s="17" t="s">
        <v>210</v>
      </c>
      <c r="L61" s="71">
        <v>1</v>
      </c>
      <c r="M61" s="16" t="s">
        <v>211</v>
      </c>
      <c r="N61" s="17">
        <v>65000</v>
      </c>
      <c r="O61" s="16">
        <v>0</v>
      </c>
      <c r="P61" s="16">
        <v>0</v>
      </c>
      <c r="Q61" s="17">
        <v>65000</v>
      </c>
      <c r="R61" s="16" t="s">
        <v>75</v>
      </c>
      <c r="S61" s="16" t="s">
        <v>542</v>
      </c>
      <c r="T61" s="17">
        <v>65000</v>
      </c>
      <c r="U61" s="17"/>
      <c r="V61" s="16"/>
      <c r="W61" s="16">
        <v>408332</v>
      </c>
    </row>
    <row r="62" spans="1:23" s="6" customFormat="1" ht="43.5" customHeight="1">
      <c r="A62" s="3">
        <v>60</v>
      </c>
      <c r="B62" s="14" t="s">
        <v>67</v>
      </c>
      <c r="C62" s="14">
        <v>2700</v>
      </c>
      <c r="D62" s="14" t="s">
        <v>68</v>
      </c>
      <c r="E62" s="16" t="s">
        <v>9</v>
      </c>
      <c r="F62" s="16" t="s">
        <v>9</v>
      </c>
      <c r="G62" s="16" t="s">
        <v>40</v>
      </c>
      <c r="H62" s="17" t="s">
        <v>76</v>
      </c>
      <c r="I62" s="16" t="s">
        <v>77</v>
      </c>
      <c r="J62" s="16" t="s">
        <v>212</v>
      </c>
      <c r="K62" s="17" t="s">
        <v>213</v>
      </c>
      <c r="L62" s="71">
        <v>1</v>
      </c>
      <c r="M62" s="16" t="s">
        <v>214</v>
      </c>
      <c r="N62" s="17">
        <v>500000</v>
      </c>
      <c r="O62" s="16">
        <v>0</v>
      </c>
      <c r="P62" s="16">
        <v>0</v>
      </c>
      <c r="Q62" s="17">
        <v>500000</v>
      </c>
      <c r="R62" s="16" t="s">
        <v>75</v>
      </c>
      <c r="S62" s="16" t="s">
        <v>71</v>
      </c>
      <c r="T62" s="17">
        <v>0</v>
      </c>
      <c r="U62" s="17"/>
      <c r="V62" s="16"/>
      <c r="W62" s="16">
        <v>404788</v>
      </c>
    </row>
    <row r="63" spans="1:23" s="6" customFormat="1" ht="43.5" customHeight="1">
      <c r="A63" s="3">
        <v>61</v>
      </c>
      <c r="B63" s="14" t="s">
        <v>67</v>
      </c>
      <c r="C63" s="14">
        <v>2700</v>
      </c>
      <c r="D63" s="14" t="s">
        <v>68</v>
      </c>
      <c r="E63" s="16" t="s">
        <v>9</v>
      </c>
      <c r="F63" s="16" t="s">
        <v>9</v>
      </c>
      <c r="G63" s="16" t="s">
        <v>40</v>
      </c>
      <c r="H63" s="17" t="s">
        <v>76</v>
      </c>
      <c r="I63" s="16" t="s">
        <v>77</v>
      </c>
      <c r="J63" s="16" t="s">
        <v>206</v>
      </c>
      <c r="K63" s="17" t="s">
        <v>207</v>
      </c>
      <c r="L63" s="71">
        <v>2</v>
      </c>
      <c r="M63" s="16" t="s">
        <v>208</v>
      </c>
      <c r="N63" s="17">
        <v>50000</v>
      </c>
      <c r="O63" s="16">
        <v>0</v>
      </c>
      <c r="P63" s="16">
        <v>0</v>
      </c>
      <c r="Q63" s="17">
        <v>50000</v>
      </c>
      <c r="R63" s="16" t="s">
        <v>75</v>
      </c>
      <c r="S63" s="16" t="s">
        <v>71</v>
      </c>
      <c r="T63" s="17">
        <v>0</v>
      </c>
      <c r="U63" s="16"/>
      <c r="V63" s="16"/>
      <c r="W63" s="16">
        <v>408336</v>
      </c>
    </row>
    <row r="64" spans="1:23" s="6" customFormat="1" ht="43.5" customHeight="1">
      <c r="A64" s="3">
        <v>62</v>
      </c>
      <c r="B64" s="14" t="s">
        <v>67</v>
      </c>
      <c r="C64" s="14">
        <v>2700</v>
      </c>
      <c r="D64" s="14" t="s">
        <v>68</v>
      </c>
      <c r="E64" s="16" t="s">
        <v>9</v>
      </c>
      <c r="F64" s="16" t="s">
        <v>9</v>
      </c>
      <c r="G64" s="16" t="s">
        <v>40</v>
      </c>
      <c r="H64" s="17" t="s">
        <v>76</v>
      </c>
      <c r="I64" s="16" t="s">
        <v>77</v>
      </c>
      <c r="J64" s="16" t="s">
        <v>230</v>
      </c>
      <c r="K64" s="17" t="s">
        <v>231</v>
      </c>
      <c r="L64" s="71">
        <v>1</v>
      </c>
      <c r="M64" s="16" t="s">
        <v>232</v>
      </c>
      <c r="N64" s="17">
        <v>250000</v>
      </c>
      <c r="O64" s="16">
        <v>0</v>
      </c>
      <c r="P64" s="16">
        <v>0</v>
      </c>
      <c r="Q64" s="17">
        <v>250000</v>
      </c>
      <c r="R64" s="16" t="s">
        <v>75</v>
      </c>
      <c r="S64" s="16" t="s">
        <v>542</v>
      </c>
      <c r="T64" s="17">
        <v>250000</v>
      </c>
      <c r="U64" s="16"/>
      <c r="V64" s="16"/>
      <c r="W64" s="16">
        <v>405023</v>
      </c>
    </row>
    <row r="65" spans="1:23" s="6" customFormat="1" ht="43.5" customHeight="1">
      <c r="A65" s="3">
        <v>63</v>
      </c>
      <c r="B65" s="14" t="s">
        <v>67</v>
      </c>
      <c r="C65" s="14">
        <v>2700</v>
      </c>
      <c r="D65" s="14" t="s">
        <v>68</v>
      </c>
      <c r="E65" s="16" t="s">
        <v>9</v>
      </c>
      <c r="F65" s="16" t="s">
        <v>9</v>
      </c>
      <c r="G65" s="16" t="s">
        <v>40</v>
      </c>
      <c r="H65" s="17" t="s">
        <v>76</v>
      </c>
      <c r="I65" s="16" t="s">
        <v>77</v>
      </c>
      <c r="J65" s="16" t="s">
        <v>200</v>
      </c>
      <c r="K65" s="17" t="s">
        <v>201</v>
      </c>
      <c r="L65" s="71">
        <v>1</v>
      </c>
      <c r="M65" s="16" t="s">
        <v>202</v>
      </c>
      <c r="N65" s="17">
        <v>50000</v>
      </c>
      <c r="O65" s="16">
        <v>0</v>
      </c>
      <c r="P65" s="16">
        <v>0</v>
      </c>
      <c r="Q65" s="17">
        <v>50000</v>
      </c>
      <c r="R65" s="16" t="s">
        <v>75</v>
      </c>
      <c r="S65" s="16" t="s">
        <v>71</v>
      </c>
      <c r="T65" s="17">
        <v>0</v>
      </c>
      <c r="U65" s="16"/>
      <c r="V65" s="16"/>
      <c r="W65" s="16">
        <v>408334</v>
      </c>
    </row>
    <row r="66" spans="1:23" s="6" customFormat="1" ht="43.5" customHeight="1">
      <c r="A66" s="3">
        <v>64</v>
      </c>
      <c r="B66" s="14" t="s">
        <v>67</v>
      </c>
      <c r="C66" s="14">
        <v>2700</v>
      </c>
      <c r="D66" s="14" t="s">
        <v>68</v>
      </c>
      <c r="E66" s="16" t="s">
        <v>9</v>
      </c>
      <c r="F66" s="16" t="s">
        <v>9</v>
      </c>
      <c r="G66" s="16" t="s">
        <v>40</v>
      </c>
      <c r="H66" s="17" t="s">
        <v>76</v>
      </c>
      <c r="I66" s="16" t="s">
        <v>77</v>
      </c>
      <c r="J66" s="16" t="s">
        <v>203</v>
      </c>
      <c r="K66" s="17" t="s">
        <v>204</v>
      </c>
      <c r="L66" s="71">
        <v>2</v>
      </c>
      <c r="M66" s="16" t="s">
        <v>205</v>
      </c>
      <c r="N66" s="17">
        <v>190000</v>
      </c>
      <c r="O66" s="17">
        <v>0</v>
      </c>
      <c r="P66" s="16">
        <v>0</v>
      </c>
      <c r="Q66" s="17">
        <v>190000</v>
      </c>
      <c r="R66" s="16" t="s">
        <v>75</v>
      </c>
      <c r="S66" s="16" t="s">
        <v>542</v>
      </c>
      <c r="T66" s="17">
        <v>160000</v>
      </c>
      <c r="U66" s="16"/>
      <c r="V66" s="16"/>
      <c r="W66" s="16">
        <v>404964</v>
      </c>
    </row>
    <row r="67" spans="1:23" s="6" customFormat="1" ht="43.5" customHeight="1">
      <c r="A67" s="3">
        <v>65</v>
      </c>
      <c r="B67" s="14" t="s">
        <v>67</v>
      </c>
      <c r="C67" s="14">
        <v>2700</v>
      </c>
      <c r="D67" s="14" t="s">
        <v>68</v>
      </c>
      <c r="E67" s="16" t="s">
        <v>10</v>
      </c>
      <c r="F67" s="16" t="s">
        <v>237</v>
      </c>
      <c r="G67" s="16" t="s">
        <v>39</v>
      </c>
      <c r="H67" s="17" t="s">
        <v>76</v>
      </c>
      <c r="I67" s="16" t="s">
        <v>77</v>
      </c>
      <c r="J67" s="16" t="s">
        <v>128</v>
      </c>
      <c r="K67" s="17" t="s">
        <v>238</v>
      </c>
      <c r="L67" s="71">
        <v>1</v>
      </c>
      <c r="M67" s="16" t="s">
        <v>239</v>
      </c>
      <c r="N67" s="17">
        <v>65000</v>
      </c>
      <c r="O67" s="16">
        <v>0</v>
      </c>
      <c r="P67" s="16">
        <v>0</v>
      </c>
      <c r="Q67" s="17">
        <v>65000</v>
      </c>
      <c r="R67" s="16" t="s">
        <v>75</v>
      </c>
      <c r="S67" s="16" t="s">
        <v>71</v>
      </c>
      <c r="T67" s="17">
        <v>0</v>
      </c>
      <c r="U67" s="16"/>
      <c r="V67" s="16"/>
      <c r="W67" s="16">
        <v>427246</v>
      </c>
    </row>
    <row r="68" spans="1:23" s="6" customFormat="1" ht="43.5" customHeight="1">
      <c r="A68" s="3">
        <v>66</v>
      </c>
      <c r="B68" s="14" t="s">
        <v>67</v>
      </c>
      <c r="C68" s="14">
        <v>2700</v>
      </c>
      <c r="D68" s="14" t="s">
        <v>68</v>
      </c>
      <c r="E68" s="16" t="s">
        <v>10</v>
      </c>
      <c r="F68" s="16" t="s">
        <v>237</v>
      </c>
      <c r="G68" s="16" t="s">
        <v>40</v>
      </c>
      <c r="H68" s="17" t="s">
        <v>76</v>
      </c>
      <c r="I68" s="16" t="s">
        <v>169</v>
      </c>
      <c r="J68" s="16" t="s">
        <v>243</v>
      </c>
      <c r="K68" s="17" t="s">
        <v>244</v>
      </c>
      <c r="L68" s="71">
        <v>1</v>
      </c>
      <c r="M68" s="16" t="s">
        <v>245</v>
      </c>
      <c r="N68" s="17">
        <v>30000</v>
      </c>
      <c r="O68" s="17">
        <v>0</v>
      </c>
      <c r="P68" s="16">
        <v>0</v>
      </c>
      <c r="Q68" s="17">
        <v>30000</v>
      </c>
      <c r="R68" s="16" t="s">
        <v>75</v>
      </c>
      <c r="S68" s="16" t="s">
        <v>542</v>
      </c>
      <c r="T68" s="17">
        <v>0</v>
      </c>
      <c r="U68" s="16"/>
      <c r="V68" s="16"/>
      <c r="W68" s="16">
        <v>400242</v>
      </c>
    </row>
    <row r="69" spans="1:23" s="6" customFormat="1" ht="43.5" customHeight="1">
      <c r="A69" s="3">
        <v>67</v>
      </c>
      <c r="B69" s="14" t="s">
        <v>67</v>
      </c>
      <c r="C69" s="14">
        <v>2700</v>
      </c>
      <c r="D69" s="14" t="s">
        <v>68</v>
      </c>
      <c r="E69" s="16" t="s">
        <v>10</v>
      </c>
      <c r="F69" s="16" t="s">
        <v>237</v>
      </c>
      <c r="G69" s="16" t="s">
        <v>40</v>
      </c>
      <c r="H69" s="16" t="s">
        <v>76</v>
      </c>
      <c r="I69" s="16" t="s">
        <v>136</v>
      </c>
      <c r="J69" s="16" t="s">
        <v>240</v>
      </c>
      <c r="K69" s="17" t="s">
        <v>241</v>
      </c>
      <c r="L69" s="71">
        <v>1</v>
      </c>
      <c r="M69" s="16" t="s">
        <v>242</v>
      </c>
      <c r="N69" s="17">
        <v>18500</v>
      </c>
      <c r="O69" s="16">
        <v>0</v>
      </c>
      <c r="P69" s="16">
        <v>0</v>
      </c>
      <c r="Q69" s="17">
        <v>18500</v>
      </c>
      <c r="R69" s="16" t="s">
        <v>75</v>
      </c>
      <c r="S69" s="16" t="s">
        <v>542</v>
      </c>
      <c r="T69" s="17">
        <v>0</v>
      </c>
      <c r="U69" s="16"/>
      <c r="V69" s="16"/>
      <c r="W69" s="16">
        <v>400252</v>
      </c>
    </row>
    <row r="70" spans="1:23" s="6" customFormat="1" ht="43.5" customHeight="1">
      <c r="A70" s="3">
        <v>68</v>
      </c>
      <c r="B70" s="14" t="s">
        <v>67</v>
      </c>
      <c r="C70" s="14">
        <v>2700</v>
      </c>
      <c r="D70" s="14" t="s">
        <v>68</v>
      </c>
      <c r="E70" s="16" t="s">
        <v>10</v>
      </c>
      <c r="F70" s="16" t="s">
        <v>246</v>
      </c>
      <c r="G70" s="16" t="s">
        <v>40</v>
      </c>
      <c r="H70" s="17" t="s">
        <v>76</v>
      </c>
      <c r="I70" s="16" t="s">
        <v>169</v>
      </c>
      <c r="J70" s="16" t="s">
        <v>243</v>
      </c>
      <c r="K70" s="17" t="s">
        <v>244</v>
      </c>
      <c r="L70" s="71">
        <v>1</v>
      </c>
      <c r="M70" s="16" t="s">
        <v>247</v>
      </c>
      <c r="N70" s="17">
        <v>30000</v>
      </c>
      <c r="O70" s="16">
        <v>0</v>
      </c>
      <c r="P70" s="16">
        <v>0</v>
      </c>
      <c r="Q70" s="17">
        <v>30000</v>
      </c>
      <c r="R70" s="16" t="s">
        <v>75</v>
      </c>
      <c r="S70" s="16" t="s">
        <v>542</v>
      </c>
      <c r="T70" s="17">
        <v>0</v>
      </c>
      <c r="U70" s="16"/>
      <c r="V70" s="16"/>
      <c r="W70" s="16">
        <v>400237</v>
      </c>
    </row>
    <row r="71" spans="1:23" s="6" customFormat="1" ht="43.5" customHeight="1">
      <c r="A71" s="3">
        <v>69</v>
      </c>
      <c r="B71" s="14" t="s">
        <v>67</v>
      </c>
      <c r="C71" s="14">
        <v>2700</v>
      </c>
      <c r="D71" s="14" t="s">
        <v>68</v>
      </c>
      <c r="E71" s="16" t="s">
        <v>10</v>
      </c>
      <c r="F71" s="16" t="s">
        <v>248</v>
      </c>
      <c r="G71" s="16" t="s">
        <v>40</v>
      </c>
      <c r="H71" s="17" t="s">
        <v>76</v>
      </c>
      <c r="I71" s="16" t="s">
        <v>136</v>
      </c>
      <c r="J71" s="16" t="s">
        <v>240</v>
      </c>
      <c r="K71" s="17" t="s">
        <v>241</v>
      </c>
      <c r="L71" s="71">
        <v>1</v>
      </c>
      <c r="M71" s="16" t="s">
        <v>251</v>
      </c>
      <c r="N71" s="17">
        <v>18500</v>
      </c>
      <c r="O71" s="17">
        <v>0</v>
      </c>
      <c r="P71" s="16">
        <v>0</v>
      </c>
      <c r="Q71" s="17">
        <v>18500</v>
      </c>
      <c r="R71" s="16" t="s">
        <v>75</v>
      </c>
      <c r="S71" s="16" t="s">
        <v>542</v>
      </c>
      <c r="T71" s="17">
        <v>0</v>
      </c>
      <c r="U71" s="16"/>
      <c r="V71" s="16"/>
      <c r="W71" s="16">
        <v>400249</v>
      </c>
    </row>
    <row r="72" spans="1:23" s="6" customFormat="1" ht="43.5" customHeight="1">
      <c r="A72" s="3">
        <v>70</v>
      </c>
      <c r="B72" s="14" t="s">
        <v>67</v>
      </c>
      <c r="C72" s="14">
        <v>2700</v>
      </c>
      <c r="D72" s="14" t="s">
        <v>68</v>
      </c>
      <c r="E72" s="16" t="s">
        <v>10</v>
      </c>
      <c r="F72" s="16" t="s">
        <v>248</v>
      </c>
      <c r="G72" s="16" t="s">
        <v>38</v>
      </c>
      <c r="H72" s="17" t="s">
        <v>70</v>
      </c>
      <c r="I72" s="16" t="s">
        <v>71</v>
      </c>
      <c r="J72" s="16" t="s">
        <v>249</v>
      </c>
      <c r="K72" s="17" t="s">
        <v>250</v>
      </c>
      <c r="L72" s="71">
        <v>1</v>
      </c>
      <c r="M72" s="16" t="s">
        <v>74</v>
      </c>
      <c r="N72" s="17">
        <v>70000</v>
      </c>
      <c r="O72" s="16">
        <v>7300</v>
      </c>
      <c r="P72" s="16">
        <v>0</v>
      </c>
      <c r="Q72" s="17">
        <v>77300</v>
      </c>
      <c r="R72" s="16" t="s">
        <v>75</v>
      </c>
      <c r="S72" s="16" t="s">
        <v>71</v>
      </c>
      <c r="T72" s="17">
        <v>0</v>
      </c>
      <c r="U72" s="16"/>
      <c r="V72" s="16"/>
      <c r="W72" s="16">
        <v>395926</v>
      </c>
    </row>
    <row r="73" spans="1:23" s="6" customFormat="1" ht="43.5" customHeight="1">
      <c r="A73" s="3">
        <v>71</v>
      </c>
      <c r="B73" s="14" t="s">
        <v>67</v>
      </c>
      <c r="C73" s="14">
        <v>2700</v>
      </c>
      <c r="D73" s="14" t="s">
        <v>68</v>
      </c>
      <c r="E73" s="16" t="s">
        <v>10</v>
      </c>
      <c r="F73" s="16" t="s">
        <v>252</v>
      </c>
      <c r="G73" s="16" t="s">
        <v>40</v>
      </c>
      <c r="H73" s="17" t="s">
        <v>76</v>
      </c>
      <c r="I73" s="16" t="s">
        <v>136</v>
      </c>
      <c r="J73" s="16" t="s">
        <v>240</v>
      </c>
      <c r="K73" s="17" t="s">
        <v>253</v>
      </c>
      <c r="L73" s="71">
        <v>1</v>
      </c>
      <c r="M73" s="16" t="s">
        <v>254</v>
      </c>
      <c r="N73" s="17">
        <v>18500</v>
      </c>
      <c r="O73" s="16">
        <v>0</v>
      </c>
      <c r="P73" s="16">
        <v>0</v>
      </c>
      <c r="Q73" s="17">
        <v>18500</v>
      </c>
      <c r="R73" s="16" t="s">
        <v>75</v>
      </c>
      <c r="S73" s="16" t="s">
        <v>542</v>
      </c>
      <c r="T73" s="17">
        <v>0</v>
      </c>
      <c r="U73" s="16"/>
      <c r="V73" s="16"/>
      <c r="W73" s="16">
        <v>400257</v>
      </c>
    </row>
    <row r="74" spans="1:23" s="6" customFormat="1" ht="43.5" customHeight="1">
      <c r="A74" s="3">
        <v>72</v>
      </c>
      <c r="B74" s="14" t="s">
        <v>67</v>
      </c>
      <c r="C74" s="14">
        <v>2700</v>
      </c>
      <c r="D74" s="14" t="s">
        <v>68</v>
      </c>
      <c r="E74" s="16" t="s">
        <v>10</v>
      </c>
      <c r="F74" s="16" t="s">
        <v>255</v>
      </c>
      <c r="G74" s="16" t="s">
        <v>40</v>
      </c>
      <c r="H74" s="17" t="s">
        <v>76</v>
      </c>
      <c r="I74" s="16" t="s">
        <v>169</v>
      </c>
      <c r="J74" s="16" t="s">
        <v>243</v>
      </c>
      <c r="K74" s="17" t="s">
        <v>244</v>
      </c>
      <c r="L74" s="71">
        <v>1</v>
      </c>
      <c r="M74" s="16" t="s">
        <v>247</v>
      </c>
      <c r="N74" s="17">
        <v>30000</v>
      </c>
      <c r="O74" s="17">
        <v>0</v>
      </c>
      <c r="P74" s="16">
        <v>0</v>
      </c>
      <c r="Q74" s="17">
        <v>30000</v>
      </c>
      <c r="R74" s="16" t="s">
        <v>75</v>
      </c>
      <c r="S74" s="16" t="s">
        <v>542</v>
      </c>
      <c r="T74" s="17">
        <v>0</v>
      </c>
      <c r="U74" s="16"/>
      <c r="V74" s="16"/>
      <c r="W74" s="16">
        <v>400239</v>
      </c>
    </row>
    <row r="75" spans="1:23" s="6" customFormat="1" ht="43.5" customHeight="1">
      <c r="A75" s="3">
        <v>73</v>
      </c>
      <c r="B75" s="14" t="s">
        <v>67</v>
      </c>
      <c r="C75" s="14">
        <v>2700</v>
      </c>
      <c r="D75" s="14" t="s">
        <v>68</v>
      </c>
      <c r="E75" s="16" t="s">
        <v>10</v>
      </c>
      <c r="F75" s="16" t="s">
        <v>10</v>
      </c>
      <c r="G75" s="16" t="s">
        <v>40</v>
      </c>
      <c r="H75" s="17" t="s">
        <v>76</v>
      </c>
      <c r="I75" s="16" t="s">
        <v>106</v>
      </c>
      <c r="J75" s="16" t="s">
        <v>259</v>
      </c>
      <c r="K75" s="17" t="s">
        <v>260</v>
      </c>
      <c r="L75" s="71">
        <v>1</v>
      </c>
      <c r="M75" s="16" t="s">
        <v>261</v>
      </c>
      <c r="N75" s="17">
        <v>70000</v>
      </c>
      <c r="O75" s="16">
        <v>0</v>
      </c>
      <c r="P75" s="16">
        <v>0</v>
      </c>
      <c r="Q75" s="17">
        <v>70000</v>
      </c>
      <c r="R75" s="16" t="s">
        <v>75</v>
      </c>
      <c r="S75" s="16" t="s">
        <v>542</v>
      </c>
      <c r="T75" s="16">
        <v>0</v>
      </c>
      <c r="U75" s="16"/>
      <c r="V75" s="16"/>
      <c r="W75" s="16">
        <v>426467</v>
      </c>
    </row>
    <row r="76" spans="1:23" s="6" customFormat="1" ht="43.5" customHeight="1">
      <c r="A76" s="3">
        <v>74</v>
      </c>
      <c r="B76" s="14" t="s">
        <v>67</v>
      </c>
      <c r="C76" s="14">
        <v>2700</v>
      </c>
      <c r="D76" s="14" t="s">
        <v>68</v>
      </c>
      <c r="E76" s="16" t="s">
        <v>10</v>
      </c>
      <c r="F76" s="16" t="s">
        <v>10</v>
      </c>
      <c r="G76" s="16" t="s">
        <v>40</v>
      </c>
      <c r="H76" s="17" t="s">
        <v>76</v>
      </c>
      <c r="I76" s="16" t="s">
        <v>145</v>
      </c>
      <c r="J76" s="16" t="s">
        <v>275</v>
      </c>
      <c r="K76" s="17" t="s">
        <v>276</v>
      </c>
      <c r="L76" s="71">
        <v>1</v>
      </c>
      <c r="M76" s="16" t="s">
        <v>277</v>
      </c>
      <c r="N76" s="17">
        <v>1057400</v>
      </c>
      <c r="O76" s="16">
        <v>0</v>
      </c>
      <c r="P76" s="16">
        <v>0</v>
      </c>
      <c r="Q76" s="17">
        <v>1057400</v>
      </c>
      <c r="R76" s="16" t="s">
        <v>75</v>
      </c>
      <c r="S76" s="16" t="s">
        <v>542</v>
      </c>
      <c r="T76" s="17">
        <v>0</v>
      </c>
      <c r="U76" s="16"/>
      <c r="V76" s="16"/>
      <c r="W76" s="16">
        <v>400188</v>
      </c>
    </row>
    <row r="77" spans="1:23" s="6" customFormat="1" ht="43.5" customHeight="1">
      <c r="A77" s="3">
        <v>75</v>
      </c>
      <c r="B77" s="14" t="s">
        <v>67</v>
      </c>
      <c r="C77" s="14">
        <v>2700</v>
      </c>
      <c r="D77" s="14" t="s">
        <v>68</v>
      </c>
      <c r="E77" s="16" t="s">
        <v>10</v>
      </c>
      <c r="F77" s="16" t="s">
        <v>10</v>
      </c>
      <c r="G77" s="16" t="s">
        <v>39</v>
      </c>
      <c r="H77" s="17" t="s">
        <v>76</v>
      </c>
      <c r="I77" s="16" t="s">
        <v>77</v>
      </c>
      <c r="J77" s="16" t="s">
        <v>176</v>
      </c>
      <c r="K77" s="17" t="s">
        <v>285</v>
      </c>
      <c r="L77" s="71">
        <v>2</v>
      </c>
      <c r="M77" s="16" t="s">
        <v>286</v>
      </c>
      <c r="N77" s="17">
        <v>93000</v>
      </c>
      <c r="O77" s="16">
        <v>0</v>
      </c>
      <c r="P77" s="16">
        <v>0</v>
      </c>
      <c r="Q77" s="17">
        <v>93000</v>
      </c>
      <c r="R77" s="16" t="s">
        <v>75</v>
      </c>
      <c r="S77" s="16" t="s">
        <v>542</v>
      </c>
      <c r="T77" s="17">
        <v>0</v>
      </c>
      <c r="U77" s="16"/>
      <c r="V77" s="16"/>
      <c r="W77" s="16">
        <v>442719</v>
      </c>
    </row>
    <row r="78" spans="1:23" s="6" customFormat="1" ht="43.5" customHeight="1">
      <c r="A78" s="3">
        <v>76</v>
      </c>
      <c r="B78" s="14" t="s">
        <v>67</v>
      </c>
      <c r="C78" s="14">
        <v>2700</v>
      </c>
      <c r="D78" s="14" t="s">
        <v>68</v>
      </c>
      <c r="E78" s="16" t="s">
        <v>10</v>
      </c>
      <c r="F78" s="16" t="s">
        <v>10</v>
      </c>
      <c r="G78" s="16" t="s">
        <v>40</v>
      </c>
      <c r="H78" s="17" t="s">
        <v>76</v>
      </c>
      <c r="I78" s="16" t="s">
        <v>131</v>
      </c>
      <c r="J78" s="16" t="s">
        <v>272</v>
      </c>
      <c r="K78" s="17" t="s">
        <v>273</v>
      </c>
      <c r="L78" s="71">
        <v>8</v>
      </c>
      <c r="M78" s="16" t="s">
        <v>274</v>
      </c>
      <c r="N78" s="17">
        <v>124062.34</v>
      </c>
      <c r="O78" s="16">
        <v>11937.66</v>
      </c>
      <c r="P78" s="16">
        <v>0</v>
      </c>
      <c r="Q78" s="17">
        <v>136000</v>
      </c>
      <c r="R78" s="16" t="s">
        <v>75</v>
      </c>
      <c r="S78" s="16" t="s">
        <v>71</v>
      </c>
      <c r="T78" s="17">
        <v>0</v>
      </c>
      <c r="U78" s="16"/>
      <c r="V78" s="16"/>
      <c r="W78" s="16">
        <v>426584</v>
      </c>
    </row>
    <row r="79" spans="1:23" s="6" customFormat="1" ht="43.5" customHeight="1">
      <c r="A79" s="3">
        <v>77</v>
      </c>
      <c r="B79" s="14" t="s">
        <v>67</v>
      </c>
      <c r="C79" s="14">
        <v>2700</v>
      </c>
      <c r="D79" s="14" t="s">
        <v>68</v>
      </c>
      <c r="E79" s="16" t="s">
        <v>10</v>
      </c>
      <c r="F79" s="16" t="s">
        <v>10</v>
      </c>
      <c r="G79" s="16" t="s">
        <v>40</v>
      </c>
      <c r="H79" s="17" t="s">
        <v>70</v>
      </c>
      <c r="I79" s="16" t="s">
        <v>71</v>
      </c>
      <c r="J79" s="16" t="s">
        <v>265</v>
      </c>
      <c r="K79" s="17" t="s">
        <v>266</v>
      </c>
      <c r="L79" s="71">
        <v>6</v>
      </c>
      <c r="M79" s="16">
        <v>8883</v>
      </c>
      <c r="N79" s="17">
        <v>522000</v>
      </c>
      <c r="O79" s="17">
        <v>0</v>
      </c>
      <c r="P79" s="16">
        <v>0</v>
      </c>
      <c r="Q79" s="17">
        <v>522000</v>
      </c>
      <c r="R79" s="16" t="s">
        <v>75</v>
      </c>
      <c r="S79" s="16" t="s">
        <v>542</v>
      </c>
      <c r="T79" s="17">
        <v>0</v>
      </c>
      <c r="U79" s="16"/>
      <c r="V79" s="16"/>
      <c r="W79" s="16">
        <v>400204</v>
      </c>
    </row>
    <row r="80" spans="1:23" s="6" customFormat="1" ht="43.5" customHeight="1">
      <c r="A80" s="3">
        <v>78</v>
      </c>
      <c r="B80" s="14" t="s">
        <v>67</v>
      </c>
      <c r="C80" s="14">
        <v>2700</v>
      </c>
      <c r="D80" s="14" t="s">
        <v>68</v>
      </c>
      <c r="E80" s="16" t="s">
        <v>10</v>
      </c>
      <c r="F80" s="16" t="s">
        <v>10</v>
      </c>
      <c r="G80" s="16" t="s">
        <v>40</v>
      </c>
      <c r="H80" s="17" t="s">
        <v>76</v>
      </c>
      <c r="I80" s="16" t="s">
        <v>136</v>
      </c>
      <c r="J80" s="16" t="s">
        <v>262</v>
      </c>
      <c r="K80" s="17" t="s">
        <v>263</v>
      </c>
      <c r="L80" s="71">
        <v>5</v>
      </c>
      <c r="M80" s="16" t="s">
        <v>264</v>
      </c>
      <c r="N80" s="17">
        <v>143000</v>
      </c>
      <c r="O80" s="16">
        <v>0</v>
      </c>
      <c r="P80" s="16">
        <v>0</v>
      </c>
      <c r="Q80" s="17">
        <v>143000</v>
      </c>
      <c r="R80" s="16" t="s">
        <v>75</v>
      </c>
      <c r="S80" s="16" t="s">
        <v>542</v>
      </c>
      <c r="T80" s="17">
        <v>0</v>
      </c>
      <c r="U80" s="16"/>
      <c r="V80" s="16"/>
      <c r="W80" s="16">
        <v>400211</v>
      </c>
    </row>
    <row r="81" spans="1:23" s="6" customFormat="1" ht="43.5" customHeight="1">
      <c r="A81" s="3">
        <v>79</v>
      </c>
      <c r="B81" s="14" t="s">
        <v>67</v>
      </c>
      <c r="C81" s="14">
        <v>2700</v>
      </c>
      <c r="D81" s="14" t="s">
        <v>68</v>
      </c>
      <c r="E81" s="16" t="s">
        <v>10</v>
      </c>
      <c r="F81" s="16" t="s">
        <v>10</v>
      </c>
      <c r="G81" s="16" t="s">
        <v>40</v>
      </c>
      <c r="H81" s="17" t="s">
        <v>76</v>
      </c>
      <c r="I81" s="16" t="s">
        <v>121</v>
      </c>
      <c r="J81" s="16" t="s">
        <v>290</v>
      </c>
      <c r="K81" s="17" t="s">
        <v>291</v>
      </c>
      <c r="L81" s="71">
        <v>1</v>
      </c>
      <c r="M81" s="16" t="s">
        <v>292</v>
      </c>
      <c r="N81" s="17">
        <v>175000</v>
      </c>
      <c r="O81" s="16">
        <v>0</v>
      </c>
      <c r="P81" s="16">
        <v>0</v>
      </c>
      <c r="Q81" s="17">
        <v>175000</v>
      </c>
      <c r="R81" s="16" t="s">
        <v>75</v>
      </c>
      <c r="S81" s="16" t="s">
        <v>542</v>
      </c>
      <c r="T81" s="17">
        <v>0</v>
      </c>
      <c r="U81" s="16"/>
      <c r="V81" s="16"/>
      <c r="W81" s="16">
        <v>400219</v>
      </c>
    </row>
    <row r="82" spans="1:23" s="6" customFormat="1" ht="43.5" customHeight="1">
      <c r="A82" s="3">
        <v>80</v>
      </c>
      <c r="B82" s="14" t="s">
        <v>67</v>
      </c>
      <c r="C82" s="14">
        <v>2700</v>
      </c>
      <c r="D82" s="14" t="s">
        <v>68</v>
      </c>
      <c r="E82" s="16" t="s">
        <v>10</v>
      </c>
      <c r="F82" s="16" t="s">
        <v>10</v>
      </c>
      <c r="G82" s="16" t="s">
        <v>40</v>
      </c>
      <c r="H82" s="17" t="s">
        <v>76</v>
      </c>
      <c r="I82" s="16" t="s">
        <v>106</v>
      </c>
      <c r="J82" s="16" t="s">
        <v>278</v>
      </c>
      <c r="K82" s="17" t="s">
        <v>279</v>
      </c>
      <c r="L82" s="71">
        <v>1</v>
      </c>
      <c r="M82" s="16" t="s">
        <v>280</v>
      </c>
      <c r="N82" s="17">
        <v>97000</v>
      </c>
      <c r="O82" s="16">
        <v>0</v>
      </c>
      <c r="P82" s="16">
        <v>0</v>
      </c>
      <c r="Q82" s="17">
        <v>97000</v>
      </c>
      <c r="R82" s="16" t="s">
        <v>75</v>
      </c>
      <c r="S82" s="16" t="s">
        <v>542</v>
      </c>
      <c r="T82" s="17">
        <v>0</v>
      </c>
      <c r="U82" s="16"/>
      <c r="V82" s="16"/>
      <c r="W82" s="16">
        <v>400216</v>
      </c>
    </row>
    <row r="83" spans="1:23" s="6" customFormat="1" ht="43.5" customHeight="1">
      <c r="A83" s="3">
        <v>81</v>
      </c>
      <c r="B83" s="14" t="s">
        <v>67</v>
      </c>
      <c r="C83" s="14">
        <v>2700</v>
      </c>
      <c r="D83" s="14" t="s">
        <v>68</v>
      </c>
      <c r="E83" s="16" t="s">
        <v>10</v>
      </c>
      <c r="F83" s="16" t="s">
        <v>10</v>
      </c>
      <c r="G83" s="16" t="s">
        <v>40</v>
      </c>
      <c r="H83" s="17" t="s">
        <v>76</v>
      </c>
      <c r="I83" s="16" t="s">
        <v>77</v>
      </c>
      <c r="J83" s="16" t="s">
        <v>256</v>
      </c>
      <c r="K83" s="17" t="s">
        <v>257</v>
      </c>
      <c r="L83" s="71">
        <v>2</v>
      </c>
      <c r="M83" s="16" t="s">
        <v>258</v>
      </c>
      <c r="N83" s="17">
        <v>100000</v>
      </c>
      <c r="O83" s="16">
        <v>0</v>
      </c>
      <c r="P83" s="16">
        <v>0</v>
      </c>
      <c r="Q83" s="17">
        <v>100000</v>
      </c>
      <c r="R83" s="16" t="s">
        <v>75</v>
      </c>
      <c r="S83" s="16" t="s">
        <v>542</v>
      </c>
      <c r="T83" s="17">
        <v>0</v>
      </c>
      <c r="U83" s="16"/>
      <c r="V83" s="16"/>
      <c r="W83" s="16">
        <v>405127</v>
      </c>
    </row>
    <row r="84" spans="1:23" s="6" customFormat="1" ht="43.5" customHeight="1">
      <c r="A84" s="3">
        <v>82</v>
      </c>
      <c r="B84" s="14" t="s">
        <v>67</v>
      </c>
      <c r="C84" s="14">
        <v>2700</v>
      </c>
      <c r="D84" s="14" t="s">
        <v>68</v>
      </c>
      <c r="E84" s="16" t="s">
        <v>10</v>
      </c>
      <c r="F84" s="16" t="s">
        <v>10</v>
      </c>
      <c r="G84" s="16" t="s">
        <v>40</v>
      </c>
      <c r="H84" s="16" t="s">
        <v>76</v>
      </c>
      <c r="I84" s="16" t="s">
        <v>118</v>
      </c>
      <c r="J84" s="16" t="s">
        <v>119</v>
      </c>
      <c r="K84" s="17" t="s">
        <v>270</v>
      </c>
      <c r="L84" s="71">
        <v>1</v>
      </c>
      <c r="M84" s="16" t="s">
        <v>271</v>
      </c>
      <c r="N84" s="17">
        <v>330000</v>
      </c>
      <c r="O84" s="16">
        <v>0</v>
      </c>
      <c r="P84" s="16">
        <v>0</v>
      </c>
      <c r="Q84" s="17">
        <v>330000</v>
      </c>
      <c r="R84" s="16" t="s">
        <v>75</v>
      </c>
      <c r="S84" s="16" t="s">
        <v>542</v>
      </c>
      <c r="T84" s="17">
        <v>0</v>
      </c>
      <c r="U84" s="16"/>
      <c r="V84" s="16"/>
      <c r="W84" s="16">
        <v>404929</v>
      </c>
    </row>
    <row r="85" spans="1:23" s="6" customFormat="1" ht="43.5" customHeight="1">
      <c r="A85" s="3">
        <v>83</v>
      </c>
      <c r="B85" s="14" t="s">
        <v>67</v>
      </c>
      <c r="C85" s="14">
        <v>2700</v>
      </c>
      <c r="D85" s="14" t="s">
        <v>68</v>
      </c>
      <c r="E85" s="16" t="s">
        <v>10</v>
      </c>
      <c r="F85" s="16" t="s">
        <v>10</v>
      </c>
      <c r="G85" s="16" t="s">
        <v>39</v>
      </c>
      <c r="H85" s="17" t="s">
        <v>70</v>
      </c>
      <c r="I85" s="16" t="s">
        <v>71</v>
      </c>
      <c r="J85" s="16" t="s">
        <v>267</v>
      </c>
      <c r="K85" s="17" t="s">
        <v>268</v>
      </c>
      <c r="L85" s="71">
        <v>1</v>
      </c>
      <c r="M85" s="16" t="s">
        <v>269</v>
      </c>
      <c r="N85" s="17">
        <v>429600</v>
      </c>
      <c r="O85" s="16">
        <v>0</v>
      </c>
      <c r="P85" s="16">
        <v>0</v>
      </c>
      <c r="Q85" s="17">
        <v>429600</v>
      </c>
      <c r="R85" s="16" t="s">
        <v>75</v>
      </c>
      <c r="S85" s="16" t="s">
        <v>71</v>
      </c>
      <c r="T85" s="17">
        <v>0</v>
      </c>
      <c r="U85" s="16"/>
      <c r="V85" s="16"/>
      <c r="W85" s="16">
        <v>400199</v>
      </c>
    </row>
    <row r="86" spans="1:23" s="6" customFormat="1" ht="43.5" customHeight="1">
      <c r="A86" s="3">
        <v>84</v>
      </c>
      <c r="B86" s="14" t="s">
        <v>67</v>
      </c>
      <c r="C86" s="14">
        <v>2700</v>
      </c>
      <c r="D86" s="14" t="s">
        <v>68</v>
      </c>
      <c r="E86" s="16" t="s">
        <v>10</v>
      </c>
      <c r="F86" s="16" t="s">
        <v>10</v>
      </c>
      <c r="G86" s="16" t="s">
        <v>40</v>
      </c>
      <c r="H86" s="17" t="s">
        <v>76</v>
      </c>
      <c r="I86" s="16" t="s">
        <v>281</v>
      </c>
      <c r="J86" s="16" t="s">
        <v>282</v>
      </c>
      <c r="K86" s="17" t="s">
        <v>283</v>
      </c>
      <c r="L86" s="71">
        <v>1</v>
      </c>
      <c r="M86" s="16" t="s">
        <v>284</v>
      </c>
      <c r="N86" s="17">
        <v>430000</v>
      </c>
      <c r="O86" s="16">
        <v>0</v>
      </c>
      <c r="P86" s="16">
        <v>0</v>
      </c>
      <c r="Q86" s="17">
        <v>430000</v>
      </c>
      <c r="R86" s="16" t="s">
        <v>75</v>
      </c>
      <c r="S86" s="16" t="s">
        <v>542</v>
      </c>
      <c r="T86" s="17">
        <v>0</v>
      </c>
      <c r="U86" s="16"/>
      <c r="V86" s="16"/>
      <c r="W86" s="16">
        <v>400223</v>
      </c>
    </row>
    <row r="87" spans="1:23" s="6" customFormat="1" ht="43.5" customHeight="1">
      <c r="A87" s="3">
        <v>85</v>
      </c>
      <c r="B87" s="14" t="s">
        <v>67</v>
      </c>
      <c r="C87" s="14">
        <v>2700</v>
      </c>
      <c r="D87" s="14" t="s">
        <v>68</v>
      </c>
      <c r="E87" s="16" t="s">
        <v>10</v>
      </c>
      <c r="F87" s="16" t="s">
        <v>10</v>
      </c>
      <c r="G87" s="16" t="s">
        <v>40</v>
      </c>
      <c r="H87" s="17" t="s">
        <v>70</v>
      </c>
      <c r="I87" s="16" t="s">
        <v>71</v>
      </c>
      <c r="J87" s="16" t="s">
        <v>287</v>
      </c>
      <c r="K87" s="17" t="s">
        <v>288</v>
      </c>
      <c r="L87" s="71">
        <v>1</v>
      </c>
      <c r="M87" s="16" t="s">
        <v>289</v>
      </c>
      <c r="N87" s="17">
        <v>498000</v>
      </c>
      <c r="O87" s="16">
        <v>0</v>
      </c>
      <c r="P87" s="16">
        <v>0</v>
      </c>
      <c r="Q87" s="17">
        <v>498000</v>
      </c>
      <c r="R87" s="16" t="s">
        <v>75</v>
      </c>
      <c r="S87" s="16" t="s">
        <v>71</v>
      </c>
      <c r="T87" s="17">
        <v>0</v>
      </c>
      <c r="U87" s="16"/>
      <c r="V87" s="16"/>
      <c r="W87" s="16">
        <v>400197</v>
      </c>
    </row>
    <row r="88" spans="1:23" s="6" customFormat="1" ht="43.5" customHeight="1">
      <c r="A88" s="3">
        <v>86</v>
      </c>
      <c r="B88" s="14" t="s">
        <v>67</v>
      </c>
      <c r="C88" s="14">
        <v>2700</v>
      </c>
      <c r="D88" s="14" t="s">
        <v>68</v>
      </c>
      <c r="E88" s="16" t="s">
        <v>11</v>
      </c>
      <c r="F88" s="16" t="s">
        <v>293</v>
      </c>
      <c r="G88" s="16" t="s">
        <v>38</v>
      </c>
      <c r="H88" s="17" t="s">
        <v>70</v>
      </c>
      <c r="I88" s="16" t="s">
        <v>71</v>
      </c>
      <c r="J88" s="16" t="s">
        <v>249</v>
      </c>
      <c r="K88" s="17" t="s">
        <v>297</v>
      </c>
      <c r="L88" s="71">
        <v>1</v>
      </c>
      <c r="M88" s="16" t="s">
        <v>298</v>
      </c>
      <c r="N88" s="17">
        <v>70000</v>
      </c>
      <c r="O88" s="16">
        <v>7300</v>
      </c>
      <c r="P88" s="16">
        <v>0</v>
      </c>
      <c r="Q88" s="17">
        <v>77300</v>
      </c>
      <c r="R88" s="16" t="s">
        <v>75</v>
      </c>
      <c r="S88" s="16" t="s">
        <v>542</v>
      </c>
      <c r="T88" s="17">
        <v>0</v>
      </c>
      <c r="U88" s="16"/>
      <c r="V88" s="16"/>
      <c r="W88" s="16">
        <v>393043</v>
      </c>
    </row>
    <row r="89" spans="1:23" s="6" customFormat="1" ht="43.5" customHeight="1">
      <c r="A89" s="3">
        <v>87</v>
      </c>
      <c r="B89" s="14" t="s">
        <v>67</v>
      </c>
      <c r="C89" s="14">
        <v>2700</v>
      </c>
      <c r="D89" s="14" t="s">
        <v>68</v>
      </c>
      <c r="E89" s="16" t="s">
        <v>11</v>
      </c>
      <c r="F89" s="16" t="s">
        <v>293</v>
      </c>
      <c r="G89" s="16" t="s">
        <v>40</v>
      </c>
      <c r="H89" s="17" t="s">
        <v>70</v>
      </c>
      <c r="I89" s="16" t="s">
        <v>71</v>
      </c>
      <c r="J89" s="16" t="s">
        <v>294</v>
      </c>
      <c r="K89" s="17" t="s">
        <v>295</v>
      </c>
      <c r="L89" s="71">
        <v>1</v>
      </c>
      <c r="M89" s="16" t="s">
        <v>296</v>
      </c>
      <c r="N89" s="17">
        <v>170000</v>
      </c>
      <c r="O89" s="17">
        <v>0</v>
      </c>
      <c r="P89" s="16">
        <v>0</v>
      </c>
      <c r="Q89" s="17">
        <v>170000</v>
      </c>
      <c r="R89" s="16" t="s">
        <v>75</v>
      </c>
      <c r="S89" s="16" t="s">
        <v>542</v>
      </c>
      <c r="T89" s="17">
        <v>0</v>
      </c>
      <c r="U89" s="16"/>
      <c r="V89" s="16"/>
      <c r="W89" s="16">
        <v>393550</v>
      </c>
    </row>
    <row r="90" spans="1:23" s="6" customFormat="1" ht="43.5" customHeight="1">
      <c r="A90" s="3">
        <v>88</v>
      </c>
      <c r="B90" s="14" t="s">
        <v>67</v>
      </c>
      <c r="C90" s="14">
        <v>2700</v>
      </c>
      <c r="D90" s="14" t="s">
        <v>68</v>
      </c>
      <c r="E90" s="16" t="s">
        <v>11</v>
      </c>
      <c r="F90" s="16" t="s">
        <v>299</v>
      </c>
      <c r="G90" s="16" t="s">
        <v>40</v>
      </c>
      <c r="H90" s="17" t="s">
        <v>70</v>
      </c>
      <c r="I90" s="16" t="s">
        <v>71</v>
      </c>
      <c r="J90" s="16" t="s">
        <v>300</v>
      </c>
      <c r="K90" s="17" t="s">
        <v>295</v>
      </c>
      <c r="L90" s="71">
        <v>1</v>
      </c>
      <c r="M90" s="16" t="s">
        <v>298</v>
      </c>
      <c r="N90" s="17">
        <v>170000</v>
      </c>
      <c r="O90" s="16">
        <v>0</v>
      </c>
      <c r="P90" s="16">
        <v>0</v>
      </c>
      <c r="Q90" s="17">
        <v>170000</v>
      </c>
      <c r="R90" s="16" t="s">
        <v>75</v>
      </c>
      <c r="S90" s="16" t="s">
        <v>542</v>
      </c>
      <c r="T90" s="16">
        <v>0</v>
      </c>
      <c r="U90" s="16"/>
      <c r="V90" s="16"/>
      <c r="W90" s="16">
        <v>393551</v>
      </c>
    </row>
    <row r="91" spans="1:23" s="6" customFormat="1" ht="43.5" customHeight="1">
      <c r="A91" s="3">
        <v>89</v>
      </c>
      <c r="B91" s="14" t="s">
        <v>67</v>
      </c>
      <c r="C91" s="14">
        <v>2700</v>
      </c>
      <c r="D91" s="14" t="s">
        <v>68</v>
      </c>
      <c r="E91" s="16" t="s">
        <v>11</v>
      </c>
      <c r="F91" s="16" t="s">
        <v>301</v>
      </c>
      <c r="G91" s="16" t="s">
        <v>40</v>
      </c>
      <c r="H91" s="17" t="s">
        <v>70</v>
      </c>
      <c r="I91" s="16" t="s">
        <v>71</v>
      </c>
      <c r="J91" s="16" t="s">
        <v>302</v>
      </c>
      <c r="K91" s="17" t="s">
        <v>303</v>
      </c>
      <c r="L91" s="71">
        <v>1</v>
      </c>
      <c r="M91" s="16" t="s">
        <v>298</v>
      </c>
      <c r="N91" s="17">
        <v>170000</v>
      </c>
      <c r="O91" s="16">
        <v>0</v>
      </c>
      <c r="P91" s="16">
        <v>0</v>
      </c>
      <c r="Q91" s="17">
        <v>170000</v>
      </c>
      <c r="R91" s="16" t="s">
        <v>75</v>
      </c>
      <c r="S91" s="16" t="s">
        <v>542</v>
      </c>
      <c r="T91" s="17">
        <v>0</v>
      </c>
      <c r="U91" s="16"/>
      <c r="V91" s="16"/>
      <c r="W91" s="16">
        <v>393552</v>
      </c>
    </row>
    <row r="92" spans="1:23" s="6" customFormat="1" ht="43.5" customHeight="1">
      <c r="A92" s="3">
        <v>90</v>
      </c>
      <c r="B92" s="14" t="s">
        <v>67</v>
      </c>
      <c r="C92" s="14">
        <v>2700</v>
      </c>
      <c r="D92" s="14" t="s">
        <v>68</v>
      </c>
      <c r="E92" s="16" t="s">
        <v>11</v>
      </c>
      <c r="F92" s="16" t="s">
        <v>304</v>
      </c>
      <c r="G92" s="16" t="s">
        <v>39</v>
      </c>
      <c r="H92" s="17" t="s">
        <v>76</v>
      </c>
      <c r="I92" s="16" t="s">
        <v>77</v>
      </c>
      <c r="J92" s="16" t="s">
        <v>128</v>
      </c>
      <c r="K92" s="17" t="s">
        <v>305</v>
      </c>
      <c r="L92" s="71">
        <v>1</v>
      </c>
      <c r="M92" s="16" t="s">
        <v>80</v>
      </c>
      <c r="N92" s="17">
        <v>65000</v>
      </c>
      <c r="O92" s="17">
        <v>0</v>
      </c>
      <c r="P92" s="16">
        <v>0</v>
      </c>
      <c r="Q92" s="17">
        <v>65000</v>
      </c>
      <c r="R92" s="16" t="s">
        <v>75</v>
      </c>
      <c r="S92" s="16" t="s">
        <v>561</v>
      </c>
      <c r="T92" s="16">
        <v>65000</v>
      </c>
      <c r="U92" s="16"/>
      <c r="V92" s="16"/>
      <c r="W92" s="16">
        <v>442456</v>
      </c>
    </row>
    <row r="93" spans="1:23" s="6" customFormat="1" ht="43.5" customHeight="1">
      <c r="A93" s="3">
        <v>91</v>
      </c>
      <c r="B93" s="14" t="s">
        <v>67</v>
      </c>
      <c r="C93" s="14">
        <v>2700</v>
      </c>
      <c r="D93" s="14" t="s">
        <v>68</v>
      </c>
      <c r="E93" s="16" t="s">
        <v>11</v>
      </c>
      <c r="F93" s="16" t="s">
        <v>306</v>
      </c>
      <c r="G93" s="16" t="s">
        <v>40</v>
      </c>
      <c r="H93" s="17" t="s">
        <v>70</v>
      </c>
      <c r="I93" s="16" t="s">
        <v>71</v>
      </c>
      <c r="J93" s="16" t="s">
        <v>307</v>
      </c>
      <c r="K93" s="17" t="s">
        <v>308</v>
      </c>
      <c r="L93" s="71">
        <v>1</v>
      </c>
      <c r="M93" s="16">
        <v>10746</v>
      </c>
      <c r="N93" s="17">
        <v>300000</v>
      </c>
      <c r="O93" s="16">
        <v>0</v>
      </c>
      <c r="P93" s="16">
        <v>0</v>
      </c>
      <c r="Q93" s="17">
        <v>300000</v>
      </c>
      <c r="R93" s="16" t="s">
        <v>75</v>
      </c>
      <c r="S93" s="16" t="s">
        <v>542</v>
      </c>
      <c r="T93" s="17">
        <v>0</v>
      </c>
      <c r="U93" s="16"/>
      <c r="V93" s="16"/>
      <c r="W93" s="16">
        <v>393553</v>
      </c>
    </row>
    <row r="94" spans="1:23" s="6" customFormat="1" ht="43.5" customHeight="1">
      <c r="A94" s="3">
        <v>92</v>
      </c>
      <c r="B94" s="14" t="s">
        <v>67</v>
      </c>
      <c r="C94" s="14">
        <v>2700</v>
      </c>
      <c r="D94" s="14" t="s">
        <v>68</v>
      </c>
      <c r="E94" s="16" t="s">
        <v>11</v>
      </c>
      <c r="F94" s="16" t="s">
        <v>309</v>
      </c>
      <c r="G94" s="16" t="s">
        <v>40</v>
      </c>
      <c r="H94" s="17" t="s">
        <v>70</v>
      </c>
      <c r="I94" s="16" t="s">
        <v>71</v>
      </c>
      <c r="J94" s="16" t="s">
        <v>310</v>
      </c>
      <c r="K94" s="17" t="s">
        <v>311</v>
      </c>
      <c r="L94" s="71">
        <v>1</v>
      </c>
      <c r="M94" s="16" t="s">
        <v>298</v>
      </c>
      <c r="N94" s="17">
        <v>170000</v>
      </c>
      <c r="O94" s="16">
        <v>0</v>
      </c>
      <c r="P94" s="16">
        <v>0</v>
      </c>
      <c r="Q94" s="17">
        <v>170000</v>
      </c>
      <c r="R94" s="16" t="s">
        <v>75</v>
      </c>
      <c r="S94" s="16" t="s">
        <v>542</v>
      </c>
      <c r="T94" s="17">
        <v>0</v>
      </c>
      <c r="U94" s="16"/>
      <c r="V94" s="16"/>
      <c r="W94" s="16">
        <v>393549</v>
      </c>
    </row>
    <row r="95" spans="1:23" s="6" customFormat="1" ht="43.5" customHeight="1">
      <c r="A95" s="3">
        <v>93</v>
      </c>
      <c r="B95" s="14" t="s">
        <v>67</v>
      </c>
      <c r="C95" s="14">
        <v>2700</v>
      </c>
      <c r="D95" s="14" t="s">
        <v>68</v>
      </c>
      <c r="E95" s="16" t="s">
        <v>11</v>
      </c>
      <c r="F95" s="16" t="s">
        <v>11</v>
      </c>
      <c r="G95" s="16" t="s">
        <v>40</v>
      </c>
      <c r="H95" s="17" t="s">
        <v>76</v>
      </c>
      <c r="I95" s="16" t="s">
        <v>121</v>
      </c>
      <c r="J95" s="16" t="s">
        <v>318</v>
      </c>
      <c r="K95" s="17" t="s">
        <v>318</v>
      </c>
      <c r="L95" s="71">
        <v>1</v>
      </c>
      <c r="M95" s="16" t="s">
        <v>319</v>
      </c>
      <c r="N95" s="17">
        <v>160000</v>
      </c>
      <c r="O95" s="16">
        <v>0</v>
      </c>
      <c r="P95" s="16">
        <v>0</v>
      </c>
      <c r="Q95" s="17">
        <v>160000</v>
      </c>
      <c r="R95" s="16" t="s">
        <v>75</v>
      </c>
      <c r="S95" s="16" t="s">
        <v>562</v>
      </c>
      <c r="T95" s="17">
        <v>120000</v>
      </c>
      <c r="U95" s="16"/>
      <c r="V95" s="16"/>
      <c r="W95" s="16">
        <v>393544</v>
      </c>
    </row>
    <row r="96" spans="1:23" s="6" customFormat="1" ht="43.5" customHeight="1">
      <c r="A96" s="3">
        <v>94</v>
      </c>
      <c r="B96" s="14" t="s">
        <v>67</v>
      </c>
      <c r="C96" s="14">
        <v>2700</v>
      </c>
      <c r="D96" s="14" t="s">
        <v>68</v>
      </c>
      <c r="E96" s="16" t="s">
        <v>11</v>
      </c>
      <c r="F96" s="16" t="s">
        <v>11</v>
      </c>
      <c r="G96" s="16" t="s">
        <v>40</v>
      </c>
      <c r="H96" s="17" t="s">
        <v>76</v>
      </c>
      <c r="I96" s="16" t="s">
        <v>106</v>
      </c>
      <c r="J96" s="16" t="s">
        <v>314</v>
      </c>
      <c r="K96" s="17" t="s">
        <v>314</v>
      </c>
      <c r="L96" s="71">
        <v>1</v>
      </c>
      <c r="M96" s="16" t="s">
        <v>315</v>
      </c>
      <c r="N96" s="17">
        <v>280000</v>
      </c>
      <c r="O96" s="16">
        <v>0</v>
      </c>
      <c r="P96" s="16">
        <v>0</v>
      </c>
      <c r="Q96" s="17">
        <v>280000</v>
      </c>
      <c r="R96" s="16" t="s">
        <v>75</v>
      </c>
      <c r="S96" s="16" t="s">
        <v>562</v>
      </c>
      <c r="T96" s="17">
        <v>200000</v>
      </c>
      <c r="U96" s="16"/>
      <c r="V96" s="16"/>
      <c r="W96" s="16">
        <v>393545</v>
      </c>
    </row>
    <row r="97" spans="1:23" s="6" customFormat="1" ht="43.5" customHeight="1">
      <c r="A97" s="3">
        <v>95</v>
      </c>
      <c r="B97" s="14" t="s">
        <v>67</v>
      </c>
      <c r="C97" s="14">
        <v>2700</v>
      </c>
      <c r="D97" s="14" t="s">
        <v>68</v>
      </c>
      <c r="E97" s="16" t="s">
        <v>11</v>
      </c>
      <c r="F97" s="16" t="s">
        <v>11</v>
      </c>
      <c r="G97" s="16" t="s">
        <v>40</v>
      </c>
      <c r="H97" s="17" t="s">
        <v>76</v>
      </c>
      <c r="I97" s="16" t="s">
        <v>106</v>
      </c>
      <c r="J97" s="16" t="s">
        <v>322</v>
      </c>
      <c r="K97" s="17" t="s">
        <v>322</v>
      </c>
      <c r="L97" s="71">
        <v>1</v>
      </c>
      <c r="M97" s="16" t="s">
        <v>323</v>
      </c>
      <c r="N97" s="17">
        <v>70000</v>
      </c>
      <c r="O97" s="16">
        <v>0</v>
      </c>
      <c r="P97" s="16">
        <v>0</v>
      </c>
      <c r="Q97" s="17">
        <v>70000</v>
      </c>
      <c r="R97" s="16" t="s">
        <v>75</v>
      </c>
      <c r="S97" s="16" t="s">
        <v>562</v>
      </c>
      <c r="T97" s="16">
        <v>70000</v>
      </c>
      <c r="U97" s="16"/>
      <c r="V97" s="16"/>
      <c r="W97" s="16">
        <v>393547</v>
      </c>
    </row>
    <row r="98" spans="1:23" s="6" customFormat="1" ht="43.5" customHeight="1">
      <c r="A98" s="3">
        <v>96</v>
      </c>
      <c r="B98" s="14" t="s">
        <v>67</v>
      </c>
      <c r="C98" s="14">
        <v>2700</v>
      </c>
      <c r="D98" s="14" t="s">
        <v>68</v>
      </c>
      <c r="E98" s="16" t="s">
        <v>11</v>
      </c>
      <c r="F98" s="16" t="s">
        <v>11</v>
      </c>
      <c r="G98" s="16" t="s">
        <v>39</v>
      </c>
      <c r="H98" s="17" t="s">
        <v>76</v>
      </c>
      <c r="I98" s="16" t="s">
        <v>77</v>
      </c>
      <c r="J98" s="16" t="s">
        <v>160</v>
      </c>
      <c r="K98" s="17" t="s">
        <v>160</v>
      </c>
      <c r="L98" s="71">
        <v>1</v>
      </c>
      <c r="M98" s="16" t="s">
        <v>316</v>
      </c>
      <c r="N98" s="17">
        <v>460000</v>
      </c>
      <c r="O98" s="16">
        <v>0</v>
      </c>
      <c r="P98" s="16">
        <v>0</v>
      </c>
      <c r="Q98" s="17">
        <v>460000</v>
      </c>
      <c r="R98" s="16" t="s">
        <v>75</v>
      </c>
      <c r="S98" s="16" t="s">
        <v>561</v>
      </c>
      <c r="T98" s="17">
        <v>460000</v>
      </c>
      <c r="U98" s="16"/>
      <c r="V98" s="16"/>
      <c r="W98" s="16">
        <v>393803</v>
      </c>
    </row>
    <row r="99" spans="1:23" s="6" customFormat="1" ht="43.5" customHeight="1">
      <c r="A99" s="3">
        <v>97</v>
      </c>
      <c r="B99" s="14" t="s">
        <v>67</v>
      </c>
      <c r="C99" s="14">
        <v>2700</v>
      </c>
      <c r="D99" s="14" t="s">
        <v>68</v>
      </c>
      <c r="E99" s="16" t="s">
        <v>11</v>
      </c>
      <c r="F99" s="16" t="s">
        <v>11</v>
      </c>
      <c r="G99" s="16" t="s">
        <v>40</v>
      </c>
      <c r="H99" s="17" t="s">
        <v>70</v>
      </c>
      <c r="I99" s="16" t="s">
        <v>71</v>
      </c>
      <c r="J99" s="16" t="s">
        <v>312</v>
      </c>
      <c r="K99" s="17" t="s">
        <v>313</v>
      </c>
      <c r="L99" s="71">
        <v>1</v>
      </c>
      <c r="M99" s="16" t="s">
        <v>71</v>
      </c>
      <c r="N99" s="17">
        <v>308000</v>
      </c>
      <c r="O99" s="17">
        <v>0</v>
      </c>
      <c r="P99" s="16">
        <v>0</v>
      </c>
      <c r="Q99" s="17">
        <v>308000</v>
      </c>
      <c r="R99" s="16" t="s">
        <v>75</v>
      </c>
      <c r="S99" s="16" t="s">
        <v>561</v>
      </c>
      <c r="T99" s="17">
        <v>307980</v>
      </c>
      <c r="U99" s="16"/>
      <c r="V99" s="16"/>
      <c r="W99" s="16">
        <v>393542</v>
      </c>
    </row>
    <row r="100" spans="1:23" s="6" customFormat="1" ht="43.5" customHeight="1">
      <c r="A100" s="3">
        <v>98</v>
      </c>
      <c r="B100" s="14" t="s">
        <v>67</v>
      </c>
      <c r="C100" s="14">
        <v>2700</v>
      </c>
      <c r="D100" s="14" t="s">
        <v>68</v>
      </c>
      <c r="E100" s="16" t="s">
        <v>11</v>
      </c>
      <c r="F100" s="16" t="s">
        <v>11</v>
      </c>
      <c r="G100" s="16" t="s">
        <v>40</v>
      </c>
      <c r="H100" s="17" t="s">
        <v>70</v>
      </c>
      <c r="I100" s="16" t="s">
        <v>71</v>
      </c>
      <c r="J100" s="16" t="s">
        <v>324</v>
      </c>
      <c r="K100" s="17" t="s">
        <v>325</v>
      </c>
      <c r="L100" s="71">
        <v>1</v>
      </c>
      <c r="M100" s="16" t="s">
        <v>71</v>
      </c>
      <c r="N100" s="17">
        <v>431000</v>
      </c>
      <c r="O100" s="16">
        <v>0</v>
      </c>
      <c r="P100" s="16">
        <v>0</v>
      </c>
      <c r="Q100" s="17">
        <v>431000</v>
      </c>
      <c r="R100" s="16" t="s">
        <v>75</v>
      </c>
      <c r="S100" s="16" t="s">
        <v>542</v>
      </c>
      <c r="T100" s="17">
        <v>0</v>
      </c>
      <c r="U100" s="16"/>
      <c r="V100" s="16"/>
      <c r="W100" s="16">
        <v>393543</v>
      </c>
    </row>
    <row r="101" spans="1:23" s="6" customFormat="1" ht="43.5" customHeight="1">
      <c r="A101" s="3">
        <v>99</v>
      </c>
      <c r="B101" s="14" t="s">
        <v>67</v>
      </c>
      <c r="C101" s="14">
        <v>2700</v>
      </c>
      <c r="D101" s="14" t="s">
        <v>68</v>
      </c>
      <c r="E101" s="16" t="s">
        <v>11</v>
      </c>
      <c r="F101" s="16" t="s">
        <v>11</v>
      </c>
      <c r="G101" s="16" t="s">
        <v>40</v>
      </c>
      <c r="H101" s="17" t="s">
        <v>76</v>
      </c>
      <c r="I101" s="16" t="s">
        <v>145</v>
      </c>
      <c r="J101" s="16" t="s">
        <v>320</v>
      </c>
      <c r="K101" s="17" t="s">
        <v>320</v>
      </c>
      <c r="L101" s="71">
        <v>1</v>
      </c>
      <c r="M101" s="16" t="s">
        <v>321</v>
      </c>
      <c r="N101" s="17">
        <v>2307199.44</v>
      </c>
      <c r="O101" s="16">
        <v>192800.56</v>
      </c>
      <c r="P101" s="16">
        <v>0</v>
      </c>
      <c r="Q101" s="17">
        <v>2500000</v>
      </c>
      <c r="R101" s="16" t="s">
        <v>75</v>
      </c>
      <c r="S101" s="16" t="s">
        <v>542</v>
      </c>
      <c r="T101" s="16">
        <v>0</v>
      </c>
      <c r="U101" s="16"/>
      <c r="V101" s="16"/>
      <c r="W101" s="16">
        <v>393573</v>
      </c>
    </row>
    <row r="102" spans="1:23" s="6" customFormat="1" ht="43.5" customHeight="1">
      <c r="A102" s="3">
        <v>100</v>
      </c>
      <c r="B102" s="14" t="s">
        <v>67</v>
      </c>
      <c r="C102" s="14">
        <v>2700</v>
      </c>
      <c r="D102" s="14" t="s">
        <v>68</v>
      </c>
      <c r="E102" s="16" t="s">
        <v>11</v>
      </c>
      <c r="F102" s="16" t="s">
        <v>11</v>
      </c>
      <c r="G102" s="16" t="s">
        <v>39</v>
      </c>
      <c r="H102" s="17" t="s">
        <v>76</v>
      </c>
      <c r="I102" s="16" t="s">
        <v>77</v>
      </c>
      <c r="J102" s="16" t="s">
        <v>176</v>
      </c>
      <c r="K102" s="17" t="s">
        <v>176</v>
      </c>
      <c r="L102" s="71">
        <v>2</v>
      </c>
      <c r="M102" s="16" t="s">
        <v>317</v>
      </c>
      <c r="N102" s="17">
        <v>93000</v>
      </c>
      <c r="O102" s="16">
        <v>0</v>
      </c>
      <c r="P102" s="16">
        <v>0</v>
      </c>
      <c r="Q102" s="17">
        <v>93000</v>
      </c>
      <c r="R102" s="16" t="s">
        <v>75</v>
      </c>
      <c r="S102" s="16" t="s">
        <v>562</v>
      </c>
      <c r="T102" s="17">
        <v>93000</v>
      </c>
      <c r="U102" s="16"/>
      <c r="V102" s="16"/>
      <c r="W102" s="16">
        <v>442457</v>
      </c>
    </row>
    <row r="103" spans="1:23" s="6" customFormat="1" ht="43.5" customHeight="1">
      <c r="A103" s="3">
        <v>101</v>
      </c>
      <c r="B103" s="14" t="s">
        <v>67</v>
      </c>
      <c r="C103" s="14">
        <v>2700</v>
      </c>
      <c r="D103" s="14" t="s">
        <v>68</v>
      </c>
      <c r="E103" s="16" t="s">
        <v>12</v>
      </c>
      <c r="F103" s="16" t="s">
        <v>326</v>
      </c>
      <c r="G103" s="16" t="s">
        <v>39</v>
      </c>
      <c r="H103" s="17" t="s">
        <v>70</v>
      </c>
      <c r="I103" s="16" t="s">
        <v>71</v>
      </c>
      <c r="J103" s="16" t="s">
        <v>327</v>
      </c>
      <c r="K103" s="17" t="s">
        <v>327</v>
      </c>
      <c r="L103" s="71">
        <v>1</v>
      </c>
      <c r="M103" s="16">
        <v>-35208</v>
      </c>
      <c r="N103" s="17">
        <v>342000</v>
      </c>
      <c r="O103" s="16">
        <v>0</v>
      </c>
      <c r="P103" s="16">
        <v>0</v>
      </c>
      <c r="Q103" s="17">
        <v>342000</v>
      </c>
      <c r="R103" s="16" t="s">
        <v>75</v>
      </c>
      <c r="S103" s="16" t="s">
        <v>564</v>
      </c>
      <c r="T103" s="16">
        <v>0</v>
      </c>
      <c r="U103" s="16"/>
      <c r="V103" s="16"/>
      <c r="W103" s="16">
        <v>428677</v>
      </c>
    </row>
    <row r="104" spans="1:23" s="6" customFormat="1" ht="43.5" customHeight="1">
      <c r="A104" s="3">
        <v>102</v>
      </c>
      <c r="B104" s="14" t="s">
        <v>67</v>
      </c>
      <c r="C104" s="14">
        <v>2700</v>
      </c>
      <c r="D104" s="14" t="s">
        <v>68</v>
      </c>
      <c r="E104" s="16" t="s">
        <v>12</v>
      </c>
      <c r="F104" s="16" t="s">
        <v>328</v>
      </c>
      <c r="G104" s="16" t="s">
        <v>39</v>
      </c>
      <c r="H104" s="17" t="s">
        <v>70</v>
      </c>
      <c r="I104" s="16" t="s">
        <v>71</v>
      </c>
      <c r="J104" s="16" t="s">
        <v>329</v>
      </c>
      <c r="K104" s="17" t="s">
        <v>329</v>
      </c>
      <c r="L104" s="71">
        <v>1</v>
      </c>
      <c r="M104" s="16" t="s">
        <v>330</v>
      </c>
      <c r="N104" s="17">
        <v>228000</v>
      </c>
      <c r="O104" s="16">
        <v>0</v>
      </c>
      <c r="P104" s="16">
        <v>0</v>
      </c>
      <c r="Q104" s="17">
        <v>228000</v>
      </c>
      <c r="R104" s="16" t="s">
        <v>75</v>
      </c>
      <c r="S104" s="16" t="s">
        <v>542</v>
      </c>
      <c r="T104" s="16">
        <v>0</v>
      </c>
      <c r="U104" s="16"/>
      <c r="V104" s="16"/>
      <c r="W104" s="16">
        <v>428667</v>
      </c>
    </row>
    <row r="105" spans="1:23" s="6" customFormat="1" ht="43.5" customHeight="1">
      <c r="A105" s="3">
        <v>103</v>
      </c>
      <c r="B105" s="14" t="s">
        <v>67</v>
      </c>
      <c r="C105" s="14">
        <v>2700</v>
      </c>
      <c r="D105" s="14" t="s">
        <v>68</v>
      </c>
      <c r="E105" s="16" t="s">
        <v>12</v>
      </c>
      <c r="F105" s="16" t="s">
        <v>328</v>
      </c>
      <c r="G105" s="16" t="s">
        <v>38</v>
      </c>
      <c r="H105" s="17" t="s">
        <v>70</v>
      </c>
      <c r="I105" s="16" t="s">
        <v>71</v>
      </c>
      <c r="J105" s="16" t="s">
        <v>249</v>
      </c>
      <c r="K105" s="17" t="s">
        <v>71</v>
      </c>
      <c r="L105" s="71">
        <v>1</v>
      </c>
      <c r="M105" s="16">
        <v>-35207</v>
      </c>
      <c r="N105" s="17">
        <v>70000</v>
      </c>
      <c r="O105" s="16">
        <v>7300</v>
      </c>
      <c r="P105" s="16">
        <v>0</v>
      </c>
      <c r="Q105" s="17">
        <v>77300</v>
      </c>
      <c r="R105" s="16" t="s">
        <v>75</v>
      </c>
      <c r="S105" s="16" t="s">
        <v>542</v>
      </c>
      <c r="T105" s="17">
        <v>0</v>
      </c>
      <c r="U105" s="16"/>
      <c r="V105" s="16"/>
      <c r="W105" s="16">
        <v>428118</v>
      </c>
    </row>
    <row r="106" spans="1:23" s="6" customFormat="1" ht="43.5" customHeight="1">
      <c r="A106" s="3">
        <v>104</v>
      </c>
      <c r="B106" s="14" t="s">
        <v>67</v>
      </c>
      <c r="C106" s="14">
        <v>2700</v>
      </c>
      <c r="D106" s="14" t="s">
        <v>68</v>
      </c>
      <c r="E106" s="16" t="s">
        <v>12</v>
      </c>
      <c r="F106" s="16" t="s">
        <v>331</v>
      </c>
      <c r="G106" s="16" t="s">
        <v>39</v>
      </c>
      <c r="H106" s="17" t="s">
        <v>70</v>
      </c>
      <c r="I106" s="16" t="s">
        <v>71</v>
      </c>
      <c r="J106" s="16" t="s">
        <v>332</v>
      </c>
      <c r="K106" s="17" t="s">
        <v>333</v>
      </c>
      <c r="L106" s="71">
        <v>1</v>
      </c>
      <c r="M106" s="16" t="s">
        <v>334</v>
      </c>
      <c r="N106" s="17">
        <v>395500</v>
      </c>
      <c r="O106" s="16">
        <v>0</v>
      </c>
      <c r="P106" s="16">
        <v>0</v>
      </c>
      <c r="Q106" s="17">
        <v>395500</v>
      </c>
      <c r="R106" s="16" t="s">
        <v>75</v>
      </c>
      <c r="S106" s="16" t="s">
        <v>542</v>
      </c>
      <c r="T106" s="16">
        <v>0</v>
      </c>
      <c r="U106" s="16"/>
      <c r="V106" s="16"/>
      <c r="W106" s="16">
        <v>401415</v>
      </c>
    </row>
    <row r="107" spans="1:23" s="6" customFormat="1" ht="43.5" customHeight="1">
      <c r="A107" s="3">
        <v>105</v>
      </c>
      <c r="B107" s="14" t="s">
        <v>67</v>
      </c>
      <c r="C107" s="14">
        <v>2700</v>
      </c>
      <c r="D107" s="14" t="s">
        <v>68</v>
      </c>
      <c r="E107" s="16" t="s">
        <v>12</v>
      </c>
      <c r="F107" s="16" t="s">
        <v>12</v>
      </c>
      <c r="G107" s="16" t="s">
        <v>40</v>
      </c>
      <c r="H107" s="17" t="s">
        <v>76</v>
      </c>
      <c r="I107" s="16" t="s">
        <v>77</v>
      </c>
      <c r="J107" s="16" t="s">
        <v>353</v>
      </c>
      <c r="K107" s="17" t="s">
        <v>353</v>
      </c>
      <c r="L107" s="71">
        <v>1</v>
      </c>
      <c r="M107" s="16" t="s">
        <v>354</v>
      </c>
      <c r="N107" s="17">
        <v>175000</v>
      </c>
      <c r="O107" s="16">
        <v>0</v>
      </c>
      <c r="P107" s="16">
        <v>0</v>
      </c>
      <c r="Q107" s="17">
        <v>175000</v>
      </c>
      <c r="R107" s="16" t="s">
        <v>75</v>
      </c>
      <c r="S107" s="16" t="s">
        <v>564</v>
      </c>
      <c r="T107" s="17">
        <v>0</v>
      </c>
      <c r="U107" s="16"/>
      <c r="V107" s="16"/>
      <c r="W107" s="16">
        <v>414836</v>
      </c>
    </row>
    <row r="108" spans="1:23" s="6" customFormat="1" ht="43.5" customHeight="1">
      <c r="A108" s="3">
        <v>106</v>
      </c>
      <c r="B108" s="14" t="s">
        <v>67</v>
      </c>
      <c r="C108" s="14">
        <v>2700</v>
      </c>
      <c r="D108" s="14" t="s">
        <v>68</v>
      </c>
      <c r="E108" s="16" t="s">
        <v>12</v>
      </c>
      <c r="F108" s="16" t="s">
        <v>12</v>
      </c>
      <c r="G108" s="16" t="s">
        <v>40</v>
      </c>
      <c r="H108" s="17" t="s">
        <v>76</v>
      </c>
      <c r="I108" s="16" t="s">
        <v>344</v>
      </c>
      <c r="J108" s="16" t="s">
        <v>367</v>
      </c>
      <c r="K108" s="17" t="s">
        <v>367</v>
      </c>
      <c r="L108" s="71">
        <v>1</v>
      </c>
      <c r="M108" s="16" t="s">
        <v>346</v>
      </c>
      <c r="N108" s="17">
        <v>20000</v>
      </c>
      <c r="O108" s="16">
        <v>0</v>
      </c>
      <c r="P108" s="16">
        <v>0</v>
      </c>
      <c r="Q108" s="17">
        <v>20000</v>
      </c>
      <c r="R108" s="16" t="s">
        <v>75</v>
      </c>
      <c r="S108" s="16" t="s">
        <v>562</v>
      </c>
      <c r="T108" s="17">
        <v>0</v>
      </c>
      <c r="U108" s="16"/>
      <c r="V108" s="16"/>
      <c r="W108" s="16">
        <v>414934</v>
      </c>
    </row>
    <row r="109" spans="1:23" s="6" customFormat="1" ht="43.5" customHeight="1">
      <c r="A109" s="3">
        <v>107</v>
      </c>
      <c r="B109" s="14" t="s">
        <v>67</v>
      </c>
      <c r="C109" s="14">
        <v>2700</v>
      </c>
      <c r="D109" s="14" t="s">
        <v>68</v>
      </c>
      <c r="E109" s="16" t="s">
        <v>12</v>
      </c>
      <c r="F109" s="16" t="s">
        <v>12</v>
      </c>
      <c r="G109" s="16" t="s">
        <v>40</v>
      </c>
      <c r="H109" s="17" t="s">
        <v>76</v>
      </c>
      <c r="I109" s="16" t="s">
        <v>77</v>
      </c>
      <c r="J109" s="16" t="s">
        <v>357</v>
      </c>
      <c r="K109" s="17" t="s">
        <v>357</v>
      </c>
      <c r="L109" s="71">
        <v>1</v>
      </c>
      <c r="M109" s="16" t="s">
        <v>358</v>
      </c>
      <c r="N109" s="17">
        <v>35000</v>
      </c>
      <c r="O109" s="16">
        <v>0</v>
      </c>
      <c r="P109" s="16">
        <v>0</v>
      </c>
      <c r="Q109" s="17">
        <v>35000</v>
      </c>
      <c r="R109" s="16" t="s">
        <v>75</v>
      </c>
      <c r="S109" s="16" t="s">
        <v>561</v>
      </c>
      <c r="T109" s="16">
        <v>0</v>
      </c>
      <c r="U109" s="16"/>
      <c r="V109" s="16"/>
      <c r="W109" s="16">
        <v>414743</v>
      </c>
    </row>
    <row r="110" spans="1:23" s="6" customFormat="1" ht="43.5" customHeight="1">
      <c r="A110" s="3">
        <v>108</v>
      </c>
      <c r="B110" s="14" t="s">
        <v>67</v>
      </c>
      <c r="C110" s="14">
        <v>2700</v>
      </c>
      <c r="D110" s="14" t="s">
        <v>68</v>
      </c>
      <c r="E110" s="16" t="s">
        <v>12</v>
      </c>
      <c r="F110" s="16" t="s">
        <v>12</v>
      </c>
      <c r="G110" s="16" t="s">
        <v>40</v>
      </c>
      <c r="H110" s="17" t="s">
        <v>76</v>
      </c>
      <c r="I110" s="16" t="s">
        <v>77</v>
      </c>
      <c r="J110" s="16" t="s">
        <v>359</v>
      </c>
      <c r="K110" s="17" t="s">
        <v>359</v>
      </c>
      <c r="L110" s="71">
        <v>1</v>
      </c>
      <c r="M110" s="16" t="s">
        <v>360</v>
      </c>
      <c r="N110" s="17">
        <v>55000</v>
      </c>
      <c r="O110" s="16">
        <v>0</v>
      </c>
      <c r="P110" s="16">
        <v>0</v>
      </c>
      <c r="Q110" s="17">
        <v>55000</v>
      </c>
      <c r="R110" s="16" t="s">
        <v>75</v>
      </c>
      <c r="S110" s="16" t="s">
        <v>561</v>
      </c>
      <c r="T110" s="17">
        <v>0</v>
      </c>
      <c r="U110" s="16"/>
      <c r="V110" s="16"/>
      <c r="W110" s="16">
        <v>414717</v>
      </c>
    </row>
    <row r="111" spans="1:23" s="6" customFormat="1" ht="43.5" customHeight="1">
      <c r="A111" s="3">
        <v>109</v>
      </c>
      <c r="B111" s="14" t="s">
        <v>67</v>
      </c>
      <c r="C111" s="14">
        <v>2700</v>
      </c>
      <c r="D111" s="14" t="s">
        <v>68</v>
      </c>
      <c r="E111" s="16" t="s">
        <v>12</v>
      </c>
      <c r="F111" s="16" t="s">
        <v>12</v>
      </c>
      <c r="G111" s="16" t="s">
        <v>40</v>
      </c>
      <c r="H111" s="17" t="s">
        <v>76</v>
      </c>
      <c r="I111" s="16" t="s">
        <v>77</v>
      </c>
      <c r="J111" s="16" t="s">
        <v>368</v>
      </c>
      <c r="K111" s="17" t="s">
        <v>368</v>
      </c>
      <c r="L111" s="71">
        <v>1</v>
      </c>
      <c r="M111" s="16" t="s">
        <v>369</v>
      </c>
      <c r="N111" s="17">
        <v>590918.36</v>
      </c>
      <c r="O111" s="16">
        <v>110016.22</v>
      </c>
      <c r="P111" s="16">
        <v>0</v>
      </c>
      <c r="Q111" s="17">
        <v>700934.58</v>
      </c>
      <c r="R111" s="16" t="s">
        <v>75</v>
      </c>
      <c r="S111" s="16" t="s">
        <v>542</v>
      </c>
      <c r="T111" s="16">
        <v>0</v>
      </c>
      <c r="U111" s="16"/>
      <c r="V111" s="16"/>
      <c r="W111" s="16">
        <v>415126</v>
      </c>
    </row>
    <row r="112" spans="1:23" s="6" customFormat="1" ht="43.5" customHeight="1">
      <c r="A112" s="3">
        <v>110</v>
      </c>
      <c r="B112" s="14" t="s">
        <v>67</v>
      </c>
      <c r="C112" s="14">
        <v>2700</v>
      </c>
      <c r="D112" s="14" t="s">
        <v>68</v>
      </c>
      <c r="E112" s="16" t="s">
        <v>12</v>
      </c>
      <c r="F112" s="16" t="s">
        <v>12</v>
      </c>
      <c r="G112" s="16" t="s">
        <v>40</v>
      </c>
      <c r="H112" s="17" t="s">
        <v>76</v>
      </c>
      <c r="I112" s="16" t="s">
        <v>77</v>
      </c>
      <c r="J112" s="16" t="s">
        <v>349</v>
      </c>
      <c r="K112" s="17" t="s">
        <v>349</v>
      </c>
      <c r="L112" s="71">
        <v>1</v>
      </c>
      <c r="M112" s="16" t="s">
        <v>350</v>
      </c>
      <c r="N112" s="17">
        <v>50000</v>
      </c>
      <c r="O112" s="17">
        <v>0</v>
      </c>
      <c r="P112" s="16">
        <v>0</v>
      </c>
      <c r="Q112" s="17">
        <v>50000</v>
      </c>
      <c r="R112" s="16" t="s">
        <v>75</v>
      </c>
      <c r="S112" s="16" t="s">
        <v>561</v>
      </c>
      <c r="T112" s="16">
        <v>0</v>
      </c>
      <c r="U112" s="16"/>
      <c r="V112" s="16"/>
      <c r="W112" s="16">
        <v>414751</v>
      </c>
    </row>
    <row r="113" spans="1:23" s="6" customFormat="1" ht="43.5" customHeight="1">
      <c r="A113" s="3">
        <v>111</v>
      </c>
      <c r="B113" s="14" t="s">
        <v>67</v>
      </c>
      <c r="C113" s="14">
        <v>2700</v>
      </c>
      <c r="D113" s="14" t="s">
        <v>68</v>
      </c>
      <c r="E113" s="16" t="s">
        <v>12</v>
      </c>
      <c r="F113" s="16" t="s">
        <v>12</v>
      </c>
      <c r="G113" s="16" t="s">
        <v>40</v>
      </c>
      <c r="H113" s="17" t="s">
        <v>76</v>
      </c>
      <c r="I113" s="16" t="s">
        <v>344</v>
      </c>
      <c r="J113" s="16" t="s">
        <v>351</v>
      </c>
      <c r="K113" s="17" t="s">
        <v>351</v>
      </c>
      <c r="L113" s="71">
        <v>1</v>
      </c>
      <c r="M113" s="16" t="s">
        <v>352</v>
      </c>
      <c r="N113" s="17">
        <v>5000</v>
      </c>
      <c r="O113" s="16">
        <v>0</v>
      </c>
      <c r="P113" s="16">
        <v>0</v>
      </c>
      <c r="Q113" s="17">
        <v>5000</v>
      </c>
      <c r="R113" s="16" t="s">
        <v>75</v>
      </c>
      <c r="S113" s="16" t="s">
        <v>562</v>
      </c>
      <c r="T113" s="17">
        <v>0</v>
      </c>
      <c r="U113" s="16"/>
      <c r="V113" s="16"/>
      <c r="W113" s="16">
        <v>414926</v>
      </c>
    </row>
    <row r="114" spans="1:23" s="6" customFormat="1" ht="43.5" customHeight="1">
      <c r="A114" s="3">
        <v>112</v>
      </c>
      <c r="B114" s="14" t="s">
        <v>67</v>
      </c>
      <c r="C114" s="14">
        <v>2700</v>
      </c>
      <c r="D114" s="14" t="s">
        <v>68</v>
      </c>
      <c r="E114" s="16" t="s">
        <v>12</v>
      </c>
      <c r="F114" s="16" t="s">
        <v>12</v>
      </c>
      <c r="G114" s="16" t="s">
        <v>40</v>
      </c>
      <c r="H114" s="17" t="s">
        <v>76</v>
      </c>
      <c r="I114" s="16" t="s">
        <v>77</v>
      </c>
      <c r="J114" s="16" t="s">
        <v>347</v>
      </c>
      <c r="K114" s="17" t="s">
        <v>347</v>
      </c>
      <c r="L114" s="71">
        <v>1</v>
      </c>
      <c r="M114" s="16" t="s">
        <v>348</v>
      </c>
      <c r="N114" s="17">
        <v>350000</v>
      </c>
      <c r="O114" s="16">
        <v>0</v>
      </c>
      <c r="P114" s="16">
        <v>0</v>
      </c>
      <c r="Q114" s="17">
        <v>350000</v>
      </c>
      <c r="R114" s="16" t="s">
        <v>75</v>
      </c>
      <c r="S114" s="16" t="s">
        <v>564</v>
      </c>
      <c r="T114" s="16">
        <v>0</v>
      </c>
      <c r="U114" s="16"/>
      <c r="V114" s="16"/>
      <c r="W114" s="16">
        <v>414811</v>
      </c>
    </row>
    <row r="115" spans="1:23" s="6" customFormat="1" ht="43.5" customHeight="1">
      <c r="A115" s="3">
        <v>113</v>
      </c>
      <c r="B115" s="14" t="s">
        <v>67</v>
      </c>
      <c r="C115" s="14">
        <v>2700</v>
      </c>
      <c r="D115" s="14" t="s">
        <v>68</v>
      </c>
      <c r="E115" s="16" t="s">
        <v>12</v>
      </c>
      <c r="F115" s="16" t="s">
        <v>12</v>
      </c>
      <c r="G115" s="16" t="s">
        <v>40</v>
      </c>
      <c r="H115" s="17" t="s">
        <v>76</v>
      </c>
      <c r="I115" s="16" t="s">
        <v>344</v>
      </c>
      <c r="J115" s="16" t="s">
        <v>345</v>
      </c>
      <c r="K115" s="17" t="s">
        <v>345</v>
      </c>
      <c r="L115" s="71">
        <v>1</v>
      </c>
      <c r="M115" s="16" t="s">
        <v>346</v>
      </c>
      <c r="N115" s="17">
        <v>60000</v>
      </c>
      <c r="O115" s="16">
        <v>0</v>
      </c>
      <c r="P115" s="16">
        <v>0</v>
      </c>
      <c r="Q115" s="17">
        <v>60000</v>
      </c>
      <c r="R115" s="16" t="s">
        <v>75</v>
      </c>
      <c r="S115" s="16" t="s">
        <v>564</v>
      </c>
      <c r="T115" s="16">
        <v>0</v>
      </c>
      <c r="U115" s="16"/>
      <c r="V115" s="16"/>
      <c r="W115" s="16">
        <v>414900</v>
      </c>
    </row>
    <row r="116" spans="1:23" s="6" customFormat="1" ht="43.5" customHeight="1">
      <c r="A116" s="3">
        <v>114</v>
      </c>
      <c r="B116" s="14" t="s">
        <v>67</v>
      </c>
      <c r="C116" s="14">
        <v>2700</v>
      </c>
      <c r="D116" s="14" t="s">
        <v>68</v>
      </c>
      <c r="E116" s="16" t="s">
        <v>12</v>
      </c>
      <c r="F116" s="16" t="s">
        <v>12</v>
      </c>
      <c r="G116" s="16" t="s">
        <v>40</v>
      </c>
      <c r="H116" s="17" t="s">
        <v>76</v>
      </c>
      <c r="I116" s="16" t="s">
        <v>77</v>
      </c>
      <c r="J116" s="16" t="s">
        <v>365</v>
      </c>
      <c r="K116" s="17" t="s">
        <v>365</v>
      </c>
      <c r="L116" s="71">
        <v>1</v>
      </c>
      <c r="M116" s="16" t="s">
        <v>366</v>
      </c>
      <c r="N116" s="17">
        <v>1340000</v>
      </c>
      <c r="O116" s="16">
        <v>0</v>
      </c>
      <c r="P116" s="16">
        <v>0</v>
      </c>
      <c r="Q116" s="17">
        <v>1340000</v>
      </c>
      <c r="R116" s="16" t="s">
        <v>75</v>
      </c>
      <c r="S116" s="16" t="s">
        <v>564</v>
      </c>
      <c r="T116" s="16">
        <v>0</v>
      </c>
      <c r="U116" s="16"/>
      <c r="V116" s="16"/>
      <c r="W116" s="16">
        <v>414671</v>
      </c>
    </row>
    <row r="117" spans="1:23" s="6" customFormat="1" ht="43.5" customHeight="1">
      <c r="A117" s="3">
        <v>115</v>
      </c>
      <c r="B117" s="14" t="s">
        <v>67</v>
      </c>
      <c r="C117" s="14">
        <v>2700</v>
      </c>
      <c r="D117" s="14" t="s">
        <v>68</v>
      </c>
      <c r="E117" s="16" t="s">
        <v>12</v>
      </c>
      <c r="F117" s="16" t="s">
        <v>12</v>
      </c>
      <c r="G117" s="16" t="s">
        <v>40</v>
      </c>
      <c r="H117" s="17" t="s">
        <v>76</v>
      </c>
      <c r="I117" s="16" t="s">
        <v>77</v>
      </c>
      <c r="J117" s="16" t="s">
        <v>363</v>
      </c>
      <c r="K117" s="17" t="s">
        <v>363</v>
      </c>
      <c r="L117" s="71">
        <v>1</v>
      </c>
      <c r="M117" s="16" t="s">
        <v>364</v>
      </c>
      <c r="N117" s="17">
        <v>1550000</v>
      </c>
      <c r="O117" s="16">
        <v>0</v>
      </c>
      <c r="P117" s="16">
        <v>0</v>
      </c>
      <c r="Q117" s="17">
        <v>1550000</v>
      </c>
      <c r="R117" s="16" t="s">
        <v>75</v>
      </c>
      <c r="S117" s="16" t="s">
        <v>564</v>
      </c>
      <c r="T117" s="17">
        <v>0</v>
      </c>
      <c r="U117" s="16"/>
      <c r="V117" s="16"/>
      <c r="W117" s="16">
        <v>414678</v>
      </c>
    </row>
    <row r="118" spans="1:23" s="6" customFormat="1" ht="43.5" customHeight="1">
      <c r="A118" s="3">
        <v>116</v>
      </c>
      <c r="B118" s="14" t="s">
        <v>67</v>
      </c>
      <c r="C118" s="14">
        <v>2700</v>
      </c>
      <c r="D118" s="14" t="s">
        <v>68</v>
      </c>
      <c r="E118" s="16" t="s">
        <v>12</v>
      </c>
      <c r="F118" s="16" t="s">
        <v>12</v>
      </c>
      <c r="G118" s="16" t="s">
        <v>40</v>
      </c>
      <c r="H118" s="17" t="s">
        <v>76</v>
      </c>
      <c r="I118" s="16" t="s">
        <v>77</v>
      </c>
      <c r="J118" s="16" t="s">
        <v>335</v>
      </c>
      <c r="K118" s="17" t="s">
        <v>335</v>
      </c>
      <c r="L118" s="71">
        <v>1</v>
      </c>
      <c r="M118" s="16" t="s">
        <v>336</v>
      </c>
      <c r="N118" s="17">
        <v>110000</v>
      </c>
      <c r="O118" s="16">
        <v>0</v>
      </c>
      <c r="P118" s="16">
        <v>0</v>
      </c>
      <c r="Q118" s="17">
        <v>110000</v>
      </c>
      <c r="R118" s="16" t="s">
        <v>75</v>
      </c>
      <c r="S118" s="16" t="s">
        <v>561</v>
      </c>
      <c r="T118" s="17">
        <v>0</v>
      </c>
      <c r="U118" s="16"/>
      <c r="V118" s="16"/>
      <c r="W118" s="16">
        <v>414795</v>
      </c>
    </row>
    <row r="119" spans="1:23" s="6" customFormat="1" ht="43.5" customHeight="1">
      <c r="A119" s="3">
        <v>117</v>
      </c>
      <c r="B119" s="14" t="s">
        <v>67</v>
      </c>
      <c r="C119" s="14">
        <v>2700</v>
      </c>
      <c r="D119" s="14" t="s">
        <v>68</v>
      </c>
      <c r="E119" s="16" t="s">
        <v>12</v>
      </c>
      <c r="F119" s="16" t="s">
        <v>12</v>
      </c>
      <c r="G119" s="16" t="s">
        <v>40</v>
      </c>
      <c r="H119" s="17" t="s">
        <v>76</v>
      </c>
      <c r="I119" s="16" t="s">
        <v>77</v>
      </c>
      <c r="J119" s="16" t="s">
        <v>337</v>
      </c>
      <c r="K119" s="17" t="s">
        <v>337</v>
      </c>
      <c r="L119" s="71">
        <v>1</v>
      </c>
      <c r="M119" s="16" t="s">
        <v>338</v>
      </c>
      <c r="N119" s="17">
        <v>1400000</v>
      </c>
      <c r="O119" s="16">
        <v>0</v>
      </c>
      <c r="P119" s="16">
        <v>0</v>
      </c>
      <c r="Q119" s="17">
        <v>1400000</v>
      </c>
      <c r="R119" s="16" t="s">
        <v>75</v>
      </c>
      <c r="S119" s="16" t="s">
        <v>561</v>
      </c>
      <c r="T119" s="16">
        <v>0</v>
      </c>
      <c r="U119" s="16"/>
      <c r="V119" s="16"/>
      <c r="W119" s="16">
        <v>414688</v>
      </c>
    </row>
    <row r="120" spans="1:23" s="6" customFormat="1" ht="43.5" customHeight="1">
      <c r="A120" s="3">
        <v>118</v>
      </c>
      <c r="B120" s="14" t="s">
        <v>67</v>
      </c>
      <c r="C120" s="14">
        <v>2700</v>
      </c>
      <c r="D120" s="14" t="s">
        <v>68</v>
      </c>
      <c r="E120" s="16" t="s">
        <v>12</v>
      </c>
      <c r="F120" s="16" t="s">
        <v>12</v>
      </c>
      <c r="G120" s="16" t="s">
        <v>40</v>
      </c>
      <c r="H120" s="17" t="s">
        <v>76</v>
      </c>
      <c r="I120" s="16" t="s">
        <v>344</v>
      </c>
      <c r="J120" s="16" t="s">
        <v>361</v>
      </c>
      <c r="K120" s="17" t="s">
        <v>361</v>
      </c>
      <c r="L120" s="71">
        <v>1</v>
      </c>
      <c r="M120" s="16" t="s">
        <v>362</v>
      </c>
      <c r="N120" s="17">
        <v>40000</v>
      </c>
      <c r="O120" s="16">
        <v>0</v>
      </c>
      <c r="P120" s="16">
        <v>0</v>
      </c>
      <c r="Q120" s="17">
        <v>40000</v>
      </c>
      <c r="R120" s="16" t="s">
        <v>75</v>
      </c>
      <c r="S120" s="16" t="s">
        <v>564</v>
      </c>
      <c r="T120" s="17">
        <v>0</v>
      </c>
      <c r="U120" s="16"/>
      <c r="V120" s="16"/>
      <c r="W120" s="16">
        <v>414879</v>
      </c>
    </row>
    <row r="121" spans="1:23" s="6" customFormat="1" ht="43.5" customHeight="1">
      <c r="A121" s="3">
        <v>119</v>
      </c>
      <c r="B121" s="14" t="s">
        <v>67</v>
      </c>
      <c r="C121" s="14">
        <v>2700</v>
      </c>
      <c r="D121" s="14" t="s">
        <v>68</v>
      </c>
      <c r="E121" s="16" t="s">
        <v>12</v>
      </c>
      <c r="F121" s="16" t="s">
        <v>12</v>
      </c>
      <c r="G121" s="16" t="s">
        <v>40</v>
      </c>
      <c r="H121" s="17" t="s">
        <v>76</v>
      </c>
      <c r="I121" s="16" t="s">
        <v>77</v>
      </c>
      <c r="J121" s="16" t="s">
        <v>355</v>
      </c>
      <c r="K121" s="17" t="s">
        <v>355</v>
      </c>
      <c r="L121" s="71">
        <v>1</v>
      </c>
      <c r="M121" s="16" t="s">
        <v>356</v>
      </c>
      <c r="N121" s="17">
        <v>360000</v>
      </c>
      <c r="O121" s="16">
        <v>0</v>
      </c>
      <c r="P121" s="16">
        <v>0</v>
      </c>
      <c r="Q121" s="17">
        <v>360000</v>
      </c>
      <c r="R121" s="16" t="s">
        <v>75</v>
      </c>
      <c r="S121" s="16" t="s">
        <v>564</v>
      </c>
      <c r="T121" s="17">
        <v>0</v>
      </c>
      <c r="U121" s="16"/>
      <c r="V121" s="16"/>
      <c r="W121" s="16">
        <v>414867</v>
      </c>
    </row>
    <row r="122" spans="1:23" s="6" customFormat="1" ht="43.5" customHeight="1">
      <c r="A122" s="3">
        <v>120</v>
      </c>
      <c r="B122" s="14" t="s">
        <v>67</v>
      </c>
      <c r="C122" s="14">
        <v>2700</v>
      </c>
      <c r="D122" s="14" t="s">
        <v>68</v>
      </c>
      <c r="E122" s="16" t="s">
        <v>12</v>
      </c>
      <c r="F122" s="16" t="s">
        <v>12</v>
      </c>
      <c r="G122" s="16" t="s">
        <v>40</v>
      </c>
      <c r="H122" s="17" t="s">
        <v>76</v>
      </c>
      <c r="I122" s="16" t="s">
        <v>77</v>
      </c>
      <c r="J122" s="16" t="s">
        <v>339</v>
      </c>
      <c r="K122" s="17" t="s">
        <v>340</v>
      </c>
      <c r="L122" s="71">
        <v>1</v>
      </c>
      <c r="M122" s="16" t="s">
        <v>341</v>
      </c>
      <c r="N122" s="17">
        <v>25000</v>
      </c>
      <c r="O122" s="16">
        <v>0</v>
      </c>
      <c r="P122" s="16">
        <v>0</v>
      </c>
      <c r="Q122" s="17">
        <v>25000</v>
      </c>
      <c r="R122" s="16" t="s">
        <v>75</v>
      </c>
      <c r="S122" s="16" t="s">
        <v>564</v>
      </c>
      <c r="T122" s="17">
        <v>0</v>
      </c>
      <c r="U122" s="16"/>
      <c r="V122" s="16"/>
      <c r="W122" s="16">
        <v>414648</v>
      </c>
    </row>
    <row r="123" spans="1:23" s="6" customFormat="1" ht="43.5" customHeight="1">
      <c r="A123" s="3">
        <v>121</v>
      </c>
      <c r="B123" s="14" t="s">
        <v>67</v>
      </c>
      <c r="C123" s="14">
        <v>2700</v>
      </c>
      <c r="D123" s="14" t="s">
        <v>68</v>
      </c>
      <c r="E123" s="16" t="s">
        <v>12</v>
      </c>
      <c r="F123" s="16" t="s">
        <v>12</v>
      </c>
      <c r="G123" s="16" t="s">
        <v>40</v>
      </c>
      <c r="H123" s="17" t="s">
        <v>76</v>
      </c>
      <c r="I123" s="16" t="s">
        <v>136</v>
      </c>
      <c r="J123" s="16" t="s">
        <v>342</v>
      </c>
      <c r="K123" s="17" t="s">
        <v>342</v>
      </c>
      <c r="L123" s="71">
        <v>1</v>
      </c>
      <c r="M123" s="16" t="s">
        <v>343</v>
      </c>
      <c r="N123" s="17">
        <v>220000</v>
      </c>
      <c r="O123" s="16">
        <v>0</v>
      </c>
      <c r="P123" s="16">
        <v>0</v>
      </c>
      <c r="Q123" s="17">
        <v>220000</v>
      </c>
      <c r="R123" s="16" t="s">
        <v>75</v>
      </c>
      <c r="S123" s="16" t="s">
        <v>562</v>
      </c>
      <c r="T123" s="17">
        <v>0</v>
      </c>
      <c r="U123" s="16"/>
      <c r="V123" s="16"/>
      <c r="W123" s="16">
        <v>414874</v>
      </c>
    </row>
    <row r="124" spans="1:23" s="6" customFormat="1" ht="43.5" customHeight="1">
      <c r="A124" s="3">
        <v>122</v>
      </c>
      <c r="B124" s="14" t="s">
        <v>67</v>
      </c>
      <c r="C124" s="14">
        <v>2700</v>
      </c>
      <c r="D124" s="14" t="s">
        <v>68</v>
      </c>
      <c r="E124" s="16" t="s">
        <v>13</v>
      </c>
      <c r="F124" s="16" t="s">
        <v>370</v>
      </c>
      <c r="G124" s="16" t="s">
        <v>40</v>
      </c>
      <c r="H124" s="17" t="s">
        <v>76</v>
      </c>
      <c r="I124" s="16" t="s">
        <v>77</v>
      </c>
      <c r="J124" s="16" t="s">
        <v>373</v>
      </c>
      <c r="K124" s="17" t="s">
        <v>374</v>
      </c>
      <c r="L124" s="71">
        <v>1</v>
      </c>
      <c r="M124" s="16" t="s">
        <v>372</v>
      </c>
      <c r="N124" s="17">
        <v>35000</v>
      </c>
      <c r="O124" s="16">
        <v>0</v>
      </c>
      <c r="P124" s="16">
        <v>0</v>
      </c>
      <c r="Q124" s="17">
        <v>35000</v>
      </c>
      <c r="R124" s="16" t="s">
        <v>75</v>
      </c>
      <c r="S124" s="16" t="s">
        <v>71</v>
      </c>
      <c r="T124" s="16">
        <v>0</v>
      </c>
      <c r="U124" s="16"/>
      <c r="V124" s="16"/>
      <c r="W124" s="16">
        <v>400125</v>
      </c>
    </row>
    <row r="125" spans="1:23" s="6" customFormat="1" ht="43.5" customHeight="1">
      <c r="A125" s="3">
        <v>123</v>
      </c>
      <c r="B125" s="14" t="s">
        <v>67</v>
      </c>
      <c r="C125" s="14">
        <v>2700</v>
      </c>
      <c r="D125" s="14" t="s">
        <v>68</v>
      </c>
      <c r="E125" s="16" t="s">
        <v>13</v>
      </c>
      <c r="F125" s="16" t="s">
        <v>370</v>
      </c>
      <c r="G125" s="16" t="s">
        <v>40</v>
      </c>
      <c r="H125" s="17" t="s">
        <v>76</v>
      </c>
      <c r="I125" s="16" t="s">
        <v>169</v>
      </c>
      <c r="J125" s="16" t="s">
        <v>371</v>
      </c>
      <c r="K125" s="17" t="s">
        <v>371</v>
      </c>
      <c r="L125" s="71">
        <v>1</v>
      </c>
      <c r="M125" s="16" t="s">
        <v>372</v>
      </c>
      <c r="N125" s="17">
        <v>12500</v>
      </c>
      <c r="O125" s="16">
        <v>0</v>
      </c>
      <c r="P125" s="16">
        <v>0</v>
      </c>
      <c r="Q125" s="17">
        <v>12500</v>
      </c>
      <c r="R125" s="16" t="s">
        <v>75</v>
      </c>
      <c r="S125" s="16" t="s">
        <v>71</v>
      </c>
      <c r="T125" s="17">
        <v>0</v>
      </c>
      <c r="U125" s="16"/>
      <c r="V125" s="16"/>
      <c r="W125" s="16">
        <v>400112</v>
      </c>
    </row>
    <row r="126" spans="1:23" s="6" customFormat="1" ht="43.5" customHeight="1">
      <c r="A126" s="3">
        <v>124</v>
      </c>
      <c r="B126" s="14" t="s">
        <v>67</v>
      </c>
      <c r="C126" s="14">
        <v>2700</v>
      </c>
      <c r="D126" s="14" t="s">
        <v>68</v>
      </c>
      <c r="E126" s="16" t="s">
        <v>13</v>
      </c>
      <c r="F126" s="16" t="s">
        <v>370</v>
      </c>
      <c r="G126" s="16" t="s">
        <v>39</v>
      </c>
      <c r="H126" s="17" t="s">
        <v>70</v>
      </c>
      <c r="I126" s="16" t="s">
        <v>71</v>
      </c>
      <c r="J126" s="16" t="s">
        <v>375</v>
      </c>
      <c r="K126" s="17" t="s">
        <v>376</v>
      </c>
      <c r="L126" s="71">
        <v>1</v>
      </c>
      <c r="M126" s="16" t="s">
        <v>377</v>
      </c>
      <c r="N126" s="17">
        <v>380800</v>
      </c>
      <c r="O126" s="16">
        <v>0</v>
      </c>
      <c r="P126" s="16">
        <v>0</v>
      </c>
      <c r="Q126" s="17">
        <v>380800</v>
      </c>
      <c r="R126" s="16" t="s">
        <v>75</v>
      </c>
      <c r="S126" s="16" t="s">
        <v>71</v>
      </c>
      <c r="T126" s="16">
        <v>0</v>
      </c>
      <c r="U126" s="16"/>
      <c r="V126" s="16"/>
      <c r="W126" s="16">
        <v>400217</v>
      </c>
    </row>
    <row r="127" spans="1:23" s="6" customFormat="1" ht="43.5" customHeight="1">
      <c r="A127" s="3">
        <v>125</v>
      </c>
      <c r="B127" s="14" t="s">
        <v>67</v>
      </c>
      <c r="C127" s="14">
        <v>2700</v>
      </c>
      <c r="D127" s="14" t="s">
        <v>68</v>
      </c>
      <c r="E127" s="16" t="s">
        <v>13</v>
      </c>
      <c r="F127" s="16" t="s">
        <v>370</v>
      </c>
      <c r="G127" s="16" t="s">
        <v>40</v>
      </c>
      <c r="H127" s="17" t="s">
        <v>70</v>
      </c>
      <c r="I127" s="16" t="s">
        <v>71</v>
      </c>
      <c r="J127" s="16" t="s">
        <v>378</v>
      </c>
      <c r="K127" s="17" t="s">
        <v>379</v>
      </c>
      <c r="L127" s="71">
        <v>378</v>
      </c>
      <c r="M127" s="16" t="s">
        <v>380</v>
      </c>
      <c r="N127" s="17">
        <v>359100</v>
      </c>
      <c r="O127" s="16">
        <v>0</v>
      </c>
      <c r="P127" s="16">
        <v>0</v>
      </c>
      <c r="Q127" s="17">
        <v>359100</v>
      </c>
      <c r="R127" s="16" t="s">
        <v>75</v>
      </c>
      <c r="S127" s="16" t="s">
        <v>71</v>
      </c>
      <c r="T127" s="16">
        <v>0</v>
      </c>
      <c r="U127" s="16"/>
      <c r="V127" s="16"/>
      <c r="W127" s="16">
        <v>400102</v>
      </c>
    </row>
    <row r="128" spans="1:23" s="6" customFormat="1" ht="43.5" customHeight="1">
      <c r="A128" s="3">
        <v>126</v>
      </c>
      <c r="B128" s="14" t="s">
        <v>67</v>
      </c>
      <c r="C128" s="14">
        <v>2700</v>
      </c>
      <c r="D128" s="14" t="s">
        <v>68</v>
      </c>
      <c r="E128" s="16" t="s">
        <v>13</v>
      </c>
      <c r="F128" s="16" t="s">
        <v>381</v>
      </c>
      <c r="G128" s="16" t="s">
        <v>40</v>
      </c>
      <c r="H128" s="17" t="s">
        <v>70</v>
      </c>
      <c r="I128" s="16" t="s">
        <v>71</v>
      </c>
      <c r="J128" s="16" t="s">
        <v>383</v>
      </c>
      <c r="K128" s="17" t="s">
        <v>379</v>
      </c>
      <c r="L128" s="71">
        <v>1</v>
      </c>
      <c r="M128" s="16" t="s">
        <v>384</v>
      </c>
      <c r="N128" s="17">
        <v>270000</v>
      </c>
      <c r="O128" s="16">
        <v>0</v>
      </c>
      <c r="P128" s="16">
        <v>0</v>
      </c>
      <c r="Q128" s="17">
        <v>270000</v>
      </c>
      <c r="R128" s="16" t="s">
        <v>75</v>
      </c>
      <c r="S128" s="16" t="s">
        <v>71</v>
      </c>
      <c r="T128" s="17">
        <v>0</v>
      </c>
      <c r="U128" s="16"/>
      <c r="V128" s="16"/>
      <c r="W128" s="16">
        <v>400107</v>
      </c>
    </row>
    <row r="129" spans="1:23" s="6" customFormat="1" ht="43.5" customHeight="1">
      <c r="A129" s="3">
        <v>127</v>
      </c>
      <c r="B129" s="14" t="s">
        <v>67</v>
      </c>
      <c r="C129" s="14">
        <v>2700</v>
      </c>
      <c r="D129" s="14" t="s">
        <v>68</v>
      </c>
      <c r="E129" s="16" t="s">
        <v>13</v>
      </c>
      <c r="F129" s="16" t="s">
        <v>381</v>
      </c>
      <c r="G129" s="16" t="s">
        <v>40</v>
      </c>
      <c r="H129" s="17" t="s">
        <v>76</v>
      </c>
      <c r="I129" s="16" t="s">
        <v>77</v>
      </c>
      <c r="J129" s="16" t="s">
        <v>373</v>
      </c>
      <c r="K129" s="17" t="s">
        <v>374</v>
      </c>
      <c r="L129" s="71">
        <v>1</v>
      </c>
      <c r="M129" s="16" t="s">
        <v>382</v>
      </c>
      <c r="N129" s="17">
        <v>35000</v>
      </c>
      <c r="O129" s="16">
        <v>0</v>
      </c>
      <c r="P129" s="16">
        <v>0</v>
      </c>
      <c r="Q129" s="17">
        <v>35000</v>
      </c>
      <c r="R129" s="16" t="s">
        <v>75</v>
      </c>
      <c r="S129" s="16" t="s">
        <v>71</v>
      </c>
      <c r="T129" s="17">
        <v>0</v>
      </c>
      <c r="U129" s="16"/>
      <c r="V129" s="16"/>
      <c r="W129" s="16">
        <v>400141</v>
      </c>
    </row>
    <row r="130" spans="1:23" s="6" customFormat="1" ht="43.5" customHeight="1">
      <c r="A130" s="3">
        <v>128</v>
      </c>
      <c r="B130" s="14" t="s">
        <v>67</v>
      </c>
      <c r="C130" s="14">
        <v>2700</v>
      </c>
      <c r="D130" s="14" t="s">
        <v>68</v>
      </c>
      <c r="E130" s="16" t="s">
        <v>13</v>
      </c>
      <c r="F130" s="16" t="s">
        <v>381</v>
      </c>
      <c r="G130" s="16" t="s">
        <v>40</v>
      </c>
      <c r="H130" s="17" t="s">
        <v>76</v>
      </c>
      <c r="I130" s="16" t="s">
        <v>169</v>
      </c>
      <c r="J130" s="16" t="s">
        <v>371</v>
      </c>
      <c r="K130" s="17" t="s">
        <v>371</v>
      </c>
      <c r="L130" s="71">
        <v>1</v>
      </c>
      <c r="M130" s="16" t="s">
        <v>372</v>
      </c>
      <c r="N130" s="17">
        <v>12500</v>
      </c>
      <c r="O130" s="16">
        <v>0</v>
      </c>
      <c r="P130" s="16">
        <v>0</v>
      </c>
      <c r="Q130" s="17">
        <v>12500</v>
      </c>
      <c r="R130" s="16" t="s">
        <v>75</v>
      </c>
      <c r="S130" s="16" t="s">
        <v>71</v>
      </c>
      <c r="T130" s="16">
        <v>0</v>
      </c>
      <c r="U130" s="16"/>
      <c r="V130" s="16"/>
      <c r="W130" s="16">
        <v>400120</v>
      </c>
    </row>
    <row r="131" spans="1:23" s="6" customFormat="1" ht="43.5" customHeight="1">
      <c r="A131" s="3">
        <v>129</v>
      </c>
      <c r="B131" s="14" t="s">
        <v>67</v>
      </c>
      <c r="C131" s="14">
        <v>2700</v>
      </c>
      <c r="D131" s="14" t="s">
        <v>68</v>
      </c>
      <c r="E131" s="16" t="s">
        <v>13</v>
      </c>
      <c r="F131" s="16" t="s">
        <v>385</v>
      </c>
      <c r="G131" s="16" t="s">
        <v>40</v>
      </c>
      <c r="H131" s="17" t="s">
        <v>76</v>
      </c>
      <c r="I131" s="16" t="s">
        <v>77</v>
      </c>
      <c r="J131" s="16" t="s">
        <v>386</v>
      </c>
      <c r="K131" s="17" t="s">
        <v>386</v>
      </c>
      <c r="L131" s="71">
        <v>1</v>
      </c>
      <c r="M131" s="16" t="s">
        <v>387</v>
      </c>
      <c r="N131" s="17">
        <v>25000</v>
      </c>
      <c r="O131" s="16">
        <v>0</v>
      </c>
      <c r="P131" s="16">
        <v>0</v>
      </c>
      <c r="Q131" s="17">
        <v>25000</v>
      </c>
      <c r="R131" s="16" t="s">
        <v>75</v>
      </c>
      <c r="S131" s="16" t="s">
        <v>71</v>
      </c>
      <c r="T131" s="17">
        <v>0</v>
      </c>
      <c r="U131" s="16"/>
      <c r="V131" s="16"/>
      <c r="W131" s="16">
        <v>400182</v>
      </c>
    </row>
    <row r="132" spans="1:23" s="6" customFormat="1" ht="43.5" customHeight="1">
      <c r="A132" s="3">
        <v>130</v>
      </c>
      <c r="B132" s="14" t="s">
        <v>67</v>
      </c>
      <c r="C132" s="14">
        <v>2700</v>
      </c>
      <c r="D132" s="14" t="s">
        <v>68</v>
      </c>
      <c r="E132" s="16" t="s">
        <v>13</v>
      </c>
      <c r="F132" s="16" t="s">
        <v>385</v>
      </c>
      <c r="G132" s="16" t="s">
        <v>40</v>
      </c>
      <c r="H132" s="17" t="s">
        <v>76</v>
      </c>
      <c r="I132" s="16" t="s">
        <v>169</v>
      </c>
      <c r="J132" s="16" t="s">
        <v>371</v>
      </c>
      <c r="K132" s="17" t="s">
        <v>371</v>
      </c>
      <c r="L132" s="71">
        <v>1</v>
      </c>
      <c r="M132" s="16" t="s">
        <v>372</v>
      </c>
      <c r="N132" s="17">
        <v>12500</v>
      </c>
      <c r="O132" s="16">
        <v>0</v>
      </c>
      <c r="P132" s="16">
        <v>0</v>
      </c>
      <c r="Q132" s="17">
        <v>12500</v>
      </c>
      <c r="R132" s="16" t="s">
        <v>75</v>
      </c>
      <c r="S132" s="16" t="s">
        <v>71</v>
      </c>
      <c r="T132" s="16">
        <v>0</v>
      </c>
      <c r="U132" s="16"/>
      <c r="V132" s="16"/>
      <c r="W132" s="16">
        <v>400122</v>
      </c>
    </row>
    <row r="133" spans="1:23" s="6" customFormat="1" ht="43.5" customHeight="1">
      <c r="A133" s="3">
        <v>131</v>
      </c>
      <c r="B133" s="14" t="s">
        <v>67</v>
      </c>
      <c r="C133" s="14">
        <v>2700</v>
      </c>
      <c r="D133" s="14" t="s">
        <v>68</v>
      </c>
      <c r="E133" s="16" t="s">
        <v>13</v>
      </c>
      <c r="F133" s="16" t="s">
        <v>388</v>
      </c>
      <c r="G133" s="16" t="s">
        <v>40</v>
      </c>
      <c r="H133" s="17" t="s">
        <v>76</v>
      </c>
      <c r="I133" s="16" t="s">
        <v>169</v>
      </c>
      <c r="J133" s="16" t="s">
        <v>371</v>
      </c>
      <c r="K133" s="17" t="s">
        <v>371</v>
      </c>
      <c r="L133" s="71">
        <v>1</v>
      </c>
      <c r="M133" s="16" t="s">
        <v>372</v>
      </c>
      <c r="N133" s="17">
        <v>12500</v>
      </c>
      <c r="O133" s="16">
        <v>0</v>
      </c>
      <c r="P133" s="16">
        <v>0</v>
      </c>
      <c r="Q133" s="17">
        <v>12500</v>
      </c>
      <c r="R133" s="16" t="s">
        <v>75</v>
      </c>
      <c r="S133" s="16" t="s">
        <v>71</v>
      </c>
      <c r="T133" s="17">
        <v>0</v>
      </c>
      <c r="U133" s="16"/>
      <c r="V133" s="16"/>
      <c r="W133" s="16">
        <v>400123</v>
      </c>
    </row>
    <row r="134" spans="1:23" s="6" customFormat="1" ht="43.5" customHeight="1">
      <c r="A134" s="3">
        <v>132</v>
      </c>
      <c r="B134" s="14" t="s">
        <v>67</v>
      </c>
      <c r="C134" s="14">
        <v>2700</v>
      </c>
      <c r="D134" s="14" t="s">
        <v>68</v>
      </c>
      <c r="E134" s="16" t="s">
        <v>13</v>
      </c>
      <c r="F134" s="16" t="s">
        <v>388</v>
      </c>
      <c r="G134" s="16" t="s">
        <v>39</v>
      </c>
      <c r="H134" s="17" t="s">
        <v>76</v>
      </c>
      <c r="I134" s="16" t="s">
        <v>77</v>
      </c>
      <c r="J134" s="16" t="s">
        <v>389</v>
      </c>
      <c r="K134" s="17" t="s">
        <v>305</v>
      </c>
      <c r="L134" s="71">
        <v>1</v>
      </c>
      <c r="M134" s="16" t="s">
        <v>390</v>
      </c>
      <c r="N134" s="17">
        <v>65000</v>
      </c>
      <c r="O134" s="17">
        <v>0</v>
      </c>
      <c r="P134" s="16">
        <v>0</v>
      </c>
      <c r="Q134" s="17">
        <v>65000</v>
      </c>
      <c r="R134" s="16" t="s">
        <v>75</v>
      </c>
      <c r="S134" s="16" t="s">
        <v>71</v>
      </c>
      <c r="T134" s="16">
        <v>0</v>
      </c>
      <c r="U134" s="16"/>
      <c r="V134" s="16"/>
      <c r="W134" s="16">
        <v>441536</v>
      </c>
    </row>
    <row r="135" spans="1:23" s="6" customFormat="1" ht="43.5" customHeight="1">
      <c r="A135" s="3">
        <v>133</v>
      </c>
      <c r="B135" s="14" t="s">
        <v>67</v>
      </c>
      <c r="C135" s="14">
        <v>2700</v>
      </c>
      <c r="D135" s="14" t="s">
        <v>68</v>
      </c>
      <c r="E135" s="16" t="s">
        <v>13</v>
      </c>
      <c r="F135" s="16" t="s">
        <v>391</v>
      </c>
      <c r="G135" s="16" t="s">
        <v>40</v>
      </c>
      <c r="H135" s="17" t="s">
        <v>70</v>
      </c>
      <c r="I135" s="16" t="s">
        <v>71</v>
      </c>
      <c r="J135" s="16" t="s">
        <v>392</v>
      </c>
      <c r="K135" s="17" t="s">
        <v>379</v>
      </c>
      <c r="L135" s="71">
        <v>1</v>
      </c>
      <c r="M135" s="16" t="s">
        <v>393</v>
      </c>
      <c r="N135" s="17">
        <v>450000</v>
      </c>
      <c r="O135" s="16">
        <v>0</v>
      </c>
      <c r="P135" s="16">
        <v>0</v>
      </c>
      <c r="Q135" s="17">
        <v>450000</v>
      </c>
      <c r="R135" s="16" t="s">
        <v>75</v>
      </c>
      <c r="S135" s="16" t="s">
        <v>71</v>
      </c>
      <c r="T135" s="16">
        <v>0</v>
      </c>
      <c r="U135" s="16"/>
      <c r="V135" s="16"/>
      <c r="W135" s="16">
        <v>400103</v>
      </c>
    </row>
    <row r="136" spans="1:23" s="6" customFormat="1" ht="43.5" customHeight="1">
      <c r="A136" s="3">
        <v>134</v>
      </c>
      <c r="B136" s="14" t="s">
        <v>67</v>
      </c>
      <c r="C136" s="14">
        <v>2700</v>
      </c>
      <c r="D136" s="14" t="s">
        <v>68</v>
      </c>
      <c r="E136" s="16" t="s">
        <v>13</v>
      </c>
      <c r="F136" s="16" t="s">
        <v>391</v>
      </c>
      <c r="G136" s="16" t="s">
        <v>40</v>
      </c>
      <c r="H136" s="17" t="s">
        <v>76</v>
      </c>
      <c r="I136" s="16" t="s">
        <v>169</v>
      </c>
      <c r="J136" s="16" t="s">
        <v>371</v>
      </c>
      <c r="K136" s="17" t="s">
        <v>371</v>
      </c>
      <c r="L136" s="71">
        <v>1</v>
      </c>
      <c r="M136" s="16" t="s">
        <v>372</v>
      </c>
      <c r="N136" s="17">
        <v>12500</v>
      </c>
      <c r="O136" s="16">
        <v>0</v>
      </c>
      <c r="P136" s="16">
        <v>0</v>
      </c>
      <c r="Q136" s="17">
        <v>12500</v>
      </c>
      <c r="R136" s="16" t="s">
        <v>75</v>
      </c>
      <c r="S136" s="16" t="s">
        <v>71</v>
      </c>
      <c r="T136" s="16">
        <v>0</v>
      </c>
      <c r="U136" s="16"/>
      <c r="V136" s="16"/>
      <c r="W136" s="16">
        <v>400124</v>
      </c>
    </row>
    <row r="137" spans="1:23" s="6" customFormat="1" ht="43.5" customHeight="1">
      <c r="A137" s="3">
        <v>135</v>
      </c>
      <c r="B137" s="14" t="s">
        <v>67</v>
      </c>
      <c r="C137" s="14">
        <v>2700</v>
      </c>
      <c r="D137" s="14" t="s">
        <v>68</v>
      </c>
      <c r="E137" s="16" t="s">
        <v>13</v>
      </c>
      <c r="F137" s="16" t="s">
        <v>391</v>
      </c>
      <c r="G137" s="16" t="s">
        <v>40</v>
      </c>
      <c r="H137" s="17" t="s">
        <v>76</v>
      </c>
      <c r="I137" s="16" t="s">
        <v>77</v>
      </c>
      <c r="J137" s="16" t="s">
        <v>386</v>
      </c>
      <c r="K137" s="17" t="s">
        <v>386</v>
      </c>
      <c r="L137" s="71">
        <v>1</v>
      </c>
      <c r="M137" s="16" t="s">
        <v>372</v>
      </c>
      <c r="N137" s="17">
        <v>25000</v>
      </c>
      <c r="O137" s="16">
        <v>0</v>
      </c>
      <c r="P137" s="16">
        <v>0</v>
      </c>
      <c r="Q137" s="17">
        <v>25000</v>
      </c>
      <c r="R137" s="16" t="s">
        <v>75</v>
      </c>
      <c r="S137" s="16" t="s">
        <v>71</v>
      </c>
      <c r="T137" s="16">
        <v>0</v>
      </c>
      <c r="U137" s="16"/>
      <c r="V137" s="16"/>
      <c r="W137" s="16">
        <v>400180</v>
      </c>
    </row>
    <row r="138" spans="1:23" s="6" customFormat="1" ht="43.5" customHeight="1">
      <c r="A138" s="3">
        <v>136</v>
      </c>
      <c r="B138" s="14" t="s">
        <v>67</v>
      </c>
      <c r="C138" s="14">
        <v>2700</v>
      </c>
      <c r="D138" s="14" t="s">
        <v>68</v>
      </c>
      <c r="E138" s="16" t="s">
        <v>13</v>
      </c>
      <c r="F138" s="16" t="s">
        <v>394</v>
      </c>
      <c r="G138" s="16" t="s">
        <v>40</v>
      </c>
      <c r="H138" s="17" t="s">
        <v>76</v>
      </c>
      <c r="I138" s="16" t="s">
        <v>77</v>
      </c>
      <c r="J138" s="16" t="s">
        <v>386</v>
      </c>
      <c r="K138" s="17" t="s">
        <v>386</v>
      </c>
      <c r="L138" s="71">
        <v>1</v>
      </c>
      <c r="M138" s="16" t="s">
        <v>395</v>
      </c>
      <c r="N138" s="17">
        <v>25000</v>
      </c>
      <c r="O138" s="16">
        <v>0</v>
      </c>
      <c r="P138" s="16">
        <v>0</v>
      </c>
      <c r="Q138" s="17">
        <v>25000</v>
      </c>
      <c r="R138" s="16" t="s">
        <v>75</v>
      </c>
      <c r="S138" s="16" t="s">
        <v>71</v>
      </c>
      <c r="T138" s="16">
        <v>0</v>
      </c>
      <c r="U138" s="16"/>
      <c r="V138" s="16"/>
      <c r="W138" s="16">
        <v>400183</v>
      </c>
    </row>
    <row r="139" spans="1:23" s="6" customFormat="1" ht="43.5" customHeight="1">
      <c r="A139" s="3">
        <v>137</v>
      </c>
      <c r="B139" s="14" t="s">
        <v>67</v>
      </c>
      <c r="C139" s="14">
        <v>2700</v>
      </c>
      <c r="D139" s="14" t="s">
        <v>68</v>
      </c>
      <c r="E139" s="16" t="s">
        <v>13</v>
      </c>
      <c r="F139" s="16" t="s">
        <v>394</v>
      </c>
      <c r="G139" s="16" t="s">
        <v>40</v>
      </c>
      <c r="H139" s="17" t="s">
        <v>76</v>
      </c>
      <c r="I139" s="16" t="s">
        <v>169</v>
      </c>
      <c r="J139" s="16" t="s">
        <v>371</v>
      </c>
      <c r="K139" s="17" t="s">
        <v>371</v>
      </c>
      <c r="L139" s="71">
        <v>1</v>
      </c>
      <c r="M139" s="16" t="s">
        <v>372</v>
      </c>
      <c r="N139" s="17">
        <v>12500</v>
      </c>
      <c r="O139" s="16">
        <v>0</v>
      </c>
      <c r="P139" s="16">
        <v>0</v>
      </c>
      <c r="Q139" s="17">
        <v>12500</v>
      </c>
      <c r="R139" s="16" t="s">
        <v>75</v>
      </c>
      <c r="S139" s="16" t="s">
        <v>71</v>
      </c>
      <c r="T139" s="16">
        <v>0</v>
      </c>
      <c r="U139" s="16"/>
      <c r="V139" s="16"/>
      <c r="W139" s="16">
        <v>400119</v>
      </c>
    </row>
    <row r="140" spans="1:23" s="6" customFormat="1" ht="43.5" customHeight="1">
      <c r="A140" s="3">
        <v>138</v>
      </c>
      <c r="B140" s="14" t="s">
        <v>67</v>
      </c>
      <c r="C140" s="14">
        <v>2700</v>
      </c>
      <c r="D140" s="14" t="s">
        <v>68</v>
      </c>
      <c r="E140" s="16" t="s">
        <v>13</v>
      </c>
      <c r="F140" s="16" t="s">
        <v>13</v>
      </c>
      <c r="G140" s="16" t="s">
        <v>40</v>
      </c>
      <c r="H140" s="17" t="s">
        <v>76</v>
      </c>
      <c r="I140" s="16" t="s">
        <v>103</v>
      </c>
      <c r="J140" s="16" t="s">
        <v>434</v>
      </c>
      <c r="K140" s="17" t="s">
        <v>435</v>
      </c>
      <c r="L140" s="71" t="s">
        <v>436</v>
      </c>
      <c r="M140" s="16" t="s">
        <v>437</v>
      </c>
      <c r="N140" s="17">
        <v>15000</v>
      </c>
      <c r="O140" s="16">
        <v>0</v>
      </c>
      <c r="P140" s="16">
        <v>0</v>
      </c>
      <c r="Q140" s="17">
        <v>15000</v>
      </c>
      <c r="R140" s="16" t="s">
        <v>75</v>
      </c>
      <c r="S140" s="16" t="s">
        <v>563</v>
      </c>
      <c r="T140" s="17">
        <v>15000</v>
      </c>
      <c r="U140" s="17">
        <v>0</v>
      </c>
      <c r="V140" s="16">
        <v>0</v>
      </c>
      <c r="W140" s="16">
        <v>400015</v>
      </c>
    </row>
    <row r="141" spans="1:23" s="6" customFormat="1" ht="43.5" customHeight="1">
      <c r="A141" s="3">
        <v>139</v>
      </c>
      <c r="B141" s="14" t="s">
        <v>67</v>
      </c>
      <c r="C141" s="14">
        <v>2700</v>
      </c>
      <c r="D141" s="14" t="s">
        <v>68</v>
      </c>
      <c r="E141" s="16" t="s">
        <v>13</v>
      </c>
      <c r="F141" s="16" t="s">
        <v>13</v>
      </c>
      <c r="G141" s="16" t="s">
        <v>40</v>
      </c>
      <c r="H141" s="17" t="s">
        <v>70</v>
      </c>
      <c r="I141" s="16" t="s">
        <v>71</v>
      </c>
      <c r="J141" s="16" t="s">
        <v>403</v>
      </c>
      <c r="K141" s="17" t="s">
        <v>397</v>
      </c>
      <c r="L141" s="71">
        <v>1</v>
      </c>
      <c r="M141" s="16" t="s">
        <v>404</v>
      </c>
      <c r="N141" s="17">
        <v>50000</v>
      </c>
      <c r="O141" s="16">
        <v>0</v>
      </c>
      <c r="P141" s="16">
        <v>0</v>
      </c>
      <c r="Q141" s="17">
        <v>50000</v>
      </c>
      <c r="R141" s="16" t="s">
        <v>75</v>
      </c>
      <c r="S141" s="16" t="s">
        <v>563</v>
      </c>
      <c r="T141" s="17">
        <v>50000</v>
      </c>
      <c r="U141" s="16">
        <v>0</v>
      </c>
      <c r="V141" s="16">
        <v>0</v>
      </c>
      <c r="W141" s="16">
        <v>399238</v>
      </c>
    </row>
    <row r="142" spans="1:23" s="6" customFormat="1" ht="43.5" customHeight="1">
      <c r="A142" s="3">
        <v>140</v>
      </c>
      <c r="B142" s="14" t="s">
        <v>67</v>
      </c>
      <c r="C142" s="14">
        <v>2700</v>
      </c>
      <c r="D142" s="14" t="s">
        <v>68</v>
      </c>
      <c r="E142" s="16" t="s">
        <v>13</v>
      </c>
      <c r="F142" s="16" t="s">
        <v>13</v>
      </c>
      <c r="G142" s="16" t="s">
        <v>40</v>
      </c>
      <c r="H142" s="17" t="s">
        <v>76</v>
      </c>
      <c r="I142" s="16" t="s">
        <v>169</v>
      </c>
      <c r="J142" s="16" t="s">
        <v>423</v>
      </c>
      <c r="K142" s="17" t="s">
        <v>424</v>
      </c>
      <c r="L142" s="71">
        <v>1</v>
      </c>
      <c r="M142" s="16" t="s">
        <v>425</v>
      </c>
      <c r="N142" s="17">
        <v>41000</v>
      </c>
      <c r="O142" s="16">
        <v>0</v>
      </c>
      <c r="P142" s="16">
        <v>0</v>
      </c>
      <c r="Q142" s="17">
        <v>41000</v>
      </c>
      <c r="R142" s="16" t="s">
        <v>75</v>
      </c>
      <c r="S142" s="16" t="s">
        <v>561</v>
      </c>
      <c r="T142" s="17">
        <v>41000</v>
      </c>
      <c r="U142" s="16"/>
      <c r="V142" s="16"/>
      <c r="W142" s="16">
        <v>399765</v>
      </c>
    </row>
    <row r="143" spans="1:23" s="6" customFormat="1" ht="43.5" customHeight="1">
      <c r="A143" s="3">
        <v>141</v>
      </c>
      <c r="B143" s="14" t="s">
        <v>67</v>
      </c>
      <c r="C143" s="14">
        <v>2700</v>
      </c>
      <c r="D143" s="14" t="s">
        <v>68</v>
      </c>
      <c r="E143" s="16" t="s">
        <v>13</v>
      </c>
      <c r="F143" s="16" t="s">
        <v>13</v>
      </c>
      <c r="G143" s="16" t="s">
        <v>40</v>
      </c>
      <c r="H143" s="17" t="s">
        <v>70</v>
      </c>
      <c r="I143" s="16" t="s">
        <v>71</v>
      </c>
      <c r="J143" s="16" t="s">
        <v>267</v>
      </c>
      <c r="K143" s="17" t="s">
        <v>397</v>
      </c>
      <c r="L143" s="71">
        <v>1</v>
      </c>
      <c r="M143" s="16" t="s">
        <v>422</v>
      </c>
      <c r="N143" s="17">
        <v>25680</v>
      </c>
      <c r="O143" s="16">
        <v>0</v>
      </c>
      <c r="P143" s="16">
        <v>0</v>
      </c>
      <c r="Q143" s="17">
        <v>25680</v>
      </c>
      <c r="R143" s="16" t="s">
        <v>75</v>
      </c>
      <c r="S143" s="16" t="s">
        <v>563</v>
      </c>
      <c r="T143" s="16">
        <v>25680</v>
      </c>
      <c r="U143" s="16">
        <v>0</v>
      </c>
      <c r="V143" s="16">
        <v>0</v>
      </c>
      <c r="W143" s="16">
        <v>400007</v>
      </c>
    </row>
    <row r="144" spans="1:23" s="6" customFormat="1" ht="43.5" customHeight="1">
      <c r="A144" s="3">
        <v>142</v>
      </c>
      <c r="B144" s="14" t="s">
        <v>67</v>
      </c>
      <c r="C144" s="14">
        <v>2700</v>
      </c>
      <c r="D144" s="14" t="s">
        <v>68</v>
      </c>
      <c r="E144" s="16" t="s">
        <v>13</v>
      </c>
      <c r="F144" s="16" t="s">
        <v>13</v>
      </c>
      <c r="G144" s="16" t="s">
        <v>40</v>
      </c>
      <c r="H144" s="17" t="s">
        <v>76</v>
      </c>
      <c r="I144" s="16" t="s">
        <v>77</v>
      </c>
      <c r="J144" s="16" t="s">
        <v>420</v>
      </c>
      <c r="K144" s="17" t="s">
        <v>420</v>
      </c>
      <c r="L144" s="71">
        <v>2</v>
      </c>
      <c r="M144" s="16" t="s">
        <v>421</v>
      </c>
      <c r="N144" s="17">
        <v>51000</v>
      </c>
      <c r="O144" s="16">
        <v>0</v>
      </c>
      <c r="P144" s="16">
        <v>0</v>
      </c>
      <c r="Q144" s="17">
        <v>51000</v>
      </c>
      <c r="R144" s="16" t="s">
        <v>75</v>
      </c>
      <c r="S144" s="16" t="s">
        <v>563</v>
      </c>
      <c r="T144" s="16">
        <v>50000</v>
      </c>
      <c r="U144" s="16">
        <v>1000</v>
      </c>
      <c r="V144" s="16">
        <v>1.96</v>
      </c>
      <c r="W144" s="16">
        <v>400093</v>
      </c>
    </row>
    <row r="145" spans="1:23" s="6" customFormat="1" ht="43.5" customHeight="1">
      <c r="A145" s="3">
        <v>143</v>
      </c>
      <c r="B145" s="14" t="s">
        <v>67</v>
      </c>
      <c r="C145" s="14">
        <v>2700</v>
      </c>
      <c r="D145" s="14" t="s">
        <v>68</v>
      </c>
      <c r="E145" s="16" t="s">
        <v>13</v>
      </c>
      <c r="F145" s="16" t="s">
        <v>13</v>
      </c>
      <c r="G145" s="16" t="s">
        <v>40</v>
      </c>
      <c r="H145" s="17" t="s">
        <v>70</v>
      </c>
      <c r="I145" s="16" t="s">
        <v>71</v>
      </c>
      <c r="J145" s="16" t="s">
        <v>412</v>
      </c>
      <c r="K145" s="17" t="s">
        <v>397</v>
      </c>
      <c r="L145" s="71">
        <v>1</v>
      </c>
      <c r="M145" s="16" t="s">
        <v>398</v>
      </c>
      <c r="N145" s="17">
        <v>30000</v>
      </c>
      <c r="O145" s="16">
        <v>0</v>
      </c>
      <c r="P145" s="16">
        <v>0</v>
      </c>
      <c r="Q145" s="17">
        <v>30000</v>
      </c>
      <c r="R145" s="16" t="s">
        <v>75</v>
      </c>
      <c r="S145" s="16" t="s">
        <v>71</v>
      </c>
      <c r="T145" s="16">
        <v>0</v>
      </c>
      <c r="U145" s="16"/>
      <c r="V145" s="16"/>
      <c r="W145" s="16">
        <v>400096</v>
      </c>
    </row>
    <row r="146" spans="1:23" s="6" customFormat="1" ht="43.5" customHeight="1">
      <c r="A146" s="3">
        <v>144</v>
      </c>
      <c r="B146" s="14" t="s">
        <v>67</v>
      </c>
      <c r="C146" s="14">
        <v>2700</v>
      </c>
      <c r="D146" s="14" t="s">
        <v>68</v>
      </c>
      <c r="E146" s="16" t="s">
        <v>13</v>
      </c>
      <c r="F146" s="16" t="s">
        <v>13</v>
      </c>
      <c r="G146" s="16" t="s">
        <v>40</v>
      </c>
      <c r="H146" s="17" t="s">
        <v>76</v>
      </c>
      <c r="I146" s="16" t="s">
        <v>131</v>
      </c>
      <c r="J146" s="16" t="s">
        <v>408</v>
      </c>
      <c r="K146" s="17" t="s">
        <v>409</v>
      </c>
      <c r="L146" s="71" t="s">
        <v>410</v>
      </c>
      <c r="M146" s="16" t="s">
        <v>411</v>
      </c>
      <c r="N146" s="17">
        <v>44000</v>
      </c>
      <c r="O146" s="16">
        <v>0</v>
      </c>
      <c r="P146" s="16">
        <v>0</v>
      </c>
      <c r="Q146" s="17">
        <v>44000</v>
      </c>
      <c r="R146" s="16" t="s">
        <v>75</v>
      </c>
      <c r="S146" s="16" t="s">
        <v>561</v>
      </c>
      <c r="T146" s="17">
        <v>43780</v>
      </c>
      <c r="U146" s="17"/>
      <c r="V146" s="16"/>
      <c r="W146" s="16">
        <v>399408</v>
      </c>
    </row>
    <row r="147" spans="1:23" s="6" customFormat="1" ht="43.5" customHeight="1">
      <c r="A147" s="3">
        <v>145</v>
      </c>
      <c r="B147" s="14" t="s">
        <v>67</v>
      </c>
      <c r="C147" s="14">
        <v>2700</v>
      </c>
      <c r="D147" s="14" t="s">
        <v>68</v>
      </c>
      <c r="E147" s="16" t="s">
        <v>13</v>
      </c>
      <c r="F147" s="16" t="s">
        <v>13</v>
      </c>
      <c r="G147" s="16" t="s">
        <v>39</v>
      </c>
      <c r="H147" s="17" t="s">
        <v>76</v>
      </c>
      <c r="I147" s="16" t="s">
        <v>77</v>
      </c>
      <c r="J147" s="16" t="s">
        <v>176</v>
      </c>
      <c r="K147" s="17" t="s">
        <v>176</v>
      </c>
      <c r="L147" s="71">
        <v>2</v>
      </c>
      <c r="M147" s="16" t="s">
        <v>405</v>
      </c>
      <c r="N147" s="17">
        <v>93000</v>
      </c>
      <c r="O147" s="16">
        <v>0</v>
      </c>
      <c r="P147" s="16">
        <v>0</v>
      </c>
      <c r="Q147" s="17">
        <v>93000</v>
      </c>
      <c r="R147" s="16" t="s">
        <v>75</v>
      </c>
      <c r="S147" s="16" t="s">
        <v>71</v>
      </c>
      <c r="T147" s="17">
        <v>0</v>
      </c>
      <c r="U147" s="16"/>
      <c r="V147" s="16"/>
      <c r="W147" s="16">
        <v>441542</v>
      </c>
    </row>
    <row r="148" spans="1:23" s="6" customFormat="1" ht="43.5" customHeight="1">
      <c r="A148" s="3">
        <v>146</v>
      </c>
      <c r="B148" s="14" t="s">
        <v>67</v>
      </c>
      <c r="C148" s="14">
        <v>2700</v>
      </c>
      <c r="D148" s="14" t="s">
        <v>68</v>
      </c>
      <c r="E148" s="16" t="s">
        <v>13</v>
      </c>
      <c r="F148" s="16" t="s">
        <v>13</v>
      </c>
      <c r="G148" s="16" t="s">
        <v>40</v>
      </c>
      <c r="H148" s="17" t="s">
        <v>76</v>
      </c>
      <c r="I148" s="16" t="s">
        <v>131</v>
      </c>
      <c r="J148" s="16" t="s">
        <v>426</v>
      </c>
      <c r="K148" s="17" t="s">
        <v>427</v>
      </c>
      <c r="L148" s="71" t="s">
        <v>428</v>
      </c>
      <c r="M148" s="16" t="s">
        <v>429</v>
      </c>
      <c r="N148" s="17">
        <v>88000</v>
      </c>
      <c r="O148" s="16">
        <v>0</v>
      </c>
      <c r="P148" s="16">
        <v>0</v>
      </c>
      <c r="Q148" s="17">
        <v>88000</v>
      </c>
      <c r="R148" s="16" t="s">
        <v>75</v>
      </c>
      <c r="S148" s="16" t="s">
        <v>563</v>
      </c>
      <c r="T148" s="16">
        <v>88000</v>
      </c>
      <c r="U148" s="16">
        <v>0</v>
      </c>
      <c r="V148" s="16">
        <v>0</v>
      </c>
      <c r="W148" s="16">
        <v>399398</v>
      </c>
    </row>
    <row r="149" spans="1:23" s="6" customFormat="1" ht="43.5" customHeight="1">
      <c r="A149" s="3">
        <v>147</v>
      </c>
      <c r="B149" s="14" t="s">
        <v>67</v>
      </c>
      <c r="C149" s="14">
        <v>2700</v>
      </c>
      <c r="D149" s="14" t="s">
        <v>68</v>
      </c>
      <c r="E149" s="16" t="s">
        <v>13</v>
      </c>
      <c r="F149" s="16" t="s">
        <v>13</v>
      </c>
      <c r="G149" s="16" t="s">
        <v>40</v>
      </c>
      <c r="H149" s="17" t="s">
        <v>70</v>
      </c>
      <c r="I149" s="16" t="s">
        <v>71</v>
      </c>
      <c r="J149" s="16" t="s">
        <v>441</v>
      </c>
      <c r="K149" s="17" t="s">
        <v>397</v>
      </c>
      <c r="L149" s="71">
        <v>1</v>
      </c>
      <c r="M149" s="16" t="s">
        <v>442</v>
      </c>
      <c r="N149" s="17">
        <v>650000</v>
      </c>
      <c r="O149" s="16">
        <v>0</v>
      </c>
      <c r="P149" s="16">
        <v>0</v>
      </c>
      <c r="Q149" s="17">
        <v>650000</v>
      </c>
      <c r="R149" s="16" t="s">
        <v>75</v>
      </c>
      <c r="S149" s="16" t="s">
        <v>71</v>
      </c>
      <c r="T149" s="16">
        <v>0</v>
      </c>
      <c r="U149" s="16"/>
      <c r="V149" s="16"/>
      <c r="W149" s="16">
        <v>399233</v>
      </c>
    </row>
    <row r="150" spans="1:23" s="6" customFormat="1" ht="43.5" customHeight="1">
      <c r="A150" s="3">
        <v>148</v>
      </c>
      <c r="B150" s="14" t="s">
        <v>67</v>
      </c>
      <c r="C150" s="14">
        <v>2700</v>
      </c>
      <c r="D150" s="14" t="s">
        <v>68</v>
      </c>
      <c r="E150" s="16" t="s">
        <v>13</v>
      </c>
      <c r="F150" s="16" t="s">
        <v>13</v>
      </c>
      <c r="G150" s="16" t="s">
        <v>40</v>
      </c>
      <c r="H150" s="17" t="s">
        <v>70</v>
      </c>
      <c r="I150" s="16" t="s">
        <v>71</v>
      </c>
      <c r="J150" s="16" t="s">
        <v>401</v>
      </c>
      <c r="K150" s="17" t="s">
        <v>402</v>
      </c>
      <c r="L150" s="71">
        <v>1</v>
      </c>
      <c r="M150" s="16" t="s">
        <v>166</v>
      </c>
      <c r="N150" s="17">
        <v>328663.45</v>
      </c>
      <c r="O150" s="16">
        <v>12236.55</v>
      </c>
      <c r="P150" s="16">
        <v>0</v>
      </c>
      <c r="Q150" s="17">
        <v>340900</v>
      </c>
      <c r="R150" s="16" t="s">
        <v>75</v>
      </c>
      <c r="S150" s="16" t="s">
        <v>71</v>
      </c>
      <c r="T150" s="16">
        <v>0</v>
      </c>
      <c r="U150" s="16"/>
      <c r="V150" s="16"/>
      <c r="W150" s="16">
        <v>398380</v>
      </c>
    </row>
    <row r="151" spans="1:23" s="6" customFormat="1" ht="43.5" customHeight="1">
      <c r="A151" s="3">
        <v>149</v>
      </c>
      <c r="B151" s="14" t="s">
        <v>67</v>
      </c>
      <c r="C151" s="14">
        <v>2700</v>
      </c>
      <c r="D151" s="14" t="s">
        <v>68</v>
      </c>
      <c r="E151" s="16" t="s">
        <v>13</v>
      </c>
      <c r="F151" s="16" t="s">
        <v>13</v>
      </c>
      <c r="G151" s="16" t="s">
        <v>40</v>
      </c>
      <c r="H151" s="17" t="s">
        <v>76</v>
      </c>
      <c r="I151" s="16" t="s">
        <v>136</v>
      </c>
      <c r="J151" s="16" t="s">
        <v>432</v>
      </c>
      <c r="K151" s="17" t="s">
        <v>432</v>
      </c>
      <c r="L151" s="71">
        <v>3</v>
      </c>
      <c r="M151" s="16" t="s">
        <v>433</v>
      </c>
      <c r="N151" s="17">
        <v>85800</v>
      </c>
      <c r="O151" s="16">
        <v>0</v>
      </c>
      <c r="P151" s="16">
        <v>0</v>
      </c>
      <c r="Q151" s="17">
        <v>85800</v>
      </c>
      <c r="R151" s="16" t="s">
        <v>75</v>
      </c>
      <c r="S151" s="16" t="s">
        <v>71</v>
      </c>
      <c r="T151" s="17">
        <v>0</v>
      </c>
      <c r="U151" s="17"/>
      <c r="V151" s="16"/>
      <c r="W151" s="16">
        <v>398390</v>
      </c>
    </row>
    <row r="152" spans="1:23" s="6" customFormat="1" ht="43.5" customHeight="1">
      <c r="A152" s="3">
        <v>150</v>
      </c>
      <c r="B152" s="14" t="s">
        <v>67</v>
      </c>
      <c r="C152" s="14">
        <v>2700</v>
      </c>
      <c r="D152" s="14" t="s">
        <v>68</v>
      </c>
      <c r="E152" s="16" t="s">
        <v>13</v>
      </c>
      <c r="F152" s="16" t="s">
        <v>13</v>
      </c>
      <c r="G152" s="16" t="s">
        <v>40</v>
      </c>
      <c r="H152" s="17" t="s">
        <v>70</v>
      </c>
      <c r="I152" s="16" t="s">
        <v>71</v>
      </c>
      <c r="J152" s="16" t="s">
        <v>396</v>
      </c>
      <c r="K152" s="17" t="s">
        <v>397</v>
      </c>
      <c r="L152" s="71">
        <v>1</v>
      </c>
      <c r="M152" s="16" t="s">
        <v>398</v>
      </c>
      <c r="N152" s="17">
        <v>70000</v>
      </c>
      <c r="O152" s="16">
        <v>0</v>
      </c>
      <c r="P152" s="16">
        <v>0</v>
      </c>
      <c r="Q152" s="17">
        <v>70000</v>
      </c>
      <c r="R152" s="16" t="s">
        <v>75</v>
      </c>
      <c r="S152" s="16" t="s">
        <v>71</v>
      </c>
      <c r="T152" s="16">
        <v>0</v>
      </c>
      <c r="U152" s="16"/>
      <c r="V152" s="16"/>
      <c r="W152" s="16">
        <v>400021</v>
      </c>
    </row>
    <row r="153" spans="1:23" s="6" customFormat="1" ht="43.5" customHeight="1">
      <c r="A153" s="3">
        <v>151</v>
      </c>
      <c r="B153" s="14" t="s">
        <v>67</v>
      </c>
      <c r="C153" s="14">
        <v>2700</v>
      </c>
      <c r="D153" s="14" t="s">
        <v>68</v>
      </c>
      <c r="E153" s="16" t="s">
        <v>13</v>
      </c>
      <c r="F153" s="16" t="s">
        <v>13</v>
      </c>
      <c r="G153" s="16" t="s">
        <v>40</v>
      </c>
      <c r="H153" s="17" t="s">
        <v>76</v>
      </c>
      <c r="I153" s="16" t="s">
        <v>136</v>
      </c>
      <c r="J153" s="16" t="s">
        <v>406</v>
      </c>
      <c r="K153" s="17" t="s">
        <v>406</v>
      </c>
      <c r="L153" s="71">
        <v>2</v>
      </c>
      <c r="M153" s="16" t="s">
        <v>407</v>
      </c>
      <c r="N153" s="17">
        <v>84600</v>
      </c>
      <c r="O153" s="16">
        <v>0</v>
      </c>
      <c r="P153" s="16">
        <v>0</v>
      </c>
      <c r="Q153" s="17">
        <v>84600</v>
      </c>
      <c r="R153" s="16" t="s">
        <v>75</v>
      </c>
      <c r="S153" s="16" t="s">
        <v>561</v>
      </c>
      <c r="T153" s="17">
        <v>84600</v>
      </c>
      <c r="U153" s="16"/>
      <c r="V153" s="16"/>
      <c r="W153" s="16">
        <v>400030</v>
      </c>
    </row>
    <row r="154" spans="1:23" s="6" customFormat="1" ht="43.5" customHeight="1">
      <c r="A154" s="3">
        <v>152</v>
      </c>
      <c r="B154" s="14" t="s">
        <v>67</v>
      </c>
      <c r="C154" s="14">
        <v>2700</v>
      </c>
      <c r="D154" s="14" t="s">
        <v>68</v>
      </c>
      <c r="E154" s="16" t="s">
        <v>13</v>
      </c>
      <c r="F154" s="16" t="s">
        <v>13</v>
      </c>
      <c r="G154" s="16" t="s">
        <v>40</v>
      </c>
      <c r="H154" s="17" t="s">
        <v>70</v>
      </c>
      <c r="I154" s="16" t="s">
        <v>71</v>
      </c>
      <c r="J154" s="16" t="s">
        <v>287</v>
      </c>
      <c r="K154" s="17" t="s">
        <v>397</v>
      </c>
      <c r="L154" s="71">
        <v>1</v>
      </c>
      <c r="M154" s="16" t="s">
        <v>398</v>
      </c>
      <c r="N154" s="17">
        <v>25680</v>
      </c>
      <c r="O154" s="16">
        <v>0</v>
      </c>
      <c r="P154" s="16">
        <v>0</v>
      </c>
      <c r="Q154" s="17">
        <v>25680</v>
      </c>
      <c r="R154" s="16" t="s">
        <v>75</v>
      </c>
      <c r="S154" s="16" t="s">
        <v>563</v>
      </c>
      <c r="T154" s="17">
        <v>25680</v>
      </c>
      <c r="U154" s="17">
        <v>0</v>
      </c>
      <c r="V154" s="16">
        <v>0</v>
      </c>
      <c r="W154" s="16">
        <v>400011</v>
      </c>
    </row>
    <row r="155" spans="1:23" s="6" customFormat="1" ht="43.5" customHeight="1">
      <c r="A155" s="3">
        <v>153</v>
      </c>
      <c r="B155" s="14" t="s">
        <v>67</v>
      </c>
      <c r="C155" s="14">
        <v>2700</v>
      </c>
      <c r="D155" s="14" t="s">
        <v>68</v>
      </c>
      <c r="E155" s="16" t="s">
        <v>13</v>
      </c>
      <c r="F155" s="16" t="s">
        <v>13</v>
      </c>
      <c r="G155" s="16" t="s">
        <v>40</v>
      </c>
      <c r="H155" s="17" t="s">
        <v>76</v>
      </c>
      <c r="I155" s="16" t="s">
        <v>131</v>
      </c>
      <c r="J155" s="16" t="s">
        <v>416</v>
      </c>
      <c r="K155" s="17" t="s">
        <v>417</v>
      </c>
      <c r="L155" s="71" t="s">
        <v>418</v>
      </c>
      <c r="M155" s="16" t="s">
        <v>419</v>
      </c>
      <c r="N155" s="17">
        <v>30000</v>
      </c>
      <c r="O155" s="16">
        <v>0</v>
      </c>
      <c r="P155" s="16">
        <v>0</v>
      </c>
      <c r="Q155" s="17">
        <v>30000</v>
      </c>
      <c r="R155" s="16" t="s">
        <v>75</v>
      </c>
      <c r="S155" s="16" t="s">
        <v>561</v>
      </c>
      <c r="T155" s="16">
        <v>30000</v>
      </c>
      <c r="U155" s="16"/>
      <c r="V155" s="16"/>
      <c r="W155" s="16">
        <v>399826</v>
      </c>
    </row>
    <row r="156" spans="1:23" s="6" customFormat="1" ht="43.5" customHeight="1">
      <c r="A156" s="3">
        <v>154</v>
      </c>
      <c r="B156" s="14" t="s">
        <v>67</v>
      </c>
      <c r="C156" s="14">
        <v>2700</v>
      </c>
      <c r="D156" s="14" t="s">
        <v>68</v>
      </c>
      <c r="E156" s="16" t="s">
        <v>13</v>
      </c>
      <c r="F156" s="16" t="s">
        <v>13</v>
      </c>
      <c r="G156" s="16" t="s">
        <v>40</v>
      </c>
      <c r="H156" s="17" t="s">
        <v>76</v>
      </c>
      <c r="I156" s="16" t="s">
        <v>281</v>
      </c>
      <c r="J156" s="16" t="s">
        <v>399</v>
      </c>
      <c r="K156" s="17" t="s">
        <v>399</v>
      </c>
      <c r="L156" s="71">
        <v>1</v>
      </c>
      <c r="M156" s="16" t="s">
        <v>400</v>
      </c>
      <c r="N156" s="17">
        <v>116000</v>
      </c>
      <c r="O156" s="16">
        <v>0</v>
      </c>
      <c r="P156" s="16">
        <v>0</v>
      </c>
      <c r="Q156" s="17">
        <v>116000</v>
      </c>
      <c r="R156" s="16" t="s">
        <v>75</v>
      </c>
      <c r="S156" s="16" t="s">
        <v>564</v>
      </c>
      <c r="T156" s="17">
        <v>0</v>
      </c>
      <c r="U156" s="16"/>
      <c r="V156" s="16"/>
      <c r="W156" s="16">
        <v>398386</v>
      </c>
    </row>
    <row r="157" spans="1:23" s="6" customFormat="1" ht="43.5" customHeight="1">
      <c r="A157" s="3">
        <v>155</v>
      </c>
      <c r="B157" s="14" t="s">
        <v>67</v>
      </c>
      <c r="C157" s="14">
        <v>2700</v>
      </c>
      <c r="D157" s="14" t="s">
        <v>68</v>
      </c>
      <c r="E157" s="16" t="s">
        <v>13</v>
      </c>
      <c r="F157" s="16" t="s">
        <v>13</v>
      </c>
      <c r="G157" s="16" t="s">
        <v>40</v>
      </c>
      <c r="H157" s="16" t="s">
        <v>70</v>
      </c>
      <c r="I157" s="16" t="s">
        <v>71</v>
      </c>
      <c r="J157" s="16" t="s">
        <v>430</v>
      </c>
      <c r="K157" s="16" t="s">
        <v>397</v>
      </c>
      <c r="L157" s="71">
        <v>1</v>
      </c>
      <c r="M157" s="16" t="s">
        <v>431</v>
      </c>
      <c r="N157" s="17">
        <v>32300</v>
      </c>
      <c r="O157" s="16">
        <v>0</v>
      </c>
      <c r="P157" s="16">
        <v>0</v>
      </c>
      <c r="Q157" s="17">
        <v>32300</v>
      </c>
      <c r="R157" s="16" t="s">
        <v>75</v>
      </c>
      <c r="S157" s="16" t="s">
        <v>561</v>
      </c>
      <c r="T157" s="16">
        <v>32300</v>
      </c>
      <c r="U157" s="16"/>
      <c r="V157" s="16"/>
      <c r="W157" s="16">
        <v>400094</v>
      </c>
    </row>
    <row r="158" spans="1:23" s="6" customFormat="1" ht="43.5" customHeight="1">
      <c r="A158" s="3">
        <v>156</v>
      </c>
      <c r="B158" s="14" t="s">
        <v>67</v>
      </c>
      <c r="C158" s="14">
        <v>2700</v>
      </c>
      <c r="D158" s="14" t="s">
        <v>68</v>
      </c>
      <c r="E158" s="16" t="s">
        <v>13</v>
      </c>
      <c r="F158" s="16" t="s">
        <v>13</v>
      </c>
      <c r="G158" s="16" t="s">
        <v>40</v>
      </c>
      <c r="H158" s="17" t="s">
        <v>76</v>
      </c>
      <c r="I158" s="16" t="s">
        <v>131</v>
      </c>
      <c r="J158" s="16" t="s">
        <v>413</v>
      </c>
      <c r="K158" s="17" t="s">
        <v>414</v>
      </c>
      <c r="L158" s="71" t="s">
        <v>410</v>
      </c>
      <c r="M158" s="16" t="s">
        <v>415</v>
      </c>
      <c r="N158" s="17">
        <v>34000</v>
      </c>
      <c r="O158" s="16">
        <v>0</v>
      </c>
      <c r="P158" s="16">
        <v>0</v>
      </c>
      <c r="Q158" s="17">
        <v>34000</v>
      </c>
      <c r="R158" s="16" t="s">
        <v>75</v>
      </c>
      <c r="S158" s="16" t="s">
        <v>561</v>
      </c>
      <c r="T158" s="17">
        <v>34000</v>
      </c>
      <c r="U158" s="16"/>
      <c r="V158" s="16"/>
      <c r="W158" s="16">
        <v>400041</v>
      </c>
    </row>
    <row r="159" spans="1:23" s="6" customFormat="1" ht="43.5" customHeight="1">
      <c r="A159" s="3">
        <v>157</v>
      </c>
      <c r="B159" s="14" t="s">
        <v>67</v>
      </c>
      <c r="C159" s="14">
        <v>2700</v>
      </c>
      <c r="D159" s="14" t="s">
        <v>68</v>
      </c>
      <c r="E159" s="16" t="s">
        <v>13</v>
      </c>
      <c r="F159" s="16" t="s">
        <v>13</v>
      </c>
      <c r="G159" s="16" t="s">
        <v>40</v>
      </c>
      <c r="H159" s="17" t="s">
        <v>76</v>
      </c>
      <c r="I159" s="16" t="s">
        <v>131</v>
      </c>
      <c r="J159" s="16" t="s">
        <v>438</v>
      </c>
      <c r="K159" s="17" t="s">
        <v>439</v>
      </c>
      <c r="L159" s="71" t="s">
        <v>418</v>
      </c>
      <c r="M159" s="16" t="s">
        <v>440</v>
      </c>
      <c r="N159" s="17">
        <v>128000</v>
      </c>
      <c r="O159" s="16">
        <v>0</v>
      </c>
      <c r="P159" s="16">
        <v>0</v>
      </c>
      <c r="Q159" s="17">
        <v>128000</v>
      </c>
      <c r="R159" s="16" t="s">
        <v>75</v>
      </c>
      <c r="S159" s="16" t="s">
        <v>561</v>
      </c>
      <c r="T159" s="17">
        <v>128000</v>
      </c>
      <c r="U159" s="17"/>
      <c r="V159" s="16"/>
      <c r="W159" s="16">
        <v>399807</v>
      </c>
    </row>
    <row r="160" spans="1:23" s="6" customFormat="1" ht="43.5" customHeight="1">
      <c r="A160" s="3">
        <v>158</v>
      </c>
      <c r="B160" s="14" t="s">
        <v>67</v>
      </c>
      <c r="C160" s="14">
        <v>2700</v>
      </c>
      <c r="D160" s="14" t="s">
        <v>68</v>
      </c>
      <c r="E160" s="16" t="s">
        <v>565</v>
      </c>
      <c r="F160" s="16" t="s">
        <v>565</v>
      </c>
      <c r="G160" s="16" t="s">
        <v>566</v>
      </c>
      <c r="H160" s="17" t="s">
        <v>76</v>
      </c>
      <c r="I160" s="16" t="s">
        <v>77</v>
      </c>
      <c r="J160" s="16" t="s">
        <v>567</v>
      </c>
      <c r="K160" s="17" t="s">
        <v>568</v>
      </c>
      <c r="L160" s="71">
        <v>1</v>
      </c>
      <c r="M160" s="16">
        <v>23013198</v>
      </c>
      <c r="N160" s="17">
        <v>236333.23</v>
      </c>
      <c r="O160" s="16">
        <v>1666.77</v>
      </c>
      <c r="P160" s="16">
        <v>0</v>
      </c>
      <c r="Q160" s="17">
        <v>238000</v>
      </c>
      <c r="R160" s="16" t="s">
        <v>569</v>
      </c>
      <c r="S160" s="16" t="s">
        <v>71</v>
      </c>
      <c r="T160" s="16">
        <v>0</v>
      </c>
      <c r="U160" s="16"/>
      <c r="V160" s="16"/>
      <c r="W160" s="16">
        <v>464587</v>
      </c>
    </row>
    <row r="161" spans="1:23" s="6" customFormat="1" ht="43.5" customHeight="1">
      <c r="A161" s="3">
        <v>159</v>
      </c>
      <c r="B161" s="14" t="s">
        <v>67</v>
      </c>
      <c r="C161" s="14">
        <v>2700</v>
      </c>
      <c r="D161" s="14" t="s">
        <v>68</v>
      </c>
      <c r="E161" s="16" t="s">
        <v>570</v>
      </c>
      <c r="F161" s="16" t="s">
        <v>570</v>
      </c>
      <c r="G161" s="16" t="s">
        <v>566</v>
      </c>
      <c r="H161" s="17" t="s">
        <v>76</v>
      </c>
      <c r="I161" s="16" t="s">
        <v>131</v>
      </c>
      <c r="J161" s="16" t="s">
        <v>571</v>
      </c>
      <c r="K161" s="17" t="s">
        <v>571</v>
      </c>
      <c r="L161" s="71">
        <v>5</v>
      </c>
      <c r="M161" s="16">
        <v>-447002.42640692642</v>
      </c>
      <c r="N161" s="17">
        <v>115000</v>
      </c>
      <c r="O161" s="16">
        <v>0</v>
      </c>
      <c r="P161" s="16">
        <v>0</v>
      </c>
      <c r="Q161" s="17">
        <v>115000</v>
      </c>
      <c r="R161" s="16" t="s">
        <v>569</v>
      </c>
      <c r="S161" s="16" t="s">
        <v>71</v>
      </c>
      <c r="T161" s="17">
        <v>0</v>
      </c>
      <c r="U161" s="16"/>
      <c r="V161" s="16"/>
      <c r="W161" s="16">
        <v>463614</v>
      </c>
    </row>
    <row r="162" spans="1:23" s="6" customFormat="1" ht="43.5" customHeight="1">
      <c r="A162" s="3">
        <v>160</v>
      </c>
      <c r="B162" s="14" t="s">
        <v>67</v>
      </c>
      <c r="C162" s="14">
        <v>2700</v>
      </c>
      <c r="D162" s="14" t="s">
        <v>68</v>
      </c>
      <c r="E162" s="16" t="s">
        <v>570</v>
      </c>
      <c r="F162" s="16" t="s">
        <v>570</v>
      </c>
      <c r="G162" s="16" t="s">
        <v>566</v>
      </c>
      <c r="H162" s="17" t="s">
        <v>76</v>
      </c>
      <c r="I162" s="16" t="s">
        <v>131</v>
      </c>
      <c r="J162" s="16" t="s">
        <v>572</v>
      </c>
      <c r="K162" s="17" t="s">
        <v>573</v>
      </c>
      <c r="L162" s="71" t="s">
        <v>436</v>
      </c>
      <c r="M162" s="16" t="s">
        <v>574</v>
      </c>
      <c r="N162" s="17">
        <v>63000</v>
      </c>
      <c r="O162" s="16">
        <v>0</v>
      </c>
      <c r="P162" s="16">
        <v>0</v>
      </c>
      <c r="Q162" s="17">
        <v>63000</v>
      </c>
      <c r="R162" s="16" t="s">
        <v>569</v>
      </c>
      <c r="S162" s="16" t="s">
        <v>71</v>
      </c>
      <c r="T162" s="16">
        <v>0</v>
      </c>
      <c r="U162" s="16"/>
      <c r="V162" s="16"/>
      <c r="W162" s="16">
        <v>463592</v>
      </c>
    </row>
    <row r="163" spans="1:23" s="6" customFormat="1" ht="43.5" customHeight="1">
      <c r="A163" s="3">
        <v>161</v>
      </c>
      <c r="B163" s="14" t="s">
        <v>67</v>
      </c>
      <c r="C163" s="14">
        <v>2700</v>
      </c>
      <c r="D163" s="14" t="s">
        <v>68</v>
      </c>
      <c r="E163" s="16" t="s">
        <v>570</v>
      </c>
      <c r="F163" s="16" t="s">
        <v>570</v>
      </c>
      <c r="G163" s="16" t="s">
        <v>566</v>
      </c>
      <c r="H163" s="17" t="s">
        <v>76</v>
      </c>
      <c r="I163" s="16" t="s">
        <v>131</v>
      </c>
      <c r="J163" s="16" t="s">
        <v>575</v>
      </c>
      <c r="K163" s="17" t="s">
        <v>575</v>
      </c>
      <c r="L163" s="71">
        <v>5</v>
      </c>
      <c r="M163" s="16">
        <v>-446996.37048872176</v>
      </c>
      <c r="N163" s="17">
        <v>110000</v>
      </c>
      <c r="O163" s="16">
        <v>0</v>
      </c>
      <c r="P163" s="16">
        <v>0</v>
      </c>
      <c r="Q163" s="17">
        <v>110000</v>
      </c>
      <c r="R163" s="16" t="s">
        <v>569</v>
      </c>
      <c r="S163" s="16" t="s">
        <v>71</v>
      </c>
      <c r="T163" s="17">
        <v>0</v>
      </c>
      <c r="U163" s="17"/>
      <c r="V163" s="16"/>
      <c r="W163" s="16">
        <v>463606</v>
      </c>
    </row>
    <row r="164" spans="1:23" s="6" customFormat="1" ht="43.5" customHeight="1">
      <c r="A164" s="3">
        <v>162</v>
      </c>
      <c r="B164" s="14" t="s">
        <v>67</v>
      </c>
      <c r="C164" s="14">
        <v>2700</v>
      </c>
      <c r="D164" s="14" t="s">
        <v>68</v>
      </c>
      <c r="E164" s="16" t="s">
        <v>570</v>
      </c>
      <c r="F164" s="16" t="s">
        <v>570</v>
      </c>
      <c r="G164" s="16" t="s">
        <v>566</v>
      </c>
      <c r="H164" s="17" t="s">
        <v>76</v>
      </c>
      <c r="I164" s="16" t="s">
        <v>131</v>
      </c>
      <c r="J164" s="16" t="s">
        <v>576</v>
      </c>
      <c r="K164" s="17" t="s">
        <v>577</v>
      </c>
      <c r="L164" s="71">
        <v>2</v>
      </c>
      <c r="M164" s="16">
        <v>-177391.5</v>
      </c>
      <c r="N164" s="17">
        <v>60000</v>
      </c>
      <c r="O164" s="16">
        <v>0</v>
      </c>
      <c r="P164" s="16">
        <v>0</v>
      </c>
      <c r="Q164" s="17">
        <v>60000</v>
      </c>
      <c r="R164" s="16" t="s">
        <v>569</v>
      </c>
      <c r="S164" s="16" t="s">
        <v>71</v>
      </c>
      <c r="T164" s="16">
        <v>0</v>
      </c>
      <c r="U164" s="16"/>
      <c r="V164" s="16"/>
      <c r="W164" s="16">
        <v>463615</v>
      </c>
    </row>
    <row r="165" spans="1:23" s="6" customFormat="1" ht="43.5" customHeight="1">
      <c r="A165" s="3">
        <v>163</v>
      </c>
      <c r="B165" s="14" t="s">
        <v>67</v>
      </c>
      <c r="C165" s="14">
        <v>2700</v>
      </c>
      <c r="D165" s="14" t="s">
        <v>68</v>
      </c>
      <c r="E165" s="16" t="s">
        <v>570</v>
      </c>
      <c r="F165" s="16" t="s">
        <v>570</v>
      </c>
      <c r="G165" s="16" t="s">
        <v>566</v>
      </c>
      <c r="H165" s="16" t="s">
        <v>76</v>
      </c>
      <c r="I165" s="16" t="s">
        <v>131</v>
      </c>
      <c r="J165" s="16" t="s">
        <v>578</v>
      </c>
      <c r="K165" s="16" t="s">
        <v>578</v>
      </c>
      <c r="L165" s="71">
        <v>8</v>
      </c>
      <c r="M165" s="16" t="s">
        <v>579</v>
      </c>
      <c r="N165" s="17">
        <v>20160.88</v>
      </c>
      <c r="O165" s="16">
        <v>0</v>
      </c>
      <c r="P165" s="16">
        <v>0</v>
      </c>
      <c r="Q165" s="17">
        <v>20160.88</v>
      </c>
      <c r="R165" s="16" t="s">
        <v>569</v>
      </c>
      <c r="S165" s="16" t="s">
        <v>71</v>
      </c>
      <c r="T165" s="17">
        <v>0</v>
      </c>
      <c r="U165" s="16"/>
      <c r="V165" s="16"/>
      <c r="W165" s="16">
        <v>463617</v>
      </c>
    </row>
    <row r="166" spans="1:23" s="6" customFormat="1" ht="43.5" customHeight="1">
      <c r="A166" s="3">
        <v>164</v>
      </c>
      <c r="B166" s="14" t="s">
        <v>67</v>
      </c>
      <c r="C166" s="14">
        <v>2700</v>
      </c>
      <c r="D166" s="14" t="s">
        <v>68</v>
      </c>
      <c r="E166" s="16" t="s">
        <v>570</v>
      </c>
      <c r="F166" s="16" t="s">
        <v>570</v>
      </c>
      <c r="G166" s="16" t="s">
        <v>566</v>
      </c>
      <c r="H166" s="17" t="s">
        <v>76</v>
      </c>
      <c r="I166" s="16" t="s">
        <v>131</v>
      </c>
      <c r="J166" s="16" t="s">
        <v>132</v>
      </c>
      <c r="K166" s="17" t="s">
        <v>132</v>
      </c>
      <c r="L166" s="71">
        <v>5</v>
      </c>
      <c r="M166" s="16">
        <v>-446996.45000000007</v>
      </c>
      <c r="N166" s="17">
        <v>150000</v>
      </c>
      <c r="O166" s="16">
        <v>0</v>
      </c>
      <c r="P166" s="16">
        <v>0</v>
      </c>
      <c r="Q166" s="17">
        <v>150000</v>
      </c>
      <c r="R166" s="16" t="s">
        <v>569</v>
      </c>
      <c r="S166" s="16" t="s">
        <v>71</v>
      </c>
      <c r="T166" s="17">
        <v>0</v>
      </c>
      <c r="U166" s="17"/>
      <c r="V166" s="16"/>
      <c r="W166" s="16">
        <v>463596</v>
      </c>
    </row>
    <row r="167" spans="1:23" s="6" customFormat="1" ht="43.5" customHeight="1">
      <c r="A167" s="3">
        <v>165</v>
      </c>
      <c r="B167" s="14" t="s">
        <v>67</v>
      </c>
      <c r="C167" s="14">
        <v>2700</v>
      </c>
      <c r="D167" s="14" t="s">
        <v>68</v>
      </c>
      <c r="E167" s="16" t="s">
        <v>570</v>
      </c>
      <c r="F167" s="16" t="s">
        <v>570</v>
      </c>
      <c r="G167" s="16" t="s">
        <v>566</v>
      </c>
      <c r="H167" s="16" t="s">
        <v>76</v>
      </c>
      <c r="I167" s="16" t="s">
        <v>131</v>
      </c>
      <c r="J167" s="16" t="s">
        <v>167</v>
      </c>
      <c r="K167" s="16" t="s">
        <v>167</v>
      </c>
      <c r="L167" s="71">
        <v>3</v>
      </c>
      <c r="M167" s="16">
        <v>-268235</v>
      </c>
      <c r="N167" s="17">
        <v>96000</v>
      </c>
      <c r="O167" s="16">
        <v>0</v>
      </c>
      <c r="P167" s="16">
        <v>0</v>
      </c>
      <c r="Q167" s="17">
        <v>96000</v>
      </c>
      <c r="R167" s="16" t="s">
        <v>569</v>
      </c>
      <c r="S167" s="16" t="s">
        <v>71</v>
      </c>
      <c r="T167" s="16">
        <v>0</v>
      </c>
      <c r="U167" s="16"/>
      <c r="V167" s="16"/>
      <c r="W167" s="16">
        <v>463616</v>
      </c>
    </row>
    <row r="168" spans="1:23" s="6" customFormat="1" ht="43.5" customHeight="1">
      <c r="A168" s="3">
        <v>166</v>
      </c>
      <c r="B168" s="14" t="s">
        <v>67</v>
      </c>
      <c r="C168" s="14">
        <v>2700</v>
      </c>
      <c r="D168" s="14" t="s">
        <v>68</v>
      </c>
      <c r="E168" s="16" t="s">
        <v>14</v>
      </c>
      <c r="F168" s="16" t="s">
        <v>443</v>
      </c>
      <c r="G168" s="16" t="s">
        <v>40</v>
      </c>
      <c r="H168" s="17" t="s">
        <v>70</v>
      </c>
      <c r="I168" s="16" t="s">
        <v>71</v>
      </c>
      <c r="J168" s="16" t="s">
        <v>383</v>
      </c>
      <c r="K168" s="17" t="s">
        <v>444</v>
      </c>
      <c r="L168" s="71">
        <v>1</v>
      </c>
      <c r="M168" s="16" t="s">
        <v>445</v>
      </c>
      <c r="N168" s="17">
        <v>250000</v>
      </c>
      <c r="O168" s="16">
        <v>0</v>
      </c>
      <c r="P168" s="16">
        <v>0</v>
      </c>
      <c r="Q168" s="17">
        <v>250000</v>
      </c>
      <c r="R168" s="16" t="s">
        <v>75</v>
      </c>
      <c r="S168" s="16" t="s">
        <v>542</v>
      </c>
      <c r="T168" s="16">
        <v>0</v>
      </c>
      <c r="U168" s="16"/>
      <c r="V168" s="16"/>
      <c r="W168" s="16">
        <v>400527</v>
      </c>
    </row>
    <row r="169" spans="1:23" s="6" customFormat="1" ht="43.5" customHeight="1">
      <c r="A169" s="3">
        <v>167</v>
      </c>
      <c r="B169" s="14" t="s">
        <v>67</v>
      </c>
      <c r="C169" s="14">
        <v>2700</v>
      </c>
      <c r="D169" s="14" t="s">
        <v>68</v>
      </c>
      <c r="E169" s="16" t="s">
        <v>14</v>
      </c>
      <c r="F169" s="16" t="s">
        <v>446</v>
      </c>
      <c r="G169" s="16" t="s">
        <v>40</v>
      </c>
      <c r="H169" s="17" t="s">
        <v>70</v>
      </c>
      <c r="I169" s="16" t="s">
        <v>71</v>
      </c>
      <c r="J169" s="16" t="s">
        <v>455</v>
      </c>
      <c r="K169" s="17" t="s">
        <v>456</v>
      </c>
      <c r="L169" s="71">
        <v>1</v>
      </c>
      <c r="M169" s="16" t="s">
        <v>454</v>
      </c>
      <c r="N169" s="17">
        <v>21070</v>
      </c>
      <c r="O169" s="16">
        <v>2930</v>
      </c>
      <c r="P169" s="16">
        <v>0</v>
      </c>
      <c r="Q169" s="17">
        <v>24000</v>
      </c>
      <c r="R169" s="16" t="s">
        <v>75</v>
      </c>
      <c r="S169" s="16" t="s">
        <v>542</v>
      </c>
      <c r="T169" s="17">
        <v>0</v>
      </c>
      <c r="U169" s="16"/>
      <c r="V169" s="16"/>
      <c r="W169" s="16">
        <v>410127</v>
      </c>
    </row>
    <row r="170" spans="1:23" s="6" customFormat="1" ht="43.5" customHeight="1">
      <c r="A170" s="3">
        <v>168</v>
      </c>
      <c r="B170" s="14" t="s">
        <v>67</v>
      </c>
      <c r="C170" s="14">
        <v>2700</v>
      </c>
      <c r="D170" s="14" t="s">
        <v>68</v>
      </c>
      <c r="E170" s="16" t="s">
        <v>14</v>
      </c>
      <c r="F170" s="16" t="s">
        <v>446</v>
      </c>
      <c r="G170" s="16" t="s">
        <v>40</v>
      </c>
      <c r="H170" s="17" t="s">
        <v>70</v>
      </c>
      <c r="I170" s="16" t="s">
        <v>71</v>
      </c>
      <c r="J170" s="16" t="s">
        <v>452</v>
      </c>
      <c r="K170" s="17" t="s">
        <v>453</v>
      </c>
      <c r="L170" s="71">
        <v>1</v>
      </c>
      <c r="M170" s="16" t="s">
        <v>454</v>
      </c>
      <c r="N170" s="17">
        <v>35840</v>
      </c>
      <c r="O170" s="16">
        <v>4160</v>
      </c>
      <c r="P170" s="16">
        <v>0</v>
      </c>
      <c r="Q170" s="17">
        <v>40000</v>
      </c>
      <c r="R170" s="16" t="s">
        <v>75</v>
      </c>
      <c r="S170" s="16" t="s">
        <v>542</v>
      </c>
      <c r="T170" s="16">
        <v>0</v>
      </c>
      <c r="U170" s="16"/>
      <c r="V170" s="16"/>
      <c r="W170" s="16">
        <v>410166</v>
      </c>
    </row>
    <row r="171" spans="1:23" s="6" customFormat="1" ht="43.5" customHeight="1">
      <c r="A171" s="3">
        <v>169</v>
      </c>
      <c r="B171" s="14" t="s">
        <v>67</v>
      </c>
      <c r="C171" s="14">
        <v>2700</v>
      </c>
      <c r="D171" s="14" t="s">
        <v>68</v>
      </c>
      <c r="E171" s="16" t="s">
        <v>14</v>
      </c>
      <c r="F171" s="16" t="s">
        <v>446</v>
      </c>
      <c r="G171" s="16" t="s">
        <v>40</v>
      </c>
      <c r="H171" s="17" t="s">
        <v>76</v>
      </c>
      <c r="I171" s="16" t="s">
        <v>121</v>
      </c>
      <c r="J171" s="16" t="s">
        <v>457</v>
      </c>
      <c r="K171" s="17" t="s">
        <v>458</v>
      </c>
      <c r="L171" s="71">
        <v>1</v>
      </c>
      <c r="M171" s="16" t="s">
        <v>459</v>
      </c>
      <c r="N171" s="17">
        <v>25000</v>
      </c>
      <c r="O171" s="17">
        <v>0</v>
      </c>
      <c r="P171" s="16">
        <v>0</v>
      </c>
      <c r="Q171" s="17">
        <v>25000</v>
      </c>
      <c r="R171" s="16" t="s">
        <v>75</v>
      </c>
      <c r="S171" s="16" t="s">
        <v>542</v>
      </c>
      <c r="T171" s="17">
        <v>0</v>
      </c>
      <c r="U171" s="16"/>
      <c r="V171" s="16"/>
      <c r="W171" s="16">
        <v>410438</v>
      </c>
    </row>
    <row r="172" spans="1:23" s="6" customFormat="1" ht="43.5" customHeight="1">
      <c r="A172" s="3">
        <v>170</v>
      </c>
      <c r="B172" s="14" t="s">
        <v>67</v>
      </c>
      <c r="C172" s="14">
        <v>2700</v>
      </c>
      <c r="D172" s="14" t="s">
        <v>68</v>
      </c>
      <c r="E172" s="16" t="s">
        <v>14</v>
      </c>
      <c r="F172" s="16" t="s">
        <v>446</v>
      </c>
      <c r="G172" s="16" t="s">
        <v>40</v>
      </c>
      <c r="H172" s="17" t="s">
        <v>70</v>
      </c>
      <c r="I172" s="16" t="s">
        <v>71</v>
      </c>
      <c r="J172" s="16" t="s">
        <v>450</v>
      </c>
      <c r="K172" s="17" t="s">
        <v>451</v>
      </c>
      <c r="L172" s="71">
        <v>1</v>
      </c>
      <c r="M172" s="16" t="s">
        <v>449</v>
      </c>
      <c r="N172" s="17">
        <v>13600</v>
      </c>
      <c r="O172" s="16">
        <v>3400</v>
      </c>
      <c r="P172" s="16">
        <v>0</v>
      </c>
      <c r="Q172" s="17">
        <v>17000</v>
      </c>
      <c r="R172" s="16" t="s">
        <v>75</v>
      </c>
      <c r="S172" s="16" t="s">
        <v>542</v>
      </c>
      <c r="T172" s="16">
        <v>0</v>
      </c>
      <c r="U172" s="16"/>
      <c r="V172" s="16"/>
      <c r="W172" s="16">
        <v>410073</v>
      </c>
    </row>
    <row r="173" spans="1:23" s="6" customFormat="1" ht="43.5" customHeight="1">
      <c r="A173" s="3">
        <v>171</v>
      </c>
      <c r="B173" s="14" t="s">
        <v>67</v>
      </c>
      <c r="C173" s="14">
        <v>2700</v>
      </c>
      <c r="D173" s="14" t="s">
        <v>68</v>
      </c>
      <c r="E173" s="16" t="s">
        <v>14</v>
      </c>
      <c r="F173" s="16" t="s">
        <v>446</v>
      </c>
      <c r="G173" s="16" t="s">
        <v>40</v>
      </c>
      <c r="H173" s="17" t="s">
        <v>70</v>
      </c>
      <c r="I173" s="16" t="s">
        <v>71</v>
      </c>
      <c r="J173" s="16" t="s">
        <v>447</v>
      </c>
      <c r="K173" s="17" t="s">
        <v>448</v>
      </c>
      <c r="L173" s="71">
        <v>1</v>
      </c>
      <c r="M173" s="16" t="s">
        <v>449</v>
      </c>
      <c r="N173" s="17">
        <v>54490</v>
      </c>
      <c r="O173" s="16">
        <v>3510</v>
      </c>
      <c r="P173" s="16">
        <v>0</v>
      </c>
      <c r="Q173" s="17">
        <v>58000</v>
      </c>
      <c r="R173" s="16" t="s">
        <v>75</v>
      </c>
      <c r="S173" s="16" t="s">
        <v>542</v>
      </c>
      <c r="T173" s="16">
        <v>0</v>
      </c>
      <c r="U173" s="16"/>
      <c r="V173" s="16"/>
      <c r="W173" s="16">
        <v>410186</v>
      </c>
    </row>
    <row r="174" spans="1:23" s="6" customFormat="1" ht="43.5" customHeight="1">
      <c r="A174" s="3">
        <v>172</v>
      </c>
      <c r="B174" s="14" t="s">
        <v>67</v>
      </c>
      <c r="C174" s="14">
        <v>2700</v>
      </c>
      <c r="D174" s="14" t="s">
        <v>68</v>
      </c>
      <c r="E174" s="16" t="s">
        <v>14</v>
      </c>
      <c r="F174" s="16" t="s">
        <v>460</v>
      </c>
      <c r="G174" s="16" t="s">
        <v>40</v>
      </c>
      <c r="H174" s="17" t="s">
        <v>70</v>
      </c>
      <c r="I174" s="16" t="s">
        <v>71</v>
      </c>
      <c r="J174" s="16" t="s">
        <v>461</v>
      </c>
      <c r="K174" s="17" t="s">
        <v>464</v>
      </c>
      <c r="L174" s="71">
        <v>1</v>
      </c>
      <c r="M174" s="16" t="s">
        <v>463</v>
      </c>
      <c r="N174" s="17">
        <v>150000</v>
      </c>
      <c r="O174" s="16">
        <v>0</v>
      </c>
      <c r="P174" s="16">
        <v>0</v>
      </c>
      <c r="Q174" s="17">
        <v>150000</v>
      </c>
      <c r="R174" s="16" t="s">
        <v>75</v>
      </c>
      <c r="S174" s="16" t="s">
        <v>542</v>
      </c>
      <c r="T174" s="17">
        <v>0</v>
      </c>
      <c r="U174" s="16"/>
      <c r="V174" s="16"/>
      <c r="W174" s="16">
        <v>414350</v>
      </c>
    </row>
    <row r="175" spans="1:23" s="6" customFormat="1" ht="43.5" customHeight="1">
      <c r="A175" s="3">
        <v>173</v>
      </c>
      <c r="B175" s="14" t="s">
        <v>67</v>
      </c>
      <c r="C175" s="14">
        <v>2700</v>
      </c>
      <c r="D175" s="14" t="s">
        <v>68</v>
      </c>
      <c r="E175" s="16" t="s">
        <v>14</v>
      </c>
      <c r="F175" s="16" t="s">
        <v>460</v>
      </c>
      <c r="G175" s="16" t="s">
        <v>40</v>
      </c>
      <c r="H175" s="17" t="s">
        <v>70</v>
      </c>
      <c r="I175" s="16" t="s">
        <v>71</v>
      </c>
      <c r="J175" s="16" t="s">
        <v>461</v>
      </c>
      <c r="K175" s="17" t="s">
        <v>462</v>
      </c>
      <c r="L175" s="71">
        <v>1</v>
      </c>
      <c r="M175" s="16" t="s">
        <v>463</v>
      </c>
      <c r="N175" s="17">
        <v>50000</v>
      </c>
      <c r="O175" s="16">
        <v>0</v>
      </c>
      <c r="P175" s="16">
        <v>0</v>
      </c>
      <c r="Q175" s="17">
        <v>50000</v>
      </c>
      <c r="R175" s="16" t="s">
        <v>75</v>
      </c>
      <c r="S175" s="16" t="s">
        <v>542</v>
      </c>
      <c r="T175" s="17">
        <v>0</v>
      </c>
      <c r="U175" s="16"/>
      <c r="V175" s="16"/>
      <c r="W175" s="16">
        <v>428052</v>
      </c>
    </row>
    <row r="176" spans="1:23" s="6" customFormat="1" ht="43.5" customHeight="1">
      <c r="A176" s="3">
        <v>174</v>
      </c>
      <c r="B176" s="14" t="s">
        <v>67</v>
      </c>
      <c r="C176" s="14">
        <v>2700</v>
      </c>
      <c r="D176" s="14" t="s">
        <v>68</v>
      </c>
      <c r="E176" s="16" t="s">
        <v>14</v>
      </c>
      <c r="F176" s="16" t="s">
        <v>465</v>
      </c>
      <c r="G176" s="16" t="s">
        <v>40</v>
      </c>
      <c r="H176" s="17" t="s">
        <v>70</v>
      </c>
      <c r="I176" s="16" t="s">
        <v>71</v>
      </c>
      <c r="J176" s="16" t="s">
        <v>466</v>
      </c>
      <c r="K176" s="17" t="s">
        <v>467</v>
      </c>
      <c r="L176" s="71">
        <v>1</v>
      </c>
      <c r="M176" s="16" t="s">
        <v>468</v>
      </c>
      <c r="N176" s="17">
        <v>350000</v>
      </c>
      <c r="O176" s="16">
        <v>0</v>
      </c>
      <c r="P176" s="16">
        <v>0</v>
      </c>
      <c r="Q176" s="17">
        <v>350000</v>
      </c>
      <c r="R176" s="16" t="s">
        <v>75</v>
      </c>
      <c r="S176" s="16" t="s">
        <v>542</v>
      </c>
      <c r="T176" s="17">
        <v>0</v>
      </c>
      <c r="U176" s="16"/>
      <c r="V176" s="16"/>
      <c r="W176" s="16">
        <v>428051</v>
      </c>
    </row>
    <row r="177" spans="1:23" s="6" customFormat="1" ht="43.5" customHeight="1">
      <c r="A177" s="3">
        <v>175</v>
      </c>
      <c r="B177" s="14" t="s">
        <v>67</v>
      </c>
      <c r="C177" s="14">
        <v>2700</v>
      </c>
      <c r="D177" s="14" t="s">
        <v>68</v>
      </c>
      <c r="E177" s="16" t="s">
        <v>14</v>
      </c>
      <c r="F177" s="16" t="s">
        <v>469</v>
      </c>
      <c r="G177" s="16" t="s">
        <v>40</v>
      </c>
      <c r="H177" s="17" t="s">
        <v>70</v>
      </c>
      <c r="I177" s="16" t="s">
        <v>71</v>
      </c>
      <c r="J177" s="16" t="s">
        <v>383</v>
      </c>
      <c r="K177" s="17" t="s">
        <v>470</v>
      </c>
      <c r="L177" s="71">
        <v>1</v>
      </c>
      <c r="M177" s="16" t="s">
        <v>471</v>
      </c>
      <c r="N177" s="17">
        <v>300000</v>
      </c>
      <c r="O177" s="16">
        <v>0</v>
      </c>
      <c r="P177" s="16">
        <v>0</v>
      </c>
      <c r="Q177" s="17">
        <v>300000</v>
      </c>
      <c r="R177" s="16" t="s">
        <v>75</v>
      </c>
      <c r="S177" s="16" t="s">
        <v>542</v>
      </c>
      <c r="T177" s="17">
        <v>0</v>
      </c>
      <c r="U177" s="16"/>
      <c r="V177" s="16"/>
      <c r="W177" s="16">
        <v>400524</v>
      </c>
    </row>
    <row r="178" spans="1:23" s="6" customFormat="1" ht="43.5" customHeight="1">
      <c r="A178" s="3">
        <v>176</v>
      </c>
      <c r="B178" s="14" t="s">
        <v>67</v>
      </c>
      <c r="C178" s="14">
        <v>2700</v>
      </c>
      <c r="D178" s="14" t="s">
        <v>68</v>
      </c>
      <c r="E178" s="16" t="s">
        <v>14</v>
      </c>
      <c r="F178" s="16" t="s">
        <v>472</v>
      </c>
      <c r="G178" s="16" t="s">
        <v>40</v>
      </c>
      <c r="H178" s="17" t="s">
        <v>70</v>
      </c>
      <c r="I178" s="16" t="s">
        <v>71</v>
      </c>
      <c r="J178" s="16" t="s">
        <v>473</v>
      </c>
      <c r="K178" s="17" t="s">
        <v>474</v>
      </c>
      <c r="L178" s="71">
        <v>1</v>
      </c>
      <c r="M178" s="16" t="s">
        <v>445</v>
      </c>
      <c r="N178" s="17">
        <v>150000</v>
      </c>
      <c r="O178" s="16">
        <v>0</v>
      </c>
      <c r="P178" s="16">
        <v>0</v>
      </c>
      <c r="Q178" s="17">
        <v>150000</v>
      </c>
      <c r="R178" s="16" t="s">
        <v>75</v>
      </c>
      <c r="S178" s="16" t="s">
        <v>542</v>
      </c>
      <c r="T178" s="17">
        <v>0</v>
      </c>
      <c r="U178" s="16"/>
      <c r="V178" s="16"/>
      <c r="W178" s="16">
        <v>410213</v>
      </c>
    </row>
    <row r="179" spans="1:23" s="6" customFormat="1" ht="43.5" customHeight="1">
      <c r="A179" s="3">
        <v>177</v>
      </c>
      <c r="B179" s="14" t="s">
        <v>67</v>
      </c>
      <c r="C179" s="14">
        <v>2700</v>
      </c>
      <c r="D179" s="14" t="s">
        <v>68</v>
      </c>
      <c r="E179" s="16" t="s">
        <v>14</v>
      </c>
      <c r="F179" s="16" t="s">
        <v>472</v>
      </c>
      <c r="G179" s="16" t="s">
        <v>38</v>
      </c>
      <c r="H179" s="17" t="s">
        <v>70</v>
      </c>
      <c r="I179" s="16" t="s">
        <v>71</v>
      </c>
      <c r="J179" s="16" t="s">
        <v>475</v>
      </c>
      <c r="K179" s="17" t="s">
        <v>476</v>
      </c>
      <c r="L179" s="71">
        <v>1</v>
      </c>
      <c r="M179" s="16" t="s">
        <v>477</v>
      </c>
      <c r="N179" s="17">
        <v>70000</v>
      </c>
      <c r="O179" s="16">
        <v>7300</v>
      </c>
      <c r="P179" s="16">
        <v>0</v>
      </c>
      <c r="Q179" s="17">
        <v>77300</v>
      </c>
      <c r="R179" s="16" t="s">
        <v>75</v>
      </c>
      <c r="S179" s="16" t="s">
        <v>542</v>
      </c>
      <c r="T179" s="17">
        <v>0</v>
      </c>
      <c r="U179" s="16"/>
      <c r="V179" s="16"/>
      <c r="W179" s="16">
        <v>417147</v>
      </c>
    </row>
    <row r="180" spans="1:23" s="6" customFormat="1" ht="43.5" customHeight="1">
      <c r="A180" s="3">
        <v>178</v>
      </c>
      <c r="B180" s="14" t="s">
        <v>67</v>
      </c>
      <c r="C180" s="14">
        <v>2700</v>
      </c>
      <c r="D180" s="14" t="s">
        <v>68</v>
      </c>
      <c r="E180" s="16" t="s">
        <v>14</v>
      </c>
      <c r="F180" s="16" t="s">
        <v>14</v>
      </c>
      <c r="G180" s="16" t="s">
        <v>40</v>
      </c>
      <c r="H180" s="17" t="s">
        <v>76</v>
      </c>
      <c r="I180" s="16" t="s">
        <v>136</v>
      </c>
      <c r="J180" s="16" t="s">
        <v>500</v>
      </c>
      <c r="K180" s="17" t="s">
        <v>501</v>
      </c>
      <c r="L180" s="71">
        <v>1</v>
      </c>
      <c r="M180" s="16" t="s">
        <v>502</v>
      </c>
      <c r="N180" s="17">
        <v>7000</v>
      </c>
      <c r="O180" s="16">
        <v>0</v>
      </c>
      <c r="P180" s="16">
        <v>0</v>
      </c>
      <c r="Q180" s="17">
        <v>7000</v>
      </c>
      <c r="R180" s="16" t="s">
        <v>75</v>
      </c>
      <c r="S180" s="16" t="s">
        <v>562</v>
      </c>
      <c r="T180" s="17">
        <v>4000</v>
      </c>
      <c r="U180" s="16"/>
      <c r="V180" s="16"/>
      <c r="W180" s="16">
        <v>400492</v>
      </c>
    </row>
    <row r="181" spans="1:23" s="6" customFormat="1" ht="43.5" customHeight="1">
      <c r="A181" s="3">
        <v>179</v>
      </c>
      <c r="B181" s="14" t="s">
        <v>67</v>
      </c>
      <c r="C181" s="14">
        <v>2700</v>
      </c>
      <c r="D181" s="14" t="s">
        <v>68</v>
      </c>
      <c r="E181" s="16" t="s">
        <v>14</v>
      </c>
      <c r="F181" s="16" t="s">
        <v>14</v>
      </c>
      <c r="G181" s="16" t="s">
        <v>40</v>
      </c>
      <c r="H181" s="17" t="s">
        <v>70</v>
      </c>
      <c r="I181" s="16" t="s">
        <v>71</v>
      </c>
      <c r="J181" s="16" t="s">
        <v>524</v>
      </c>
      <c r="K181" s="17" t="s">
        <v>525</v>
      </c>
      <c r="L181" s="71">
        <v>1</v>
      </c>
      <c r="M181" s="16" t="s">
        <v>491</v>
      </c>
      <c r="N181" s="17">
        <v>132700</v>
      </c>
      <c r="O181" s="16">
        <v>0</v>
      </c>
      <c r="P181" s="16">
        <v>0</v>
      </c>
      <c r="Q181" s="17">
        <v>132700</v>
      </c>
      <c r="R181" s="16" t="s">
        <v>75</v>
      </c>
      <c r="S181" s="16" t="s">
        <v>562</v>
      </c>
      <c r="T181" s="17">
        <v>132700</v>
      </c>
      <c r="U181" s="16"/>
      <c r="V181" s="16"/>
      <c r="W181" s="16">
        <v>397499</v>
      </c>
    </row>
    <row r="182" spans="1:23" s="6" customFormat="1" ht="43.5" customHeight="1">
      <c r="A182" s="3">
        <v>180</v>
      </c>
      <c r="B182" s="14" t="s">
        <v>67</v>
      </c>
      <c r="C182" s="14">
        <v>2700</v>
      </c>
      <c r="D182" s="14" t="s">
        <v>68</v>
      </c>
      <c r="E182" s="16" t="s">
        <v>14</v>
      </c>
      <c r="F182" s="16" t="s">
        <v>14</v>
      </c>
      <c r="G182" s="16" t="s">
        <v>40</v>
      </c>
      <c r="H182" s="17" t="s">
        <v>76</v>
      </c>
      <c r="I182" s="16" t="s">
        <v>131</v>
      </c>
      <c r="J182" s="16" t="s">
        <v>272</v>
      </c>
      <c r="K182" s="17" t="s">
        <v>508</v>
      </c>
      <c r="L182" s="71">
        <v>2</v>
      </c>
      <c r="M182" s="16" t="s">
        <v>509</v>
      </c>
      <c r="N182" s="17">
        <v>34000</v>
      </c>
      <c r="O182" s="17">
        <v>0</v>
      </c>
      <c r="P182" s="16">
        <v>0</v>
      </c>
      <c r="Q182" s="17">
        <v>34000</v>
      </c>
      <c r="R182" s="16" t="s">
        <v>75</v>
      </c>
      <c r="S182" s="16" t="s">
        <v>564</v>
      </c>
      <c r="T182" s="17">
        <v>0</v>
      </c>
      <c r="U182" s="16"/>
      <c r="V182" s="16"/>
      <c r="W182" s="16">
        <v>399979</v>
      </c>
    </row>
    <row r="183" spans="1:23" s="6" customFormat="1" ht="43.5" customHeight="1">
      <c r="A183" s="3">
        <v>181</v>
      </c>
      <c r="B183" s="14" t="s">
        <v>67</v>
      </c>
      <c r="C183" s="14">
        <v>2700</v>
      </c>
      <c r="D183" s="14" t="s">
        <v>68</v>
      </c>
      <c r="E183" s="16" t="s">
        <v>14</v>
      </c>
      <c r="F183" s="16" t="s">
        <v>14</v>
      </c>
      <c r="G183" s="16" t="s">
        <v>40</v>
      </c>
      <c r="H183" s="17" t="s">
        <v>76</v>
      </c>
      <c r="I183" s="16" t="s">
        <v>281</v>
      </c>
      <c r="J183" s="16" t="s">
        <v>519</v>
      </c>
      <c r="K183" s="17" t="s">
        <v>519</v>
      </c>
      <c r="L183" s="71">
        <v>1</v>
      </c>
      <c r="M183" s="16" t="s">
        <v>520</v>
      </c>
      <c r="N183" s="17">
        <v>6500</v>
      </c>
      <c r="O183" s="17">
        <v>0</v>
      </c>
      <c r="P183" s="16">
        <v>0</v>
      </c>
      <c r="Q183" s="17">
        <v>6500</v>
      </c>
      <c r="R183" s="16" t="s">
        <v>75</v>
      </c>
      <c r="S183" s="16" t="s">
        <v>562</v>
      </c>
      <c r="T183" s="17">
        <v>4900</v>
      </c>
      <c r="U183" s="16"/>
      <c r="V183" s="16"/>
      <c r="W183" s="16">
        <v>400464</v>
      </c>
    </row>
    <row r="184" spans="1:23" s="6" customFormat="1" ht="43.5" customHeight="1">
      <c r="A184" s="3">
        <v>182</v>
      </c>
      <c r="B184" s="14" t="s">
        <v>67</v>
      </c>
      <c r="C184" s="14">
        <v>2700</v>
      </c>
      <c r="D184" s="14" t="s">
        <v>68</v>
      </c>
      <c r="E184" s="16" t="s">
        <v>14</v>
      </c>
      <c r="F184" s="16" t="s">
        <v>14</v>
      </c>
      <c r="G184" s="16" t="s">
        <v>40</v>
      </c>
      <c r="H184" s="17" t="s">
        <v>76</v>
      </c>
      <c r="I184" s="16" t="s">
        <v>106</v>
      </c>
      <c r="J184" s="16" t="s">
        <v>503</v>
      </c>
      <c r="K184" s="17" t="s">
        <v>504</v>
      </c>
      <c r="L184" s="71">
        <v>1</v>
      </c>
      <c r="M184" s="16" t="s">
        <v>507</v>
      </c>
      <c r="N184" s="17">
        <v>14000</v>
      </c>
      <c r="O184" s="16">
        <v>0</v>
      </c>
      <c r="P184" s="16">
        <v>0</v>
      </c>
      <c r="Q184" s="17">
        <v>14000</v>
      </c>
      <c r="R184" s="16" t="s">
        <v>75</v>
      </c>
      <c r="S184" s="16" t="s">
        <v>542</v>
      </c>
      <c r="T184" s="17">
        <v>0</v>
      </c>
      <c r="U184" s="16"/>
      <c r="V184" s="16"/>
      <c r="W184" s="16">
        <v>400484</v>
      </c>
    </row>
    <row r="185" spans="1:23" s="6" customFormat="1" ht="43.5" customHeight="1">
      <c r="A185" s="3">
        <v>183</v>
      </c>
      <c r="B185" s="14" t="s">
        <v>67</v>
      </c>
      <c r="C185" s="14">
        <v>2700</v>
      </c>
      <c r="D185" s="14" t="s">
        <v>68</v>
      </c>
      <c r="E185" s="16" t="s">
        <v>14</v>
      </c>
      <c r="F185" s="16" t="s">
        <v>14</v>
      </c>
      <c r="G185" s="16" t="s">
        <v>38</v>
      </c>
      <c r="H185" s="17" t="s">
        <v>76</v>
      </c>
      <c r="I185" s="16" t="s">
        <v>136</v>
      </c>
      <c r="J185" s="16" t="s">
        <v>498</v>
      </c>
      <c r="K185" s="17" t="s">
        <v>498</v>
      </c>
      <c r="L185" s="71">
        <v>5</v>
      </c>
      <c r="M185" s="16" t="s">
        <v>499</v>
      </c>
      <c r="N185" s="17">
        <v>105000</v>
      </c>
      <c r="O185" s="16">
        <v>0</v>
      </c>
      <c r="P185" s="16">
        <v>0</v>
      </c>
      <c r="Q185" s="17">
        <v>105000</v>
      </c>
      <c r="R185" s="16" t="s">
        <v>75</v>
      </c>
      <c r="S185" s="16" t="s">
        <v>564</v>
      </c>
      <c r="T185" s="17">
        <v>105000</v>
      </c>
      <c r="U185" s="16"/>
      <c r="V185" s="16"/>
      <c r="W185" s="16">
        <v>400532</v>
      </c>
    </row>
    <row r="186" spans="1:23" s="6" customFormat="1" ht="43.5" customHeight="1">
      <c r="A186" s="3">
        <v>184</v>
      </c>
      <c r="B186" s="14" t="s">
        <v>67</v>
      </c>
      <c r="C186" s="14">
        <v>2700</v>
      </c>
      <c r="D186" s="14" t="s">
        <v>68</v>
      </c>
      <c r="E186" s="16" t="s">
        <v>14</v>
      </c>
      <c r="F186" s="16" t="s">
        <v>14</v>
      </c>
      <c r="G186" s="16" t="s">
        <v>39</v>
      </c>
      <c r="H186" s="17" t="s">
        <v>76</v>
      </c>
      <c r="I186" s="16" t="s">
        <v>169</v>
      </c>
      <c r="J186" s="16" t="s">
        <v>527</v>
      </c>
      <c r="K186" s="17" t="s">
        <v>528</v>
      </c>
      <c r="L186" s="71">
        <v>1</v>
      </c>
      <c r="M186" s="16" t="s">
        <v>529</v>
      </c>
      <c r="N186" s="17">
        <v>450000</v>
      </c>
      <c r="O186" s="17">
        <v>0</v>
      </c>
      <c r="P186" s="16">
        <v>0</v>
      </c>
      <c r="Q186" s="17">
        <v>450000</v>
      </c>
      <c r="R186" s="16" t="s">
        <v>75</v>
      </c>
      <c r="S186" s="16" t="s">
        <v>564</v>
      </c>
      <c r="T186" s="17">
        <v>450000</v>
      </c>
      <c r="U186" s="16"/>
      <c r="V186" s="16"/>
      <c r="W186" s="16">
        <v>413815</v>
      </c>
    </row>
    <row r="187" spans="1:23" s="6" customFormat="1" ht="43.5" customHeight="1">
      <c r="A187" s="3">
        <v>185</v>
      </c>
      <c r="B187" s="14" t="s">
        <v>67</v>
      </c>
      <c r="C187" s="14">
        <v>2700</v>
      </c>
      <c r="D187" s="14" t="s">
        <v>68</v>
      </c>
      <c r="E187" s="16" t="s">
        <v>14</v>
      </c>
      <c r="F187" s="16" t="s">
        <v>14</v>
      </c>
      <c r="G187" s="16" t="s">
        <v>38</v>
      </c>
      <c r="H187" s="17" t="s">
        <v>76</v>
      </c>
      <c r="I187" s="16" t="s">
        <v>169</v>
      </c>
      <c r="J187" s="16" t="s">
        <v>478</v>
      </c>
      <c r="K187" s="17" t="s">
        <v>479</v>
      </c>
      <c r="L187" s="71">
        <v>2</v>
      </c>
      <c r="M187" s="16" t="s">
        <v>480</v>
      </c>
      <c r="N187" s="17">
        <v>150000</v>
      </c>
      <c r="O187" s="16">
        <v>0</v>
      </c>
      <c r="P187" s="16">
        <v>0</v>
      </c>
      <c r="Q187" s="17">
        <v>150000</v>
      </c>
      <c r="R187" s="16" t="s">
        <v>75</v>
      </c>
      <c r="S187" s="16" t="s">
        <v>564</v>
      </c>
      <c r="T187" s="17">
        <v>150000</v>
      </c>
      <c r="U187" s="16"/>
      <c r="V187" s="16"/>
      <c r="W187" s="16">
        <v>413751</v>
      </c>
    </row>
    <row r="188" spans="1:23" s="6" customFormat="1" ht="43.5" customHeight="1">
      <c r="A188" s="3">
        <v>186</v>
      </c>
      <c r="B188" s="14" t="s">
        <v>67</v>
      </c>
      <c r="C188" s="14">
        <v>2700</v>
      </c>
      <c r="D188" s="14" t="s">
        <v>68</v>
      </c>
      <c r="E188" s="16" t="s">
        <v>14</v>
      </c>
      <c r="F188" s="16" t="s">
        <v>14</v>
      </c>
      <c r="G188" s="16" t="s">
        <v>40</v>
      </c>
      <c r="H188" s="17" t="s">
        <v>76</v>
      </c>
      <c r="I188" s="16" t="s">
        <v>131</v>
      </c>
      <c r="J188" s="16" t="s">
        <v>516</v>
      </c>
      <c r="K188" s="17" t="s">
        <v>517</v>
      </c>
      <c r="L188" s="71">
        <v>2</v>
      </c>
      <c r="M188" s="16" t="s">
        <v>518</v>
      </c>
      <c r="N188" s="17">
        <v>32000</v>
      </c>
      <c r="O188" s="16">
        <v>0</v>
      </c>
      <c r="P188" s="16">
        <v>0</v>
      </c>
      <c r="Q188" s="17">
        <v>32000</v>
      </c>
      <c r="R188" s="16" t="s">
        <v>75</v>
      </c>
      <c r="S188" s="16" t="s">
        <v>564</v>
      </c>
      <c r="T188" s="17">
        <v>0</v>
      </c>
      <c r="U188" s="17"/>
      <c r="V188" s="16"/>
      <c r="W188" s="16">
        <v>400460</v>
      </c>
    </row>
    <row r="189" spans="1:23" s="6" customFormat="1" ht="43.5" customHeight="1">
      <c r="A189" s="3">
        <v>187</v>
      </c>
      <c r="B189" s="14" t="s">
        <v>67</v>
      </c>
      <c r="C189" s="14">
        <v>2700</v>
      </c>
      <c r="D189" s="14" t="s">
        <v>68</v>
      </c>
      <c r="E189" s="16" t="s">
        <v>14</v>
      </c>
      <c r="F189" s="16" t="s">
        <v>14</v>
      </c>
      <c r="G189" s="16" t="s">
        <v>38</v>
      </c>
      <c r="H189" s="17" t="s">
        <v>76</v>
      </c>
      <c r="I189" s="16" t="s">
        <v>106</v>
      </c>
      <c r="J189" s="16" t="s">
        <v>503</v>
      </c>
      <c r="K189" s="17" t="s">
        <v>504</v>
      </c>
      <c r="L189" s="71">
        <v>1</v>
      </c>
      <c r="M189" s="16" t="s">
        <v>505</v>
      </c>
      <c r="N189" s="17">
        <v>14000</v>
      </c>
      <c r="O189" s="16">
        <v>0</v>
      </c>
      <c r="P189" s="16">
        <v>0</v>
      </c>
      <c r="Q189" s="17">
        <v>14000</v>
      </c>
      <c r="R189" s="16" t="s">
        <v>75</v>
      </c>
      <c r="S189" s="16" t="s">
        <v>562</v>
      </c>
      <c r="T189" s="17">
        <v>9100</v>
      </c>
      <c r="U189" s="16"/>
      <c r="V189" s="16"/>
      <c r="W189" s="16">
        <v>400539</v>
      </c>
    </row>
    <row r="190" spans="1:23" s="6" customFormat="1" ht="43.5" customHeight="1">
      <c r="A190" s="3">
        <v>188</v>
      </c>
      <c r="B190" s="14" t="s">
        <v>67</v>
      </c>
      <c r="C190" s="14">
        <v>2700</v>
      </c>
      <c r="D190" s="14" t="s">
        <v>68</v>
      </c>
      <c r="E190" s="16" t="s">
        <v>14</v>
      </c>
      <c r="F190" s="16" t="s">
        <v>14</v>
      </c>
      <c r="G190" s="16" t="s">
        <v>40</v>
      </c>
      <c r="H190" s="17" t="s">
        <v>76</v>
      </c>
      <c r="I190" s="16" t="s">
        <v>131</v>
      </c>
      <c r="J190" s="16" t="s">
        <v>532</v>
      </c>
      <c r="K190" s="17" t="s">
        <v>533</v>
      </c>
      <c r="L190" s="71">
        <v>2</v>
      </c>
      <c r="M190" s="16" t="s">
        <v>534</v>
      </c>
      <c r="N190" s="17">
        <v>10000</v>
      </c>
      <c r="O190" s="16">
        <v>5000</v>
      </c>
      <c r="P190" s="16">
        <v>0</v>
      </c>
      <c r="Q190" s="17">
        <v>15000</v>
      </c>
      <c r="R190" s="16" t="s">
        <v>75</v>
      </c>
      <c r="S190" s="16" t="s">
        <v>564</v>
      </c>
      <c r="T190" s="17">
        <v>0</v>
      </c>
      <c r="U190" s="16"/>
      <c r="V190" s="16"/>
      <c r="W190" s="16">
        <v>398877</v>
      </c>
    </row>
    <row r="191" spans="1:23" s="6" customFormat="1" ht="43.5" customHeight="1">
      <c r="A191" s="3">
        <v>189</v>
      </c>
      <c r="B191" s="14" t="s">
        <v>67</v>
      </c>
      <c r="C191" s="14">
        <v>2700</v>
      </c>
      <c r="D191" s="14" t="s">
        <v>68</v>
      </c>
      <c r="E191" s="16" t="s">
        <v>14</v>
      </c>
      <c r="F191" s="16" t="s">
        <v>14</v>
      </c>
      <c r="G191" s="16" t="s">
        <v>40</v>
      </c>
      <c r="H191" s="17" t="s">
        <v>76</v>
      </c>
      <c r="I191" s="16" t="s">
        <v>77</v>
      </c>
      <c r="J191" s="16" t="s">
        <v>492</v>
      </c>
      <c r="K191" s="17" t="s">
        <v>493</v>
      </c>
      <c r="L191" s="71">
        <v>1</v>
      </c>
      <c r="M191" s="16" t="s">
        <v>494</v>
      </c>
      <c r="N191" s="17">
        <v>20000</v>
      </c>
      <c r="O191" s="16">
        <v>0</v>
      </c>
      <c r="P191" s="16">
        <v>0</v>
      </c>
      <c r="Q191" s="17">
        <v>20000</v>
      </c>
      <c r="R191" s="16" t="s">
        <v>75</v>
      </c>
      <c r="S191" s="16" t="s">
        <v>562</v>
      </c>
      <c r="T191" s="17">
        <v>13900</v>
      </c>
      <c r="U191" s="16"/>
      <c r="V191" s="16"/>
      <c r="W191" s="16">
        <v>400699</v>
      </c>
    </row>
    <row r="192" spans="1:23" s="6" customFormat="1" ht="43.5" customHeight="1">
      <c r="A192" s="3">
        <v>190</v>
      </c>
      <c r="B192" s="14" t="s">
        <v>67</v>
      </c>
      <c r="C192" s="14">
        <v>2700</v>
      </c>
      <c r="D192" s="14" t="s">
        <v>68</v>
      </c>
      <c r="E192" s="16" t="s">
        <v>14</v>
      </c>
      <c r="F192" s="16" t="s">
        <v>14</v>
      </c>
      <c r="G192" s="16" t="s">
        <v>40</v>
      </c>
      <c r="H192" s="17" t="s">
        <v>76</v>
      </c>
      <c r="I192" s="16" t="s">
        <v>281</v>
      </c>
      <c r="J192" s="16" t="s">
        <v>513</v>
      </c>
      <c r="K192" s="17" t="s">
        <v>514</v>
      </c>
      <c r="L192" s="71">
        <v>1</v>
      </c>
      <c r="M192" s="16" t="s">
        <v>515</v>
      </c>
      <c r="N192" s="17">
        <v>2858.04</v>
      </c>
      <c r="O192" s="16">
        <v>2141.96</v>
      </c>
      <c r="P192" s="16">
        <v>0</v>
      </c>
      <c r="Q192" s="17">
        <v>5000</v>
      </c>
      <c r="R192" s="16" t="s">
        <v>75</v>
      </c>
      <c r="S192" s="16" t="s">
        <v>562</v>
      </c>
      <c r="T192" s="17">
        <v>2858.04</v>
      </c>
      <c r="U192" s="16"/>
      <c r="V192" s="16"/>
      <c r="W192" s="16">
        <v>400488</v>
      </c>
    </row>
    <row r="193" spans="1:23" s="6" customFormat="1" ht="43.5" customHeight="1">
      <c r="A193" s="3">
        <v>191</v>
      </c>
      <c r="B193" s="14" t="s">
        <v>67</v>
      </c>
      <c r="C193" s="14">
        <v>2700</v>
      </c>
      <c r="D193" s="14" t="s">
        <v>68</v>
      </c>
      <c r="E193" s="16" t="s">
        <v>14</v>
      </c>
      <c r="F193" s="16" t="s">
        <v>14</v>
      </c>
      <c r="G193" s="16" t="s">
        <v>38</v>
      </c>
      <c r="H193" s="17" t="s">
        <v>76</v>
      </c>
      <c r="I193" s="16" t="s">
        <v>136</v>
      </c>
      <c r="J193" s="16" t="s">
        <v>521</v>
      </c>
      <c r="K193" s="17" t="s">
        <v>522</v>
      </c>
      <c r="L193" s="71">
        <v>6</v>
      </c>
      <c r="M193" s="16" t="s">
        <v>523</v>
      </c>
      <c r="N193" s="17">
        <v>10000</v>
      </c>
      <c r="O193" s="16">
        <v>200</v>
      </c>
      <c r="P193" s="16">
        <v>0</v>
      </c>
      <c r="Q193" s="17">
        <v>10200</v>
      </c>
      <c r="R193" s="16" t="s">
        <v>75</v>
      </c>
      <c r="S193" s="16" t="s">
        <v>562</v>
      </c>
      <c r="T193" s="17">
        <v>9900</v>
      </c>
      <c r="U193" s="16"/>
      <c r="V193" s="16"/>
      <c r="W193" s="16">
        <v>400672</v>
      </c>
    </row>
    <row r="194" spans="1:23" s="6" customFormat="1" ht="43.5" customHeight="1">
      <c r="A194" s="3">
        <v>192</v>
      </c>
      <c r="B194" s="14" t="s">
        <v>67</v>
      </c>
      <c r="C194" s="14">
        <v>2700</v>
      </c>
      <c r="D194" s="14" t="s">
        <v>68</v>
      </c>
      <c r="E194" s="16" t="s">
        <v>14</v>
      </c>
      <c r="F194" s="16" t="s">
        <v>14</v>
      </c>
      <c r="G194" s="16" t="s">
        <v>40</v>
      </c>
      <c r="H194" s="17" t="s">
        <v>76</v>
      </c>
      <c r="I194" s="16" t="s">
        <v>136</v>
      </c>
      <c r="J194" s="16" t="s">
        <v>486</v>
      </c>
      <c r="K194" s="17" t="s">
        <v>487</v>
      </c>
      <c r="L194" s="71">
        <v>1</v>
      </c>
      <c r="M194" s="16" t="s">
        <v>488</v>
      </c>
      <c r="N194" s="17">
        <v>5000</v>
      </c>
      <c r="O194" s="16">
        <v>0</v>
      </c>
      <c r="P194" s="16">
        <v>0</v>
      </c>
      <c r="Q194" s="17">
        <v>5000</v>
      </c>
      <c r="R194" s="16" t="s">
        <v>75</v>
      </c>
      <c r="S194" s="16" t="s">
        <v>562</v>
      </c>
      <c r="T194" s="17">
        <v>5000</v>
      </c>
      <c r="U194" s="16"/>
      <c r="V194" s="16"/>
      <c r="W194" s="16">
        <v>398857</v>
      </c>
    </row>
    <row r="195" spans="1:23" s="6" customFormat="1" ht="43.5" customHeight="1">
      <c r="A195" s="3">
        <v>193</v>
      </c>
      <c r="B195" s="14" t="s">
        <v>67</v>
      </c>
      <c r="C195" s="14">
        <v>2700</v>
      </c>
      <c r="D195" s="14" t="s">
        <v>68</v>
      </c>
      <c r="E195" s="16" t="s">
        <v>14</v>
      </c>
      <c r="F195" s="16" t="s">
        <v>14</v>
      </c>
      <c r="G195" s="16" t="s">
        <v>40</v>
      </c>
      <c r="H195" s="17" t="s">
        <v>70</v>
      </c>
      <c r="I195" s="16" t="s">
        <v>71</v>
      </c>
      <c r="J195" s="16" t="s">
        <v>530</v>
      </c>
      <c r="K195" s="17" t="s">
        <v>531</v>
      </c>
      <c r="L195" s="71">
        <v>1</v>
      </c>
      <c r="M195" s="16" t="s">
        <v>491</v>
      </c>
      <c r="N195" s="17">
        <v>181000</v>
      </c>
      <c r="O195" s="16">
        <v>0</v>
      </c>
      <c r="P195" s="16">
        <v>0</v>
      </c>
      <c r="Q195" s="17">
        <v>181000</v>
      </c>
      <c r="R195" s="16" t="s">
        <v>75</v>
      </c>
      <c r="S195" s="16" t="s">
        <v>562</v>
      </c>
      <c r="T195" s="17">
        <v>160000</v>
      </c>
      <c r="U195" s="16"/>
      <c r="V195" s="16"/>
      <c r="W195" s="16">
        <v>397482</v>
      </c>
    </row>
    <row r="196" spans="1:23" s="6" customFormat="1" ht="43.5" customHeight="1">
      <c r="A196" s="3">
        <v>194</v>
      </c>
      <c r="B196" s="14" t="s">
        <v>67</v>
      </c>
      <c r="C196" s="14">
        <v>2700</v>
      </c>
      <c r="D196" s="14" t="s">
        <v>68</v>
      </c>
      <c r="E196" s="16" t="s">
        <v>14</v>
      </c>
      <c r="F196" s="16" t="s">
        <v>14</v>
      </c>
      <c r="G196" s="16" t="s">
        <v>40</v>
      </c>
      <c r="H196" s="17" t="s">
        <v>76</v>
      </c>
      <c r="I196" s="16" t="s">
        <v>136</v>
      </c>
      <c r="J196" s="16" t="s">
        <v>495</v>
      </c>
      <c r="K196" s="17" t="s">
        <v>496</v>
      </c>
      <c r="L196" s="71">
        <v>1</v>
      </c>
      <c r="M196" s="16" t="s">
        <v>497</v>
      </c>
      <c r="N196" s="17">
        <v>1500</v>
      </c>
      <c r="O196" s="16">
        <v>0</v>
      </c>
      <c r="P196" s="16">
        <v>0</v>
      </c>
      <c r="Q196" s="17">
        <v>1500</v>
      </c>
      <c r="R196" s="16" t="s">
        <v>75</v>
      </c>
      <c r="S196" s="16" t="s">
        <v>562</v>
      </c>
      <c r="T196" s="17">
        <v>1200</v>
      </c>
      <c r="U196" s="16"/>
      <c r="V196" s="16"/>
      <c r="W196" s="16">
        <v>400480</v>
      </c>
    </row>
    <row r="197" spans="1:23" s="6" customFormat="1" ht="43.5" customHeight="1">
      <c r="A197" s="3">
        <v>195</v>
      </c>
      <c r="B197" s="14" t="s">
        <v>67</v>
      </c>
      <c r="C197" s="14">
        <v>2700</v>
      </c>
      <c r="D197" s="14" t="s">
        <v>68</v>
      </c>
      <c r="E197" s="16" t="s">
        <v>14</v>
      </c>
      <c r="F197" s="16" t="s">
        <v>14</v>
      </c>
      <c r="G197" s="16" t="s">
        <v>40</v>
      </c>
      <c r="H197" s="17" t="s">
        <v>76</v>
      </c>
      <c r="I197" s="16" t="s">
        <v>106</v>
      </c>
      <c r="J197" s="16" t="s">
        <v>510</v>
      </c>
      <c r="K197" s="17" t="s">
        <v>511</v>
      </c>
      <c r="L197" s="71">
        <v>1</v>
      </c>
      <c r="M197" s="16" t="s">
        <v>512</v>
      </c>
      <c r="N197" s="17">
        <v>75000</v>
      </c>
      <c r="O197" s="16">
        <v>0</v>
      </c>
      <c r="P197" s="16">
        <v>0</v>
      </c>
      <c r="Q197" s="17">
        <v>75000</v>
      </c>
      <c r="R197" s="16" t="s">
        <v>75</v>
      </c>
      <c r="S197" s="16" t="s">
        <v>564</v>
      </c>
      <c r="T197" s="17">
        <v>70000</v>
      </c>
      <c r="U197" s="16"/>
      <c r="V197" s="16"/>
      <c r="W197" s="16">
        <v>413737</v>
      </c>
    </row>
    <row r="198" spans="1:23" s="6" customFormat="1" ht="43.5" customHeight="1">
      <c r="A198" s="3">
        <v>196</v>
      </c>
      <c r="B198" s="14" t="s">
        <v>67</v>
      </c>
      <c r="C198" s="14">
        <v>2700</v>
      </c>
      <c r="D198" s="14" t="s">
        <v>68</v>
      </c>
      <c r="E198" s="16" t="s">
        <v>14</v>
      </c>
      <c r="F198" s="16" t="s">
        <v>14</v>
      </c>
      <c r="G198" s="16" t="s">
        <v>40</v>
      </c>
      <c r="H198" s="17" t="s">
        <v>76</v>
      </c>
      <c r="I198" s="16" t="s">
        <v>77</v>
      </c>
      <c r="J198" s="16" t="s">
        <v>535</v>
      </c>
      <c r="K198" s="17" t="s">
        <v>536</v>
      </c>
      <c r="L198" s="71">
        <v>1</v>
      </c>
      <c r="M198" s="16" t="s">
        <v>537</v>
      </c>
      <c r="N198" s="17">
        <v>6000</v>
      </c>
      <c r="O198" s="16">
        <v>2000</v>
      </c>
      <c r="P198" s="16">
        <v>0</v>
      </c>
      <c r="Q198" s="17">
        <v>8000</v>
      </c>
      <c r="R198" s="16" t="s">
        <v>75</v>
      </c>
      <c r="S198" s="16" t="s">
        <v>562</v>
      </c>
      <c r="T198" s="17">
        <v>6000</v>
      </c>
      <c r="U198" s="17"/>
      <c r="V198" s="16"/>
      <c r="W198" s="16">
        <v>400476</v>
      </c>
    </row>
    <row r="199" spans="1:23" s="6" customFormat="1" ht="43.5" customHeight="1">
      <c r="A199" s="3">
        <v>197</v>
      </c>
      <c r="B199" s="14" t="s">
        <v>67</v>
      </c>
      <c r="C199" s="14">
        <v>2700</v>
      </c>
      <c r="D199" s="14" t="s">
        <v>68</v>
      </c>
      <c r="E199" s="16" t="s">
        <v>14</v>
      </c>
      <c r="F199" s="16" t="s">
        <v>14</v>
      </c>
      <c r="G199" s="16" t="s">
        <v>38</v>
      </c>
      <c r="H199" s="17" t="s">
        <v>76</v>
      </c>
      <c r="I199" s="16" t="s">
        <v>131</v>
      </c>
      <c r="J199" s="16" t="s">
        <v>272</v>
      </c>
      <c r="K199" s="17" t="s">
        <v>508</v>
      </c>
      <c r="L199" s="71">
        <v>1</v>
      </c>
      <c r="M199" s="16" t="s">
        <v>526</v>
      </c>
      <c r="N199" s="17">
        <v>17000</v>
      </c>
      <c r="O199" s="16">
        <v>0</v>
      </c>
      <c r="P199" s="16">
        <v>0</v>
      </c>
      <c r="Q199" s="17">
        <v>17000</v>
      </c>
      <c r="R199" s="16" t="s">
        <v>75</v>
      </c>
      <c r="S199" s="16" t="s">
        <v>564</v>
      </c>
      <c r="T199" s="17">
        <v>0</v>
      </c>
      <c r="U199" s="16"/>
      <c r="V199" s="16"/>
      <c r="W199" s="16">
        <v>400534</v>
      </c>
    </row>
    <row r="200" spans="1:23" s="6" customFormat="1" ht="43.5" customHeight="1">
      <c r="A200" s="3">
        <v>198</v>
      </c>
      <c r="B200" s="14" t="s">
        <v>67</v>
      </c>
      <c r="C200" s="14">
        <v>2700</v>
      </c>
      <c r="D200" s="14" t="s">
        <v>68</v>
      </c>
      <c r="E200" s="16" t="s">
        <v>14</v>
      </c>
      <c r="F200" s="16" t="s">
        <v>14</v>
      </c>
      <c r="G200" s="16" t="s">
        <v>40</v>
      </c>
      <c r="H200" s="17" t="s">
        <v>76</v>
      </c>
      <c r="I200" s="16" t="s">
        <v>106</v>
      </c>
      <c r="J200" s="16" t="s">
        <v>481</v>
      </c>
      <c r="K200" s="17" t="s">
        <v>482</v>
      </c>
      <c r="L200" s="71">
        <v>1</v>
      </c>
      <c r="M200" s="16" t="s">
        <v>483</v>
      </c>
      <c r="N200" s="17">
        <v>55000</v>
      </c>
      <c r="O200" s="16">
        <v>0</v>
      </c>
      <c r="P200" s="16">
        <v>0</v>
      </c>
      <c r="Q200" s="17">
        <v>55000</v>
      </c>
      <c r="R200" s="16" t="s">
        <v>75</v>
      </c>
      <c r="S200" s="16" t="s">
        <v>564</v>
      </c>
      <c r="T200" s="17">
        <v>45000</v>
      </c>
      <c r="U200" s="16"/>
      <c r="V200" s="16"/>
      <c r="W200" s="16">
        <v>413908</v>
      </c>
    </row>
    <row r="201" spans="1:23" s="6" customFormat="1" ht="43.5" customHeight="1">
      <c r="A201" s="3">
        <v>199</v>
      </c>
      <c r="B201" s="14" t="s">
        <v>67</v>
      </c>
      <c r="C201" s="14">
        <v>2700</v>
      </c>
      <c r="D201" s="14" t="s">
        <v>68</v>
      </c>
      <c r="E201" s="16" t="s">
        <v>14</v>
      </c>
      <c r="F201" s="16" t="s">
        <v>14</v>
      </c>
      <c r="G201" s="16" t="s">
        <v>38</v>
      </c>
      <c r="H201" s="17" t="s">
        <v>76</v>
      </c>
      <c r="I201" s="16" t="s">
        <v>136</v>
      </c>
      <c r="J201" s="16" t="s">
        <v>495</v>
      </c>
      <c r="K201" s="17" t="s">
        <v>496</v>
      </c>
      <c r="L201" s="71">
        <v>2</v>
      </c>
      <c r="M201" s="16" t="s">
        <v>506</v>
      </c>
      <c r="N201" s="17">
        <v>4000</v>
      </c>
      <c r="O201" s="16">
        <v>0</v>
      </c>
      <c r="P201" s="16">
        <v>0</v>
      </c>
      <c r="Q201" s="17">
        <v>4000</v>
      </c>
      <c r="R201" s="16" t="s">
        <v>75</v>
      </c>
      <c r="S201" s="16" t="s">
        <v>562</v>
      </c>
      <c r="T201" s="17">
        <v>4000</v>
      </c>
      <c r="U201" s="16"/>
      <c r="V201" s="16"/>
      <c r="W201" s="16">
        <v>400537</v>
      </c>
    </row>
    <row r="202" spans="1:23" s="6" customFormat="1" ht="43.5" customHeight="1">
      <c r="A202" s="3">
        <v>200</v>
      </c>
      <c r="B202" s="14" t="s">
        <v>67</v>
      </c>
      <c r="C202" s="14">
        <v>2700</v>
      </c>
      <c r="D202" s="14" t="s">
        <v>68</v>
      </c>
      <c r="E202" s="16" t="s">
        <v>14</v>
      </c>
      <c r="F202" s="16" t="s">
        <v>14</v>
      </c>
      <c r="G202" s="16" t="s">
        <v>40</v>
      </c>
      <c r="H202" s="17" t="s">
        <v>70</v>
      </c>
      <c r="I202" s="16" t="s">
        <v>71</v>
      </c>
      <c r="J202" s="16" t="s">
        <v>489</v>
      </c>
      <c r="K202" s="17" t="s">
        <v>490</v>
      </c>
      <c r="L202" s="71">
        <v>1</v>
      </c>
      <c r="M202" s="16" t="s">
        <v>491</v>
      </c>
      <c r="N202" s="17">
        <v>28600</v>
      </c>
      <c r="O202" s="16">
        <v>0</v>
      </c>
      <c r="P202" s="16">
        <v>0</v>
      </c>
      <c r="Q202" s="17">
        <v>28600</v>
      </c>
      <c r="R202" s="16" t="s">
        <v>75</v>
      </c>
      <c r="S202" s="16" t="s">
        <v>562</v>
      </c>
      <c r="T202" s="17">
        <v>28000</v>
      </c>
      <c r="U202" s="16"/>
      <c r="V202" s="16"/>
      <c r="W202" s="16">
        <v>397572</v>
      </c>
    </row>
    <row r="203" spans="1:23" s="6" customFormat="1" ht="43.5" customHeight="1">
      <c r="A203" s="3">
        <v>201</v>
      </c>
      <c r="B203" s="14" t="s">
        <v>67</v>
      </c>
      <c r="C203" s="14">
        <v>2700</v>
      </c>
      <c r="D203" s="14" t="s">
        <v>68</v>
      </c>
      <c r="E203" s="16" t="s">
        <v>14</v>
      </c>
      <c r="F203" s="16" t="s">
        <v>14</v>
      </c>
      <c r="G203" s="16" t="s">
        <v>39</v>
      </c>
      <c r="H203" s="17" t="s">
        <v>76</v>
      </c>
      <c r="I203" s="16" t="s">
        <v>77</v>
      </c>
      <c r="J203" s="16" t="s">
        <v>176</v>
      </c>
      <c r="K203" s="17" t="s">
        <v>484</v>
      </c>
      <c r="L203" s="71">
        <v>2</v>
      </c>
      <c r="M203" s="16" t="s">
        <v>485</v>
      </c>
      <c r="N203" s="17">
        <v>93000</v>
      </c>
      <c r="O203" s="16">
        <v>0</v>
      </c>
      <c r="P203" s="16">
        <v>0</v>
      </c>
      <c r="Q203" s="17">
        <v>93000</v>
      </c>
      <c r="R203" s="16" t="s">
        <v>75</v>
      </c>
      <c r="S203" s="16" t="s">
        <v>562</v>
      </c>
      <c r="T203" s="17">
        <v>90000</v>
      </c>
      <c r="U203" s="16"/>
      <c r="V203" s="16"/>
      <c r="W203" s="16">
        <v>441521</v>
      </c>
    </row>
    <row r="204" spans="1:23" s="6" customFormat="1" ht="43.5" customHeight="1">
      <c r="A204" s="3">
        <v>202</v>
      </c>
      <c r="B204" s="14" t="s">
        <v>67</v>
      </c>
      <c r="C204" s="14">
        <v>2700</v>
      </c>
      <c r="D204" s="14" t="s">
        <v>68</v>
      </c>
      <c r="E204" s="16" t="s">
        <v>15</v>
      </c>
      <c r="F204" s="16" t="s">
        <v>538</v>
      </c>
      <c r="G204" s="16" t="s">
        <v>40</v>
      </c>
      <c r="H204" s="17" t="s">
        <v>70</v>
      </c>
      <c r="I204" s="16" t="s">
        <v>71</v>
      </c>
      <c r="J204" s="16" t="s">
        <v>539</v>
      </c>
      <c r="K204" s="17" t="s">
        <v>540</v>
      </c>
      <c r="L204" s="71">
        <v>1</v>
      </c>
      <c r="M204" s="16" t="s">
        <v>541</v>
      </c>
      <c r="N204" s="17">
        <v>65600</v>
      </c>
      <c r="O204" s="16">
        <v>0</v>
      </c>
      <c r="P204" s="16">
        <v>0</v>
      </c>
      <c r="Q204" s="17">
        <v>65600</v>
      </c>
      <c r="R204" s="16" t="s">
        <v>75</v>
      </c>
      <c r="S204" s="16" t="s">
        <v>561</v>
      </c>
      <c r="T204" s="17">
        <v>65600</v>
      </c>
      <c r="U204" s="16"/>
      <c r="V204" s="16"/>
      <c r="W204" s="16">
        <v>394789</v>
      </c>
    </row>
    <row r="205" spans="1:23" s="6" customFormat="1" ht="43.5" customHeight="1">
      <c r="A205" s="3"/>
      <c r="B205" s="14" t="s">
        <v>67</v>
      </c>
      <c r="C205" s="14">
        <v>2700</v>
      </c>
      <c r="D205" s="14" t="s">
        <v>68</v>
      </c>
      <c r="E205" s="16" t="s">
        <v>15</v>
      </c>
      <c r="F205" s="16" t="s">
        <v>543</v>
      </c>
      <c r="G205" s="16" t="s">
        <v>40</v>
      </c>
      <c r="H205" s="17" t="s">
        <v>70</v>
      </c>
      <c r="I205" s="16" t="s">
        <v>71</v>
      </c>
      <c r="J205" s="16" t="s">
        <v>544</v>
      </c>
      <c r="K205" s="17" t="s">
        <v>545</v>
      </c>
      <c r="L205" s="71">
        <v>1</v>
      </c>
      <c r="M205" s="16" t="s">
        <v>546</v>
      </c>
      <c r="N205" s="17">
        <v>347200</v>
      </c>
      <c r="O205" s="16">
        <v>0</v>
      </c>
      <c r="P205" s="16">
        <v>0</v>
      </c>
      <c r="Q205" s="17">
        <v>347200</v>
      </c>
      <c r="R205" s="16" t="s">
        <v>75</v>
      </c>
      <c r="S205" s="16" t="s">
        <v>561</v>
      </c>
      <c r="T205" s="17">
        <v>347200</v>
      </c>
      <c r="U205" s="16"/>
      <c r="V205" s="16"/>
      <c r="W205" s="16">
        <v>394784</v>
      </c>
    </row>
    <row r="206" spans="1:23" s="6" customFormat="1" ht="43.5" customHeight="1">
      <c r="A206" s="3"/>
      <c r="B206" s="14" t="s">
        <v>67</v>
      </c>
      <c r="C206" s="14">
        <v>2700</v>
      </c>
      <c r="D206" s="14" t="s">
        <v>68</v>
      </c>
      <c r="E206" s="16" t="s">
        <v>15</v>
      </c>
      <c r="F206" s="16" t="s">
        <v>547</v>
      </c>
      <c r="G206" s="16" t="s">
        <v>39</v>
      </c>
      <c r="H206" s="17" t="s">
        <v>76</v>
      </c>
      <c r="I206" s="16" t="s">
        <v>77</v>
      </c>
      <c r="J206" s="16" t="s">
        <v>389</v>
      </c>
      <c r="K206" s="17" t="s">
        <v>548</v>
      </c>
      <c r="L206" s="71">
        <v>1</v>
      </c>
      <c r="M206" s="16" t="s">
        <v>549</v>
      </c>
      <c r="N206" s="17">
        <v>65000</v>
      </c>
      <c r="O206" s="16">
        <v>0</v>
      </c>
      <c r="P206" s="16">
        <v>0</v>
      </c>
      <c r="Q206" s="17">
        <v>65000</v>
      </c>
      <c r="R206" s="16" t="s">
        <v>75</v>
      </c>
      <c r="S206" s="16" t="s">
        <v>562</v>
      </c>
      <c r="T206" s="17">
        <v>65000</v>
      </c>
      <c r="U206" s="16"/>
      <c r="V206" s="16"/>
      <c r="W206" s="16">
        <v>441678</v>
      </c>
    </row>
    <row r="207" spans="1:23" s="6" customFormat="1" ht="43.5" customHeight="1">
      <c r="A207" s="3"/>
      <c r="B207" s="14" t="s">
        <v>67</v>
      </c>
      <c r="C207" s="14">
        <v>2700</v>
      </c>
      <c r="D207" s="14" t="s">
        <v>68</v>
      </c>
      <c r="E207" s="16" t="s">
        <v>15</v>
      </c>
      <c r="F207" s="16" t="s">
        <v>15</v>
      </c>
      <c r="G207" s="16" t="s">
        <v>39</v>
      </c>
      <c r="H207" s="17" t="s">
        <v>76</v>
      </c>
      <c r="I207" s="16" t="s">
        <v>77</v>
      </c>
      <c r="J207" s="16" t="s">
        <v>558</v>
      </c>
      <c r="K207" s="17" t="s">
        <v>559</v>
      </c>
      <c r="L207" s="71">
        <v>1</v>
      </c>
      <c r="M207" s="16" t="s">
        <v>560</v>
      </c>
      <c r="N207" s="17">
        <v>150000</v>
      </c>
      <c r="O207" s="17">
        <v>0</v>
      </c>
      <c r="P207" s="16">
        <v>0</v>
      </c>
      <c r="Q207" s="17">
        <v>150000</v>
      </c>
      <c r="R207" s="16" t="s">
        <v>75</v>
      </c>
      <c r="S207" s="16" t="s">
        <v>561</v>
      </c>
      <c r="T207" s="17">
        <v>122500</v>
      </c>
      <c r="U207" s="16"/>
      <c r="V207" s="16"/>
      <c r="W207" s="16">
        <v>395232</v>
      </c>
    </row>
    <row r="208" spans="1:23" s="6" customFormat="1" ht="43.5" customHeight="1">
      <c r="A208" s="3"/>
      <c r="B208" s="14" t="s">
        <v>67</v>
      </c>
      <c r="C208" s="14">
        <v>2700</v>
      </c>
      <c r="D208" s="14" t="s">
        <v>68</v>
      </c>
      <c r="E208" s="16" t="s">
        <v>15</v>
      </c>
      <c r="F208" s="16" t="s">
        <v>15</v>
      </c>
      <c r="G208" s="16" t="s">
        <v>39</v>
      </c>
      <c r="H208" s="16" t="s">
        <v>76</v>
      </c>
      <c r="I208" s="16" t="s">
        <v>77</v>
      </c>
      <c r="J208" s="16" t="s">
        <v>176</v>
      </c>
      <c r="K208" s="17" t="s">
        <v>176</v>
      </c>
      <c r="L208" s="71">
        <v>2</v>
      </c>
      <c r="M208" s="16" t="s">
        <v>550</v>
      </c>
      <c r="N208" s="17">
        <v>93000</v>
      </c>
      <c r="O208" s="16">
        <v>0</v>
      </c>
      <c r="P208" s="16">
        <v>0</v>
      </c>
      <c r="Q208" s="17">
        <v>93000</v>
      </c>
      <c r="R208" s="16" t="s">
        <v>75</v>
      </c>
      <c r="S208" s="16" t="s">
        <v>561</v>
      </c>
      <c r="T208" s="17">
        <v>91000</v>
      </c>
      <c r="U208" s="16"/>
      <c r="V208" s="16"/>
      <c r="W208" s="16">
        <v>441677</v>
      </c>
    </row>
    <row r="209" spans="1:23" s="6" customFormat="1" ht="43.5" customHeight="1">
      <c r="A209" s="3"/>
      <c r="B209" s="14" t="s">
        <v>67</v>
      </c>
      <c r="C209" s="14">
        <v>2700</v>
      </c>
      <c r="D209" s="14" t="s">
        <v>68</v>
      </c>
      <c r="E209" s="16" t="s">
        <v>15</v>
      </c>
      <c r="F209" s="16" t="s">
        <v>15</v>
      </c>
      <c r="G209" s="16" t="s">
        <v>40</v>
      </c>
      <c r="H209" s="17" t="s">
        <v>70</v>
      </c>
      <c r="I209" s="16" t="s">
        <v>71</v>
      </c>
      <c r="J209" s="16" t="s">
        <v>164</v>
      </c>
      <c r="K209" s="17" t="s">
        <v>557</v>
      </c>
      <c r="L209" s="71">
        <v>1</v>
      </c>
      <c r="M209" s="16" t="s">
        <v>556</v>
      </c>
      <c r="N209" s="17">
        <v>1100252.08</v>
      </c>
      <c r="O209" s="16">
        <v>0</v>
      </c>
      <c r="P209" s="16">
        <v>0</v>
      </c>
      <c r="Q209" s="17">
        <v>1100252.08</v>
      </c>
      <c r="R209" s="16" t="s">
        <v>75</v>
      </c>
      <c r="S209" s="16" t="s">
        <v>542</v>
      </c>
      <c r="T209" s="17">
        <v>0</v>
      </c>
      <c r="U209" s="16"/>
      <c r="V209" s="16"/>
      <c r="W209" s="16">
        <v>393161</v>
      </c>
    </row>
    <row r="210" spans="1:23" s="6" customFormat="1" ht="43.5" customHeight="1">
      <c r="A210" s="3"/>
      <c r="B210" s="14" t="s">
        <v>67</v>
      </c>
      <c r="C210" s="14">
        <v>2700</v>
      </c>
      <c r="D210" s="14" t="s">
        <v>68</v>
      </c>
      <c r="E210" s="16" t="s">
        <v>15</v>
      </c>
      <c r="F210" s="16" t="s">
        <v>15</v>
      </c>
      <c r="G210" s="16" t="s">
        <v>39</v>
      </c>
      <c r="H210" s="17" t="s">
        <v>76</v>
      </c>
      <c r="I210" s="16" t="s">
        <v>77</v>
      </c>
      <c r="J210" s="16" t="s">
        <v>551</v>
      </c>
      <c r="K210" s="17" t="s">
        <v>552</v>
      </c>
      <c r="L210" s="71">
        <v>2</v>
      </c>
      <c r="M210" s="16" t="s">
        <v>553</v>
      </c>
      <c r="N210" s="17">
        <v>38000</v>
      </c>
      <c r="O210" s="16">
        <v>0</v>
      </c>
      <c r="P210" s="16">
        <v>0</v>
      </c>
      <c r="Q210" s="17">
        <v>38000</v>
      </c>
      <c r="R210" s="16" t="s">
        <v>75</v>
      </c>
      <c r="S210" s="16" t="s">
        <v>561</v>
      </c>
      <c r="T210" s="17">
        <v>38000</v>
      </c>
      <c r="U210" s="17"/>
      <c r="V210" s="16"/>
      <c r="W210" s="16">
        <v>395239</v>
      </c>
    </row>
    <row r="211" spans="1:23" s="6" customFormat="1" ht="43.5" customHeight="1">
      <c r="A211" s="3"/>
      <c r="B211" s="14" t="s">
        <v>67</v>
      </c>
      <c r="C211" s="14">
        <v>2700</v>
      </c>
      <c r="D211" s="14" t="s">
        <v>68</v>
      </c>
      <c r="E211" s="16" t="s">
        <v>15</v>
      </c>
      <c r="F211" s="16" t="s">
        <v>15</v>
      </c>
      <c r="G211" s="16" t="s">
        <v>38</v>
      </c>
      <c r="H211" s="17" t="s">
        <v>70</v>
      </c>
      <c r="I211" s="16" t="s">
        <v>71</v>
      </c>
      <c r="J211" s="16" t="s">
        <v>554</v>
      </c>
      <c r="K211" s="17" t="s">
        <v>555</v>
      </c>
      <c r="L211" s="71">
        <v>1</v>
      </c>
      <c r="M211" s="16" t="s">
        <v>556</v>
      </c>
      <c r="N211" s="17">
        <v>421472.04</v>
      </c>
      <c r="O211" s="17">
        <v>0</v>
      </c>
      <c r="P211" s="16">
        <v>0</v>
      </c>
      <c r="Q211" s="17">
        <v>421472.04</v>
      </c>
      <c r="R211" s="16" t="s">
        <v>75</v>
      </c>
      <c r="S211" s="16" t="s">
        <v>542</v>
      </c>
      <c r="T211" s="17">
        <v>0</v>
      </c>
      <c r="U211" s="16"/>
      <c r="V211" s="16"/>
      <c r="W211" s="16">
        <v>393172</v>
      </c>
    </row>
    <row r="212" spans="1:23" s="6" customFormat="1" ht="43.5" customHeight="1">
      <c r="A212" s="3"/>
      <c r="B212" s="14"/>
      <c r="C212" s="14"/>
      <c r="D212" s="14"/>
      <c r="E212" s="16"/>
      <c r="F212" s="16"/>
      <c r="G212" s="16"/>
      <c r="H212" s="17"/>
      <c r="I212" s="16"/>
      <c r="J212" s="16"/>
      <c r="K212" s="17"/>
      <c r="L212" s="71"/>
      <c r="M212" s="16"/>
      <c r="N212" s="17"/>
      <c r="O212" s="16"/>
      <c r="P212" s="16"/>
      <c r="Q212" s="17"/>
      <c r="R212" s="16"/>
      <c r="S212" s="16"/>
      <c r="T212" s="17"/>
      <c r="U212" s="16"/>
      <c r="V212" s="16"/>
      <c r="W212" s="16"/>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วงเงินหน่วยบริการสังกัดสป.สธ.</v>
      </c>
      <c r="H4" s="7" t="str">
        <f t="array" ref="H4">IF(COUNTIF('ค่าเสื่อม 2564'!$E$3:$E$399,"10699-รพร.สระแก้ว")&lt;$A4,"",INDEX('ค่าเสื่อม 2564'!H$3:H$399,SMALL(IF('ค่าเสื่อม 2564'!$E$3:$E$399="10699-รพร.สระแก้ว",ROW('ค่าเสื่อม 2564'!$E$3:$E$399)-ROW('ค่าเสื่อม 2564'!$E$3)+1),$A4)))</f>
        <v>สิ่งก่อสร้าง</v>
      </c>
      <c r="I4" s="7" t="str">
        <f t="array" ref="I4">IF(COUNTIF('ค่าเสื่อม 2564'!$E$3:$E$399,"10699-รพร.สระแก้ว")&lt;$A4,"",INDEX('ค่าเสื่อม 2564'!I$3:I$399,SMALL(IF('ค่าเสื่อม 2564'!$E$3:$E$399="10699-รพร.สระแก้ว",ROW('ค่าเสื่อม 2564'!$E$3:$E$399)-ROW('ค่าเสื่อม 2564'!$E$3)+1),$A4)))</f>
        <v>-</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ซ่อมแซมอาคาร รพ.สต.บ้านศาลาลำดวน</v>
      </c>
      <c r="K4" s="7" t="str">
        <f t="array" ref="K4">IF(COUNTIF('ค่าเสื่อม 2564'!$E$3:$E$399,"10699-รพร.สระแก้ว")&lt;$A4,"",INDEX('ค่าเสื่อม 2564'!K$3:K$399,SMALL(IF('ค่าเสื่อม 2564'!$E$3:$E$399="10699-รพร.สระแก้ว",ROW('ค่าเสื่อม 2564'!$E$3:$E$399)-ROW('ค่าเสื่อม 2564'!$E$3)+1),$A4)))</f>
        <v>ซ่อมแซมส่วนบริการสำหรับผู้ป่วยนอกและคัดกรองโรค สำหรับให้บริการและจัดระบบ NPCU แบบเลขที่ 8170/36 ปี 2539</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8170/36</v>
      </c>
      <c r="N4" s="10">
        <f t="array" ref="N4">IF(COUNTIF('ค่าเสื่อม 2564'!$E$3:$E$399,"10699-รพร.สระแก้ว")&lt;$A4,"",INDEX('ค่าเสื่อม 2564'!N$3:N$399,SMALL(IF('ค่าเสื่อม 2564'!$E$3:$E$399="10699-รพร.สระแก้ว",ROW('ค่าเสื่อม 2564'!$E$3:$E$399)-ROW('ค่าเสื่อม 2564'!$E$3)+1),$A4)))</f>
        <v>300000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300000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07/10/2563)</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443403</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วงเงินระดับเขต</v>
      </c>
      <c r="H5" s="7" t="str">
        <f t="array" ref="H5">IF(COUNTIF('ค่าเสื่อม 2564'!$E$3:$E$399,"10699-รพร.สระแก้ว")&lt;$A5,"",INDEX('ค่าเสื่อม 2564'!H$3:H$399,SMALL(IF('ค่าเสื่อม 2564'!$E$3:$E$399="10699-รพร.สระแก้ว",ROW('ค่าเสื่อม 2564'!$E$3:$E$399)-ROW('ค่าเสื่อม 2564'!$E$3)+1),$A5)))</f>
        <v>ครุภัณฑ์</v>
      </c>
      <c r="I5" s="7" t="str">
        <f t="array" ref="I5">IF(COUNTIF('ค่าเสื่อม 2564'!$E$3:$E$399,"10699-รพร.สระแก้ว")&lt;$A5,"",INDEX('ค่าเสื่อม 2564'!I$3:I$399,SMALL(IF('ค่าเสื่อม 2564'!$E$3:$E$399="10699-รพร.สระแก้ว",ROW('ค่าเสื่อม 2564'!$E$3:$E$399)-ROW('ค่าเสื่อม 2564'!$E$3)+1),$A5)))</f>
        <v>03-ครุภัณฑ์การแพทย์</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ซ่อมแซมยูนิตทำฟัน</v>
      </c>
      <c r="K5" s="7" t="str">
        <f t="array" ref="K5">IF(COUNTIF('ค่าเสื่อม 2564'!$E$3:$E$399,"10699-รพร.สระแก้ว")&lt;$A5,"",INDEX('ค่าเสื่อม 2564'!K$3:K$399,SMALL(IF('ค่าเสื่อม 2564'!$E$3:$E$399="10699-รพร.สระแก้ว",ROW('ค่าเสื่อม 2564'!$E$3:$E$399)-ROW('ค่าเสื่อม 2564'!$E$3)+1),$A5)))</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6520-007-0004/001</v>
      </c>
      <c r="N5" s="10">
        <f t="array" ref="N5">IF(COUNTIF('ค่าเสื่อม 2564'!$E$3:$E$399,"10699-รพร.สระแก้ว")&lt;$A5,"",INDEX('ค่าเสื่อม 2564'!N$3:N$399,SMALL(IF('ค่าเสื่อม 2564'!$E$3:$E$399="10699-รพร.สระแก้ว",ROW('ค่าเสื่อม 2564'!$E$3:$E$399)-ROW('ค่าเสื่อม 2564'!$E$3)+1),$A5)))</f>
        <v>65000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65000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07/10/2563)</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443162</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07/10/2563)</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07/10/2563)</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07/10/2563)</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วงเงินหน่วยบริการสังกัดสป.สธ.</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ซ่อมแซมห้องปราศจาคเชื้อ (ห้องSuply)</v>
      </c>
      <c r="K9" s="7" t="str">
        <f t="array" ref="K9">IF(COUNTIF('ค่าเสื่อม 2564'!$E$3:$E$399,"10699-รพร.สระแก้ว")&lt;$A9,"",INDEX('ค่าเสื่อม 2564'!K$3:K$399,SMALL(IF('ค่าเสื่อม 2564'!$E$3:$E$399="10699-รพร.สระแก้ว",ROW('ค่าเสื่อม 2564'!$E$3:$E$399)-ROW('ค่าเสื่อม 2564'!$E$3)+1),$A9)))</f>
        <v>เพื่อซ่อมแซม/ปรับปรุงให้ได้ตามมาตรฐานเลขที่แปลน 8170/36 ปี ๒๕๔๐</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8170/36</v>
      </c>
      <c r="N9" s="10">
        <f t="array" ref="N9">IF(COUNTIF('ค่าเสื่อม 2564'!$E$3:$E$399,"10699-รพร.สระแก้ว")&lt;$A9,"",INDEX('ค่าเสื่อม 2564'!N$3:N$399,SMALL(IF('ค่าเสื่อม 2564'!$E$3:$E$399="10699-รพร.สระแก้ว",ROW('ค่าเสื่อม 2564'!$E$3:$E$399)-ROW('ค่าเสื่อม 2564'!$E$3)+1),$A9)))</f>
        <v>300000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300000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07/10/2563)</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443397</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วงเงินระดับเขต</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ซ่อมแซมอาคาร รพ.สต.ท่าเกษม</v>
      </c>
      <c r="K10" s="7" t="str">
        <f t="array" ref="K10">IF(COUNTIF('ค่าเสื่อม 2564'!$E$3:$E$399,"10699-รพร.สระแก้ว")&lt;$A10,"",INDEX('ค่าเสื่อม 2564'!K$3:K$399,SMALL(IF('ค่าเสื่อม 2564'!$E$3:$E$399="10699-รพร.สระแก้ว",ROW('ค่าเสื่อม 2564'!$E$3:$E$399)-ROW('ค่าเสื่อม 2564'!$E$3)+1),$A10)))</f>
        <v>ซ่อมแซมส่วนบริการผู้ป่วยนอกสำหรับคัดกรองโรค ติดเชื้อทางเดินหายใจ เลขที่แปลน 8170/36 ปี 2540</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เลขที่แปลน 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175000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175000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07/10/2563)</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421366</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07/10/2563)</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07/10/2563)</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สิ่งก่อสร้าง</v>
      </c>
      <c r="I13" s="7" t="str">
        <f t="array" ref="I13">IF(COUNTIF('ค่าเสื่อม 2564'!$E$3:$E$399,"10699-รพร.สระแก้ว")&lt;$A13,"",INDEX('ค่าเสื่อม 2564'!I$3:I$399,SMALL(IF('ค่าเสื่อม 2564'!$E$3:$E$399="10699-รพร.สระแก้ว",ROW('ค่าเสื่อม 2564'!$E$3:$E$399)-ROW('ค่าเสื่อม 2564'!$E$3)+1),$A13)))</f>
        <v>-</v>
      </c>
      <c r="J13" s="7" t="str">
        <f t="array" ref="J13">IF(COUNTIF('ค่าเสื่อม 2564'!$E$3:$E$399,"10699-รพร.สระแก้ว")&lt;$A13,"",INDEX('ค่าเสื่อม 2564'!J$3:J$399,SMALL(IF('ค่าเสื่อม 2564'!$E$3:$E$399="10699-รพร.สระแก้ว",ROW('ค่าเสื่อม 2564'!$E$3:$E$399)-ROW('ค่าเสื่อม 2564'!$E$3)+1),$A13)))</f>
        <v>ซ่อมแซมหลังคาอาคารผู้ป่วยนอก</v>
      </c>
      <c r="K13" s="7" t="str">
        <f t="array" ref="K13">IF(COUNTIF('ค่าเสื่อม 2564'!$E$3:$E$399,"10699-รพร.สระแก้ว")&lt;$A13,"",INDEX('ค่าเสื่อม 2564'!K$3:K$399,SMALL(IF('ค่าเสื่อม 2564'!$E$3:$E$399="10699-รพร.สระแก้ว",ROW('ค่าเสื่อม 2564'!$E$3:$E$399)-ROW('ค่าเสื่อม 2564'!$E$3)+1),$A13)))</f>
        <v>ซ่อมแซมหลังคาอาคารผู้ป่วยนอก เลขที่ 8883</v>
      </c>
      <c r="L13" s="4">
        <f t="array" ref="L13">IF(COUNTIF('ค่าเสื่อม 2564'!$E$3:$E$399,"10699-รพร.สระแก้ว")&lt;$A13,"",INDEX('ค่าเสื่อม 2564'!L$3:L$399,SMALL(IF('ค่าเสื่อม 2564'!$E$3:$E$399="10699-รพร.สระแก้ว",ROW('ค่าเสื่อม 2564'!$E$3:$E$399)-ROW('ค่าเสื่อม 2564'!$E$3)+1),$A13)))</f>
        <v>1</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อาคารแบบเลขที่ 8883</v>
      </c>
      <c r="N13" s="10">
        <f t="array" ref="N13">IF(COUNTIF('ค่าเสื่อม 2564'!$E$3:$E$399,"10699-รพร.สระแก้ว")&lt;$A13,"",INDEX('ค่าเสื่อม 2564'!N$3:N$399,SMALL(IF('ค่าเสื่อม 2564'!$E$3:$E$399="10699-รพร.สระแก้ว",ROW('ค่าเสื่อม 2564'!$E$3:$E$399)-ROW('ค่าเสื่อม 2564'!$E$3)+1),$A13)))</f>
        <v>1300000</v>
      </c>
      <c r="O13" s="10">
        <f t="array" ref="O13">IF(COUNTIF('ค่าเสื่อม 2564'!$E$3:$E$399,"10699-รพร.สระแก้ว")&lt;$A13,"",INDEX('ค่าเสื่อม 2564'!O$3:O$399,SMALL(IF('ค่าเสื่อม 2564'!$E$3:$E$399="10699-รพร.สระแก้ว",ROW('ค่าเสื่อม 2564'!$E$3:$E$399)-ROW('ค่าเสื่อม 2564'!$E$3)+1),$A13)))</f>
        <v>0</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1300000</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07/10/2563)</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427095</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ครุภัณฑ์</v>
      </c>
      <c r="I14" s="7" t="str">
        <f t="array" ref="I14">IF(COUNTIF('ค่าเสื่อม 2564'!$E$3:$E$399,"10699-รพร.สระแก้ว")&lt;$A14,"",INDEX('ค่าเสื่อม 2564'!I$3:I$399,SMALL(IF('ค่าเสื่อม 2564'!$E$3:$E$399="10699-รพร.สระแก้ว",ROW('ค่าเสื่อม 2564'!$E$3:$E$399)-ROW('ค่าเสื่อม 2564'!$E$3)+1),$A14)))</f>
        <v>04-ครุภัณฑ์การแพทย์รักษา</v>
      </c>
      <c r="J14" s="7" t="str">
        <f t="array" ref="J14">IF(COUNTIF('ค่าเสื่อม 2564'!$E$3:$E$399,"10699-รพร.สระแก้ว")&lt;$A14,"",INDEX('ค่าเสื่อม 2564'!J$3:J$399,SMALL(IF('ค่าเสื่อม 2564'!$E$3:$E$399="10699-รพร.สระแก้ว",ROW('ค่าเสื่อม 2564'!$E$3:$E$399)-ROW('ค่าเสื่อม 2564'!$E$3)+1),$A14)))</f>
        <v>เครื่องช่วยหายใจชนิดควบคุมด้วยปริมาตรและความดันเคลื่อนย้ายได้</v>
      </c>
      <c r="K14" s="7" t="str">
        <f t="array" ref="K14">IF(COUNTIF('ค่าเสื่อม 2564'!$E$3:$E$399,"10699-รพร.สระแก้ว")&lt;$A14,"",INDEX('ค่าเสื่อม 2564'!K$3:K$399,SMALL(IF('ค่าเสื่อม 2564'!$E$3:$E$399="10699-รพร.สระแก้ว",ROW('ค่าเสื่อม 2564'!$E$3:$E$399)-ROW('ค่าเสื่อม 2564'!$E$3)+1),$A14)))</f>
        <v>เครื่องช่วยหายใจชนิดควบคุมด้วยปริมาตรและความดันเคลื่อนย้ายได้</v>
      </c>
      <c r="L14" s="4">
        <f t="array" ref="L14">IF(COUNTIF('ค่าเสื่อม 2564'!$E$3:$E$399,"10699-รพร.สระแก้ว")&lt;$A14,"",INDEX('ค่าเสื่อม 2564'!L$3:L$399,SMALL(IF('ค่าเสื่อม 2564'!$E$3:$E$399="10699-รพร.สระแก้ว",ROW('ค่าเสื่อม 2564'!$E$3:$E$399)-ROW('ค่าเสื่อม 2564'!$E$3)+1),$A14)))</f>
        <v>2</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รพร.6515-003-1301/0001</v>
      </c>
      <c r="N14" s="10">
        <f t="array" ref="N14">IF(COUNTIF('ค่าเสื่อม 2564'!$E$3:$E$399,"10699-รพร.สระแก้ว")&lt;$A14,"",INDEX('ค่าเสื่อม 2564'!N$3:N$399,SMALL(IF('ค่าเสื่อม 2564'!$E$3:$E$399="10699-รพร.สระแก้ว",ROW('ค่าเสื่อม 2564'!$E$3:$E$399)-ROW('ค่าเสื่อม 2564'!$E$3)+1),$A14)))</f>
        <v>900000</v>
      </c>
      <c r="O14" s="10">
        <f t="array" ref="O14">IF(COUNTIF('ค่าเสื่อม 2564'!$E$3:$E$399,"10699-รพร.สระแก้ว")&lt;$A14,"",INDEX('ค่าเสื่อม 2564'!O$3:O$399,SMALL(IF('ค่าเสื่อม 2564'!$E$3:$E$399="10699-รพร.สระแก้ว",ROW('ค่าเสื่อม 2564'!$E$3:$E$399)-ROW('ค่าเสื่อม 2564'!$E$3)+1),$A14)))</f>
        <v>0</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900000</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07/10/2563)</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427101</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15-ครุภัณฑ์ไฟฟ้าและวิทยุ</v>
      </c>
      <c r="J15" s="7" t="str">
        <f t="array" ref="J15">IF(COUNTIF('ค่าเสื่อม 2564'!$E$3:$E$399,"10699-รพร.สระแก้ว")&lt;$A15,"",INDEX('ค่าเสื่อม 2564'!J$3:J$399,SMALL(IF('ค่าเสื่อม 2564'!$E$3:$E$399="10699-รพร.สระแก้ว",ROW('ค่าเสื่อม 2564'!$E$3:$E$399)-ROW('ค่าเสื่อม 2564'!$E$3)+1),$A15)))</f>
        <v>หม้อแปลงไฟฟ้าขนาดไม่น้อยกว่า 500 เควีเอ. (ไม่รวมอุปกณ์ต่อพ่วงและค่าติดตั้ง)</v>
      </c>
      <c r="K15" s="7" t="str">
        <f t="array" ref="K15">IF(COUNTIF('ค่าเสื่อม 2564'!$E$3:$E$399,"10699-รพร.สระแก้ว")&lt;$A15,"",INDEX('ค่าเสื่อม 2564'!K$3:K$399,SMALL(IF('ค่าเสื่อม 2564'!$E$3:$E$399="10699-รพร.สระแก้ว",ROW('ค่าเสื่อม 2564'!$E$3:$E$399)-ROW('ค่าเสื่อม 2564'!$E$3)+1),$A15)))</f>
        <v>หม้อแปลงไฟฟ้าขนาดไม่น้อยกว่า 500 เควีเอ.</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รพร.5950-004-0003/0001</v>
      </c>
      <c r="N15" s="10">
        <f t="array" ref="N15">IF(COUNTIF('ค่าเสื่อม 2564'!$E$3:$E$399,"10699-รพร.สระแก้ว")&lt;$A15,"",INDEX('ค่าเสื่อม 2564'!N$3:N$399,SMALL(IF('ค่าเสื่อม 2564'!$E$3:$E$399="10699-รพร.สระแก้ว",ROW('ค่าเสื่อม 2564'!$E$3:$E$399)-ROW('ค่าเสื่อม 2564'!$E$3)+1),$A15)))</f>
        <v>480000</v>
      </c>
      <c r="O15" s="10">
        <f t="array" ref="O15">IF(COUNTIF('ค่าเสื่อม 2564'!$E$3:$E$399,"10699-รพร.สระแก้ว")&lt;$A15,"",INDEX('ค่าเสื่อม 2564'!O$3:O$399,SMALL(IF('ค่าเสื่อม 2564'!$E$3:$E$399="10699-รพร.สระแก้ว",ROW('ค่าเสื่อม 2564'!$E$3:$E$399)-ROW('ค่าเสื่อม 2564'!$E$3)+1),$A15)))</f>
        <v>0</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480000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07/10/2563)</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427102</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03-ครุภัณฑ์การแพทย์</v>
      </c>
      <c r="J16" s="7" t="str">
        <f t="array" ref="J16">IF(COUNTIF('ค่าเสื่อม 2564'!$E$3:$E$399,"10699-รพร.สระแก้ว")&lt;$A16,"",INDEX('ค่าเสื่อม 2564'!J$3:J$399,SMALL(IF('ค่าเสื่อม 2564'!$E$3:$E$399="10699-รพร.สระแก้ว",ROW('ค่าเสื่อม 2564'!$E$3:$E$399)-ROW('ค่าเสื่อม 2564'!$E$3)+1),$A16)))</f>
        <v>เครื่องกระตุกไฟฟ้าหัวใจชนิดไบเฟสิคแบบจอสีพร้อมภาควัดคาร์บอนไดออกไซด์และออกซิเจน</v>
      </c>
      <c r="K16" s="7" t="str">
        <f t="array" ref="K16">IF(COUNTIF('ค่าเสื่อม 2564'!$E$3:$E$399,"10699-รพร.สระแก้ว")&lt;$A16,"",INDEX('ค่าเสื่อม 2564'!K$3:K$399,SMALL(IF('ค่าเสื่อม 2564'!$E$3:$E$399="10699-รพร.สระแก้ว",ROW('ค่าเสื่อม 2564'!$E$3:$E$399)-ROW('ค่าเสื่อม 2564'!$E$3)+1),$A16)))</f>
        <v>เครื่องกระตุกไฟฟ้าหัวใจชนิดไบเฟสิคแบบจอสีพร้อมภาควัดคาร์บอนไดออกไซด์และออกซิเจน</v>
      </c>
      <c r="L16" s="4">
        <f t="array" ref="L16">IF(COUNTIF('ค่าเสื่อม 2564'!$E$3:$E$399,"10699-รพร.สระแก้ว")&lt;$A16,"",INDEX('ค่าเสื่อม 2564'!L$3:L$399,SMALL(IF('ค่าเสื่อม 2564'!$E$3:$E$399="10699-รพร.สระแก้ว",ROW('ค่าเสื่อม 2564'!$E$3:$E$399)-ROW('ค่าเสื่อม 2564'!$E$3)+1),$A16)))</f>
        <v>1</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รพร.6515-027-3002/0012</v>
      </c>
      <c r="N16" s="10">
        <f t="array" ref="N16">IF(COUNTIF('ค่าเสื่อม 2564'!$E$3:$E$399,"10699-รพร.สระแก้ว")&lt;$A16,"",INDEX('ค่าเสื่อม 2564'!N$3:N$399,SMALL(IF('ค่าเสื่อม 2564'!$E$3:$E$399="10699-รพร.สระแก้ว",ROW('ค่าเสื่อม 2564'!$E$3:$E$399)-ROW('ค่าเสื่อม 2564'!$E$3)+1),$A16)))</f>
        <v>480000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480000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07/10/2563)</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427096</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ครุภัณฑ์</v>
      </c>
      <c r="I17" s="7" t="str">
        <f t="array" ref="I17">IF(COUNTIF('ค่าเสื่อม 2564'!$E$3:$E$399,"10699-รพร.สระแก้ว")&lt;$A17,"",INDEX('ค่าเสื่อม 2564'!I$3:I$399,SMALL(IF('ค่าเสื่อม 2564'!$E$3:$E$399="10699-รพร.สระแก้ว",ROW('ค่าเสื่อม 2564'!$E$3:$E$399)-ROW('ค่าเสื่อม 2564'!$E$3)+1),$A17)))</f>
        <v>15-ครุภัณฑ์ไฟฟ้าและวิทยุ</v>
      </c>
      <c r="J17" s="7" t="str">
        <f t="array" ref="J17">IF(COUNTIF('ค่าเสื่อม 2564'!$E$3:$E$399,"10699-รพร.สระแก้ว")&lt;$A17,"",INDEX('ค่าเสื่อม 2564'!J$3:J$399,SMALL(IF('ค่าเสื่อม 2564'!$E$3:$E$399="10699-รพร.สระแก้ว",ROW('ค่าเสื่อม 2564'!$E$3:$E$399)-ROW('ค่าเสื่อม 2564'!$E$3)+1),$A17)))</f>
        <v>เครื่องกำเนิดไฟฟ้า ขนาด 500 กิโลวัตต์</v>
      </c>
      <c r="K17" s="7" t="str">
        <f t="array" ref="K17">IF(COUNTIF('ค่าเสื่อม 2564'!$E$3:$E$399,"10699-รพร.สระแก้ว")&lt;$A17,"",INDEX('ค่าเสื่อม 2564'!K$3:K$399,SMALL(IF('ค่าเสื่อม 2564'!$E$3:$E$399="10699-รพร.สระแก้ว",ROW('ค่าเสื่อม 2564'!$E$3:$E$399)-ROW('ค่าเสื่อม 2564'!$E$3)+1),$A17)))</f>
        <v>เครื่องกำเนิดไฟฟ้า ขนาด 500 กิโลวัตต์</v>
      </c>
      <c r="L17" s="4">
        <f t="array" ref="L17">IF(COUNTIF('ค่าเสื่อม 2564'!$E$3:$E$399,"10699-รพร.สระแก้ว")&lt;$A17,"",INDEX('ค่าเสื่อม 2564'!L$3:L$399,SMALL(IF('ค่าเสื่อม 2564'!$E$3:$E$399="10699-รพร.สระแก้ว",ROW('ค่าเสื่อม 2564'!$E$3:$E$399)-ROW('ค่าเสื่อม 2564'!$E$3)+1),$A17)))</f>
        <v>1</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รพร.6115-001-0016/0001</v>
      </c>
      <c r="N17" s="10">
        <f t="array" ref="N17">IF(COUNTIF('ค่าเสื่อม 2564'!$E$3:$E$399,"10699-รพร.สระแก้ว")&lt;$A17,"",INDEX('ค่าเสื่อม 2564'!N$3:N$399,SMALL(IF('ค่าเสื่อม 2564'!$E$3:$E$399="10699-รพร.สระแก้ว",ROW('ค่าเสื่อม 2564'!$E$3:$E$399)-ROW('ค่าเสื่อม 2564'!$E$3)+1),$A17)))</f>
        <v>3340728.71</v>
      </c>
      <c r="O17" s="10">
        <f t="array" ref="O17">IF(COUNTIF('ค่าเสื่อม 2564'!$E$3:$E$399,"10699-รพร.สระแก้ว")&lt;$A17,"",INDEX('ค่าเสื่อม 2564'!O$3:O$399,SMALL(IF('ค่าเสื่อม 2564'!$E$3:$E$399="10699-รพร.สระแก้ว",ROW('ค่าเสื่อม 2564'!$E$3:$E$399)-ROW('ค่าเสื่อม 2564'!$E$3)+1),$A17)))</f>
        <v>9271.2900000000009</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3350000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07/10/2563)</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427094</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สิ่งก่อสร้าง</v>
      </c>
      <c r="I18" s="7" t="str">
        <f t="array" ref="I18">IF(COUNTIF('ค่าเสื่อม 2564'!$E$3:$E$399,"10699-รพร.สระแก้ว")&lt;$A18,"",INDEX('ค่าเสื่อม 2564'!I$3:I$399,SMALL(IF('ค่าเสื่อม 2564'!$E$3:$E$399="10699-รพร.สระแก้ว",ROW('ค่าเสื่อม 2564'!$E$3:$E$399)-ROW('ค่าเสื่อม 2564'!$E$3)+1),$A18)))</f>
        <v>-</v>
      </c>
      <c r="J18" s="7" t="str">
        <f t="array" ref="J18">IF(COUNTIF('ค่าเสื่อม 2564'!$E$3:$E$399,"10699-รพร.สระแก้ว")&lt;$A18,"",INDEX('ค่าเสื่อม 2564'!J$3:J$399,SMALL(IF('ค่าเสื่อม 2564'!$E$3:$E$399="10699-รพร.สระแก้ว",ROW('ค่าเสื่อม 2564'!$E$3:$E$399)-ROW('ค่าเสื่อม 2564'!$E$3)+1),$A18)))</f>
        <v>ซ่อมแซมอาคารสาธารณสุขอำเภอหลังเก่าเพื่อใช้เป็นหน่วยบริการของคลินิกหมอครอบครัวอำเภอเมือสระแก้ว</v>
      </c>
      <c r="K18" s="7" t="str">
        <f t="array" ref="K18">IF(COUNTIF('ค่าเสื่อม 2564'!$E$3:$E$399,"10699-รพร.สระแก้ว")&lt;$A18,"",INDEX('ค่าเสื่อม 2564'!K$3:K$399,SMALL(IF('ค่าเสื่อม 2564'!$E$3:$E$399="10699-รพร.สระแก้ว",ROW('ค่าเสื่อม 2564'!$E$3:$E$399)-ROW('ค่าเสื่อม 2564'!$E$3)+1),$A18)))</f>
        <v>ซ่อมแซมอาคารสาธารณสุขอำเภอหลังเก่าเพื่อใช้เป็นหน่วยบริการของคลินิกหมอครอบครัวอำเภอเมือสระแก้ว</v>
      </c>
      <c r="L18" s="4">
        <f t="array" ref="L18">IF(COUNTIF('ค่าเสื่อม 2564'!$E$3:$E$399,"10699-รพร.สระแก้ว")&lt;$A18,"",INDEX('ค่าเสื่อม 2564'!L$3:L$399,SMALL(IF('ค่าเสื่อม 2564'!$E$3:$E$399="10699-รพร.สระแก้ว",ROW('ค่าเสื่อม 2564'!$E$3:$E$399)-ROW('ค่าเสื่อม 2564'!$E$3)+1),$A18)))</f>
        <v>1</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ซ่อมแซมอาคารสาธารณสุขอำเภอหลังเก่าเพื่อใช้เป็นหน่วยบริการของคลินิกหมอครอบครัวอำเภอเมือสระแก้ว</v>
      </c>
      <c r="N18" s="10">
        <f t="array" ref="N18">IF(COUNTIF('ค่าเสื่อม 2564'!$E$3:$E$399,"10699-รพร.สระแก้ว")&lt;$A18,"",INDEX('ค่าเสื่อม 2564'!N$3:N$399,SMALL(IF('ค่าเสื่อม 2564'!$E$3:$E$399="10699-รพร.สระแก้ว",ROW('ค่าเสื่อม 2564'!$E$3:$E$399)-ROW('ค่าเสื่อม 2564'!$E$3)+1),$A18)))</f>
        <v>1123780.43</v>
      </c>
      <c r="O18" s="10">
        <f t="array" ref="O18">IF(COUNTIF('ค่าเสื่อม 2564'!$E$3:$E$399,"10699-รพร.สระแก้ว")&lt;$A18,"",INDEX('ค่าเสื่อม 2564'!O$3:O$399,SMALL(IF('ค่าเสื่อม 2564'!$E$3:$E$399="10699-รพร.สระแก้ว",ROW('ค่าเสื่อม 2564'!$E$3:$E$399)-ROW('ค่าเสื่อม 2564'!$E$3)+1),$A18)))</f>
        <v>0</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1123780.43</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07/10/2563)</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427103</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ครุภัณฑ์</v>
      </c>
      <c r="I19" s="7" t="str">
        <f t="array" ref="I19">IF(COUNTIF('ค่าเสื่อม 2564'!$E$3:$E$399,"10699-รพร.สระแก้ว")&lt;$A19,"",INDEX('ค่าเสื่อม 2564'!I$3:I$399,SMALL(IF('ค่าเสื่อม 2564'!$E$3:$E$399="10699-รพร.สระแก้ว",ROW('ค่าเสื่อม 2564'!$E$3:$E$399)-ROW('ค่าเสื่อม 2564'!$E$3)+1),$A19)))</f>
        <v>05-ครุภัณฑ์การแพทย์รักษาชีวิต</v>
      </c>
      <c r="J19" s="7" t="str">
        <f t="array" ref="J19">IF(COUNTIF('ค่าเสื่อม 2564'!$E$3:$E$399,"10699-รพร.สระแก้ว")&lt;$A19,"",INDEX('ค่าเสื่อม 2564'!J$3:J$399,SMALL(IF('ค่าเสื่อม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K19" s="7" t="str">
        <f t="array" ref="K19">IF(COUNTIF('ค่าเสื่อม 2564'!$E$3:$E$399,"10699-รพร.สระแก้ว")&lt;$A19,"",INDEX('ค่าเสื่อม 2564'!K$3:K$399,SMALL(IF('ค่าเสื่อม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L19" s="4">
        <f t="array" ref="L19">IF(COUNTIF('ค่าเสื่อม 2564'!$E$3:$E$399,"10699-รพร.สระแก้ว")&lt;$A19,"",INDEX('ค่าเสื่อม 2564'!L$3:L$399,SMALL(IF('ค่าเสื่อม 2564'!$E$3:$E$399="10699-รพร.สระแก้ว",ROW('ค่าเสื่อม 2564'!$E$3:$E$399)-ROW('ค่าเสื่อม 2564'!$E$3)+1),$A19)))</f>
        <v>2</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รพร. 6515-027-3002/0003 รพร.6515-027-3002/0004</v>
      </c>
      <c r="N19" s="10">
        <f t="array" ref="N19">IF(COUNTIF('ค่าเสื่อม 2564'!$E$3:$E$399,"10699-รพร.สระแก้ว")&lt;$A19,"",INDEX('ค่าเสื่อม 2564'!N$3:N$399,SMALL(IF('ค่าเสื่อม 2564'!$E$3:$E$399="10699-รพร.สระแก้ว",ROW('ค่าเสื่อม 2564'!$E$3:$E$399)-ROW('ค่าเสื่อม 2564'!$E$3)+1),$A19)))</f>
        <v>660000</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660000</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07/10/2563)</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427097</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ครุภัณฑ์</v>
      </c>
      <c r="I20" s="7" t="str">
        <f t="array" ref="I20">IF(COUNTIF('ค่าเสื่อม 2564'!$E$3:$E$399,"10699-รพร.สระแก้ว")&lt;$A20,"",INDEX('ค่าเสื่อม 2564'!I$3:I$399,SMALL(IF('ค่าเสื่อม 2564'!$E$3:$E$399="10699-รพร.สระแก้ว",ROW('ค่าเสื่อม 2564'!$E$3:$E$399)-ROW('ค่าเสื่อม 2564'!$E$3)+1),$A20)))</f>
        <v>04-ครุภัณฑ์การแพทย์รักษา</v>
      </c>
      <c r="J20" s="7" t="str">
        <f t="array" ref="J20">IF(COUNTIF('ค่าเสื่อม 2564'!$E$3:$E$399,"10699-รพร.สระแก้ว")&lt;$A20,"",INDEX('ค่าเสื่อม 2564'!J$3:J$399,SMALL(IF('ค่าเสื่อม 2564'!$E$3:$E$399="10699-รพร.สระแก้ว",ROW('ค่าเสื่อม 2564'!$E$3:$E$399)-ROW('ค่าเสื่อม 2564'!$E$3)+1),$A20)))</f>
        <v>เครื่องช่วยหายใจชนิดควบคุมด้วยปริมาตรและความดัน ขนาดกลาง</v>
      </c>
      <c r="K20" s="7" t="str">
        <f t="array" ref="K20">IF(COUNTIF('ค่าเสื่อม 2564'!$E$3:$E$399,"10699-รพร.สระแก้ว")&lt;$A20,"",INDEX('ค่าเสื่อม 2564'!K$3:K$399,SMALL(IF('ค่าเสื่อม 2564'!$E$3:$E$399="10699-รพร.สระแก้ว",ROW('ค่าเสื่อม 2564'!$E$3:$E$399)-ROW('ค่าเสื่อม 2564'!$E$3)+1),$A20)))</f>
        <v>เครื่องช่วยหายใจชนิดควบคุมด้วยปริมาตรและความดัน ขนาดกลาง</v>
      </c>
      <c r="L20" s="4">
        <f t="array" ref="L20">IF(COUNTIF('ค่าเสื่อม 2564'!$E$3:$E$399,"10699-รพร.สระแก้ว")&lt;$A20,"",INDEX('ค่าเสื่อม 2564'!L$3:L$399,SMALL(IF('ค่าเสื่อม 2564'!$E$3:$E$399="10699-รพร.สระแก้ว",ROW('ค่าเสื่อม 2564'!$E$3:$E$399)-ROW('ค่าเสื่อม 2564'!$E$3)+1),$A20)))</f>
        <v>8</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รพร.6515-003-2101/0008</v>
      </c>
      <c r="N20" s="10">
        <f t="array" ref="N20">IF(COUNTIF('ค่าเสื่อม 2564'!$E$3:$E$399,"10699-รพร.สระแก้ว")&lt;$A20,"",INDEX('ค่าเสื่อม 2564'!N$3:N$399,SMALL(IF('ค่าเสื่อม 2564'!$E$3:$E$399="10699-รพร.สระแก้ว",ROW('ค่าเสื่อม 2564'!$E$3:$E$399)-ROW('ค่าเสื่อม 2564'!$E$3)+1),$A20)))</f>
        <v>6400000</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6400000</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07/10/2563)</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427098</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ครุภัณฑ์</v>
      </c>
      <c r="I21" s="7" t="str">
        <f t="array" ref="I21">IF(COUNTIF('ค่าเสื่อม 2564'!$E$3:$E$399,"10699-รพร.สระแก้ว")&lt;$A21,"",INDEX('ค่าเสื่อม 2564'!I$3:I$399,SMALL(IF('ค่าเสื่อม 2564'!$E$3:$E$399="10699-รพร.สระแก้ว",ROW('ค่าเสื่อม 2564'!$E$3:$E$399)-ROW('ค่าเสื่อม 2564'!$E$3)+1),$A21)))</f>
        <v>07-ครุภัณฑ์การแพทย์สนับสนุน</v>
      </c>
      <c r="J21" s="7" t="str">
        <f t="array" ref="J21">IF(COUNTIF('ค่าเสื่อม 2564'!$E$3:$E$399,"10699-รพร.สระแก้ว")&lt;$A21,"",INDEX('ค่าเสื่อม 2564'!J$3:J$399,SMALL(IF('ค่าเสื่อม 2564'!$E$3:$E$399="10699-รพร.สระแก้ว",ROW('ค่าเสื่อม 2564'!$E$3:$E$399)-ROW('ค่าเสื่อม 2564'!$E$3)+1),$A21)))</f>
        <v>เครื่องละลายพลาสมาและอุ่นเลือดระบบความร้อนแห้ง</v>
      </c>
      <c r="K21" s="7" t="str">
        <f t="array" ref="K21">IF(COUNTIF('ค่าเสื่อม 2564'!$E$3:$E$399,"10699-รพร.สระแก้ว")&lt;$A21,"",INDEX('ค่าเสื่อม 2564'!K$3:K$399,SMALL(IF('ค่าเสื่อม 2564'!$E$3:$E$399="10699-รพร.สระแก้ว",ROW('ค่าเสื่อม 2564'!$E$3:$E$399)-ROW('ค่าเสื่อม 2564'!$E$3)+1),$A21)))</f>
        <v>เครื่องละลายพลาสมาและอุ่นเลือดระบบความร้อนแห้ง</v>
      </c>
      <c r="L21" s="4">
        <f t="array" ref="L21">IF(COUNTIF('ค่าเสื่อม 2564'!$E$3:$E$399,"10699-รพร.สระแก้ว")&lt;$A21,"",INDEX('ค่าเสื่อม 2564'!L$3:L$399,SMALL(IF('ค่าเสื่อม 2564'!$E$3:$E$399="10699-รพร.สระแก้ว",ROW('ค่าเสื่อม 2564'!$E$3:$E$399)-ROW('ค่าเสื่อม 2564'!$E$3)+1),$A21)))</f>
        <v>1</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รพร.6515-038-5101/0001</v>
      </c>
      <c r="N21" s="10">
        <f t="array" ref="N21">IF(COUNTIF('ค่าเสื่อม 2564'!$E$3:$E$399,"10699-รพร.สระแก้ว")&lt;$A21,"",INDEX('ค่าเสื่อม 2564'!N$3:N$399,SMALL(IF('ค่าเสื่อม 2564'!$E$3:$E$399="10699-รพร.สระแก้ว",ROW('ค่าเสื่อม 2564'!$E$3:$E$399)-ROW('ค่าเสื่อม 2564'!$E$3)+1),$A21)))</f>
        <v>400000</v>
      </c>
      <c r="O21" s="10">
        <f t="array" ref="O21">IF(COUNTIF('ค่าเสื่อม 2564'!$E$3:$E$399,"10699-รพร.สระแก้ว")&lt;$A21,"",INDEX('ค่าเสื่อม 2564'!O$3:O$399,SMALL(IF('ค่าเสื่อม 2564'!$E$3:$E$399="10699-รพร.สระแก้ว",ROW('ค่าเสื่อม 2564'!$E$3:$E$399)-ROW('ค่าเสื่อม 2564'!$E$3)+1),$A21)))</f>
        <v>0</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400000</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07/10/2563)</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427099</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ครุภัณฑ์</v>
      </c>
      <c r="I22" s="7" t="str">
        <f t="array" ref="I22">IF(COUNTIF('ค่าเสื่อม 2564'!$E$3:$E$399,"10699-รพร.สระแก้ว")&lt;$A22,"",INDEX('ค่าเสื่อม 2564'!I$3:I$399,SMALL(IF('ค่าเสื่อม 2564'!$E$3:$E$399="10699-รพร.สระแก้ว",ROW('ค่าเสื่อม 2564'!$E$3:$E$399)-ROW('ค่าเสื่อม 2564'!$E$3)+1),$A22)))</f>
        <v>07-ครุภัณฑ์การแพทย์สนับสนุน</v>
      </c>
      <c r="J22" s="7" t="str">
        <f t="array" ref="J22">IF(COUNTIF('ค่าเสื่อม 2564'!$E$3:$E$399,"10699-รพร.สระแก้ว")&lt;$A22,"",INDEX('ค่าเสื่อม 2564'!J$3:J$399,SMALL(IF('ค่าเสื่อม 2564'!$E$3:$E$399="10699-รพร.สระแก้ว",ROW('ค่าเสื่อม 2564'!$E$3:$E$399)-ROW('ค่าเสื่อม 2564'!$E$3)+1),$A22)))</f>
        <v>ตู้เก็บเกล็ดเลือดพร้อมเครื่องเขย่า ไม่น้อยกว่า 60 ถุง</v>
      </c>
      <c r="K22" s="7" t="str">
        <f t="array" ref="K22">IF(COUNTIF('ค่าเสื่อม 2564'!$E$3:$E$399,"10699-รพร.สระแก้ว")&lt;$A22,"",INDEX('ค่าเสื่อม 2564'!K$3:K$399,SMALL(IF('ค่าเสื่อม 2564'!$E$3:$E$399="10699-รพร.สระแก้ว",ROW('ค่าเสื่อม 2564'!$E$3:$E$399)-ROW('ค่าเสื่อม 2564'!$E$3)+1),$A22)))</f>
        <v>ตู้เก็บเกล็ดเลือดพร้อมเครื่องเขย่า สามารถเก็บเกล็ดเลือดได้ไม่น้อยกว่า 60 ถุง</v>
      </c>
      <c r="L22" s="4">
        <f t="array" ref="L22">IF(COUNTIF('ค่าเสื่อม 2564'!$E$3:$E$399,"10699-รพร.สระแก้ว")&lt;$A22,"",INDEX('ค่าเสื่อม 2564'!L$3:L$399,SMALL(IF('ค่าเสื่อม 2564'!$E$3:$E$399="10699-รพร.สระแก้ว",ROW('ค่าเสื่อม 2564'!$E$3:$E$399)-ROW('ค่าเสื่อม 2564'!$E$3)+1),$A22)))</f>
        <v>1</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รพร.6515-038-2151/0001</v>
      </c>
      <c r="N22" s="10">
        <f t="array" ref="N22">IF(COUNTIF('ค่าเสื่อม 2564'!$E$3:$E$399,"10699-รพร.สระแก้ว")&lt;$A22,"",INDEX('ค่าเสื่อม 2564'!N$3:N$399,SMALL(IF('ค่าเสื่อม 2564'!$E$3:$E$399="10699-รพร.สระแก้ว",ROW('ค่าเสื่อม 2564'!$E$3:$E$399)-ROW('ค่าเสื่อม 2564'!$E$3)+1),$A22)))</f>
        <v>650000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650000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07/10/2563)</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427100</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07/10/2563)</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2-</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วงเงินระดับเขต</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รั้วคอนกรีตบล็อก สูง 2.00 เมตร ความยาว 120 เมตร ตามแบบเลขที่ 3882/2556</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รั้วคอนกรีตบล็อก สูง 2.00 เมตร ความยาว 120 เมตร ตามแบบเลขที่ 3882/2556</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t="str">
        <f t="array" ref="M5">IF(COUNTIF('ค่าเสื่อม 2564'!$E$3:$E$399,"10870-รพ.อรัญประเทศ")&lt;$A5,"",INDEX('ค่าเสื่อม 2564'!M$3:M$399,SMALL(IF('ค่าเสื่อม 2564'!$E$3:$E$399="10870-รพ.อรัญประเทศ",ROW('ค่าเสื่อม 2564'!$E$3:$E$399)-ROW('ค่าเสื่อม 2564'!$E$3)+1),$A5)))</f>
        <v>5200-1-30001</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228000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228000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07/10/2563)</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1-</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428667</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วงเงินระดับจังหวัด</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ซ่อมแซมระบบปรับอากาศและระบายอากาศสำหรับห้องทันตกรรม รพ.สต.</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f t="array" ref="M6">IF(COUNTIF('ค่าเสื่อม 2564'!$E$3:$E$399,"10870-รพ.อรัญประเทศ")&lt;$A6,"",INDEX('ค่าเสื่อม 2564'!M$3:M$399,SMALL(IF('ค่าเสื่อม 2564'!$E$3:$E$399="10870-รพ.อรัญประเทศ",ROW('ค่าเสื่อม 2564'!$E$3:$E$399)-ROW('ค่าเสื่อม 2564'!$E$3)+1),$A6)))</f>
        <v>-35207</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70000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7300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77300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07/10/2563)</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1-</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428118</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07/10/2563)</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1-</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03-ครุภัณฑ์การแพทย์</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ตู้อบเลี้ยงเชื้อ (Incubator)</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ตู้อบเลี้ยงเชื้อ (Incubator)</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6515-0011-0003/1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175000</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0</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175000</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07/10/2563)</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2-</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414836</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14-ครุภัณฑ์โรงงาน</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วาวส์น้ำ</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วาวส์น้ำ</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4320-001-0002/1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20000</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0</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20000</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07/10/2563)</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4-</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414934</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เครื่องวัดความยาวรากฟัน</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เครื่องวัดความยาวรากฟัน</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6520-004-0002/1</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35000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35000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07/10/2563)</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3-</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414743</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03-ครุภัณฑ์การแพทย์</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เครื่องกรอฟันไมโครมอเตอร์สำหรับกรอฟันและกระดูก</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เครื่องกรอฟันไมโครมอเตอร์สำหรับกรอฟันและกระดูก</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6520-001-0001/1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55000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55000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07/10/2563)</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3-</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414717</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03-ครุภัณฑ์การแพทย์</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เครื่องไมโครคอมพิวเตอร์สำหรับวินิจฉัยภาพทางการแพทย์ชนิดความละเอียดสูงไม่น้อยกว่า 6 ล้านพิกเซล</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เครื่องไมโครคอมพิวเตอร์สำหรับวินิจฉัยภาพทางการแพทย์ชนิดความละเอียดสูงไม่น้อยกว่า 6 ล้านพิกเซล</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7440-011-014/1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590918.36</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110016.22</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700934.58</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07/10/2563)</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1-</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415126</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03-ครุภัณฑ์การแพทย์</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เครื่องขูดหินปูนแบบ Piezo Electric</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เครื่องขูดหินปูนแบบ Piezo Electric</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6520-0401-001/1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50000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50000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07/10/2563)</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3-</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414751</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14-ครุภัณฑ์โรงงาน</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เวียร์กันน้ำชำรุด</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เวียร์กันน้ำชำรุด</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0301-004-0003/1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5000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5000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07/10/2563)</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4-</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414926</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03-ครุภัณฑ์การแพทย์</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ตู้บ่มเชื้อในบรรยากาศคาร์บอนไดออกไซด์</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ตู้บ่มเชื้อในบรรยากาศคาร์บอนไดออกไซด์</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6515-0011-002/1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350000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350000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07/10/2563)</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2-</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414811</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14-ครุภัณฑ์โรงงาน</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ปั๊มสูบน้ำและตะกอน</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ปั๊มสูบน้ำและตะกอน</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4320-001-0002/1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60000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60000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07/10/2563)</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2-</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414900</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เครื่องรักษาโรคตาด้วยแสงเลเซอร์แยก</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เครื่องรักษาโรคตาด้วยแสงเลเซอร์แยก</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4390-1391-001/1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1340000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1340000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07/10/2563)</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2-</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414671</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03-ครุภัณฑ์การแพทย์</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เครื่องรักษาโรคตาด้วยแสงเลเซอร์เขียว</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เครื่องรักษาโรคตาด้วยแสงเลเซอร์เขียว</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4390-1391-0002/1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1550000</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0</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1550000</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07/10/2563)</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2-</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414678</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03-ครุภัณฑ์การแพทย์</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ตู้เย็นแช่ยาและวัคซีนพร้อมระบบติดตามอุณภูมิ</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ตู้เย็นแช่ยาและวัคซีนพร้อมระบบติดตามอุณภูมิ</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6515-0011-0001/1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110000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110000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07/10/2563)</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3-</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414795</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03-ครุภัณฑ์การแพทย์</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เครื่องจี้ตัดและห้ามเลือดในระบบทางเดินอาหารด้วยไฟฟ้าและก็าซอากอน</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เครื่องจี้ตัดและห้ามเลือดในระบบทางเดินอาหารด้วยไฟฟ้าและก็าซอากอน</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6515-035-0213/1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1400000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1400000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07/10/2563)</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3-</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414688</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14-ครุภัณฑ์โรงงาน</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เครื่องเติมอากาศใต้ผิวน้ำ Jet Aerator 25 hp</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เครื่องเติมอากาศใต้ผิวน้ำ Jet Aerator 25 hp</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0301-004-0002/1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40000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40000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07/10/2563)</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2-</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414879</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เครื่องนึ่งฆ่าเชื้อด้วยแรงดันไอน้ำอัตโนมัติ</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เครื่องนึ่งฆ่าเชื้อด้วยแรงดันไอน้ำอัตโนมัติ</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6515-038-0002/1</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360000</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0</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360000</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07/10/2563)</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2-</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414867</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03-ครุภัณฑ์การแพทย์</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เครื่องวัดความดันโลหิต (NIBP) ยี่ห้อ Phillip Gold way รุ่น GT 400</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ซ่อม NIBP ยี่ห้อ Phillip Gold way รุ่น GT 400</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6515-019-3201/5</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25000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25000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07/10/2563)</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2-</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414648</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12-ครุภัณฑ์สำนักงาน</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เครื่องฟอกอากาศ</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เครื่องฟอกอากาศ</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4140-003-000/1</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220000</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0</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220000</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07/10/2563)</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4-</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414874</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7421418.3599999994</v>
      </c>
      <c r="O83" s="60">
        <f t="shared" ref="O83:U83" si="0">SUM(O4:O82)</f>
        <v>117316.22</v>
      </c>
      <c r="P83" s="60">
        <f t="shared" si="0"/>
        <v>0</v>
      </c>
      <c r="Q83" s="60">
        <f t="shared" si="0"/>
        <v>7538734.5800000001</v>
      </c>
      <c r="R83" s="60">
        <f t="shared" si="0"/>
        <v>0</v>
      </c>
      <c r="S83" s="62">
        <f t="shared" si="0"/>
        <v>0</v>
      </c>
      <c r="T83" s="60">
        <f t="shared" si="0"/>
        <v>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วงเงินระดับเขต</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03-ครุภัณฑ์การแพทย์</v>
      </c>
      <c r="J4" s="7" t="str">
        <f t="array" ref="J4">IF(COUNTIF('ค่าเสื่อม 2564'!$E$3:$E$399,"10866-รพ.คลองหาด")&lt;$A4,"",INDEX('ค่าเสื่อม 2564'!J$3:J$399,SMALL(IF('ค่าเสื่อม 2564'!$E$3:$E$399="10866-รพ.คลองหาด",ROW('ค่าเสื่อม 2564'!$E$3:$E$399)-ROW('ค่าเสื่อม 2564'!$E$3)+1),$A4)))</f>
        <v>ซ่อมแซมยูนิตทันตกรรม</v>
      </c>
      <c r="K4" s="7" t="str">
        <f t="array" ref="K4">IF(COUNTIF('ค่าเสื่อม 2564'!$E$3:$E$399,"10866-รพ.คลองหาด")&lt;$A4,"",INDEX('ค่าเสื่อม 2564'!K$3:K$399,SMALL(IF('ค่าเสื่อม 2564'!$E$3:$E$399="10866-รพ.คลองหาด",ROW('ค่าเสื่อม 2564'!$E$3:$E$399)-ROW('ค่าเสื่อม 2564'!$E$3)+1),$A4)))</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4" s="4">
        <f t="array" ref="L4">IF(COUNTIF('ค่าเสื่อม 2564'!$E$3:$E$399,"10866-รพ.คลองหาด")&lt;$A4,"",INDEX('ค่าเสื่อม 2564'!L$3:L$399,SMALL(IF('ค่าเสื่อม 2564'!$E$3:$E$399="10866-รพ.คลองหาด",ROW('ค่าเสื่อม 2564'!$E$3:$E$399)-ROW('ค่าเสื่อม 2564'!$E$3)+1),$A4)))</f>
        <v>1</v>
      </c>
      <c r="M4" s="7" t="str">
        <f t="array" ref="M4">IF(COUNTIF('ค่าเสื่อม 2564'!$E$3:$E$399,"10866-รพ.คลองหาด")&lt;$A4,"",INDEX('ค่าเสื่อม 2564'!M$3:M$399,SMALL(IF('ค่าเสื่อม 2564'!$E$3:$E$399="10866-รพ.คลองหาด",ROW('ค่าเสื่อม 2564'!$E$3:$E$399)-ROW('ค่าเสื่อม 2564'!$E$3)+1),$A4)))</f>
        <v>6520-007-0001/1</v>
      </c>
      <c r="N4" s="10">
        <f t="array" ref="N4">IF(COUNTIF('ค่าเสื่อม 2564'!$E$3:$E$399,"10866-รพ.คลองหาด")&lt;$A4,"",INDEX('ค่าเสื่อม 2564'!N$3:N$399,SMALL(IF('ค่าเสื่อม 2564'!$E$3:$E$399="10866-รพ.คลองหาด",ROW('ค่าเสื่อม 2564'!$E$3:$E$399)-ROW('ค่าเสื่อม 2564'!$E$3)+1),$A4)))</f>
        <v>65000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65000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07/10/2563)</v>
      </c>
      <c r="S4" s="4" t="str">
        <f t="array" ref="S4">IF(COUNTIF('ค่าเสื่อม 2564'!$E$3:$E$399,"10866-รพ.คลองหาด")&lt;$A4,"",INDEX('ค่าเสื่อม 2564'!S$3:S$399,SMALL(IF('ค่าเสื่อม 2564'!$E$3:$E$399="10866-รพ.คลองหาด",ROW('ค่าเสื่อม 2564'!$E$3:$E$399)-ROW('ค่าเสื่อม 2564'!$E$3)+1),$A4)))</f>
        <v>2-</v>
      </c>
      <c r="T4" s="10">
        <f t="array" ref="T4">IF(COUNTIF('ค่าเสื่อม 2564'!$E$3:$E$399,"10866-รพ.คลองหาด")&lt;$A4,"",INDEX('ค่าเสื่อม 2564'!T$3:T$399,SMALL(IF('ค่าเสื่อม 2564'!$E$3:$E$399="10866-รพ.คลองหาด",ROW('ค่าเสื่อม 2564'!$E$3:$E$399)-ROW('ค่าเสื่อม 2564'!$E$3)+1),$A4)))</f>
        <v>65000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441771</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วงเงินหน่วยบริการสังกัดสป.สธ.</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08-ครุภัณฑ์คอมพิวเตอร์</v>
      </c>
      <c r="J5" s="7" t="str">
        <f t="array" ref="J5">IF(COUNTIF('ค่าเสื่อม 2564'!$E$3:$E$399,"10866-รพ.คลองหาด")&lt;$A5,"",INDEX('ค่าเสื่อม 2564'!J$3:J$399,SMALL(IF('ค่าเสื่อม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K5" s="7" t="str">
        <f t="array" ref="K5">IF(COUNTIF('ค่าเสื่อม 2564'!$E$3:$E$399,"10866-รพ.คลองหาด")&lt;$A5,"",INDEX('ค่าเสื่อม 2564'!K$3:K$399,SMALL(IF('ค่าเสื่อม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L5" s="4">
        <f t="array" ref="L5">IF(COUNTIF('ค่าเสื่อม 2564'!$E$3:$E$399,"10866-รพ.คลองหาด")&lt;$A5,"",INDEX('ค่าเสื่อม 2564'!L$3:L$399,SMALL(IF('ค่าเสื่อม 2564'!$E$3:$E$399="10866-รพ.คลองหาด",ROW('ค่าเสื่อม 2564'!$E$3:$E$399)-ROW('ค่าเสื่อม 2564'!$E$3)+1),$A5)))</f>
        <v>2</v>
      </c>
      <c r="M5" s="7" t="str">
        <f t="array" ref="M5">IF(COUNTIF('ค่าเสื่อม 2564'!$E$3:$E$399,"10866-รพ.คลองหาด")&lt;$A5,"",INDEX('ค่าเสื่อม 2564'!M$3:M$399,SMALL(IF('ค่าเสื่อม 2564'!$E$3:$E$399="10866-รพ.คลองหาด",ROW('ค่าเสื่อม 2564'!$E$3:$E$399)-ROW('ค่าเสื่อม 2564'!$E$3)+1),$A5)))</f>
        <v>รหัส สอ.7440-001-0006/8 และ สอ.7440-001-0006/9</v>
      </c>
      <c r="N5" s="10">
        <f t="array" ref="N5">IF(COUNTIF('ค่าเสื่อม 2564'!$E$3:$E$399,"10866-รพ.คลองหาด")&lt;$A5,"",INDEX('ค่าเสื่อม 2564'!N$3:N$399,SMALL(IF('ค่าเสื่อม 2564'!$E$3:$E$399="10866-รพ.คลองหาด",ROW('ค่าเสื่อม 2564'!$E$3:$E$399)-ROW('ค่าเสื่อม 2564'!$E$3)+1),$A5)))</f>
        <v>60000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60000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07/10/2563)</v>
      </c>
      <c r="S5" s="4" t="str">
        <f t="array" ref="S5">IF(COUNTIF('ค่าเสื่อม 2564'!$E$3:$E$399,"10866-รพ.คลองหาด")&lt;$A5,"",INDEX('ค่าเสื่อม 2564'!S$3:S$399,SMALL(IF('ค่าเสื่อม 2564'!$E$3:$E$399="10866-รพ.คลองหาด",ROW('ค่าเสื่อม 2564'!$E$3:$E$399)-ROW('ค่าเสื่อม 2564'!$E$3)+1),$A5)))</f>
        <v>1-</v>
      </c>
      <c r="T5" s="10">
        <f t="array" ref="T5">IF(COUNTIF('ค่าเสื่อม 2564'!$E$3:$E$399,"10866-รพ.คลองหาด")&lt;$A5,"",INDEX('ค่าเสื่อม 2564'!T$3:T$399,SMALL(IF('ค่าเสื่อม 2564'!$E$3:$E$399="10866-รพ.คลองหาด",ROW('ค่าเสื่อม 2564'!$E$3:$E$399)-ROW('ค่าเสื่อม 2564'!$E$3)+1),$A5)))</f>
        <v>60000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402622</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12-ครุภัณฑ์สำนักงาน</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L6" s="4">
        <f t="array" ref="L6">IF(COUNTIF('ค่าเสื่อม 2564'!$E$3:$E$399,"10866-รพ.คลองหาด")&lt;$A6,"",INDEX('ค่าเสื่อม 2564'!L$3:L$399,SMALL(IF('ค่าเสื่อม 2564'!$E$3:$E$399="10866-รพ.คลองหาด",ROW('ค่าเสื่อม 2564'!$E$3:$E$399)-ROW('ค่าเสื่อม 2564'!$E$3)+1),$A6)))</f>
        <v>2</v>
      </c>
      <c r="M6" s="7" t="str">
        <f t="array" ref="M6">IF(COUNTIF('ค่าเสื่อม 2564'!$E$3:$E$399,"10866-รพ.คลองหาด")&lt;$A6,"",INDEX('ค่าเสื่อม 2564'!M$3:M$399,SMALL(IF('ค่าเสื่อม 2564'!$E$3:$E$399="10866-รพ.คลองหาด",ROW('ค่าเสื่อม 2564'!$E$3:$E$399)-ROW('ค่าเสื่อม 2564'!$E$3)+1),$A6)))</f>
        <v>4120-001-0013/1 และ 4120-001-0013/2</v>
      </c>
      <c r="N6" s="10">
        <f t="array" ref="N6">IF(COUNTIF('ค่าเสื่อม 2564'!$E$3:$E$399,"10866-รพ.คลองหาด")&lt;$A6,"",INDEX('ค่าเสื่อม 2564'!N$3:N$399,SMALL(IF('ค่าเสื่อม 2564'!$E$3:$E$399="10866-รพ.คลองหาด",ROW('ค่าเสื่อม 2564'!$E$3:$E$399)-ROW('ค่าเสื่อม 2564'!$E$3)+1),$A6)))</f>
        <v>72800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72800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07/10/2563)</v>
      </c>
      <c r="S6" s="4" t="str">
        <f t="array" ref="S6">IF(COUNTIF('ค่าเสื่อม 2564'!$E$3:$E$399,"10866-รพ.คลองหาด")&lt;$A6,"",INDEX('ค่าเสื่อม 2564'!S$3:S$399,SMALL(IF('ค่าเสื่อม 2564'!$E$3:$E$399="10866-รพ.คลองหาด",ROW('ค่าเสื่อม 2564'!$E$3:$E$399)-ROW('ค่าเสื่อม 2564'!$E$3)+1),$A6)))</f>
        <v>2-</v>
      </c>
      <c r="T6" s="10">
        <f t="array" ref="T6">IF(COUNTIF('ค่าเสื่อม 2564'!$E$3:$E$399,"10866-รพ.คลองหาด")&lt;$A6,"",INDEX('ค่าเสื่อม 2564'!T$3:T$399,SMALL(IF('ค่าเสื่อม 2564'!$E$3:$E$399="10866-รพ.คลองหาด",ROW('ค่าเสื่อม 2564'!$E$3:$E$399)-ROW('ค่าเสื่อม 2564'!$E$3)+1),$A6)))</f>
        <v>72800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402735</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08-ครุภัณฑ์คอมพิวเตอร์</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L7" s="4">
        <f t="array" ref="L7">IF(COUNTIF('ค่าเสื่อม 2564'!$E$3:$E$399,"10866-รพ.คลองหาด")&lt;$A7,"",INDEX('ค่าเสื่อม 2564'!L$3:L$399,SMALL(IF('ค่าเสื่อม 2564'!$E$3:$E$399="10866-รพ.คลองหาด",ROW('ค่าเสื่อม 2564'!$E$3:$E$399)-ROW('ค่าเสื่อม 2564'!$E$3)+1),$A7)))</f>
        <v>1</v>
      </c>
      <c r="M7" s="7" t="str">
        <f t="array" ref="M7">IF(COUNTIF('ค่าเสื่อม 2564'!$E$3:$E$399,"10866-รพ.คลองหาด")&lt;$A7,"",INDEX('ค่าเสื่อม 2564'!M$3:M$399,SMALL(IF('ค่าเสื่อม 2564'!$E$3:$E$399="10866-รพ.คลองหาด",ROW('ค่าเสื่อม 2564'!$E$3:$E$399)-ROW('ค่าเสื่อม 2564'!$E$3)+1),$A7)))</f>
        <v>7440-001-0028/5</v>
      </c>
      <c r="N7" s="10">
        <f t="array" ref="N7">IF(COUNTIF('ค่าเสื่อม 2564'!$E$3:$E$399,"10866-รพ.คลองหาด")&lt;$A7,"",INDEX('ค่าเสื่อม 2564'!N$3:N$399,SMALL(IF('ค่าเสื่อม 2564'!$E$3:$E$399="10866-รพ.คลองหาด",ROW('ค่าเสื่อม 2564'!$E$3:$E$399)-ROW('ค่าเสื่อม 2564'!$E$3)+1),$A7)))</f>
        <v>30000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30000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07/10/2563)</v>
      </c>
      <c r="S7" s="4" t="str">
        <f t="array" ref="S7">IF(COUNTIF('ค่าเสื่อม 2564'!$E$3:$E$399,"10866-รพ.คลองหาด")&lt;$A7,"",INDEX('ค่าเสื่อม 2564'!S$3:S$399,SMALL(IF('ค่าเสื่อม 2564'!$E$3:$E$399="10866-รพ.คลองหาด",ROW('ค่าเสื่อม 2564'!$E$3:$E$399)-ROW('ค่าเสื่อม 2564'!$E$3)+1),$A7)))</f>
        <v>1-</v>
      </c>
      <c r="T7" s="10">
        <f t="array" ref="T7">IF(COUNTIF('ค่าเสื่อม 2564'!$E$3:$E$399,"10866-รพ.คลองหาด")&lt;$A7,"",INDEX('ค่าเสื่อม 2564'!T$3:T$399,SMALL(IF('ค่าเสื่อม 2564'!$E$3:$E$399="10866-รพ.คลองหาด",ROW('ค่าเสื่อม 2564'!$E$3:$E$399)-ROW('ค่าเสื่อม 2564'!$E$3)+1),$A7)))</f>
        <v>30000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402697</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07/10/2563)</v>
      </c>
      <c r="S8" s="4" t="str">
        <f t="array" ref="S8">IF(COUNTIF('ค่าเสื่อม 2564'!$E$3:$E$399,"10866-รพ.คลองหาด")&lt;$A8,"",INDEX('ค่าเสื่อม 2564'!S$3:S$399,SMALL(IF('ค่าเสื่อม 2564'!$E$3:$E$399="10866-รพ.คลองหาด",ROW('ค่าเสื่อม 2564'!$E$3:$E$399)-ROW('ค่าเสื่อม 2564'!$E$3)+1),$A8)))</f>
        <v>2-</v>
      </c>
      <c r="T8" s="10">
        <f t="array" ref="T8">IF(COUNTIF('ค่าเสื่อม 2564'!$E$3:$E$399,"10866-รพ.คลองหาด")&lt;$A8,"",INDEX('ค่าเสื่อม 2564'!T$3:T$399,SMALL(IF('ค่าเสื่อม 2564'!$E$3:$E$399="10866-รพ.คลองหาด",ROW('ค่าเสื่อม 2564'!$E$3:$E$399)-ROW('ค่าเสื่อม 2564'!$E$3)+1),$A8)))</f>
        <v>36400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08-ครุภัณฑ์คอมพิวเตอร์</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L9" s="4">
        <f t="array" ref="L9">IF(COUNTIF('ค่าเสื่อม 2564'!$E$3:$E$399,"10866-รพ.คลองหาด")&lt;$A9,"",INDEX('ค่าเสื่อม 2564'!L$3:L$399,SMALL(IF('ค่าเสื่อม 2564'!$E$3:$E$399="10866-รพ.คลองหาด",ROW('ค่าเสื่อม 2564'!$E$3:$E$399)-ROW('ค่าเสื่อม 2564'!$E$3)+1),$A9)))</f>
        <v>1</v>
      </c>
      <c r="M9" s="7" t="str">
        <f t="array" ref="M9">IF(COUNTIF('ค่าเสื่อม 2564'!$E$3:$E$399,"10866-รพ.คลองหาด")&lt;$A9,"",INDEX('ค่าเสื่อม 2564'!M$3:M$399,SMALL(IF('ค่าเสื่อม 2564'!$E$3:$E$399="10866-รพ.คลองหาด",ROW('ค่าเสื่อม 2564'!$E$3:$E$399)-ROW('ค่าเสื่อม 2564'!$E$3)+1),$A9)))</f>
        <v>7440-002/1</v>
      </c>
      <c r="N9" s="10">
        <f t="array" ref="N9">IF(COUNTIF('ค่าเสื่อม 2564'!$E$3:$E$399,"10866-รพ.คลองหาด")&lt;$A9,"",INDEX('ค่าเสื่อม 2564'!N$3:N$399,SMALL(IF('ค่าเสื่อม 2564'!$E$3:$E$399="10866-รพ.คลองหาด",ROW('ค่าเสื่อม 2564'!$E$3:$E$399)-ROW('ค่าเสื่อม 2564'!$E$3)+1),$A9)))</f>
        <v>30000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30000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07/10/2563)</v>
      </c>
      <c r="S9" s="4" t="str">
        <f t="array" ref="S9">IF(COUNTIF('ค่าเสื่อม 2564'!$E$3:$E$399,"10866-รพ.คลองหาด")&lt;$A9,"",INDEX('ค่าเสื่อม 2564'!S$3:S$399,SMALL(IF('ค่าเสื่อม 2564'!$E$3:$E$399="10866-รพ.คลองหาด",ROW('ค่าเสื่อม 2564'!$E$3:$E$399)-ROW('ค่าเสื่อม 2564'!$E$3)+1),$A9)))</f>
        <v>1-</v>
      </c>
      <c r="T9" s="10">
        <f t="array" ref="T9">IF(COUNTIF('ค่าเสื่อม 2564'!$E$3:$E$399,"10866-รพ.คลองหาด")&lt;$A9,"",INDEX('ค่าเสื่อม 2564'!T$3:T$399,SMALL(IF('ค่าเสื่อม 2564'!$E$3:$E$399="10866-รพ.คลองหาด",ROW('ค่าเสื่อม 2564'!$E$3:$E$399)-ROW('ค่าเสื่อม 2564'!$E$3)+1),$A9)))</f>
        <v>30000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402704</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12-ครุภัณฑ์สำนักงาน</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L10" s="4">
        <f t="array" ref="L10">IF(COUNTIF('ค่าเสื่อม 2564'!$E$3:$E$399,"10866-รพ.คลองหาด")&lt;$A10,"",INDEX('ค่าเสื่อม 2564'!L$3:L$399,SMALL(IF('ค่าเสื่อม 2564'!$E$3:$E$399="10866-รพ.คลองหาด",ROW('ค่าเสื่อม 2564'!$E$3:$E$399)-ROW('ค่าเสื่อม 2564'!$E$3)+1),$A10)))</f>
        <v>2</v>
      </c>
      <c r="M10" s="7" t="str">
        <f t="array" ref="M10">IF(COUNTIF('ค่าเสื่อม 2564'!$E$3:$E$399,"10866-รพ.คลองหาด")&lt;$A10,"",INDEX('ค่าเสื่อม 2564'!M$3:M$399,SMALL(IF('ค่าเสื่อม 2564'!$E$3:$E$399="10866-รพ.คลองหาด",ROW('ค่าเสื่อม 2564'!$E$3:$E$399)-ROW('ค่าเสื่อม 2564'!$E$3)+1),$A10)))</f>
        <v>สอ.4120-001-0008 / 1 และ สอ.4120-001-0008 / ๒</v>
      </c>
      <c r="N10" s="10">
        <f t="array" ref="N10">IF(COUNTIF('ค่าเสื่อม 2564'!$E$3:$E$399,"10866-รพ.คลองหาด")&lt;$A10,"",INDEX('ค่าเสื่อม 2564'!N$3:N$399,SMALL(IF('ค่าเสื่อม 2564'!$E$3:$E$399="10866-รพ.คลองหาด",ROW('ค่าเสื่อม 2564'!$E$3:$E$399)-ROW('ค่าเสื่อม 2564'!$E$3)+1),$A10)))</f>
        <v>72800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72800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07/10/2563)</v>
      </c>
      <c r="S10" s="4" t="str">
        <f t="array" ref="S10">IF(COUNTIF('ค่าเสื่อม 2564'!$E$3:$E$399,"10866-รพ.คลองหาด")&lt;$A10,"",INDEX('ค่าเสื่อม 2564'!S$3:S$399,SMALL(IF('ค่าเสื่อม 2564'!$E$3:$E$399="10866-รพ.คลองหาด",ROW('ค่าเสื่อม 2564'!$E$3:$E$399)-ROW('ค่าเสื่อม 2564'!$E$3)+1),$A10)))</f>
        <v>2-</v>
      </c>
      <c r="T10" s="10">
        <f t="array" ref="T10">IF(COUNTIF('ค่าเสื่อม 2564'!$E$3:$E$399,"10866-รพ.คลองหาด")&lt;$A10,"",INDEX('ค่าเสื่อม 2564'!T$3:T$399,SMALL(IF('ค่าเสื่อม 2564'!$E$3:$E$399="10866-รพ.คลองหาด",ROW('ค่าเสื่อม 2564'!$E$3:$E$399)-ROW('ค่าเสื่อม 2564'!$E$3)+1),$A10)))</f>
        <v>72800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402801</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12-ครุภัณฑ์สำนักงาน</v>
      </c>
      <c r="J11" s="7" t="str">
        <f t="array" ref="J11">IF(COUNTIF('ค่าเสื่อม 2564'!$E$3:$E$399,"10866-รพ.คลองหาด")&lt;$A11,"",INDEX('ค่าเสื่อม 2564'!J$3:J$399,SMALL(IF('ค่าเสื่อม 2564'!$E$3:$E$399="10866-รพ.คลองหาด",ROW('ค่าเสื่อม 2564'!$E$3:$E$399)-ROW('ค่าเสื่อม 2564'!$E$3)+1),$A11)))</f>
        <v>เครื่องปรับอากาศ แบบติดผนัง (ระบบ Inverter) ขนาด 24,000 บีทียู (ราคารวมค่าติดตั้ง)</v>
      </c>
      <c r="K11" s="7" t="str">
        <f t="array" ref="K11">IF(COUNTIF('ค่าเสื่อม 2564'!$E$3:$E$399,"10866-รพ.คลองหาด")&lt;$A11,"",INDEX('ค่าเสื่อม 2564'!K$3:K$399,SMALL(IF('ค่าเสื่อม 2564'!$E$3:$E$399="10866-รพ.คลองหาด",ROW('ค่าเสื่อม 2564'!$E$3:$E$399)-ROW('ค่าเสื่อม 2564'!$E$3)+1),$A11)))</f>
        <v>เครื่องปรับอากาศ แบบติดผนัง (ระบบ Inverter) ขนาด 24,000 บีทียู (ราคารวมค่าติดตั้ง)</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สอ.4120-001-0008 /3</v>
      </c>
      <c r="N11" s="10">
        <f t="array" ref="N11">IF(COUNTIF('ค่าเสื่อม 2564'!$E$3:$E$399,"10866-รพ.คลองหาด")&lt;$A11,"",INDEX('ค่าเสื่อม 2564'!N$3:N$399,SMALL(IF('ค่าเสื่อม 2564'!$E$3:$E$399="10866-รพ.คลองหาด",ROW('ค่าเสื่อม 2564'!$E$3:$E$399)-ROW('ค่าเสื่อม 2564'!$E$3)+1),$A11)))</f>
        <v>36400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36400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07/10/2563)</v>
      </c>
      <c r="S11" s="4" t="str">
        <f t="array" ref="S11">IF(COUNTIF('ค่าเสื่อม 2564'!$E$3:$E$399,"10866-รพ.คลองหาด")&lt;$A11,"",INDEX('ค่าเสื่อม 2564'!S$3:S$399,SMALL(IF('ค่าเสื่อม 2564'!$E$3:$E$399="10866-รพ.คลองหาด",ROW('ค่าเสื่อม 2564'!$E$3:$E$399)-ROW('ค่าเสื่อม 2564'!$E$3)+1),$A11)))</f>
        <v>2-</v>
      </c>
      <c r="T11" s="10">
        <f t="array" ref="T11">IF(COUNTIF('ค่าเสื่อม 2564'!$E$3:$E$399,"10866-รพ.คลองหาด")&lt;$A11,"",INDEX('ค่าเสื่อม 2564'!T$3:T$399,SMALL(IF('ค่าเสื่อม 2564'!$E$3:$E$399="10866-รพ.คลองหาด",ROW('ค่าเสื่อม 2564'!$E$3:$E$399)-ROW('ค่าเสื่อม 2564'!$E$3)+1),$A11)))</f>
        <v>36400</v>
      </c>
      <c r="U11" s="10">
        <f t="array" ref="U11">IF(COUNTIF('ค่าเสื่อม 2564'!$E$3:$E$399,"10866-รพ.คลองหาด")&lt;$A11,"",INDEX('ค่าเสื่อม 2564'!U$3:U$399,SMALL(IF('ค่าเสื่อม 2564'!$E$3:$E$399="10866-รพ.คลองหาด",ROW('ค่าเสื่อม 2564'!$E$3:$E$399)-ROW('ค่าเสื่อม 2564'!$E$3)+1),$A11)))</f>
        <v>0</v>
      </c>
      <c r="V11" s="7">
        <f t="array" ref="V11">IF(COUNTIF('ค่าเสื่อม 2564'!$E$3:$E$399,"10866-รพ.คลองหาด")&lt;$A11,"",INDEX('ค่าเสื่อม 2564'!V$3:V$399,SMALL(IF('ค่าเสื่อม 2564'!$E$3:$E$399="10866-รพ.คลองหาด",ROW('ค่าเสื่อม 2564'!$E$3:$E$399)-ROW('ค่าเสื่อม 2564'!$E$3)+1),$A11)))</f>
        <v>0</v>
      </c>
      <c r="W11" s="7">
        <f t="array" ref="W11">IF(COUNTIF('ค่าเสื่อม 2564'!$E$3:$E$399,"10866-รพ.คลองหาด")&lt;$A11,"",INDEX('ค่าเสื่อม 2564'!W$3:W$399,SMALL(IF('ค่าเสื่อม 2564'!$E$3:$E$399="10866-รพ.คลองหาด",ROW('ค่าเสื่อม 2564'!$E$3:$E$399)-ROW('ค่าเสื่อม 2564'!$E$3)+1),$A11)))</f>
        <v>402749</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10-ครุภัณฑ์ยานพาหนะและขนส่ง</v>
      </c>
      <c r="J12" s="7" t="str">
        <f t="array" ref="J12">IF(COUNTIF('ค่าเสื่อม 2564'!$E$3:$E$399,"10866-รพ.คลองหาด")&lt;$A12,"",INDEX('ค่าเสื่อม 2564'!J$3:J$399,SMALL(IF('ค่าเสื่อม 2564'!$E$3:$E$399="10866-รพ.คลองหาด",ROW('ค่าเสื่อม 2564'!$E$3:$E$399)-ROW('ค่าเสื่อม 2564'!$E$3)+1),$A12)))</f>
        <v>รถจักรยานยนต์ ขนาด 110 ซีซี แบบเกียร์ธรรมดา</v>
      </c>
      <c r="K12" s="7" t="str">
        <f t="array" ref="K12">IF(COUNTIF('ค่าเสื่อม 2564'!$E$3:$E$399,"10866-รพ.คลองหาด")&lt;$A12,"",INDEX('ค่าเสื่อม 2564'!K$3:K$399,SMALL(IF('ค่าเสื่อม 2564'!$E$3:$E$399="10866-รพ.คลองหาด",ROW('ค่าเสื่อม 2564'!$E$3:$E$399)-ROW('ค่าเสื่อม 2564'!$E$3)+1),$A12)))</f>
        <v>รถจักรยานยนต์ ขนาด 110 ซีซี แบบเกียร์ธรรมดา</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 2340-003-0002/3</v>
      </c>
      <c r="N12" s="10">
        <f t="array" ref="N12">IF(COUNTIF('ค่าเสื่อม 2564'!$E$3:$E$399,"10866-รพ.คลองหาด")&lt;$A12,"",INDEX('ค่าเสื่อม 2564'!N$3:N$399,SMALL(IF('ค่าเสื่อม 2564'!$E$3:$E$399="10866-รพ.คลองหาด",ROW('ค่าเสื่อม 2564'!$E$3:$E$399)-ROW('ค่าเสื่อม 2564'!$E$3)+1),$A12)))</f>
        <v>44800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44800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07/10/2563)</v>
      </c>
      <c r="S12" s="4" t="str">
        <f t="array" ref="S12">IF(COUNTIF('ค่าเสื่อม 2564'!$E$3:$E$399,"10866-รพ.คลองหาด")&lt;$A12,"",INDEX('ค่าเสื่อม 2564'!S$3:S$399,SMALL(IF('ค่าเสื่อม 2564'!$E$3:$E$399="10866-รพ.คลองหาด",ROW('ค่าเสื่อม 2564'!$E$3:$E$399)-ROW('ค่าเสื่อม 2564'!$E$3)+1),$A12)))</f>
        <v>2-</v>
      </c>
      <c r="T12" s="10">
        <f t="array" ref="T12">IF(COUNTIF('ค่าเสื่อม 2564'!$E$3:$E$399,"10866-รพ.คลองหาด")&lt;$A12,"",INDEX('ค่าเสื่อม 2564'!T$3:T$399,SMALL(IF('ค่าเสื่อม 2564'!$E$3:$E$399="10866-รพ.คลองหาด",ROW('ค่าเสื่อม 2564'!$E$3:$E$399)-ROW('ค่าเสื่อม 2564'!$E$3)+1),$A12)))</f>
        <v>39500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12-ครุภัณฑ์สำนักงาน</v>
      </c>
      <c r="J13" s="7" t="str">
        <f t="array" ref="J13">IF(COUNTIF('ค่าเสื่อม 2564'!$E$3:$E$399,"10866-รพ.คลองหาด")&lt;$A13,"",INDEX('ค่าเสื่อม 2564'!J$3:J$399,SMALL(IF('ค่าเสื่อม 2564'!$E$3:$E$399="10866-รพ.คลองหาด",ROW('ค่าเสื่อม 2564'!$E$3:$E$399)-ROW('ค่าเสื่อม 2564'!$E$3)+1),$A13)))</f>
        <v>เครื่องปรับอากาศ แบบติดผนัง (ระบบ Inverter) ขนาด 24,000 บีทียู (ราคารวมค่าติดตั้ง)</v>
      </c>
      <c r="K13" s="7" t="str">
        <f t="array" ref="K13">IF(COUNTIF('ค่าเสื่อม 2564'!$E$3:$E$399,"10866-รพ.คลองหาด")&lt;$A13,"",INDEX('ค่าเสื่อม 2564'!K$3:K$399,SMALL(IF('ค่าเสื่อม 2564'!$E$3:$E$399="10866-รพ.คลองหาด",ROW('ค่าเสื่อม 2564'!$E$3:$E$399)-ROW('ค่าเสื่อม 2564'!$E$3)+1),$A13)))</f>
        <v>เครื่องปรับอากาศ แบบติดผนัง (ระบบ Inverter) ขนาด 24,000 บีทียู (ราคารวมค่าติดตั้ง)</v>
      </c>
      <c r="L13" s="4">
        <f t="array" ref="L13">IF(COUNTIF('ค่าเสื่อม 2564'!$E$3:$E$399,"10866-รพ.คลองหาด")&lt;$A13,"",INDEX('ค่าเสื่อม 2564'!L$3:L$399,SMALL(IF('ค่าเสื่อม 2564'!$E$3:$E$399="10866-รพ.คลองหาด",ROW('ค่าเสื่อม 2564'!$E$3:$E$399)-ROW('ค่าเสื่อม 2564'!$E$3)+1),$A13)))</f>
        <v>2</v>
      </c>
      <c r="M13" s="7" t="str">
        <f t="array" ref="M13">IF(COUNTIF('ค่าเสื่อม 2564'!$E$3:$E$399,"10866-รพ.คลองหาด")&lt;$A13,"",INDEX('ค่าเสื่อม 2564'!M$3:M$399,SMALL(IF('ค่าเสื่อม 2564'!$E$3:$E$399="10866-รพ.คลองหาด",ROW('ค่าเสื่อม 2564'!$E$3:$E$399)-ROW('ค่าเสื่อม 2564'!$E$3)+1),$A13)))</f>
        <v>4120-001-009/1 และ 4120-001-004/01</v>
      </c>
      <c r="N13" s="10">
        <f t="array" ref="N13">IF(COUNTIF('ค่าเสื่อม 2564'!$E$3:$E$399,"10866-รพ.คลองหาด")&lt;$A13,"",INDEX('ค่าเสื่อม 2564'!N$3:N$399,SMALL(IF('ค่าเสื่อม 2564'!$E$3:$E$399="10866-รพ.คลองหาด",ROW('ค่าเสื่อม 2564'!$E$3:$E$399)-ROW('ค่าเสื่อม 2564'!$E$3)+1),$A13)))</f>
        <v>72800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72800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07/10/2563)</v>
      </c>
      <c r="S13" s="4" t="str">
        <f t="array" ref="S13">IF(COUNTIF('ค่าเสื่อม 2564'!$E$3:$E$399,"10866-รพ.คลองหาด")&lt;$A13,"",INDEX('ค่าเสื่อม 2564'!S$3:S$399,SMALL(IF('ค่าเสื่อม 2564'!$E$3:$E$399="10866-รพ.คลองหาด",ROW('ค่าเสื่อม 2564'!$E$3:$E$399)-ROW('ค่าเสื่อม 2564'!$E$3)+1),$A13)))</f>
        <v>2-</v>
      </c>
      <c r="T13" s="10">
        <f t="array" ref="T13">IF(COUNTIF('ค่าเสื่อม 2564'!$E$3:$E$399,"10866-รพ.คลองหาด")&lt;$A13,"",INDEX('ค่าเสื่อม 2564'!T$3:T$399,SMALL(IF('ค่าเสื่อม 2564'!$E$3:$E$399="10866-รพ.คลองหาด",ROW('ค่าเสื่อม 2564'!$E$3:$E$399)-ROW('ค่าเสื่อม 2564'!$E$3)+1),$A13)))</f>
        <v>72800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08-ครุภัณฑ์คอมพิวเตอร์</v>
      </c>
      <c r="J14" s="7" t="str">
        <f t="array" ref="J14">IF(COUNTIF('ค่าเสื่อม 2564'!$E$3:$E$399,"10866-รพ.คลองหาด")&lt;$A14,"",INDEX('ค่าเสื่อม 2564'!J$3:J$399,SMALL(IF('ค่าเสื่อม 2564'!$E$3:$E$399="10866-รพ.คลองหาด",ROW('ค่าเสื่อม 2564'!$E$3:$E$399)-ROW('ค่าเสื่อม 2564'!$E$3)+1),$A14)))</f>
        <v>เครื่องคอมพิวเตอร์ สำหรับงานประมวลผล แบบที่ 2 * (จอภาพขนาดไม่น้อยกว่า 19 นิ้ว)</v>
      </c>
      <c r="K14" s="7" t="str">
        <f t="array" ref="K14">IF(COUNTIF('ค่าเสื่อม 2564'!$E$3:$E$399,"10866-รพ.คลองหาด")&lt;$A14,"",INDEX('ค่าเสื่อม 2564'!K$3:K$399,SMALL(IF('ค่าเสื่อม 2564'!$E$3:$E$399="10866-รพ.คลองหาด",ROW('ค่าเสื่อม 2564'!$E$3:$E$399)-ROW('ค่าเสื่อม 2564'!$E$3)+1),$A14)))</f>
        <v>เครื่องคอมพิวเตอร์ สำหรับงานประมวลผล แบบที่ 2 * (จอภาพขนาดไม่น้อยกว่า 19 นิ้ว)</v>
      </c>
      <c r="L14" s="4">
        <f t="array" ref="L14">IF(COUNTIF('ค่าเสื่อม 2564'!$E$3:$E$399,"10866-รพ.คลองหาด")&lt;$A14,"",INDEX('ค่าเสื่อม 2564'!L$3:L$399,SMALL(IF('ค่าเสื่อม 2564'!$E$3:$E$399="10866-รพ.คลองหาด",ROW('ค่าเสื่อม 2564'!$E$3:$E$399)-ROW('ค่าเสื่อม 2564'!$E$3)+1),$A14)))</f>
        <v>1</v>
      </c>
      <c r="M14" s="7" t="str">
        <f t="array" ref="M14">IF(COUNTIF('ค่าเสื่อม 2564'!$E$3:$E$399,"10866-รพ.คลองหาด")&lt;$A14,"",INDEX('ค่าเสื่อม 2564'!M$3:M$399,SMALL(IF('ค่าเสื่อม 2564'!$E$3:$E$399="10866-รพ.คลองหาด",ROW('ค่าเสื่อม 2564'!$E$3:$E$399)-ROW('ค่าเสื่อม 2564'!$E$3)+1),$A14)))</f>
        <v>7440-001-0006/3</v>
      </c>
      <c r="N14" s="10">
        <f t="array" ref="N14">IF(COUNTIF('ค่าเสื่อม 2564'!$E$3:$E$399,"10866-รพ.คลองหาด")&lt;$A14,"",INDEX('ค่าเสื่อม 2564'!N$3:N$399,SMALL(IF('ค่าเสื่อม 2564'!$E$3:$E$399="10866-รพ.คลองหาด",ROW('ค่าเสื่อม 2564'!$E$3:$E$399)-ROW('ค่าเสื่อม 2564'!$E$3)+1),$A14)))</f>
        <v>30000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30000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07/10/2563)</v>
      </c>
      <c r="S14" s="4" t="str">
        <f t="array" ref="S14">IF(COUNTIF('ค่าเสื่อม 2564'!$E$3:$E$399,"10866-รพ.คลองหาด")&lt;$A14,"",INDEX('ค่าเสื่อม 2564'!S$3:S$399,SMALL(IF('ค่าเสื่อม 2564'!$E$3:$E$399="10866-รพ.คลองหาด",ROW('ค่าเสื่อม 2564'!$E$3:$E$399)-ROW('ค่าเสื่อม 2564'!$E$3)+1),$A14)))</f>
        <v>1-</v>
      </c>
      <c r="T14" s="10">
        <f t="array" ref="T14">IF(COUNTIF('ค่าเสื่อม 2564'!$E$3:$E$399,"10866-รพ.คลองหาด")&lt;$A14,"",INDEX('ค่าเสื่อม 2564'!T$3:T$399,SMALL(IF('ค่าเสื่อม 2564'!$E$3:$E$399="10866-รพ.คลองหาด",ROW('ค่าเสื่อม 2564'!$E$3:$E$399)-ROW('ค่าเสื่อม 2564'!$E$3)+1),$A14)))</f>
        <v>30000</v>
      </c>
      <c r="U14" s="10">
        <f t="array" ref="U14">IF(COUNTIF('ค่าเสื่อม 2564'!$E$3:$E$399,"10866-รพ.คลองหาด")&lt;$A14,"",INDEX('ค่าเสื่อม 2564'!U$3:U$399,SMALL(IF('ค่าเสื่อม 2564'!$E$3:$E$399="10866-รพ.คลองหาด",ROW('ค่าเสื่อม 2564'!$E$3:$E$399)-ROW('ค่าเสื่อม 2564'!$E$3)+1),$A14)))</f>
        <v>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10-ครุภัณฑ์ยานพาหนะและขนส่ง</v>
      </c>
      <c r="J15" s="7" t="str">
        <f t="array" ref="J15">IF(COUNTIF('ค่าเสื่อม 2564'!$E$3:$E$399,"10866-รพ.คลองหาด")&lt;$A15,"",INDEX('ค่าเสื่อม 2564'!J$3:J$399,SMALL(IF('ค่าเสื่อม 2564'!$E$3:$E$399="10866-รพ.คลองหาด",ROW('ค่าเสื่อม 2564'!$E$3:$E$399)-ROW('ค่าเสื่อม 2564'!$E$3)+1),$A15)))</f>
        <v>รถจักรยานยนต์ ขนาด 110 ซีซี แบบเกียร์ธรรมดา</v>
      </c>
      <c r="K15" s="7" t="str">
        <f t="array" ref="K15">IF(COUNTIF('ค่าเสื่อม 2564'!$E$3:$E$399,"10866-รพ.คลองหาด")&lt;$A15,"",INDEX('ค่าเสื่อม 2564'!K$3:K$399,SMALL(IF('ค่าเสื่อม 2564'!$E$3:$E$399="10866-รพ.คลองหาด",ROW('ค่าเสื่อม 2564'!$E$3:$E$399)-ROW('ค่าเสื่อม 2564'!$E$3)+1),$A15)))</f>
        <v>รถจักรยานยนต์ ขนาด 110 ซีซี แบบเกียร์ธรรมดา</v>
      </c>
      <c r="L15" s="4">
        <f t="array" ref="L15">IF(COUNTIF('ค่าเสื่อม 2564'!$E$3:$E$399,"10866-รพ.คลองหาด")&lt;$A15,"",INDEX('ค่าเสื่อม 2564'!L$3:L$399,SMALL(IF('ค่าเสื่อม 2564'!$E$3:$E$399="10866-รพ.คลองหาด",ROW('ค่าเสื่อม 2564'!$E$3:$E$399)-ROW('ค่าเสื่อม 2564'!$E$3)+1),$A15)))</f>
        <v>1</v>
      </c>
      <c r="M15" s="7" t="str">
        <f t="array" ref="M15">IF(COUNTIF('ค่าเสื่อม 2564'!$E$3:$E$399,"10866-รพ.คลองหาด")&lt;$A15,"",INDEX('ค่าเสื่อม 2564'!M$3:M$399,SMALL(IF('ค่าเสื่อม 2564'!$E$3:$E$399="10866-รพ.คลองหาด",ROW('ค่าเสื่อม 2564'!$E$3:$E$399)-ROW('ค่าเสื่อม 2564'!$E$3)+1),$A15)))</f>
        <v>สอ. 2340-003-0003/1</v>
      </c>
      <c r="N15" s="10">
        <f t="array" ref="N15">IF(COUNTIF('ค่าเสื่อม 2564'!$E$3:$E$399,"10866-รพ.คลองหาด")&lt;$A15,"",INDEX('ค่าเสื่อม 2564'!N$3:N$399,SMALL(IF('ค่าเสื่อม 2564'!$E$3:$E$399="10866-รพ.คลองหาด",ROW('ค่าเสื่อม 2564'!$E$3:$E$399)-ROW('ค่าเสื่อม 2564'!$E$3)+1),$A15)))</f>
        <v>44800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44800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07/10/2563)</v>
      </c>
      <c r="S15" s="4" t="str">
        <f t="array" ref="S15">IF(COUNTIF('ค่าเสื่อม 2564'!$E$3:$E$399,"10866-รพ.คลองหาด")&lt;$A15,"",INDEX('ค่าเสื่อม 2564'!S$3:S$399,SMALL(IF('ค่าเสื่อม 2564'!$E$3:$E$399="10866-รพ.คลองหาด",ROW('ค่าเสื่อม 2564'!$E$3:$E$399)-ROW('ค่าเสื่อม 2564'!$E$3)+1),$A15)))</f>
        <v>2-</v>
      </c>
      <c r="T15" s="10">
        <f t="array" ref="T15">IF(COUNTIF('ค่าเสื่อม 2564'!$E$3:$E$399,"10866-รพ.คลองหาด")&lt;$A15,"",INDEX('ค่าเสื่อม 2564'!T$3:T$399,SMALL(IF('ค่าเสื่อม 2564'!$E$3:$E$399="10866-รพ.คลองหาด",ROW('ค่าเสื่อม 2564'!$E$3:$E$399)-ROW('ค่าเสื่อม 2564'!$E$3)+1),$A15)))</f>
        <v>39500</v>
      </c>
      <c r="U15" s="10">
        <f t="array" ref="U15">IF(COUNTIF('ค่าเสื่อม 2564'!$E$3:$E$399,"10866-รพ.คลองหาด")&lt;$A15,"",INDEX('ค่าเสื่อม 2564'!U$3:U$399,SMALL(IF('ค่าเสื่อม 2564'!$E$3:$E$399="10866-รพ.คลองหาด",ROW('ค่าเสื่อม 2564'!$E$3:$E$399)-ROW('ค่าเสื่อม 2564'!$E$3)+1),$A15)))</f>
        <v>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07/10/2563)</v>
      </c>
      <c r="S16" s="4" t="str">
        <f t="array" ref="S16">IF(COUNTIF('ค่าเสื่อม 2564'!$E$3:$E$399,"10866-รพ.คลองหาด")&lt;$A16,"",INDEX('ค่าเสื่อม 2564'!S$3:S$399,SMALL(IF('ค่าเสื่อม 2564'!$E$3:$E$399="10866-รพ.คลองหาด",ROW('ค่าเสื่อม 2564'!$E$3:$E$399)-ROW('ค่าเสื่อม 2564'!$E$3)+1),$A16)))</f>
        <v>3-</v>
      </c>
      <c r="T16" s="10">
        <f t="array" ref="T16">IF(COUNTIF('ค่าเสื่อม 2564'!$E$3:$E$399,"10866-รพ.คลองหาด")&lt;$A16,"",INDEX('ค่าเสื่อม 2564'!T$3:T$399,SMALL(IF('ค่าเสื่อม 2564'!$E$3:$E$399="10866-รพ.คลองหาด",ROW('ค่าเสื่อม 2564'!$E$3:$E$399)-ROW('ค่าเสื่อม 2564'!$E$3)+1),$A16)))</f>
        <v>167000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07/10/2563)</v>
      </c>
      <c r="S17" s="4" t="str">
        <f t="array" ref="S17">IF(COUNTIF('ค่าเสื่อม 2564'!$E$3:$E$399,"10866-รพ.คลองหาด")&lt;$A17,"",INDEX('ค่าเสื่อม 2564'!S$3:S$399,SMALL(IF('ค่าเสื่อม 2564'!$E$3:$E$399="10866-รพ.คลองหาด",ROW('ค่าเสื่อม 2564'!$E$3:$E$399)-ROW('ค่าเสื่อม 2564'!$E$3)+1),$A17)))</f>
        <v>2-</v>
      </c>
      <c r="T17" s="10">
        <f t="array" ref="T17">IF(COUNTIF('ค่าเสื่อม 2564'!$E$3:$E$399,"10866-รพ.คลองหาด")&lt;$A17,"",INDEX('ค่าเสื่อม 2564'!T$3:T$399,SMALL(IF('ค่าเสื่อม 2564'!$E$3:$E$399="10866-รพ.คลองหาด",ROW('ค่าเสื่อม 2564'!$E$3:$E$399)-ROW('ค่าเสื่อม 2564'!$E$3)+1),$A17)))</f>
        <v>39500</v>
      </c>
      <c r="U17" s="10">
        <f t="array" ref="U17">IF(COUNTIF('ค่าเสื่อม 2564'!$E$3:$E$399,"10866-รพ.คลองหาด")&lt;$A17,"",INDEX('ค่าเสื่อม 2564'!U$3:U$399,SMALL(IF('ค่าเสื่อม 2564'!$E$3:$E$399="10866-รพ.คลองหาด",ROW('ค่าเสื่อม 2564'!$E$3:$E$399)-ROW('ค่าเสื่อม 2564'!$E$3)+1),$A17)))</f>
        <v>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07/10/2563)</v>
      </c>
      <c r="S18" s="4" t="str">
        <f t="array" ref="S18">IF(COUNTIF('ค่าเสื่อม 2564'!$E$3:$E$399,"10866-รพ.คลองหาด")&lt;$A18,"",INDEX('ค่าเสื่อม 2564'!S$3:S$399,SMALL(IF('ค่าเสื่อม 2564'!$E$3:$E$399="10866-รพ.คลองหาด",ROW('ค่าเสื่อม 2564'!$E$3:$E$399)-ROW('ค่าเสื่อม 2564'!$E$3)+1),$A18)))</f>
        <v>1-</v>
      </c>
      <c r="T18" s="10">
        <f t="array" ref="T18">IF(COUNTIF('ค่าเสื่อม 2564'!$E$3:$E$399,"10866-รพ.คลองหาด")&lt;$A18,"",INDEX('ค่าเสื่อม 2564'!T$3:T$399,SMALL(IF('ค่าเสื่อม 2564'!$E$3:$E$399="10866-รพ.คลองหาด",ROW('ค่าเสื่อม 2564'!$E$3:$E$399)-ROW('ค่าเสื่อม 2564'!$E$3)+1),$A18)))</f>
        <v>60000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วงเงินระดับเขต</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ครุภัณฑ์</v>
      </c>
      <c r="I19" s="7" t="str">
        <f t="array" ref="I19">IF(COUNTIF('ค่าเสื่อม 2564'!$E$3:$E$399,"10866-รพ.คลองหาด")&lt;$A19,"",INDEX('ค่าเสื่อม 2564'!I$3:I$399,SMALL(IF('ค่าเสื่อม 2564'!$E$3:$E$399="10866-รพ.คลองหาด",ROW('ค่าเสื่อม 2564'!$E$3:$E$399)-ROW('ค่าเสื่อม 2564'!$E$3)+1),$A19)))</f>
        <v>08-ครุภัณฑ์คอมพิวเตอร์</v>
      </c>
      <c r="J19" s="7" t="str">
        <f t="array" ref="J19">IF(COUNTIF('ค่าเสื่อม 2564'!$E$3:$E$399,"10866-รพ.คลองหาด")&lt;$A19,"",INDEX('ค่าเสื่อม 2564'!J$3:J$399,SMALL(IF('ค่าเสื่อม 2564'!$E$3:$E$399="10866-รพ.คลองหาด",ROW('ค่าเสื่อม 2564'!$E$3:$E$399)-ROW('ค่าเสื่อม 2564'!$E$3)+1),$A19)))</f>
        <v>เครื่องสำรองไฟฟ้า ขนาด 3 kVA</v>
      </c>
      <c r="K19" s="7" t="str">
        <f t="array" ref="K19">IF(COUNTIF('ค่าเสื่อม 2564'!$E$3:$E$399,"10866-รพ.คลองหาด")&lt;$A19,"",INDEX('ค่าเสื่อม 2564'!K$3:K$399,SMALL(IF('ค่าเสื่อม 2564'!$E$3:$E$399="10866-รพ.คลองหาด",ROW('ค่าเสื่อม 2564'!$E$3:$E$399)-ROW('ค่าเสื่อม 2564'!$E$3)+1),$A19)))</f>
        <v>เครื่องสำรองไฟฟ้า ขนาด 3 kVA</v>
      </c>
      <c r="L19" s="4">
        <f t="array" ref="L19">IF(COUNTIF('ค่าเสื่อม 2564'!$E$3:$E$399,"10866-รพ.คลองหาด")&lt;$A19,"",INDEX('ค่าเสื่อม 2564'!L$3:L$399,SMALL(IF('ค่าเสื่อม 2564'!$E$3:$E$399="10866-รพ.คลองหาด",ROW('ค่าเสื่อม 2564'!$E$3:$E$399)-ROW('ค่าเสื่อม 2564'!$E$3)+1),$A19)))</f>
        <v>2</v>
      </c>
      <c r="M19" s="7" t="str">
        <f t="array" ref="M19">IF(COUNTIF('ค่าเสื่อม 2564'!$E$3:$E$399,"10866-รพ.คลองหาด")&lt;$A19,"",INDEX('ค่าเสื่อม 2564'!M$3:M$399,SMALL(IF('ค่าเสื่อม 2564'!$E$3:$E$399="10866-รพ.คลองหาด",ROW('ค่าเสื่อม 2564'!$E$3:$E$399)-ROW('ค่าเสื่อม 2564'!$E$3)+1),$A19)))</f>
        <v>7440/003/0001/94 , 7440/001/0006/86</v>
      </c>
      <c r="N19" s="10">
        <f t="array" ref="N19">IF(COUNTIF('ค่าเสื่อม 2564'!$E$3:$E$399,"10866-รพ.คลองหาด")&lt;$A19,"",INDEX('ค่าเสื่อม 2564'!N$3:N$399,SMALL(IF('ค่าเสื่อม 2564'!$E$3:$E$399="10866-รพ.คลองหาด",ROW('ค่าเสื่อม 2564'!$E$3:$E$399)-ROW('ค่าเสื่อม 2564'!$E$3)+1),$A19)))</f>
        <v>64000</v>
      </c>
      <c r="O19" s="10">
        <f t="array" ref="O19">IF(COUNTIF('ค่าเสื่อม 2564'!$E$3:$E$399,"10866-รพ.คลองหาด")&lt;$A19,"",INDEX('ค่าเสื่อม 2564'!O$3:O$399,SMALL(IF('ค่าเสื่อม 2564'!$E$3:$E$399="10866-รพ.คลองหาด",ROW('ค่าเสื่อม 2564'!$E$3:$E$399)-ROW('ค่าเสื่อม 2564'!$E$3)+1),$A19)))</f>
        <v>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64000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07/10/2563)</v>
      </c>
      <c r="S19" s="4" t="str">
        <f t="array" ref="S19">IF(COUNTIF('ค่าเสื่อม 2564'!$E$3:$E$399,"10866-รพ.คลองหาด")&lt;$A19,"",INDEX('ค่าเสื่อม 2564'!S$3:S$399,SMALL(IF('ค่าเสื่อม 2564'!$E$3:$E$399="10866-รพ.คลองหาด",ROW('ค่าเสื่อม 2564'!$E$3:$E$399)-ROW('ค่าเสื่อม 2564'!$E$3)+1),$A19)))</f>
        <v>3-</v>
      </c>
      <c r="T19" s="10">
        <f t="array" ref="T19">IF(COUNTIF('ค่าเสื่อม 2564'!$E$3:$E$399,"10866-รพ.คลองหาด")&lt;$A19,"",INDEX('ค่าเสื่อม 2564'!T$3:T$399,SMALL(IF('ค่าเสื่อม 2564'!$E$3:$E$399="10866-รพ.คลองหาด",ROW('ค่าเสื่อม 2564'!$E$3:$E$399)-ROW('ค่าเสื่อม 2564'!$E$3)+1),$A19)))</f>
        <v>64000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วงเงินระดับเขต</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ครุภัณฑ์</v>
      </c>
      <c r="I20" s="7" t="str">
        <f t="array" ref="I20">IF(COUNTIF('ค่าเสื่อม 2564'!$E$3:$E$399,"10866-รพ.คลองหาด")&lt;$A20,"",INDEX('ค่าเสื่อม 2564'!I$3:I$399,SMALL(IF('ค่าเสื่อม 2564'!$E$3:$E$399="10866-รพ.คลองหาด",ROW('ค่าเสื่อม 2564'!$E$3:$E$399)-ROW('ค่าเสื่อม 2564'!$E$3)+1),$A20)))</f>
        <v>03-ครุภัณฑ์การแพทย์</v>
      </c>
      <c r="J20" s="7" t="str">
        <f t="array" ref="J20">IF(COUNTIF('ค่าเสื่อม 2564'!$E$3:$E$399,"10866-รพ.คลองหาด")&lt;$A20,"",INDEX('ค่าเสื่อม 2564'!J$3:J$399,SMALL(IF('ค่าเสื่อม 2564'!$E$3:$E$399="10866-รพ.คลองหาด",ROW('ค่าเสื่อม 2564'!$E$3:$E$399)-ROW('ค่าเสื่อม 2564'!$E$3)+1),$A20)))</f>
        <v>เตียงเฟาว์เลอร์ ชนิดไฟฟ้า</v>
      </c>
      <c r="K20" s="7" t="str">
        <f t="array" ref="K20">IF(COUNTIF('ค่าเสื่อม 2564'!$E$3:$E$399,"10866-รพ.คลองหาด")&lt;$A20,"",INDEX('ค่าเสื่อม 2564'!K$3:K$399,SMALL(IF('ค่าเสื่อม 2564'!$E$3:$E$399="10866-รพ.คลองหาด",ROW('ค่าเสื่อม 2564'!$E$3:$E$399)-ROW('ค่าเสื่อม 2564'!$E$3)+1),$A20)))</f>
        <v>เตียงเฟาว์เลอร์ ชนิดไฟฟ้า</v>
      </c>
      <c r="L20" s="4">
        <f t="array" ref="L20">IF(COUNTIF('ค่าเสื่อม 2564'!$E$3:$E$399,"10866-รพ.คลองหาด")&lt;$A20,"",INDEX('ค่าเสื่อม 2564'!L$3:L$399,SMALL(IF('ค่าเสื่อม 2564'!$E$3:$E$399="10866-รพ.คลองหาด",ROW('ค่าเสื่อม 2564'!$E$3:$E$399)-ROW('ค่าเสื่อม 2564'!$E$3)+1),$A20)))</f>
        <v>2</v>
      </c>
      <c r="M20" s="7" t="str">
        <f t="array" ref="M20">IF(COUNTIF('ค่าเสื่อม 2564'!$E$3:$E$399,"10866-รพ.คลองหาด")&lt;$A20,"",INDEX('ค่าเสื่อม 2564'!M$3:M$399,SMALL(IF('ค่าเสื่อม 2564'!$E$3:$E$399="10866-รพ.คลองหาด",ROW('ค่าเสื่อม 2564'!$E$3:$E$399)-ROW('ค่าเสื่อม 2564'!$E$3)+1),$A20)))</f>
        <v>6530-001-2121/8 , 6530-0012121/9</v>
      </c>
      <c r="N20" s="10">
        <f t="array" ref="N20">IF(COUNTIF('ค่าเสื่อม 2564'!$E$3:$E$399,"10866-รพ.คลองหาด")&lt;$A20,"",INDEX('ค่าเสื่อม 2564'!N$3:N$399,SMALL(IF('ค่าเสื่อม 2564'!$E$3:$E$399="10866-รพ.คลองหาด",ROW('ค่าเสื่อม 2564'!$E$3:$E$399)-ROW('ค่าเสื่อม 2564'!$E$3)+1),$A20)))</f>
        <v>93000</v>
      </c>
      <c r="O20" s="10">
        <f t="array" ref="O20">IF(COUNTIF('ค่าเสื่อม 2564'!$E$3:$E$399,"10866-รพ.คลองหาด")&lt;$A20,"",INDEX('ค่าเสื่อม 2564'!O$3:O$399,SMALL(IF('ค่าเสื่อม 2564'!$E$3:$E$399="10866-รพ.คลองหาด",ROW('ค่าเสื่อม 2564'!$E$3:$E$399)-ROW('ค่าเสื่อม 2564'!$E$3)+1),$A20)))</f>
        <v>0</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93000</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07/10/2563)</v>
      </c>
      <c r="S20" s="4" t="str">
        <f t="array" ref="S20">IF(COUNTIF('ค่าเสื่อม 2564'!$E$3:$E$399,"10866-รพ.คลองหาด")&lt;$A20,"",INDEX('ค่าเสื่อม 2564'!S$3:S$399,SMALL(IF('ค่าเสื่อม 2564'!$E$3:$E$399="10866-รพ.คลองหาด",ROW('ค่าเสื่อม 2564'!$E$3:$E$399)-ROW('ค่าเสื่อม 2564'!$E$3)+1),$A20)))</f>
        <v>3-</v>
      </c>
      <c r="T20" s="10">
        <f t="array" ref="T20">IF(COUNTIF('ค่าเสื่อม 2564'!$E$3:$E$399,"10866-รพ.คลองหาด")&lt;$A20,"",INDEX('ค่าเสื่อม 2564'!T$3:T$399,SMALL(IF('ค่าเสื่อม 2564'!$E$3:$E$399="10866-รพ.คลองหาด",ROW('ค่าเสื่อม 2564'!$E$3:$E$399)-ROW('ค่าเสื่อม 2564'!$E$3)+1),$A20)))</f>
        <v>90000</v>
      </c>
      <c r="U20" s="10">
        <f t="array" ref="U20">IF(COUNTIF('ค่าเสื่อม 2564'!$E$3:$E$399,"10866-รพ.คลองหาด")&lt;$A20,"",INDEX('ค่าเสื่อม 2564'!U$3:U$399,SMALL(IF('ค่าเสื่อม 2564'!$E$3:$E$399="10866-รพ.คลองหาด",ROW('ค่าเสื่อม 2564'!$E$3:$E$399)-ROW('ค่าเสื่อม 2564'!$E$3)+1),$A20)))</f>
        <v>0</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วงเงินระดับเขต</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ครุภัณฑ์</v>
      </c>
      <c r="I21" s="7" t="str">
        <f t="array" ref="I21">IF(COUNTIF('ค่าเสื่อม 2564'!$E$3:$E$399,"10866-รพ.คลองหาด")&lt;$A21,"",INDEX('ค่าเสื่อม 2564'!I$3:I$399,SMALL(IF('ค่าเสื่อม 2564'!$E$3:$E$399="10866-รพ.คลองหาด",ROW('ค่าเสื่อม 2564'!$E$3:$E$399)-ROW('ค่าเสื่อม 2564'!$E$3)+1),$A21)))</f>
        <v>06-ครุภัณฑ์การแพทย์วินิจฉัย</v>
      </c>
      <c r="J21" s="7" t="str">
        <f t="array" ref="J21">IF(COUNTIF('ค่าเสื่อม 2564'!$E$3:$E$399,"10866-รพ.คลองหาด")&lt;$A21,"",INDEX('ค่าเสื่อม 2564'!J$3:J$399,SMALL(IF('ค่าเสื่อม 2564'!$E$3:$E$399="10866-รพ.คลองหาด",ROW('ค่าเสื่อม 2564'!$E$3:$E$399)-ROW('ค่าเสื่อม 2564'!$E$3)+1),$A21)))</f>
        <v>เครื่องวัดความอิ่มตัวของออกซิเจนในเลือด (Pulse Oximeter) ชนิดพกพา สำหรับบริการปฐมภูมิ</v>
      </c>
      <c r="K21" s="7" t="str">
        <f t="array" ref="K21">IF(COUNTIF('ค่าเสื่อม 2564'!$E$3:$E$399,"10866-รพ.คลองหาด")&lt;$A21,"",INDEX('ค่าเสื่อม 2564'!K$3:K$399,SMALL(IF('ค่าเสื่อม 2564'!$E$3:$E$399="10866-รพ.คลองหาด",ROW('ค่าเสื่อม 2564'!$E$3:$E$399)-ROW('ค่าเสื่อม 2564'!$E$3)+1),$A21)))</f>
        <v>เครื่องวัดความอิ่มตัวของออกซิเจนในเลือด (Pulse Oximeter) ชนิดพกพา สำหรับบริการปฐมภูมิ</v>
      </c>
      <c r="L21" s="4">
        <f t="array" ref="L21">IF(COUNTIF('ค่าเสื่อม 2564'!$E$3:$E$399,"10866-รพ.คลองหาด")&lt;$A21,"",INDEX('ค่าเสื่อม 2564'!L$3:L$399,SMALL(IF('ค่าเสื่อม 2564'!$E$3:$E$399="10866-รพ.คลองหาด",ROW('ค่าเสื่อม 2564'!$E$3:$E$399)-ROW('ค่าเสื่อม 2564'!$E$3)+1),$A21)))</f>
        <v>2</v>
      </c>
      <c r="M21" s="7" t="str">
        <f t="array" ref="M21">IF(COUNTIF('ค่าเสื่อม 2564'!$E$3:$E$399,"10866-รพ.คลองหาด")&lt;$A21,"",INDEX('ค่าเสื่อม 2564'!M$3:M$399,SMALL(IF('ค่าเสื่อม 2564'!$E$3:$E$399="10866-รพ.คลองหาด",ROW('ค่าเสื่อม 2564'!$E$3:$E$399)-ROW('ค่าเสื่อม 2564'!$E$3)+1),$A21)))</f>
        <v>6515-0261002/3 , 6515-0261002/4</v>
      </c>
      <c r="N21" s="10">
        <f t="array" ref="N21">IF(COUNTIF('ค่าเสื่อม 2564'!$E$3:$E$399,"10866-รพ.คลองหาด")&lt;$A21,"",INDEX('ค่าเสื่อม 2564'!N$3:N$399,SMALL(IF('ค่าเสื่อม 2564'!$E$3:$E$399="10866-รพ.คลองหาด",ROW('ค่าเสื่อม 2564'!$E$3:$E$399)-ROW('ค่าเสื่อม 2564'!$E$3)+1),$A21)))</f>
        <v>45277.62</v>
      </c>
      <c r="O21" s="10">
        <f t="array" ref="O21">IF(COUNTIF('ค่าเสื่อม 2564'!$E$3:$E$399,"10866-รพ.คลองหาด")&lt;$A21,"",INDEX('ค่าเสื่อม 2564'!O$3:O$399,SMALL(IF('ค่าเสื่อม 2564'!$E$3:$E$399="10866-รพ.คลองหาด",ROW('ค่าเสื่อม 2564'!$E$3:$E$399)-ROW('ค่าเสื่อม 2564'!$E$3)+1),$A21)))</f>
        <v>4722.38</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50000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07/10/2563)</v>
      </c>
      <c r="S21" s="4" t="str">
        <f t="array" ref="S21">IF(COUNTIF('ค่าเสื่อม 2564'!$E$3:$E$399,"10866-รพ.คลองหาด")&lt;$A21,"",INDEX('ค่าเสื่อม 2564'!S$3:S$399,SMALL(IF('ค่าเสื่อม 2564'!$E$3:$E$399="10866-รพ.คลองหาด",ROW('ค่าเสื่อม 2564'!$E$3:$E$399)-ROW('ค่าเสื่อม 2564'!$E$3)+1),$A21)))</f>
        <v>3-</v>
      </c>
      <c r="T21" s="10">
        <f t="array" ref="T21">IF(COUNTIF('ค่าเสื่อม 2564'!$E$3:$E$399,"10866-รพ.คลองหาด")&lt;$A21,"",INDEX('ค่าเสื่อม 2564'!T$3:T$399,SMALL(IF('ค่าเสื่อม 2564'!$E$3:$E$399="10866-รพ.คลองหาด",ROW('ค่าเสื่อม 2564'!$E$3:$E$399)-ROW('ค่าเสื่อม 2564'!$E$3)+1),$A21)))</f>
        <v>40000</v>
      </c>
      <c r="U21" s="10">
        <f t="array" ref="U21">IF(COUNTIF('ค่าเสื่อม 2564'!$E$3:$E$399,"10866-รพ.คลองหาด")&lt;$A21,"",INDEX('ค่าเสื่อม 2564'!U$3:U$399,SMALL(IF('ค่าเสื่อม 2564'!$E$3:$E$399="10866-รพ.คลองหาด",ROW('ค่าเสื่อม 2564'!$E$3:$E$399)-ROW('ค่าเสื่อม 2564'!$E$3)+1),$A21)))</f>
        <v>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วงเงินหน่วยบริการสังกัดสป.สธ.</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สิ่งก่อสร้าง</v>
      </c>
      <c r="I22" s="7" t="str">
        <f t="array" ref="I22">IF(COUNTIF('ค่าเสื่อม 2564'!$E$3:$E$399,"10866-รพ.คลองหาด")&lt;$A22,"",INDEX('ค่าเสื่อม 2564'!I$3:I$399,SMALL(IF('ค่าเสื่อม 2564'!$E$3:$E$399="10866-รพ.คลองหาด",ROW('ค่าเสื่อม 2564'!$E$3:$E$399)-ROW('ค่าเสื่อม 2564'!$E$3)+1),$A22)))</f>
        <v>-</v>
      </c>
      <c r="J22" s="7" t="str">
        <f t="array" ref="J22">IF(COUNTIF('ค่าเสื่อม 2564'!$E$3:$E$399,"10866-รพ.คลองหาด")&lt;$A22,"",INDEX('ค่าเสื่อม 2564'!J$3:J$399,SMALL(IF('ค่าเสื่อม 2564'!$E$3:$E$399="10866-รพ.คลองหาด",ROW('ค่าเสื่อม 2564'!$E$3:$E$399)-ROW('ค่าเสื่อม 2564'!$E$3)+1),$A22)))</f>
        <v>ซ่อมแซมผิวพื้นทางเดินเชื่่อม</v>
      </c>
      <c r="K22" s="7" t="str">
        <f t="array" ref="K22">IF(COUNTIF('ค่าเสื่อม 2564'!$E$3:$E$399,"10866-รพ.คลองหาด")&lt;$A22,"",INDEX('ค่าเสื่อม 2564'!K$3:K$399,SMALL(IF('ค่าเสื่อม 2564'!$E$3:$E$399="10866-รพ.คลองหาด",ROW('ค่าเสื่อม 2564'!$E$3:$E$399)-ROW('ค่าเสื่อม 2564'!$E$3)+1),$A22)))</f>
        <v>ปร.4 ปร.5 แบบแปลน</v>
      </c>
      <c r="L22" s="4">
        <f t="array" ref="L22">IF(COUNTIF('ค่าเสื่อม 2564'!$E$3:$E$399,"10866-รพ.คลองหาด")&lt;$A22,"",INDEX('ค่าเสื่อม 2564'!L$3:L$399,SMALL(IF('ค่าเสื่อม 2564'!$E$3:$E$399="10866-รพ.คลองหาด",ROW('ค่าเสื่อม 2564'!$E$3:$E$399)-ROW('ค่าเสื่อม 2564'!$E$3)+1),$A22)))</f>
        <v>1</v>
      </c>
      <c r="M22" s="7" t="str">
        <f t="array" ref="M22">IF(COUNTIF('ค่าเสื่อม 2564'!$E$3:$E$399,"10866-รพ.คลองหาด")&lt;$A22,"",INDEX('ค่าเสื่อม 2564'!M$3:M$399,SMALL(IF('ค่าเสื่อม 2564'!$E$3:$E$399="10866-รพ.คลองหาด",ROW('ค่าเสื่อม 2564'!$E$3:$E$399)-ROW('ค่าเสื่อม 2564'!$E$3)+1),$A22)))</f>
        <v>แบบ 269/ก</v>
      </c>
      <c r="N22" s="10">
        <f t="array" ref="N22">IF(COUNTIF('ค่าเสื่อม 2564'!$E$3:$E$399,"10866-รพ.คลองหาด")&lt;$A22,"",INDEX('ค่าเสื่อม 2564'!N$3:N$399,SMALL(IF('ค่าเสื่อม 2564'!$E$3:$E$399="10866-รพ.คลองหาด",ROW('ค่าเสื่อม 2564'!$E$3:$E$399)-ROW('ค่าเสื่อม 2564'!$E$3)+1),$A22)))</f>
        <v>101601.82</v>
      </c>
      <c r="O22" s="10">
        <f t="array" ref="O22">IF(COUNTIF('ค่าเสื่อม 2564'!$E$3:$E$399,"10866-รพ.คลองหาด")&lt;$A22,"",INDEX('ค่าเสื่อม 2564'!O$3:O$399,SMALL(IF('ค่าเสื่อม 2564'!$E$3:$E$399="10866-รพ.คลองหาด",ROW('ค่าเสื่อม 2564'!$E$3:$E$399)-ROW('ค่าเสื่อม 2564'!$E$3)+1),$A22)))</f>
        <v>1098.18</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102700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07/10/2563)</v>
      </c>
      <c r="S22" s="4" t="str">
        <f t="array" ref="S22">IF(COUNTIF('ค่าเสื่อม 2564'!$E$3:$E$399,"10866-รพ.คลองหาด")&lt;$A22,"",INDEX('ค่าเสื่อม 2564'!S$3:S$399,SMALL(IF('ค่าเสื่อม 2564'!$E$3:$E$399="10866-รพ.คลองหาด",ROW('ค่าเสื่อม 2564'!$E$3:$E$399)-ROW('ค่าเสื่อม 2564'!$E$3)+1),$A22)))</f>
        <v>3-</v>
      </c>
      <c r="T22" s="10">
        <f t="array" ref="T22">IF(COUNTIF('ค่าเสื่อม 2564'!$E$3:$E$399,"10866-รพ.คลองหาด")&lt;$A22,"",INDEX('ค่าเสื่อม 2564'!T$3:T$399,SMALL(IF('ค่าเสื่อม 2564'!$E$3:$E$399="10866-รพ.คลองหาด",ROW('ค่าเสื่อม 2564'!$E$3:$E$399)-ROW('ค่าเสื่อม 2564'!$E$3)+1),$A22)))</f>
        <v>101601.82</v>
      </c>
      <c r="U22" s="10">
        <f t="array" ref="U22">IF(COUNTIF('ค่าเสื่อม 2564'!$E$3:$E$399,"10866-รพ.คลองหาด")&lt;$A22,"",INDEX('ค่าเสื่อม 2564'!U$3:U$399,SMALL(IF('ค่าเสื่อม 2564'!$E$3:$E$399="10866-รพ.คลองหาด",ROW('ค่าเสื่อม 2564'!$E$3:$E$399)-ROW('ค่าเสื่อม 2564'!$E$3)+1),$A22)))</f>
        <v>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วงเงินหน่วยบริการสังกัดสป.สธ.</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ครุภัณฑ์</v>
      </c>
      <c r="I23" s="7" t="str">
        <f t="array" ref="I23">IF(COUNTIF('ค่าเสื่อม 2564'!$E$3:$E$399,"10866-รพ.คลองหาด")&lt;$A23,"",INDEX('ค่าเสื่อม 2564'!I$3:I$399,SMALL(IF('ค่าเสื่อม 2564'!$E$3:$E$399="10866-รพ.คลองหาด",ROW('ค่าเสื่อม 2564'!$E$3:$E$399)-ROW('ค่าเสื่อม 2564'!$E$3)+1),$A23)))</f>
        <v>06-ครุภัณฑ์การแพทย์วินิจฉัย</v>
      </c>
      <c r="J23" s="7" t="str">
        <f t="array" ref="J23">IF(COUNTIF('ค่าเสื่อม 2564'!$E$3:$E$399,"10866-รพ.คลองหาด")&lt;$A23,"",INDEX('ค่าเสื่อม 2564'!J$3:J$399,SMALL(IF('ค่าเสื่อม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K23" s="7" t="str">
        <f t="array" ref="K23">IF(COUNTIF('ค่าเสื่อม 2564'!$E$3:$E$399,"10866-รพ.คลองหาด")&lt;$A23,"",INDEX('ค่าเสื่อม 2564'!K$3:K$399,SMALL(IF('ค่าเสื่อม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L23" s="4">
        <f t="array" ref="L23">IF(COUNTIF('ค่าเสื่อม 2564'!$E$3:$E$399,"10866-รพ.คลองหาด")&lt;$A23,"",INDEX('ค่าเสื่อม 2564'!L$3:L$399,SMALL(IF('ค่าเสื่อม 2564'!$E$3:$E$399="10866-รพ.คลองหาด",ROW('ค่าเสื่อม 2564'!$E$3:$E$399)-ROW('ค่าเสื่อม 2564'!$E$3)+1),$A23)))</f>
        <v>2</v>
      </c>
      <c r="M23" s="7" t="str">
        <f t="array" ref="M23">IF(COUNTIF('ค่าเสื่อม 2564'!$E$3:$E$399,"10866-รพ.คลองหาด")&lt;$A23,"",INDEX('ค่าเสื่อม 2564'!M$3:M$399,SMALL(IF('ค่าเสื่อม 2564'!$E$3:$E$399="10866-รพ.คลองหาด",ROW('ค่าเสื่อม 2564'!$E$3:$E$399)-ROW('ค่าเสื่อม 2564'!$E$3)+1),$A23)))</f>
        <v>6515-0261002/5 , 6515-0261002/6</v>
      </c>
      <c r="N23" s="10">
        <f t="array" ref="N23">IF(COUNTIF('ค่าเสื่อม 2564'!$E$3:$E$399,"10866-รพ.คลองหาด")&lt;$A23,"",INDEX('ค่าเสื่อม 2564'!N$3:N$399,SMALL(IF('ค่าเสื่อม 2564'!$E$3:$E$399="10866-รพ.คลองหาด",ROW('ค่าเสื่อม 2564'!$E$3:$E$399)-ROW('ค่าเสื่อม 2564'!$E$3)+1),$A23)))</f>
        <v>50000</v>
      </c>
      <c r="O23" s="10">
        <f t="array" ref="O23">IF(COUNTIF('ค่าเสื่อม 2564'!$E$3:$E$399,"10866-รพ.คลองหาด")&lt;$A23,"",INDEX('ค่าเสื่อม 2564'!O$3:O$399,SMALL(IF('ค่าเสื่อม 2564'!$E$3:$E$399="10866-รพ.คลองหาด",ROW('ค่าเสื่อม 2564'!$E$3:$E$399)-ROW('ค่าเสื่อม 2564'!$E$3)+1),$A23)))</f>
        <v>0</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50000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07/10/2563)</v>
      </c>
      <c r="S23" s="4" t="str">
        <f t="array" ref="S23">IF(COUNTIF('ค่าเสื่อม 2564'!$E$3:$E$399,"10866-รพ.คลองหาด")&lt;$A23,"",INDEX('ค่าเสื่อม 2564'!S$3:S$399,SMALL(IF('ค่าเสื่อม 2564'!$E$3:$E$399="10866-รพ.คลองหาด",ROW('ค่าเสื่อม 2564'!$E$3:$E$399)-ROW('ค่าเสื่อม 2564'!$E$3)+1),$A23)))</f>
        <v>3-</v>
      </c>
      <c r="T23" s="10">
        <f t="array" ref="T23">IF(COUNTIF('ค่าเสื่อม 2564'!$E$3:$E$399,"10866-รพ.คลองหาด")&lt;$A23,"",INDEX('ค่าเสื่อม 2564'!T$3:T$399,SMALL(IF('ค่าเสื่อม 2564'!$E$3:$E$399="10866-รพ.คลองหาด",ROW('ค่าเสื่อม 2564'!$E$3:$E$399)-ROW('ค่าเสื่อม 2564'!$E$3)+1),$A23)))</f>
        <v>40000</v>
      </c>
      <c r="U23" s="10">
        <f t="array" ref="U23">IF(COUNTIF('ค่าเสื่อม 2564'!$E$3:$E$399,"10866-รพ.คลองหาด")&lt;$A23,"",INDEX('ค่าเสื่อม 2564'!U$3:U$399,SMALL(IF('ค่าเสื่อม 2564'!$E$3:$E$399="10866-รพ.คลองหาด",ROW('ค่าเสื่อม 2564'!$E$3:$E$399)-ROW('ค่าเสื่อม 2564'!$E$3)+1),$A23)))</f>
        <v>0</v>
      </c>
      <c r="V23" s="7">
        <f t="array" ref="V23">IF(COUNTIF('ค่าเสื่อม 2564'!$E$3:$E$399,"10866-รพ.คลองหาด")&lt;$A23,"",INDEX('ค่าเสื่อม 2564'!V$3:V$399,SMALL(IF('ค่าเสื่อม 2564'!$E$3:$E$399="10866-รพ.คลองหาด",ROW('ค่าเสื่อม 2564'!$E$3:$E$399)-ROW('ค่าเสื่อม 2564'!$E$3)+1),$A23)))</f>
        <v>0</v>
      </c>
      <c r="W23" s="7">
        <f t="array" ref="W23">IF(COUNTIF('ค่าเสื่อม 2564'!$E$3:$E$399,"10866-รพ.คลองหาด")&lt;$A23,"",INDEX('ค่าเสื่อม 2564'!W$3:W$399,SMALL(IF('ค่าเสื่อม 2564'!$E$3:$E$399="10866-รพ.คลองหาด",ROW('ค่าเสื่อม 2564'!$E$3:$E$399)-ROW('ค่าเสื่อม 2564'!$E$3)+1),$A23)))</f>
        <v>404571</v>
      </c>
    </row>
    <row r="24" spans="1:24" s="65" customFormat="1" ht="63">
      <c r="A24" s="58"/>
      <c r="B24" s="59"/>
      <c r="C24" s="59"/>
      <c r="D24" s="59"/>
      <c r="E24" s="59"/>
      <c r="F24" s="59"/>
      <c r="G24" s="59"/>
      <c r="H24" s="60"/>
      <c r="I24" s="61"/>
      <c r="J24" s="59"/>
      <c r="K24" s="60"/>
      <c r="L24" s="62"/>
      <c r="M24" s="60"/>
      <c r="N24" s="60">
        <f>SUM(N3:N23)</f>
        <v>1221479.4400000002</v>
      </c>
      <c r="O24" s="60">
        <f t="shared" ref="O24:U24" si="0">SUM(O4:O23)</f>
        <v>5820.56</v>
      </c>
      <c r="P24" s="60">
        <f t="shared" si="0"/>
        <v>0</v>
      </c>
      <c r="Q24" s="60">
        <f t="shared" si="0"/>
        <v>1227300</v>
      </c>
      <c r="R24" s="60">
        <f t="shared" si="0"/>
        <v>0</v>
      </c>
      <c r="S24" s="62">
        <f t="shared" si="0"/>
        <v>0</v>
      </c>
      <c r="T24" s="60">
        <f t="shared" si="0"/>
        <v>1187301.82</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วงเงินระดับเขต</v>
      </c>
      <c r="H4" s="7" t="str">
        <f t="array" ref="H4">IF(COUNTIF('ค่าเสื่อม 2564'!$E$3:$E$399,"10867-รพ.ตาพระยา")&lt;$A4,"",INDEX('ค่าเสื่อม 2564'!H$3:H$399,SMALL(IF('ค่าเสื่อม 2564'!$E$3:$E$399="10867-รพ.ตาพระยา",ROW('ค่าเสื่อม 2564'!$E$3:$E$399)-ROW('ค่าเสื่อม 2564'!$E$3)+1),$A4)))</f>
        <v>สิ่งก่อสร้าง</v>
      </c>
      <c r="I4" s="7" t="str">
        <f t="array" ref="I4">IF(COUNTIF('ค่าเสื่อม 2564'!$E$3:$E$399,"10867-รพ.ตาพระยา")&lt;$A4,"",INDEX('ค่าเสื่อม 2564'!I$3:I$399,SMALL(IF('ค่าเสื่อม 2564'!$E$3:$E$399="10867-รพ.ตาพระยา",ROW('ค่าเสื่อม 2564'!$E$3:$E$399)-ROW('ค่าเสื่อม 2564'!$E$3)+1),$A4)))</f>
        <v>-</v>
      </c>
      <c r="J4" s="7" t="str">
        <f t="array" ref="J4">IF(COUNTIF('ค่าเสื่อม 2564'!$E$3:$E$399,"10867-รพ.ตาพระยา")&lt;$A4,"",INDEX('ค่าเสื่อม 2564'!J$3:J$399,SMALL(IF('ค่าเสื่อม 2564'!$E$3:$E$399="10867-รพ.ตาพระยา",ROW('ค่าเสื่อม 2564'!$E$3:$E$399)-ROW('ค่าเสื่อม 2564'!$E$3)+1),$A4)))</f>
        <v>ซ่อมแซมอาคาร รพ.สต.นวมินทราชินี</v>
      </c>
      <c r="K4" s="7" t="str">
        <f t="array" ref="K4">IF(COUNTIF('ค่าเสื่อม 2564'!$E$3:$E$399,"10867-รพ.ตาพระยา")&lt;$A4,"",INDEX('ค่าเสื่อม 2564'!K$3:K$399,SMALL(IF('ค่าเสื่อม 2564'!$E$3:$E$399="10867-รพ.ตาพระยา",ROW('ค่าเสื่อม 2564'!$E$3:$E$399)-ROW('ค่าเสื่อม 2564'!$E$3)+1),$A4)))</f>
        <v>ซ่อมแซมส่วนบริการแพทย์แผนไทย ตาม ปร.4 ปร.5</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แบบเลขที่ 3882</v>
      </c>
      <c r="N4" s="10">
        <f t="array" ref="N4">IF(COUNTIF('ค่าเสื่อม 2564'!$E$3:$E$399,"10867-รพ.ตาพระยา")&lt;$A4,"",INDEX('ค่าเสื่อม 2564'!N$3:N$399,SMALL(IF('ค่าเสื่อม 2564'!$E$3:$E$399="10867-รพ.ตาพระยา",ROW('ค่าเสื่อม 2564'!$E$3:$E$399)-ROW('ค่าเสื่อม 2564'!$E$3)+1),$A4)))</f>
        <v>480000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480000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07/10/2563)</v>
      </c>
      <c r="S4" s="4" t="str">
        <f t="array" ref="S4">IF(COUNTIF('ค่าเสื่อม 2564'!$E$3:$E$399,"10867-รพ.ตาพระยา")&lt;$A4,"",INDEX('ค่าเสื่อม 2564'!S$3:S$399,SMALL(IF('ค่าเสื่อม 2564'!$E$3:$E$399="10867-รพ.ตาพระยา",ROW('ค่าเสื่อม 2564'!$E$3:$E$399)-ROW('ค่าเสื่อม 2564'!$E$3)+1),$A4)))</f>
        <v>-</v>
      </c>
      <c r="T4" s="10">
        <f t="array" ref="T4">IF(COUNTIF('ค่าเสื่อม 2564'!$E$3:$E$399,"10867-รพ.ตาพระยา")&lt;$A4,"",INDEX('ค่าเสื่อม 2564'!T$3:T$399,SMALL(IF('ค่าเสื่อม 2564'!$E$3:$E$399="10867-รพ.ตาพระยา",ROW('ค่าเสื่อม 2564'!$E$3:$E$399)-ROW('ค่าเสื่อม 2564'!$E$3)+1),$A4)))</f>
        <v>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416933</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วงเงินหน่วยบริการสังกัดสป.สธ.</v>
      </c>
      <c r="H5" s="7" t="str">
        <f t="array" ref="H5">IF(COUNTIF('ค่าเสื่อม 2564'!$E$3:$E$399,"10867-รพ.ตาพระยา")&lt;$A5,"",INDEX('ค่าเสื่อม 2564'!H$3:H$399,SMALL(IF('ค่าเสื่อม 2564'!$E$3:$E$399="10867-รพ.ตาพระยา",ROW('ค่าเสื่อม 2564'!$E$3:$E$399)-ROW('ค่าเสื่อม 2564'!$E$3)+1),$A5)))</f>
        <v>ครุภัณฑ์</v>
      </c>
      <c r="I5" s="7" t="str">
        <f t="array" ref="I5">IF(COUNTIF('ค่าเสื่อม 2564'!$E$3:$E$399,"10867-รพ.ตาพระยา")&lt;$A5,"",INDEX('ค่าเสื่อม 2564'!I$3:I$399,SMALL(IF('ค่าเสื่อม 2564'!$E$3:$E$399="10867-รพ.ตาพระยา",ROW('ค่าเสื่อม 2564'!$E$3:$E$399)-ROW('ค่าเสื่อม 2564'!$E$3)+1),$A5)))</f>
        <v>03-ครุภัณฑ์การแพทย์</v>
      </c>
      <c r="J5" s="7" t="str">
        <f t="array" ref="J5">IF(COUNTIF('ค่าเสื่อม 2564'!$E$3:$E$399,"10867-รพ.ตาพระยา")&lt;$A5,"",INDEX('ค่าเสื่อม 2564'!J$3:J$399,SMALL(IF('ค่าเสื่อม 2564'!$E$3:$E$399="10867-รพ.ตาพระยา",ROW('ค่าเสื่อม 2564'!$E$3:$E$399)-ROW('ค่าเสื่อม 2564'!$E$3)+1),$A5)))</f>
        <v>ยูนิตทำฟัน</v>
      </c>
      <c r="K5" s="7" t="str">
        <f t="array" ref="K5">IF(COUNTIF('ค่าเสื่อม 2564'!$E$3:$E$399,"10867-รพ.ตาพระยา")&lt;$A5,"",INDEX('ค่าเสื่อม 2564'!K$3:K$399,SMALL(IF('ค่าเสื่อม 2564'!$E$3:$E$399="10867-รพ.ตาพระยา",ROW('ค่าเสื่อม 2564'!$E$3:$E$399)-ROW('ค่าเสื่อม 2564'!$E$3)+1),$A5)))</f>
        <v>ประกอบด้วยระบบแสงสว่าง ระบบเครื่องกรอฟัน ระบบควบคุม ระบบดูดน้ำลาย ระบบน้ำบ้วนปาก และเก้าอี้คนไข้</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65200070001/001</v>
      </c>
      <c r="N5" s="10">
        <f t="array" ref="N5">IF(COUNTIF('ค่าเสื่อม 2564'!$E$3:$E$399,"10867-รพ.ตาพระยา")&lt;$A5,"",INDEX('ค่าเสื่อม 2564'!N$3:N$399,SMALL(IF('ค่าเสื่อม 2564'!$E$3:$E$399="10867-รพ.ตาพระยา",ROW('ค่าเสื่อม 2564'!$E$3:$E$399)-ROW('ค่าเสื่อม 2564'!$E$3)+1),$A5)))</f>
        <v>430000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430000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07/10/2563)</v>
      </c>
      <c r="S5" s="4" t="str">
        <f t="array" ref="S5">IF(COUNTIF('ค่าเสื่อม 2564'!$E$3:$E$399,"10867-รพ.ตาพระยา")&lt;$A5,"",INDEX('ค่าเสื่อม 2564'!S$3:S$399,SMALL(IF('ค่าเสื่อม 2564'!$E$3:$E$399="10867-รพ.ตาพระยา",ROW('ค่าเสื่อม 2564'!$E$3:$E$399)-ROW('ค่าเสื่อม 2564'!$E$3)+1),$A5)))</f>
        <v>-</v>
      </c>
      <c r="T5" s="10">
        <f t="array" ref="T5">IF(COUNTIF('ค่าเสื่อม 2564'!$E$3:$E$399,"10867-รพ.ตาพระยา")&lt;$A5,"",INDEX('ค่าเสื่อม 2564'!T$3:T$399,SMALL(IF('ค่าเสื่อม 2564'!$E$3:$E$399="10867-รพ.ตาพระยา",ROW('ค่าเสื่อม 2564'!$E$3:$E$399)-ROW('ค่าเสื่อม 2564'!$E$3)+1),$A5)))</f>
        <v>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07/10/2563)</v>
      </c>
      <c r="S6" s="4" t="str">
        <f t="array" ref="S6">IF(COUNTIF('ค่าเสื่อม 2564'!$E$3:$E$399,"10867-รพ.ตาพระยา")&lt;$A6,"",INDEX('ค่าเสื่อม 2564'!S$3:S$399,SMALL(IF('ค่าเสื่อม 2564'!$E$3:$E$399="10867-รพ.ตาพระยา",ROW('ค่าเสื่อม 2564'!$E$3:$E$399)-ROW('ค่าเสื่อม 2564'!$E$3)+1),$A6)))</f>
        <v>-</v>
      </c>
      <c r="T6" s="10">
        <f t="array" ref="T6">IF(COUNTIF('ค่าเสื่อม 2564'!$E$3:$E$399,"10867-รพ.ตาพระยา")&lt;$A6,"",INDEX('ค่าเสื่อม 2564'!T$3:T$399,SMALL(IF('ค่าเสื่อม 2564'!$E$3:$E$399="10867-รพ.ตาพระยา",ROW('ค่าเสื่อม 2564'!$E$3:$E$399)-ROW('ค่าเสื่อม 2564'!$E$3)+1),$A6)))</f>
        <v>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07/10/2563)</v>
      </c>
      <c r="S7" s="4" t="str">
        <f t="array" ref="S7">IF(COUNTIF('ค่าเสื่อม 2564'!$E$3:$E$399,"10867-รพ.ตาพระยา")&lt;$A7,"",INDEX('ค่าเสื่อม 2564'!S$3:S$399,SMALL(IF('ค่าเสื่อม 2564'!$E$3:$E$399="10867-รพ.ตาพระยา",ROW('ค่าเสื่อม 2564'!$E$3:$E$399)-ROW('ค่าเสื่อม 2564'!$E$3)+1),$A7)))</f>
        <v>-</v>
      </c>
      <c r="T7" s="10">
        <f t="array" ref="T7">IF(COUNTIF('ค่าเสื่อม 2564'!$E$3:$E$399,"10867-รพ.ตาพระยา")&lt;$A7,"",INDEX('ค่าเสื่อม 2564'!T$3:T$399,SMALL(IF('ค่าเสื่อม 2564'!$E$3:$E$399="10867-รพ.ตาพระยา",ROW('ค่าเสื่อม 2564'!$E$3:$E$399)-ROW('ค่าเสื่อม 2564'!$E$3)+1),$A7)))</f>
        <v>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เครื่องวัดความดันอัติโนมัติแบบสอดแขน</v>
      </c>
      <c r="K8" s="7" t="str">
        <f t="array" ref="K8">IF(COUNTIF('ค่าเสื่อม 2564'!$E$3:$E$399,"10867-รพ.ตาพระยา")&lt;$A8,"",INDEX('ค่าเสื่อม 2564'!K$3:K$399,SMALL(IF('ค่าเสื่อม 2564'!$E$3:$E$399="10867-รพ.ตาพระยา",ROW('ค่าเสื่อม 2564'!$E$3:$E$399)-ROW('ค่าเสื่อม 2564'!$E$3)+1),$A8)))</f>
        <v>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v>
      </c>
      <c r="L8" s="4">
        <f t="array" ref="L8">IF(COUNTIF('ค่าเสื่อม 2564'!$E$3:$E$399,"10867-รพ.ตาพระยา")&lt;$A8,"",INDEX('ค่าเสื่อม 2564'!L$3:L$399,SMALL(IF('ค่าเสื่อม 2564'!$E$3:$E$399="10867-รพ.ตาพระยา",ROW('ค่าเสื่อม 2564'!$E$3:$E$399)-ROW('ค่าเสื่อม 2564'!$E$3)+1),$A8)))</f>
        <v>2</v>
      </c>
      <c r="M8" s="7" t="str">
        <f t="array" ref="M8">IF(COUNTIF('ค่าเสื่อม 2564'!$E$3:$E$399,"10867-รพ.ตาพระยา")&lt;$A8,"",INDEX('ค่าเสื่อม 2564'!M$3:M$399,SMALL(IF('ค่าเสื่อม 2564'!$E$3:$E$399="10867-รพ.ตาพระยา",ROW('ค่าเสื่อม 2564'!$E$3:$E$399)-ROW('ค่าเสื่อม 2564'!$E$3)+1),$A8)))</f>
        <v>6515-029-0101/14, 6515-029-0101/15</v>
      </c>
      <c r="N8" s="10">
        <f t="array" ref="N8">IF(COUNTIF('ค่าเสื่อม 2564'!$E$3:$E$399,"10867-รพ.ตาพระยา")&lt;$A8,"",INDEX('ค่าเสื่อม 2564'!N$3:N$399,SMALL(IF('ค่าเสื่อม 2564'!$E$3:$E$399="10867-รพ.ตาพระยา",ROW('ค่าเสื่อม 2564'!$E$3:$E$399)-ROW('ค่าเสื่อม 2564'!$E$3)+1),$A8)))</f>
        <v>140000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140000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07/10/2563)</v>
      </c>
      <c r="S8" s="4" t="str">
        <f t="array" ref="S8">IF(COUNTIF('ค่าเสื่อม 2564'!$E$3:$E$399,"10867-รพ.ตาพระยา")&lt;$A8,"",INDEX('ค่าเสื่อม 2564'!S$3:S$399,SMALL(IF('ค่าเสื่อม 2564'!$E$3:$E$399="10867-รพ.ตาพระยา",ROW('ค่าเสื่อม 2564'!$E$3:$E$399)-ROW('ค่าเสื่อม 2564'!$E$3)+1),$A8)))</f>
        <v>2-</v>
      </c>
      <c r="T8" s="10">
        <f t="array" ref="T8">IF(COUNTIF('ค่าเสื่อม 2564'!$E$3:$E$399,"10867-รพ.ตาพระยา")&lt;$A8,"",INDEX('ค่าเสื่อม 2564'!T$3:T$399,SMALL(IF('ค่าเสื่อม 2564'!$E$3:$E$399="10867-รพ.ตาพระยา",ROW('ค่าเสื่อม 2564'!$E$3:$E$399)-ROW('ค่าเสื่อม 2564'!$E$3)+1),$A8)))</f>
        <v>140000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วงเงินระดับเขต</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เตียงเฟาว์เลอร์ ชนิดไฟฟ้า</v>
      </c>
      <c r="K10" s="7" t="str">
        <f t="array" ref="K10">IF(COUNTIF('ค่าเสื่อม 2564'!$E$3:$E$399,"10867-รพ.ตาพระยา")&lt;$A10,"",INDEX('ค่าเสื่อม 2564'!K$3:K$399,SMALL(IF('ค่าเสื่อม 2564'!$E$3:$E$399="10867-รพ.ตาพระยา",ROW('ค่าเสื่อม 2564'!$E$3:$E$399)-ROW('ค่าเสื่อม 2564'!$E$3)+1),$A10)))</f>
        <v>เตียงเฟาว์เลอร์ ชนิดไฟฟ้า</v>
      </c>
      <c r="L10" s="4">
        <f t="array" ref="L10">IF(COUNTIF('ค่าเสื่อม 2564'!$E$3:$E$399,"10867-รพ.ตาพระยา")&lt;$A10,"",INDEX('ค่าเสื่อม 2564'!L$3:L$399,SMALL(IF('ค่าเสื่อม 2564'!$E$3:$E$399="10867-รพ.ตาพระยา",ROW('ค่าเสื่อม 2564'!$E$3:$E$399)-ROW('ค่าเสื่อม 2564'!$E$3)+1),$A10)))</f>
        <v>2</v>
      </c>
      <c r="M10" s="7" t="str">
        <f t="array" ref="M10">IF(COUNTIF('ค่าเสื่อม 2564'!$E$3:$E$399,"10867-รพ.ตาพระยา")&lt;$A10,"",INDEX('ค่าเสื่อม 2564'!M$3:M$399,SMALL(IF('ค่าเสื่อม 2564'!$E$3:$E$399="10867-รพ.ตาพระยา",ROW('ค่าเสื่อม 2564'!$E$3:$E$399)-ROW('ค่าเสื่อม 2564'!$E$3)+1),$A10)))</f>
        <v>6530-001-0003/21 , 6530-001-0003/22</v>
      </c>
      <c r="N10" s="10">
        <f t="array" ref="N10">IF(COUNTIF('ค่าเสื่อม 2564'!$E$3:$E$399,"10867-รพ.ตาพระยา")&lt;$A10,"",INDEX('ค่าเสื่อม 2564'!N$3:N$399,SMALL(IF('ค่าเสื่อม 2564'!$E$3:$E$399="10867-รพ.ตาพระยา",ROW('ค่าเสื่อม 2564'!$E$3:$E$399)-ROW('ค่าเสื่อม 2564'!$E$3)+1),$A10)))</f>
        <v>93000</v>
      </c>
      <c r="O10" s="10">
        <f t="array" ref="O10">IF(COUNTIF('ค่าเสื่อม 2564'!$E$3:$E$399,"10867-รพ.ตาพระยา")&lt;$A10,"",INDEX('ค่าเสื่อม 2564'!O$3:O$399,SMALL(IF('ค่าเสื่อม 2564'!$E$3:$E$399="10867-รพ.ตาพระยา",ROW('ค่าเสื่อม 2564'!$E$3:$E$399)-ROW('ค่าเสื่อม 2564'!$E$3)+1),$A10)))</f>
        <v>0</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93000</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07/10/2563)</v>
      </c>
      <c r="S10" s="4" t="str">
        <f t="array" ref="S10">IF(COUNTIF('ค่าเสื่อม 2564'!$E$3:$E$399,"10867-รพ.ตาพระยา")&lt;$A10,"",INDEX('ค่าเสื่อม 2564'!S$3:S$399,SMALL(IF('ค่าเสื่อม 2564'!$E$3:$E$399="10867-รพ.ตาพระยา",ROW('ค่าเสื่อม 2564'!$E$3:$E$399)-ROW('ค่าเสื่อม 2564'!$E$3)+1),$A10)))</f>
        <v>2-</v>
      </c>
      <c r="T10" s="10">
        <f t="array" ref="T10">IF(COUNTIF('ค่าเสื่อม 2564'!$E$3:$E$399,"10867-รพ.ตาพระยา")&lt;$A10,"",INDEX('ค่าเสื่อม 2564'!T$3:T$399,SMALL(IF('ค่าเสื่อม 2564'!$E$3:$E$399="10867-รพ.ตาพระยา",ROW('ค่าเสื่อม 2564'!$E$3:$E$399)-ROW('ค่าเสื่อม 2564'!$E$3)+1),$A10)))</f>
        <v>90000</v>
      </c>
      <c r="U10" s="10">
        <f t="array" ref="U10">IF(COUNTIF('ค่าเสื่อม 2564'!$E$3:$E$399,"10867-รพ.ตาพระยา")&lt;$A10,"",INDEX('ค่าเสื่อม 2564'!U$3:U$399,SMALL(IF('ค่าเสื่อม 2564'!$E$3:$E$399="10867-รพ.ตาพระยา",ROW('ค่าเสื่อม 2564'!$E$3:$E$399)-ROW('ค่าเสื่อม 2564'!$E$3)+1),$A10)))</f>
        <v>0</v>
      </c>
      <c r="V10" s="7">
        <f t="array" ref="V10">IF(COUNTIF('ค่าเสื่อม 2564'!$E$3:$E$399,"10867-รพ.ตาพระยา")&lt;$A10,"",INDEX('ค่าเสื่อม 2564'!V$3:V$399,SMALL(IF('ค่าเสื่อม 2564'!$E$3:$E$399="10867-รพ.ตาพระยา",ROW('ค่าเสื่อม 2564'!$E$3:$E$399)-ROW('ค่าเสื่อม 2564'!$E$3)+1),$A10)))</f>
        <v>0</v>
      </c>
      <c r="W10" s="7">
        <f t="array" ref="W10">IF(COUNTIF('ค่าเสื่อม 2564'!$E$3:$E$399,"10867-รพ.ตาพระยา")&lt;$A10,"",INDEX('ค่าเสื่อม 2564'!W$3:W$399,SMALL(IF('ค่าเสื่อม 2564'!$E$3:$E$399="10867-รพ.ตาพระยา",ROW('ค่าเสื่อม 2564'!$E$3:$E$399)-ROW('ค่าเสื่อม 2564'!$E$3)+1),$A10)))</f>
        <v>442405</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วงเงินหน่วยบริการสังกัดสป.สธ.</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เครื่องตัดเฝือก</v>
      </c>
      <c r="K11" s="7" t="str">
        <f t="array" ref="K11">IF(COUNTIF('ค่าเสื่อม 2564'!$E$3:$E$399,"10867-รพ.ตาพระยา")&lt;$A11,"",INDEX('ค่าเสื่อม 2564'!K$3:K$399,SMALL(IF('ค่าเสื่อม 2564'!$E$3:$E$399="10867-รพ.ตาพระยา",ROW('ค่าเสื่อม 2564'!$E$3:$E$399)-ROW('ค่าเสื่อม 2564'!$E$3)+1),$A11)))</f>
        <v>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v>
      </c>
      <c r="L11" s="4">
        <f t="array" ref="L11">IF(COUNTIF('ค่าเสื่อม 2564'!$E$3:$E$399,"10867-รพ.ตาพระยา")&lt;$A11,"",INDEX('ค่าเสื่อม 2564'!L$3:L$399,SMALL(IF('ค่าเสื่อม 2564'!$E$3:$E$399="10867-รพ.ตาพระยา",ROW('ค่าเสื่อม 2564'!$E$3:$E$399)-ROW('ค่าเสื่อม 2564'!$E$3)+1),$A11)))</f>
        <v>1</v>
      </c>
      <c r="M11" s="7" t="str">
        <f t="array" ref="M11">IF(COUNTIF('ค่าเสื่อม 2564'!$E$3:$E$399,"10867-รพ.ตาพระยา")&lt;$A11,"",INDEX('ค่าเสื่อม 2564'!M$3:M$399,SMALL(IF('ค่าเสื่อม 2564'!$E$3:$E$399="10867-รพ.ตาพระยา",ROW('ค่าเสื่อม 2564'!$E$3:$E$399)-ROW('ค่าเสื่อม 2564'!$E$3)+1),$A11)))</f>
        <v>2/6515.042.0001</v>
      </c>
      <c r="N11" s="10">
        <f t="array" ref="N11">IF(COUNTIF('ค่าเสื่อม 2564'!$E$3:$E$399,"10867-รพ.ตาพระยา")&lt;$A11,"",INDEX('ค่าเสื่อม 2564'!N$3:N$399,SMALL(IF('ค่าเสื่อม 2564'!$E$3:$E$399="10867-รพ.ตาพระยา",ROW('ค่าเสื่อม 2564'!$E$3:$E$399)-ROW('ค่าเสื่อม 2564'!$E$3)+1),$A11)))</f>
        <v>31625.18</v>
      </c>
      <c r="O11" s="10">
        <f t="array" ref="O11">IF(COUNTIF('ค่าเสื่อม 2564'!$E$3:$E$399,"10867-รพ.ตาพระยา")&lt;$A11,"",INDEX('ค่าเสื่อม 2564'!O$3:O$399,SMALL(IF('ค่าเสื่อม 2564'!$E$3:$E$399="10867-รพ.ตาพระยา",ROW('ค่าเสื่อม 2564'!$E$3:$E$399)-ROW('ค่าเสื่อม 2564'!$E$3)+1),$A11)))</f>
        <v>17375</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49000.18</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07/10/2563)</v>
      </c>
      <c r="S11" s="4" t="str">
        <f t="array" ref="S11">IF(COUNTIF('ค่าเสื่อม 2564'!$E$3:$E$399,"10867-รพ.ตาพระยา")&lt;$A11,"",INDEX('ค่าเสื่อม 2564'!S$3:S$399,SMALL(IF('ค่าเสื่อม 2564'!$E$3:$E$399="10867-รพ.ตาพระยา",ROW('ค่าเสื่อม 2564'!$E$3:$E$399)-ROW('ค่าเสื่อม 2564'!$E$3)+1),$A11)))</f>
        <v>-</v>
      </c>
      <c r="T11" s="10">
        <f t="array" ref="T11">IF(COUNTIF('ค่าเสื่อม 2564'!$E$3:$E$399,"10867-รพ.ตาพระยา")&lt;$A11,"",INDEX('ค่าเสื่อม 2564'!T$3:T$399,SMALL(IF('ค่าเสื่อม 2564'!$E$3:$E$399="10867-รพ.ตาพระยา",ROW('ค่าเสื่อม 2564'!$E$3:$E$399)-ROW('ค่าเสื่อม 2564'!$E$3)+1),$A11)))</f>
        <v>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408339</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เครื่องส่องหลอดลม(Laryngoscope)</v>
      </c>
      <c r="K12" s="7" t="str">
        <f t="array" ref="K12">IF(COUNTIF('ค่าเสื่อม 2564'!$E$3:$E$399,"10867-รพ.ตาพระยา")&lt;$A12,"",INDEX('ค่าเสื่อม 2564'!K$3:K$399,SMALL(IF('ค่าเสื่อม 2564'!$E$3:$E$399="10867-รพ.ตาพระยา",ROW('ค่าเสื่อม 2564'!$E$3:$E$399)-ROW('ค่าเสื่อม 2564'!$E$3)+1),$A12)))</f>
        <v>เป็นชุดเครื่องมือส่องตรวจหลอดลมให้แสงสว่างโดยระบบ Fiber Obtic พร้อมอุปกรณ์ชาร์จ</v>
      </c>
      <c r="L12" s="4">
        <f t="array" ref="L12">IF(COUNTIF('ค่าเสื่อม 2564'!$E$3:$E$399,"10867-รพ.ตาพระยา")&lt;$A12,"",INDEX('ค่าเสื่อม 2564'!L$3:L$399,SMALL(IF('ค่าเสื่อม 2564'!$E$3:$E$399="10867-รพ.ตาพระยา",ROW('ค่าเสื่อม 2564'!$E$3:$E$399)-ROW('ค่าเสื่อม 2564'!$E$3)+1),$A12)))</f>
        <v>1</v>
      </c>
      <c r="M12" s="7" t="str">
        <f t="array" ref="M12">IF(COUNTIF('ค่าเสื่อม 2564'!$E$3:$E$399,"10867-รพ.ตาพระยา")&lt;$A12,"",INDEX('ค่าเสื่อม 2564'!M$3:M$399,SMALL(IF('ค่าเสื่อม 2564'!$E$3:$E$399="10867-รพ.ตาพระยา",ROW('ค่าเสื่อม 2564'!$E$3:$E$399)-ROW('ค่าเสื่อม 2564'!$E$3)+1),$A12)))</f>
        <v>6515-087-0001/6</v>
      </c>
      <c r="N12" s="10">
        <f t="array" ref="N12">IF(COUNTIF('ค่าเสื่อม 2564'!$E$3:$E$399,"10867-รพ.ตาพระยา")&lt;$A12,"",INDEX('ค่าเสื่อม 2564'!N$3:N$399,SMALL(IF('ค่าเสื่อม 2564'!$E$3:$E$399="10867-รพ.ตาพระยา",ROW('ค่าเสื่อม 2564'!$E$3:$E$399)-ROW('ค่าเสื่อม 2564'!$E$3)+1),$A12)))</f>
        <v>50000</v>
      </c>
      <c r="O12" s="10">
        <f t="array" ref="O12">IF(COUNTIF('ค่าเสื่อม 2564'!$E$3:$E$399,"10867-รพ.ตาพระยา")&lt;$A12,"",INDEX('ค่าเสื่อม 2564'!O$3:O$399,SMALL(IF('ค่าเสื่อม 2564'!$E$3:$E$399="10867-รพ.ตาพระยา",ROW('ค่าเสื่อม 2564'!$E$3:$E$399)-ROW('ค่าเสื่อม 2564'!$E$3)+1),$A12)))</f>
        <v>0</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50000</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07/10/2563)</v>
      </c>
      <c r="S12" s="4" t="str">
        <f t="array" ref="S12">IF(COUNTIF('ค่าเสื่อม 2564'!$E$3:$E$399,"10867-รพ.ตาพระยา")&lt;$A12,"",INDEX('ค่าเสื่อม 2564'!S$3:S$399,SMALL(IF('ค่าเสื่อม 2564'!$E$3:$E$399="10867-รพ.ตาพระยา",ROW('ค่าเสื่อม 2564'!$E$3:$E$399)-ROW('ค่าเสื่อม 2564'!$E$3)+1),$A12)))</f>
        <v>-</v>
      </c>
      <c r="T12" s="10">
        <f t="array" ref="T12">IF(COUNTIF('ค่าเสื่อม 2564'!$E$3:$E$399,"10867-รพ.ตาพระยา")&lt;$A12,"",INDEX('ค่าเสื่อม 2564'!T$3:T$399,SMALL(IF('ค่าเสื่อม 2564'!$E$3:$E$399="10867-รพ.ตาพระยา",ROW('ค่าเสื่อม 2564'!$E$3:$E$399)-ROW('ค่าเสื่อม 2564'!$E$3)+1),$A12)))</f>
        <v>0</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408333</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เครื่องตรวจคลื่นไฟฟ้าหัวใจ(ECG)</v>
      </c>
      <c r="K13" s="7" t="str">
        <f t="array" ref="K13">IF(COUNTIF('ค่าเสื่อม 2564'!$E$3:$E$399,"10867-รพ.ตาพระยา")&lt;$A13,"",INDEX('ค่าเสื่อม 2564'!K$3:K$399,SMALL(IF('ค่าเสื่อม 2564'!$E$3:$E$399="10867-รพ.ตาพระยา",ROW('ค่าเสื่อม 2564'!$E$3:$E$399)-ROW('ค่าเสื่อม 2564'!$E$3)+1),$A13)))</f>
        <v>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v>
      </c>
      <c r="L13" s="4">
        <f t="array" ref="L13">IF(COUNTIF('ค่าเสื่อม 2564'!$E$3:$E$399,"10867-รพ.ตาพระยา")&lt;$A13,"",INDEX('ค่าเสื่อม 2564'!L$3:L$399,SMALL(IF('ค่าเสื่อม 2564'!$E$3:$E$399="10867-รพ.ตาพระยา",ROW('ค่าเสื่อม 2564'!$E$3:$E$399)-ROW('ค่าเสื่อม 2564'!$E$3)+1),$A13)))</f>
        <v>1</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6515-027-2001/8</v>
      </c>
      <c r="N13" s="10">
        <f t="array" ref="N13">IF(COUNTIF('ค่าเสื่อม 2564'!$E$3:$E$399,"10867-รพ.ตาพระยา")&lt;$A13,"",INDEX('ค่าเสื่อม 2564'!N$3:N$399,SMALL(IF('ค่าเสื่อม 2564'!$E$3:$E$399="10867-รพ.ตาพระยา",ROW('ค่าเสื่อม 2564'!$E$3:$E$399)-ROW('ค่าเสื่อม 2564'!$E$3)+1),$A13)))</f>
        <v>150000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150000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07/10/2563)</v>
      </c>
      <c r="S13" s="4" t="str">
        <f t="array" ref="S13">IF(COUNTIF('ค่าเสื่อม 2564'!$E$3:$E$399,"10867-รพ.ตาพระยา")&lt;$A13,"",INDEX('ค่าเสื่อม 2564'!S$3:S$399,SMALL(IF('ค่าเสื่อม 2564'!$E$3:$E$399="10867-รพ.ตาพระยา",ROW('ค่าเสื่อม 2564'!$E$3:$E$399)-ROW('ค่าเสื่อม 2564'!$E$3)+1),$A13)))</f>
        <v>2-</v>
      </c>
      <c r="T13" s="10">
        <f t="array" ref="T13">IF(COUNTIF('ค่าเสื่อม 2564'!$E$3:$E$399,"10867-รพ.ตาพระยา")&lt;$A13,"",INDEX('ค่าเสื่อม 2564'!T$3:T$399,SMALL(IF('ค่าเสื่อม 2564'!$E$3:$E$399="10867-รพ.ตาพระยา",ROW('ค่าเสื่อม 2564'!$E$3:$E$399)-ROW('ค่าเสื่อม 2564'!$E$3)+1),$A13)))</f>
        <v>150000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408331</v>
      </c>
    </row>
    <row r="14" spans="1:24" s="65" customFormat="1" ht="63">
      <c r="A14" s="58"/>
      <c r="B14" s="59"/>
      <c r="C14" s="59"/>
      <c r="D14" s="59"/>
      <c r="E14" s="59"/>
      <c r="F14" s="59"/>
      <c r="G14" s="59"/>
      <c r="H14" s="60"/>
      <c r="I14" s="61"/>
      <c r="J14" s="59"/>
      <c r="K14" s="60"/>
      <c r="L14" s="62"/>
      <c r="M14" s="60"/>
      <c r="N14" s="60">
        <f>SUM(N3:N13)</f>
        <v>1739625.18</v>
      </c>
      <c r="O14" s="60">
        <f t="shared" ref="O14:U14" si="0">SUM(O4:O13)</f>
        <v>17375</v>
      </c>
      <c r="P14" s="60">
        <f t="shared" si="0"/>
        <v>0</v>
      </c>
      <c r="Q14" s="60">
        <f t="shared" si="0"/>
        <v>1757000.18</v>
      </c>
      <c r="R14" s="60">
        <f t="shared" si="0"/>
        <v>0</v>
      </c>
      <c r="S14" s="62">
        <f t="shared" si="0"/>
        <v>0</v>
      </c>
      <c r="T14" s="60">
        <f t="shared" si="0"/>
        <v>380000</v>
      </c>
      <c r="U14" s="60">
        <f t="shared" si="0"/>
        <v>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วงเงินระดับเขต</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03-ครุภัณฑ์การแพทย์</v>
      </c>
      <c r="J4" s="7" t="str">
        <f t="array" ref="J4">IF(COUNTIF('ค่าเสื่อม 2564'!$E$3:$E$399,"10868-รพ.วังน้ำเย็น")&lt;$A4,"",INDEX('ค่าเสื่อม 2564'!J$3:J$399,SMALL(IF('ค่าเสื่อม 2564'!$E$3:$E$399="10868-รพ.วังน้ำเย็น",ROW('ค่าเสื่อม 2564'!$E$3:$E$399)-ROW('ค่าเสื่อม 2564'!$E$3)+1),$A4)))</f>
        <v>ซ่อมแซมยูนิตทันตกรรม</v>
      </c>
      <c r="K4" s="7" t="str">
        <f t="array" ref="K4">IF(COUNTIF('ค่าเสื่อม 2564'!$E$3:$E$399,"10868-รพ.วังน้ำเย็น")&lt;$A4,"",INDEX('ค่าเสื่อม 2564'!K$3:K$399,SMALL(IF('ค่าเสื่อม 2564'!$E$3:$E$399="10868-รพ.วังน้ำเย็น",ROW('ค่าเสื่อม 2564'!$E$3:$E$399)-ROW('ค่าเสื่อม 2564'!$E$3)+1),$A4)))</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สอ.1-6520-007-00001/1</v>
      </c>
      <c r="N4" s="10">
        <f t="array" ref="N4">IF(COUNTIF('ค่าเสื่อม 2564'!$E$3:$E$399,"10868-รพ.วังน้ำเย็น")&lt;$A4,"",INDEX('ค่าเสื่อม 2564'!N$3:N$399,SMALL(IF('ค่าเสื่อม 2564'!$E$3:$E$399="10868-รพ.วังน้ำเย็น",ROW('ค่าเสื่อม 2564'!$E$3:$E$399)-ROW('ค่าเสื่อม 2564'!$E$3)+1),$A4)))</f>
        <v>65000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65000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07/10/2563)</v>
      </c>
      <c r="S4" s="4" t="str">
        <f t="array" ref="S4">IF(COUNTIF('ค่าเสื่อม 2564'!$E$3:$E$399,"10868-รพ.วังน้ำเย็น")&lt;$A4,"",INDEX('ค่าเสื่อม 2564'!S$3:S$399,SMALL(IF('ค่าเสื่อม 2564'!$E$3:$E$399="10868-รพ.วังน้ำเย็น",ROW('ค่าเสื่อม 2564'!$E$3:$E$399)-ROW('ค่าเสื่อม 2564'!$E$3)+1),$A4)))</f>
        <v>-</v>
      </c>
      <c r="T4" s="10">
        <f t="array" ref="T4">IF(COUNTIF('ค่าเสื่อม 2564'!$E$3:$E$399,"10868-รพ.วังน้ำเย็น")&lt;$A4,"",INDEX('ค่าเสื่อม 2564'!T$3:T$399,SMALL(IF('ค่าเสื่อม 2564'!$E$3:$E$399="10868-รพ.วังน้ำเย็น",ROW('ค่าเสื่อม 2564'!$E$3:$E$399)-ROW('ค่าเสื่อม 2564'!$E$3)+1),$A4)))</f>
        <v>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427246</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วงเงินหน่วยบริการสังกัดสป.สธ.</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06-ครุภัณฑ์การแพทย์วินิจฉัย</v>
      </c>
      <c r="J5" s="7" t="str">
        <f t="array" ref="J5">IF(COUNTIF('ค่าเสื่อม 2564'!$E$3:$E$399,"10868-รพ.วังน้ำเย็น")&lt;$A5,"",INDEX('ค่าเสื่อม 2564'!J$3:J$399,SMALL(IF('ค่าเสื่อม 2564'!$E$3:$E$399="10868-รพ.วังน้ำเย็น",ROW('ค่าเสื่อม 2564'!$E$3:$E$399)-ROW('ค่าเสื่อม 2564'!$E$3)+1),$A5)))</f>
        <v>เครื่องฟังเสียงหัวใจเด็กในครรภ์สำหรับศูนย์สุขภาพชุมชน</v>
      </c>
      <c r="K5" s="7" t="str">
        <f t="array" ref="K5">IF(COUNTIF('ค่าเสื่อม 2564'!$E$3:$E$399,"10868-รพ.วังน้ำเย็น")&lt;$A5,"",INDEX('ค่าเสื่อม 2564'!K$3:K$399,SMALL(IF('ค่าเสื่อม 2564'!$E$3:$E$399="10868-รพ.วังน้ำเย็น",ROW('ค่าเสื่อม 2564'!$E$3:$E$399)-ROW('ค่าเสื่อม 2564'!$E$3)+1),$A5)))</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1-6515-008-1104/2</v>
      </c>
      <c r="N5" s="10">
        <f t="array" ref="N5">IF(COUNTIF('ค่าเสื่อม 2564'!$E$3:$E$399,"10868-รพ.วังน้ำเย็น")&lt;$A5,"",INDEX('ค่าเสื่อม 2564'!N$3:N$399,SMALL(IF('ค่าเสื่อม 2564'!$E$3:$E$399="10868-รพ.วังน้ำเย็น",ROW('ค่าเสื่อม 2564'!$E$3:$E$399)-ROW('ค่าเสื่อม 2564'!$E$3)+1),$A5)))</f>
        <v>30000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30000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07/10/2563)</v>
      </c>
      <c r="S5" s="4" t="str">
        <f t="array" ref="S5">IF(COUNTIF('ค่าเสื่อม 2564'!$E$3:$E$399,"10868-รพ.วังน้ำเย็น")&lt;$A5,"",INDEX('ค่าเสื่อม 2564'!S$3:S$399,SMALL(IF('ค่าเสื่อม 2564'!$E$3:$E$399="10868-รพ.วังน้ำเย็น",ROW('ค่าเสื่อม 2564'!$E$3:$E$399)-ROW('ค่าเสื่อม 2564'!$E$3)+1),$A5)))</f>
        <v>1-</v>
      </c>
      <c r="T5" s="10">
        <f t="array" ref="T5">IF(COUNTIF('ค่าเสื่อม 2564'!$E$3:$E$399,"10868-รพ.วังน้ำเย็น")&lt;$A5,"",INDEX('ค่าเสื่อม 2564'!T$3:T$399,SMALL(IF('ค่าเสื่อม 2564'!$E$3:$E$399="10868-รพ.วังน้ำเย็น",ROW('ค่าเสื่อม 2564'!$E$3:$E$399)-ROW('ค่าเสื่อม 2564'!$E$3)+1),$A5)))</f>
        <v>0</v>
      </c>
      <c r="U5" s="10">
        <f t="array" ref="U5">IF(COUNTIF('ค่าเสื่อม 2564'!$E$3:$E$399,"10868-รพ.วังน้ำเย็น")&lt;$A5,"",INDEX('ค่าเสื่อม 2564'!U$3:U$399,SMALL(IF('ค่าเสื่อม 2564'!$E$3:$E$399="10868-รพ.วังน้ำเย็น",ROW('ค่าเสื่อม 2564'!$E$3:$E$399)-ROW('ค่าเสื่อม 2564'!$E$3)+1),$A5)))</f>
        <v>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วงเงินหน่วยบริการสังกัดสป.สธ.</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12-ครุภัณฑ์สำนักงาน</v>
      </c>
      <c r="J6" s="7" t="str">
        <f t="array" ref="J6">IF(COUNTIF('ค่าเสื่อม 2564'!$E$3:$E$399,"10868-รพ.วังน้ำเย็น")&lt;$A6,"",INDEX('ค่าเสื่อม 2564'!J$3:J$399,SMALL(IF('ค่าเสื่อม 2564'!$E$3:$E$399="10868-รพ.วังน้ำเย็น",ROW('ค่าเสื่อม 2564'!$E$3:$E$399)-ROW('ค่าเสื่อม 2564'!$E$3)+1),$A6)))</f>
        <v>ตู้เย็น ขนาด 13 คิวบิกฟุต</v>
      </c>
      <c r="K6" s="7" t="str">
        <f t="array" ref="K6">IF(COUNTIF('ค่าเสื่อม 2564'!$E$3:$E$399,"10868-รพ.วังน้ำเย็น")&lt;$A6,"",INDEX('ค่าเสื่อม 2564'!K$3:K$399,SMALL(IF('ค่าเสื่อม 2564'!$E$3:$E$399="10868-รพ.วังน้ำเย็น",ROW('ค่าเสื่อม 2564'!$E$3:$E$399)-ROW('ค่าเสื่อม 2564'!$E$3)+1),$A6)))</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สอ.1-4110-001-0001/2</v>
      </c>
      <c r="N6" s="10">
        <f t="array" ref="N6">IF(COUNTIF('ค่าเสื่อม 2564'!$E$3:$E$399,"10868-รพ.วังน้ำเย็น")&lt;$A6,"",INDEX('ค่าเสื่อม 2564'!N$3:N$399,SMALL(IF('ค่าเสื่อม 2564'!$E$3:$E$399="10868-รพ.วังน้ำเย็น",ROW('ค่าเสื่อม 2564'!$E$3:$E$399)-ROW('ค่าเสื่อม 2564'!$E$3)+1),$A6)))</f>
        <v>18500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18500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07/10/2563)</v>
      </c>
      <c r="S6" s="4" t="str">
        <f t="array" ref="S6">IF(COUNTIF('ค่าเสื่อม 2564'!$E$3:$E$399,"10868-รพ.วังน้ำเย็น")&lt;$A6,"",INDEX('ค่าเสื่อม 2564'!S$3:S$399,SMALL(IF('ค่าเสื่อม 2564'!$E$3:$E$399="10868-รพ.วังน้ำเย็น",ROW('ค่าเสื่อม 2564'!$E$3:$E$399)-ROW('ค่าเสื่อม 2564'!$E$3)+1),$A6)))</f>
        <v>1-</v>
      </c>
      <c r="T6" s="10">
        <f t="array" ref="T6">IF(COUNTIF('ค่าเสื่อม 2564'!$E$3:$E$399,"10868-รพ.วังน้ำเย็น")&lt;$A6,"",INDEX('ค่าเสื่อม 2564'!T$3:T$399,SMALL(IF('ค่าเสื่อม 2564'!$E$3:$E$399="10868-รพ.วังน้ำเย็น",ROW('ค่าเสื่อม 2564'!$E$3:$E$399)-ROW('ค่าเสื่อม 2564'!$E$3)+1),$A6)))</f>
        <v>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07/10/2563)</v>
      </c>
      <c r="S7" s="4" t="str">
        <f t="array" ref="S7">IF(COUNTIF('ค่าเสื่อม 2564'!$E$3:$E$399,"10868-รพ.วังน้ำเย็น")&lt;$A7,"",INDEX('ค่าเสื่อม 2564'!S$3:S$399,SMALL(IF('ค่าเสื่อม 2564'!$E$3:$E$399="10868-รพ.วังน้ำเย็น",ROW('ค่าเสื่อม 2564'!$E$3:$E$399)-ROW('ค่าเสื่อม 2564'!$E$3)+1),$A7)))</f>
        <v>1-</v>
      </c>
      <c r="T7" s="10">
        <f t="array" ref="T7">IF(COUNTIF('ค่าเสื่อม 2564'!$E$3:$E$399,"10868-รพ.วังน้ำเย็น")&lt;$A7,"",INDEX('ค่าเสื่อม 2564'!T$3:T$399,SMALL(IF('ค่าเสื่อม 2564'!$E$3:$E$399="10868-รพ.วังน้ำเย็น",ROW('ค่าเสื่อม 2564'!$E$3:$E$399)-ROW('ค่าเสื่อม 2564'!$E$3)+1),$A7)))</f>
        <v>0</v>
      </c>
      <c r="U7" s="10">
        <f t="array" ref="U7">IF(COUNTIF('ค่าเสื่อม 2564'!$E$3:$E$399,"10868-รพ.วังน้ำเย็น")&lt;$A7,"",INDEX('ค่าเสื่อม 2564'!U$3:U$399,SMALL(IF('ค่าเสื่อม 2564'!$E$3:$E$399="10868-รพ.วังน้ำเย็น",ROW('ค่าเสื่อม 2564'!$E$3:$E$399)-ROW('ค่าเสื่อม 2564'!$E$3)+1),$A7)))</f>
        <v>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วงเงินหน่วยบริการสังกัดสป.สธ.</v>
      </c>
      <c r="H8" s="7" t="str">
        <f t="array" ref="H8">IF(COUNTIF('ค่าเสื่อม 2564'!$E$3:$E$399,"10868-รพ.วังน้ำเย็น")&lt;$A8,"",INDEX('ค่าเสื่อม 2564'!H$3:H$399,SMALL(IF('ค่าเสื่อม 2564'!$E$3:$E$399="10868-รพ.วังน้ำเย็น",ROW('ค่าเสื่อม 2564'!$E$3:$E$399)-ROW('ค่าเสื่อม 2564'!$E$3)+1),$A8)))</f>
        <v>ครุภัณฑ์</v>
      </c>
      <c r="I8" s="7" t="str">
        <f t="array" ref="I8">IF(COUNTIF('ค่าเสื่อม 2564'!$E$3:$E$399,"10868-รพ.วังน้ำเย็น")&lt;$A8,"",INDEX('ค่าเสื่อม 2564'!I$3:I$399,SMALL(IF('ค่าเสื่อม 2564'!$E$3:$E$399="10868-รพ.วังน้ำเย็น",ROW('ค่าเสื่อม 2564'!$E$3:$E$399)-ROW('ค่าเสื่อม 2564'!$E$3)+1),$A8)))</f>
        <v>12-ครุภัณฑ์สำนักงาน</v>
      </c>
      <c r="J8" s="7" t="str">
        <f t="array" ref="J8">IF(COUNTIF('ค่าเสื่อม 2564'!$E$3:$E$399,"10868-รพ.วังน้ำเย็น")&lt;$A8,"",INDEX('ค่าเสื่อม 2564'!J$3:J$399,SMALL(IF('ค่าเสื่อม 2564'!$E$3:$E$399="10868-รพ.วังน้ำเย็น",ROW('ค่าเสื่อม 2564'!$E$3:$E$399)-ROW('ค่าเสื่อม 2564'!$E$3)+1),$A8)))</f>
        <v>ตู้เย็น ขนาด 13 คิวบิกฟุต</v>
      </c>
      <c r="K8" s="7" t="str">
        <f t="array" ref="K8">IF(COUNTIF('ค่าเสื่อม 2564'!$E$3:$E$399,"10868-รพ.วังน้ำเย็น")&lt;$A8,"",INDEX('ค่าเสื่อม 2564'!K$3:K$399,SMALL(IF('ค่าเสื่อม 2564'!$E$3:$E$399="10868-รพ.วังน้ำเย็น",ROW('ค่าเสื่อม 2564'!$E$3:$E$399)-ROW('ค่าเสื่อม 2564'!$E$3)+1),$A8)))</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4110-001-001/2</v>
      </c>
      <c r="N8" s="10">
        <f t="array" ref="N8">IF(COUNTIF('ค่าเสื่อม 2564'!$E$3:$E$399,"10868-รพ.วังน้ำเย็น")&lt;$A8,"",INDEX('ค่าเสื่อม 2564'!N$3:N$399,SMALL(IF('ค่าเสื่อม 2564'!$E$3:$E$399="10868-รพ.วังน้ำเย็น",ROW('ค่าเสื่อม 2564'!$E$3:$E$399)-ROW('ค่าเสื่อม 2564'!$E$3)+1),$A8)))</f>
        <v>18500</v>
      </c>
      <c r="O8" s="10">
        <f t="array" ref="O8">IF(COUNTIF('ค่าเสื่อม 2564'!$E$3:$E$399,"10868-รพ.วังน้ำเย็น")&lt;$A8,"",INDEX('ค่าเสื่อม 2564'!O$3:O$399,SMALL(IF('ค่าเสื่อม 2564'!$E$3:$E$399="10868-รพ.วังน้ำเย็น",ROW('ค่าเสื่อม 2564'!$E$3:$E$399)-ROW('ค่าเสื่อม 2564'!$E$3)+1),$A8)))</f>
        <v>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18500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07/10/2563)</v>
      </c>
      <c r="S8" s="4" t="str">
        <f t="array" ref="S8">IF(COUNTIF('ค่าเสื่อม 2564'!$E$3:$E$399,"10868-รพ.วังน้ำเย็น")&lt;$A8,"",INDEX('ค่าเสื่อม 2564'!S$3:S$399,SMALL(IF('ค่าเสื่อม 2564'!$E$3:$E$399="10868-รพ.วังน้ำเย็น",ROW('ค่าเสื่อม 2564'!$E$3:$E$399)-ROW('ค่าเสื่อม 2564'!$E$3)+1),$A8)))</f>
        <v>1-</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วงเงินระดับจังหวัด</v>
      </c>
      <c r="H9" s="7" t="str">
        <f t="array" ref="H9">IF(COUNTIF('ค่าเสื่อม 2564'!$E$3:$E$399,"10868-รพ.วังน้ำเย็น")&lt;$A9,"",INDEX('ค่าเสื่อม 2564'!H$3:H$399,SMALL(IF('ค่าเสื่อม 2564'!$E$3:$E$399="10868-รพ.วังน้ำเย็น",ROW('ค่าเสื่อม 2564'!$E$3:$E$399)-ROW('ค่าเสื่อม 2564'!$E$3)+1),$A9)))</f>
        <v>สิ่งก่อสร้าง</v>
      </c>
      <c r="I9" s="7" t="str">
        <f t="array" ref="I9">IF(COUNTIF('ค่าเสื่อม 2564'!$E$3:$E$399,"10868-รพ.วังน้ำเย็น")&lt;$A9,"",INDEX('ค่าเสื่อม 2564'!I$3:I$399,SMALL(IF('ค่าเสื่อม 2564'!$E$3:$E$399="10868-รพ.วังน้ำเย็น",ROW('ค่าเสื่อม 2564'!$E$3:$E$399)-ROW('ค่าเสื่อม 2564'!$E$3)+1),$A9)))</f>
        <v>-</v>
      </c>
      <c r="J9" s="7" t="str">
        <f t="array" ref="J9">IF(COUNTIF('ค่าเสื่อม 2564'!$E$3:$E$399,"10868-รพ.วังน้ำเย็น")&lt;$A9,"",INDEX('ค่าเสื่อม 2564'!J$3:J$399,SMALL(IF('ค่าเสื่อม 2564'!$E$3:$E$399="10868-รพ.วังน้ำเย็น",ROW('ค่าเสื่อม 2564'!$E$3:$E$399)-ROW('ค่าเสื่อม 2564'!$E$3)+1),$A9)))</f>
        <v>ซ่อมแซมระบบปรับอากาศและระบายอากาศสำหรับห้องทันตกรรม รพ.สต.</v>
      </c>
      <c r="K9" s="7" t="str">
        <f t="array" ref="K9">IF(COUNTIF('ค่าเสื่อม 2564'!$E$3:$E$399,"10868-รพ.วังน้ำเย็น")&lt;$A9,"",INDEX('ค่าเสื่อม 2564'!K$3:K$399,SMALL(IF('ค่าเสื่อม 2564'!$E$3:$E$399="10868-รพ.วังน้ำเย็น",ROW('ค่าเสื่อม 2564'!$E$3:$E$399)-ROW('ค่าเสื่อม 2564'!$E$3)+1),$A9)))</f>
        <v>ปร4 ปร5 แบบแปลน</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8170/36</v>
      </c>
      <c r="N9" s="10">
        <f t="array" ref="N9">IF(COUNTIF('ค่าเสื่อม 2564'!$E$3:$E$399,"10868-รพ.วังน้ำเย็น")&lt;$A9,"",INDEX('ค่าเสื่อม 2564'!N$3:N$399,SMALL(IF('ค่าเสื่อม 2564'!$E$3:$E$399="10868-รพ.วังน้ำเย็น",ROW('ค่าเสื่อม 2564'!$E$3:$E$399)-ROW('ค่าเสื่อม 2564'!$E$3)+1),$A9)))</f>
        <v>70000</v>
      </c>
      <c r="O9" s="10">
        <f t="array" ref="O9">IF(COUNTIF('ค่าเสื่อม 2564'!$E$3:$E$399,"10868-รพ.วังน้ำเย็น")&lt;$A9,"",INDEX('ค่าเสื่อม 2564'!O$3:O$399,SMALL(IF('ค่าเสื่อม 2564'!$E$3:$E$399="10868-รพ.วังน้ำเย็น",ROW('ค่าเสื่อม 2564'!$E$3:$E$399)-ROW('ค่าเสื่อม 2564'!$E$3)+1),$A9)))</f>
        <v>7300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77300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07/10/2563)</v>
      </c>
      <c r="S9" s="4" t="str">
        <f t="array" ref="S9">IF(COUNTIF('ค่าเสื่อม 2564'!$E$3:$E$399,"10868-รพ.วังน้ำเย็น")&lt;$A9,"",INDEX('ค่าเสื่อม 2564'!S$3:S$399,SMALL(IF('ค่าเสื่อม 2564'!$E$3:$E$399="10868-รพ.วังน้ำเย็น",ROW('ค่าเสื่อม 2564'!$E$3:$E$399)-ROW('ค่าเสื่อม 2564'!$E$3)+1),$A9)))</f>
        <v>-</v>
      </c>
      <c r="T9" s="10">
        <f t="array" ref="T9">IF(COUNTIF('ค่าเสื่อม 2564'!$E$3:$E$399,"10868-รพ.วังน้ำเย็น")&lt;$A9,"",INDEX('ค่าเสื่อม 2564'!T$3:T$399,SMALL(IF('ค่าเสื่อม 2564'!$E$3:$E$399="10868-รพ.วังน้ำเย็น",ROW('ค่าเสื่อม 2564'!$E$3:$E$399)-ROW('ค่าเสื่อม 2564'!$E$3)+1),$A9)))</f>
        <v>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07/10/2563)</v>
      </c>
      <c r="S10" s="4" t="str">
        <f t="array" ref="S10">IF(COUNTIF('ค่าเสื่อม 2564'!$E$3:$E$399,"10868-รพ.วังน้ำเย็น")&lt;$A10,"",INDEX('ค่าเสื่อม 2564'!S$3:S$399,SMALL(IF('ค่าเสื่อม 2564'!$E$3:$E$399="10868-รพ.วังน้ำเย็น",ROW('ค่าเสื่อม 2564'!$E$3:$E$399)-ROW('ค่าเสื่อม 2564'!$E$3)+1),$A10)))</f>
        <v>1-</v>
      </c>
      <c r="T10" s="10">
        <f t="array" ref="T10">IF(COUNTIF('ค่าเสื่อม 2564'!$E$3:$E$399,"10868-รพ.วังน้ำเย็น")&lt;$A10,"",INDEX('ค่าเสื่อม 2564'!T$3:T$399,SMALL(IF('ค่าเสื่อม 2564'!$E$3:$E$399="10868-รพ.วังน้ำเย็น",ROW('ค่าเสื่อม 2564'!$E$3:$E$399)-ROW('ค่าเสื่อม 2564'!$E$3)+1),$A10)))</f>
        <v>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07/10/2563)</v>
      </c>
      <c r="S11" s="4" t="str">
        <f t="array" ref="S11">IF(COUNTIF('ค่าเสื่อม 2564'!$E$3:$E$399,"10868-รพ.วังน้ำเย็น")&lt;$A11,"",INDEX('ค่าเสื่อม 2564'!S$3:S$399,SMALL(IF('ค่าเสื่อม 2564'!$E$3:$E$399="10868-รพ.วังน้ำเย็น",ROW('ค่าเสื่อม 2564'!$E$3:$E$399)-ROW('ค่าเสื่อม 2564'!$E$3)+1),$A11)))</f>
        <v>1-</v>
      </c>
      <c r="T11" s="10">
        <f t="array" ref="T11">IF(COUNTIF('ค่าเสื่อม 2564'!$E$3:$E$399,"10868-รพ.วังน้ำเย็น")&lt;$A11,"",INDEX('ค่าเสื่อม 2564'!T$3:T$399,SMALL(IF('ค่าเสื่อม 2564'!$E$3:$E$399="10868-รพ.วังน้ำเย็น",ROW('ค่าเสื่อม 2564'!$E$3:$E$399)-ROW('ค่าเสื่อม 2564'!$E$3)+1),$A11)))</f>
        <v>0</v>
      </c>
      <c r="U11" s="10">
        <f t="array" ref="U11">IF(COUNTIF('ค่าเสื่อม 2564'!$E$3:$E$399,"10868-รพ.วังน้ำเย็น")&lt;$A11,"",INDEX('ค่าเสื่อม 2564'!U$3:U$399,SMALL(IF('ค่าเสื่อม 2564'!$E$3:$E$399="10868-รพ.วังน้ำเย็น",ROW('ค่าเสื่อม 2564'!$E$3:$E$399)-ROW('ค่าเสื่อม 2564'!$E$3)+1),$A11)))</f>
        <v>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ครุภัณฑ์</v>
      </c>
      <c r="I12" s="7" t="str">
        <f t="array" ref="I12">IF(COUNTIF('ค่าเสื่อม 2564'!$E$3:$E$399,"10868-รพ.วังน้ำเย็น")&lt;$A12,"",INDEX('ค่าเสื่อม 2564'!I$3:I$399,SMALL(IF('ค่าเสื่อม 2564'!$E$3:$E$399="10868-รพ.วังน้ำเย็น",ROW('ค่าเสื่อม 2564'!$E$3:$E$399)-ROW('ค่าเสื่อม 2564'!$E$3)+1),$A12)))</f>
        <v>07-ครุภัณฑ์การแพทย์สนับสนุน</v>
      </c>
      <c r="J12" s="7" t="str">
        <f t="array" ref="J12">IF(COUNTIF('ค่าเสื่อม 2564'!$E$3:$E$399,"10868-รพ.วังน้ำเย็น")&lt;$A12,"",INDEX('ค่าเสื่อม 2564'!J$3:J$399,SMALL(IF('ค่าเสื่อม 2564'!$E$3:$E$399="10868-รพ.วังน้ำเย็น",ROW('ค่าเสื่อม 2564'!$E$3:$E$399)-ROW('ค่าเสื่อม 2564'!$E$3)+1),$A12)))</f>
        <v>เครื่องหมุนเหวี่ยงเพื่อตรวจปริมาตรเม็ดเลือดแดงอัดแน่น (Hematocrit centrifuge) สำหรับปฐมภูมิหรือศูนย์สุขภาพชุมชน</v>
      </c>
      <c r="K12" s="7" t="str">
        <f t="array" ref="K12">IF(COUNTIF('ค่าเสื่อม 2564'!$E$3:$E$399,"10868-รพ.วังน้ำเย็น")&lt;$A12,"",INDEX('ค่าเสื่อม 2564'!K$3:K$399,SMALL(IF('ค่าเสื่อม 2564'!$E$3:$E$399="10868-รพ.วังน้ำเย็น",ROW('ค่าเสื่อม 2564'!$E$3:$E$399)-ROW('ค่าเสื่อม 2564'!$E$3)+1),$A12)))</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12" s="4">
        <f t="array" ref="L12">IF(COUNTIF('ค่าเสื่อม 2564'!$E$3:$E$399,"10868-รพ.วังน้ำเย็น")&lt;$A12,"",INDEX('ค่าเสื่อม 2564'!L$3:L$399,SMALL(IF('ค่าเสื่อม 2564'!$E$3:$E$399="10868-รพ.วังน้ำเย็น",ROW('ค่าเสื่อม 2564'!$E$3:$E$399)-ROW('ค่าเสื่อม 2564'!$E$3)+1),$A12)))</f>
        <v>1</v>
      </c>
      <c r="M12" s="7" t="str">
        <f t="array" ref="M12">IF(COUNTIF('ค่าเสื่อม 2564'!$E$3:$E$399,"10868-รพ.วังน้ำเย็น")&lt;$A12,"",INDEX('ค่าเสื่อม 2564'!M$3:M$399,SMALL(IF('ค่าเสื่อม 2564'!$E$3:$E$399="10868-รพ.วังน้ำเย็น",ROW('ค่าเสื่อม 2564'!$E$3:$E$399)-ROW('ค่าเสื่อม 2564'!$E$3)+1),$A12)))</f>
        <v>6515-0141012/001</v>
      </c>
      <c r="N12" s="10">
        <f t="array" ref="N12">IF(COUNTIF('ค่าเสื่อม 2564'!$E$3:$E$399,"10868-รพ.วังน้ำเย็น")&lt;$A12,"",INDEX('ค่าเสื่อม 2564'!N$3:N$399,SMALL(IF('ค่าเสื่อม 2564'!$E$3:$E$399="10868-รพ.วังน้ำเย็น",ROW('ค่าเสื่อม 2564'!$E$3:$E$399)-ROW('ค่าเสื่อม 2564'!$E$3)+1),$A12)))</f>
        <v>70000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70000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07/10/2563)</v>
      </c>
      <c r="S12" s="4" t="str">
        <f t="array" ref="S12">IF(COUNTIF('ค่าเสื่อม 2564'!$E$3:$E$399,"10868-รพ.วังน้ำเย็น")&lt;$A12,"",INDEX('ค่าเสื่อม 2564'!S$3:S$399,SMALL(IF('ค่าเสื่อม 2564'!$E$3:$E$399="10868-รพ.วังน้ำเย็น",ROW('ค่าเสื่อม 2564'!$E$3:$E$399)-ROW('ค่าเสื่อม 2564'!$E$3)+1),$A12)))</f>
        <v>1-</v>
      </c>
      <c r="T12" s="10">
        <f t="array" ref="T12">IF(COUNTIF('ค่าเสื่อม 2564'!$E$3:$E$399,"10868-รพ.วังน้ำเย็น")&lt;$A12,"",INDEX('ค่าเสื่อม 2564'!T$3:T$399,SMALL(IF('ค่าเสื่อม 2564'!$E$3:$E$399="10868-รพ.วังน้ำเย็น",ROW('ค่าเสื่อม 2564'!$E$3:$E$399)-ROW('ค่าเสื่อม 2564'!$E$3)+1),$A12)))</f>
        <v>0</v>
      </c>
      <c r="U12" s="10">
        <f t="array" ref="U12">IF(COUNTIF('ค่าเสื่อม 2564'!$E$3:$E$399,"10868-รพ.วังน้ำเย็น")&lt;$A12,"",INDEX('ค่าเสื่อม 2564'!U$3:U$399,SMALL(IF('ค่าเสื่อม 2564'!$E$3:$E$399="10868-รพ.วังน้ำเย็น",ROW('ค่าเสื่อม 2564'!$E$3:$E$399)-ROW('ค่าเสื่อม 2564'!$E$3)+1),$A12)))</f>
        <v>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วงเงินหน่วยบริการสังกัดสป.สธ.</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10-ครุภัณฑ์ยานพาหนะและขนส่ง</v>
      </c>
      <c r="J13" s="7" t="str">
        <f t="array" ref="J13">IF(COUNTIF('ค่าเสื่อม 2564'!$E$3:$E$399,"10868-รพ.วังน้ำเย็น")&lt;$A13,"",INDEX('ค่าเสื่อม 2564'!J$3:J$399,SMALL(IF('ค่าเสื่อม 2564'!$E$3:$E$399="10868-รพ.วังน้ำเย็น",ROW('ค่าเสื่อม 2564'!$E$3:$E$399)-ROW('ค่าเสื่อม 2564'!$E$3)+1),$A13)))</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13" s="4">
        <f t="array" ref="L13">IF(COUNTIF('ค่าเสื่อม 2564'!$E$3:$E$399,"10868-รพ.วังน้ำเย็น")&lt;$A13,"",INDEX('ค่าเสื่อม 2564'!L$3:L$399,SMALL(IF('ค่าเสื่อม 2564'!$E$3:$E$399="10868-รพ.วังน้ำเย็น",ROW('ค่าเสื่อม 2564'!$E$3:$E$399)-ROW('ค่าเสื่อม 2564'!$E$3)+1),$A13)))</f>
        <v>1</v>
      </c>
      <c r="M13" s="7" t="str">
        <f t="array" ref="M13">IF(COUNTIF('ค่าเสื่อม 2564'!$E$3:$E$399,"10868-รพ.วังน้ำเย็น")&lt;$A13,"",INDEX('ค่าเสื่อม 2564'!M$3:M$399,SMALL(IF('ค่าเสื่อม 2564'!$E$3:$E$399="10868-รพ.วังน้ำเย็น",ROW('ค่าเสื่อม 2564'!$E$3:$E$399)-ROW('ค่าเสื่อม 2564'!$E$3)+1),$A13)))</f>
        <v>2310-004-0001/001</v>
      </c>
      <c r="N13" s="10">
        <f t="array" ref="N13">IF(COUNTIF('ค่าเสื่อม 2564'!$E$3:$E$399,"10868-รพ.วังน้ำเย็น")&lt;$A13,"",INDEX('ค่าเสื่อม 2564'!N$3:N$399,SMALL(IF('ค่าเสื่อม 2564'!$E$3:$E$399="10868-รพ.วังน้ำเย็น",ROW('ค่าเสื่อม 2564'!$E$3:$E$399)-ROW('ค่าเสื่อม 2564'!$E$3)+1),$A13)))</f>
        <v>1057400</v>
      </c>
      <c r="O13" s="10">
        <f t="array" ref="O13">IF(COUNTIF('ค่าเสื่อม 2564'!$E$3:$E$399,"10868-รพ.วังน้ำเย็น")&lt;$A13,"",INDEX('ค่าเสื่อม 2564'!O$3:O$399,SMALL(IF('ค่าเสื่อม 2564'!$E$3:$E$399="10868-รพ.วังน้ำเย็น",ROW('ค่าเสื่อม 2564'!$E$3:$E$399)-ROW('ค่าเสื่อม 2564'!$E$3)+1),$A13)))</f>
        <v>0</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1057400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07/10/2563)</v>
      </c>
      <c r="S13" s="4" t="str">
        <f t="array" ref="S13">IF(COUNTIF('ค่าเสื่อม 2564'!$E$3:$E$399,"10868-รพ.วังน้ำเย็น")&lt;$A13,"",INDEX('ค่าเสื่อม 2564'!S$3:S$399,SMALL(IF('ค่าเสื่อม 2564'!$E$3:$E$399="10868-รพ.วังน้ำเย็น",ROW('ค่าเสื่อม 2564'!$E$3:$E$399)-ROW('ค่าเสื่อม 2564'!$E$3)+1),$A13)))</f>
        <v>1-</v>
      </c>
      <c r="T13" s="10">
        <f t="array" ref="T13">IF(COUNTIF('ค่าเสื่อม 2564'!$E$3:$E$399,"10868-รพ.วังน้ำเย็น")&lt;$A13,"",INDEX('ค่าเสื่อม 2564'!T$3:T$399,SMALL(IF('ค่าเสื่อม 2564'!$E$3:$E$399="10868-รพ.วังน้ำเย็น",ROW('ค่าเสื่อม 2564'!$E$3:$E$399)-ROW('ค่าเสื่อม 2564'!$E$3)+1),$A13)))</f>
        <v>0</v>
      </c>
      <c r="U13" s="10">
        <f t="array" ref="U13">IF(COUNTIF('ค่าเสื่อม 2564'!$E$3:$E$399,"10868-รพ.วังน้ำเย็น")&lt;$A13,"",INDEX('ค่าเสื่อม 2564'!U$3:U$399,SMALL(IF('ค่าเสื่อม 2564'!$E$3:$E$399="10868-รพ.วังน้ำเย็น",ROW('ค่าเสื่อม 2564'!$E$3:$E$399)-ROW('ค่าเสื่อม 2564'!$E$3)+1),$A13)))</f>
        <v>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วงเงินระดับเขต</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03-ครุภัณฑ์การแพทย์</v>
      </c>
      <c r="J14" s="7" t="str">
        <f t="array" ref="J14">IF(COUNTIF('ค่าเสื่อม 2564'!$E$3:$E$399,"10868-รพ.วังน้ำเย็น")&lt;$A14,"",INDEX('ค่าเสื่อม 2564'!J$3:J$399,SMALL(IF('ค่าเสื่อม 2564'!$E$3:$E$399="10868-รพ.วังน้ำเย็น",ROW('ค่าเสื่อม 2564'!$E$3:$E$399)-ROW('ค่าเสื่อม 2564'!$E$3)+1),$A14)))</f>
        <v>เตียงเฟาว์เลอร์ ชนิดไฟฟ้า</v>
      </c>
      <c r="K14" s="7" t="str">
        <f t="array" ref="K14">IF(COUNTIF('ค่าเสื่อม 2564'!$E$3:$E$399,"10868-รพ.วังน้ำเย็น")&lt;$A14,"",INDEX('ค่าเสื่อม 2564'!K$3:K$399,SMALL(IF('ค่าเสื่อม 2564'!$E$3:$E$399="10868-รพ.วังน้ำเย็น",ROW('ค่าเสื่อม 2564'!$E$3:$E$399)-ROW('ค่าเสื่อม 2564'!$E$3)+1),$A14)))</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4" s="4">
        <f t="array" ref="L14">IF(COUNTIF('ค่าเสื่อม 2564'!$E$3:$E$399,"10868-รพ.วังน้ำเย็น")&lt;$A14,"",INDEX('ค่าเสื่อม 2564'!L$3:L$399,SMALL(IF('ค่าเสื่อม 2564'!$E$3:$E$399="10868-รพ.วังน้ำเย็น",ROW('ค่าเสื่อม 2564'!$E$3:$E$399)-ROW('ค่าเสื่อม 2564'!$E$3)+1),$A14)))</f>
        <v>2</v>
      </c>
      <c r="M14" s="7" t="str">
        <f t="array" ref="M14">IF(COUNTIF('ค่าเสื่อม 2564'!$E$3:$E$399,"10868-รพ.วังน้ำเย็น")&lt;$A14,"",INDEX('ค่าเสื่อม 2564'!M$3:M$399,SMALL(IF('ค่าเสื่อม 2564'!$E$3:$E$399="10868-รพ.วังน้ำเย็น",ROW('ค่าเสื่อม 2564'!$E$3:$E$399)-ROW('ค่าเสื่อม 2564'!$E$3)+1),$A14)))</f>
        <v>653-0001-2121/012,653-0001-2121/013</v>
      </c>
      <c r="N14" s="10">
        <f t="array" ref="N14">IF(COUNTIF('ค่าเสื่อม 2564'!$E$3:$E$399,"10868-รพ.วังน้ำเย็น")&lt;$A14,"",INDEX('ค่าเสื่อม 2564'!N$3:N$399,SMALL(IF('ค่าเสื่อม 2564'!$E$3:$E$399="10868-รพ.วังน้ำเย็น",ROW('ค่าเสื่อม 2564'!$E$3:$E$399)-ROW('ค่าเสื่อม 2564'!$E$3)+1),$A14)))</f>
        <v>93000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93000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07/10/2563)</v>
      </c>
      <c r="S14" s="4" t="str">
        <f t="array" ref="S14">IF(COUNTIF('ค่าเสื่อม 2564'!$E$3:$E$399,"10868-รพ.วังน้ำเย็น")&lt;$A14,"",INDEX('ค่าเสื่อม 2564'!S$3:S$399,SMALL(IF('ค่าเสื่อม 2564'!$E$3:$E$399="10868-รพ.วังน้ำเย็น",ROW('ค่าเสื่อม 2564'!$E$3:$E$399)-ROW('ค่าเสื่อม 2564'!$E$3)+1),$A14)))</f>
        <v>1-</v>
      </c>
      <c r="T14" s="10">
        <f t="array" ref="T14">IF(COUNTIF('ค่าเสื่อม 2564'!$E$3:$E$399,"10868-รพ.วังน้ำเย็น")&lt;$A14,"",INDEX('ค่าเสื่อม 2564'!T$3:T$399,SMALL(IF('ค่าเสื่อม 2564'!$E$3:$E$399="10868-รพ.วังน้ำเย็น",ROW('ค่าเสื่อม 2564'!$E$3:$E$399)-ROW('ค่าเสื่อม 2564'!$E$3)+1),$A14)))</f>
        <v>0</v>
      </c>
      <c r="U14" s="10">
        <f t="array" ref="U14">IF(COUNTIF('ค่าเสื่อม 2564'!$E$3:$E$399,"10868-รพ.วังน้ำเย็น")&lt;$A14,"",INDEX('ค่าเสื่อม 2564'!U$3:U$399,SMALL(IF('ค่าเสื่อม 2564'!$E$3:$E$399="10868-รพ.วังน้ำเย็น",ROW('ค่าเสื่อม 2564'!$E$3:$E$399)-ROW('ค่าเสื่อม 2564'!$E$3)+1),$A14)))</f>
        <v>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วงเงินหน่วยบริการสังกัดสป.สธ.</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ครุภัณฑ์</v>
      </c>
      <c r="I15" s="7" t="str">
        <f t="array" ref="I15">IF(COUNTIF('ค่าเสื่อม 2564'!$E$3:$E$399,"10868-รพ.วังน้ำเย็น")&lt;$A15,"",INDEX('ค่าเสื่อม 2564'!I$3:I$399,SMALL(IF('ค่าเสื่อม 2564'!$E$3:$E$399="10868-รพ.วังน้ำเย็น",ROW('ค่าเสื่อม 2564'!$E$3:$E$399)-ROW('ค่าเสื่อม 2564'!$E$3)+1),$A15)))</f>
        <v>08-ครุภัณฑ์คอมพิวเตอร์</v>
      </c>
      <c r="J15" s="7" t="str">
        <f t="array" ref="J15">IF(COUNTIF('ค่าเสื่อม 2564'!$E$3:$E$399,"10868-รพ.วังน้ำเย็น")&lt;$A15,"",INDEX('ค่าเสื่อม 2564'!J$3:J$399,SMALL(IF('ค่าเสื่อม 2564'!$E$3:$E$399="10868-รพ.วังน้ำเย็น",ROW('ค่าเสื่อม 2564'!$E$3:$E$399)-ROW('ค่าเสื่อม 2564'!$E$3)+1),$A15)))</f>
        <v>เครื่องคอมพิวเตอร์ สำหรับงานสำนักงาน * (จอขนาดไม่น้อยกว่า 19 นิ้ว)</v>
      </c>
      <c r="K15" s="7" t="str">
        <f t="array" ref="K15">IF(COUNTIF('ค่าเสื่อม 2564'!$E$3:$E$399,"10868-รพ.วังน้ำเย็น")&lt;$A15,"",INDEX('ค่าเสื่อม 2564'!K$3:K$399,SMALL(IF('ค่าเสื่อม 2564'!$E$3:$E$399="10868-รพ.วังน้ำเย็น",ROW('ค่าเสื่อม 2564'!$E$3:$E$399)-ROW('ค่าเสื่อม 2564'!$E$3)+1),$A15)))</f>
        <v>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v>
      </c>
      <c r="L15" s="4">
        <f t="array" ref="L15">IF(COUNTIF('ค่าเสื่อม 2564'!$E$3:$E$399,"10868-รพ.วังน้ำเย็น")&lt;$A15,"",INDEX('ค่าเสื่อม 2564'!L$3:L$399,SMALL(IF('ค่าเสื่อม 2564'!$E$3:$E$399="10868-รพ.วังน้ำเย็น",ROW('ค่าเสื่อม 2564'!$E$3:$E$399)-ROW('ค่าเสื่อม 2564'!$E$3)+1),$A15)))</f>
        <v>8</v>
      </c>
      <c r="M15" s="7" t="str">
        <f t="array" ref="M15">IF(COUNTIF('ค่าเสื่อม 2564'!$E$3:$E$399,"10868-รพ.วังน้ำเย็น")&lt;$A15,"",INDEX('ค่าเสื่อม 2564'!M$3:M$399,SMALL(IF('ค่าเสื่อม 2564'!$E$3:$E$399="10868-รพ.วังน้ำเย็น",ROW('ค่าเสื่อม 2564'!$E$3:$E$399)-ROW('ค่าเสื่อม 2564'!$E$3)+1),$A15)))</f>
        <v>7440-001-0034/055,7440-001-0034/053,7440-001-0034/052,7440-001-0034/035,7440-001-0034/034,7440-001-0034/066,7440-001-0034/084,7440-001-0034/129</v>
      </c>
      <c r="N15" s="10">
        <f t="array" ref="N15">IF(COUNTIF('ค่าเสื่อม 2564'!$E$3:$E$399,"10868-รพ.วังน้ำเย็น")&lt;$A15,"",INDEX('ค่าเสื่อม 2564'!N$3:N$399,SMALL(IF('ค่าเสื่อม 2564'!$E$3:$E$399="10868-รพ.วังน้ำเย็น",ROW('ค่าเสื่อม 2564'!$E$3:$E$399)-ROW('ค่าเสื่อม 2564'!$E$3)+1),$A15)))</f>
        <v>124062.34</v>
      </c>
      <c r="O15" s="10">
        <f t="array" ref="O15">IF(COUNTIF('ค่าเสื่อม 2564'!$E$3:$E$399,"10868-รพ.วังน้ำเย็น")&lt;$A15,"",INDEX('ค่าเสื่อม 2564'!O$3:O$399,SMALL(IF('ค่าเสื่อม 2564'!$E$3:$E$399="10868-รพ.วังน้ำเย็น",ROW('ค่าเสื่อม 2564'!$E$3:$E$399)-ROW('ค่าเสื่อม 2564'!$E$3)+1),$A15)))</f>
        <v>11937.66</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136000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07/10/2563)</v>
      </c>
      <c r="S15" s="4" t="str">
        <f t="array" ref="S15">IF(COUNTIF('ค่าเสื่อม 2564'!$E$3:$E$399,"10868-รพ.วังน้ำเย็น")&lt;$A15,"",INDEX('ค่าเสื่อม 2564'!S$3:S$399,SMALL(IF('ค่าเสื่อม 2564'!$E$3:$E$399="10868-รพ.วังน้ำเย็น",ROW('ค่าเสื่อม 2564'!$E$3:$E$399)-ROW('ค่าเสื่อม 2564'!$E$3)+1),$A15)))</f>
        <v>-</v>
      </c>
      <c r="T15" s="10">
        <f t="array" ref="T15">IF(COUNTIF('ค่าเสื่อม 2564'!$E$3:$E$399,"10868-รพ.วังน้ำเย็น")&lt;$A15,"",INDEX('ค่าเสื่อม 2564'!T$3:T$399,SMALL(IF('ค่าเสื่อม 2564'!$E$3:$E$399="10868-รพ.วังน้ำเย็น",ROW('ค่าเสื่อม 2564'!$E$3:$E$399)-ROW('ค่าเสื่อม 2564'!$E$3)+1),$A15)))</f>
        <v>0</v>
      </c>
      <c r="U15" s="10">
        <f t="array" ref="U15">IF(COUNTIF('ค่าเสื่อม 2564'!$E$3:$E$399,"10868-รพ.วังน้ำเย็น")&lt;$A15,"",INDEX('ค่าเสื่อม 2564'!U$3:U$399,SMALL(IF('ค่าเสื่อม 2564'!$E$3:$E$399="10868-รพ.วังน้ำเย็น",ROW('ค่าเสื่อม 2564'!$E$3:$E$399)-ROW('ค่าเสื่อม 2564'!$E$3)+1),$A15)))</f>
        <v>0</v>
      </c>
      <c r="V15" s="7">
        <f t="array" ref="V15">IF(COUNTIF('ค่าเสื่อม 2564'!$E$3:$E$399,"10868-รพ.วังน้ำเย็น")&lt;$A15,"",INDEX('ค่าเสื่อม 2564'!V$3:V$399,SMALL(IF('ค่าเสื่อม 2564'!$E$3:$E$399="10868-รพ.วังน้ำเย็น",ROW('ค่าเสื่อม 2564'!$E$3:$E$399)-ROW('ค่าเสื่อม 2564'!$E$3)+1),$A15)))</f>
        <v>0</v>
      </c>
      <c r="W15" s="7">
        <f t="array" ref="W15">IF(COUNTIF('ค่าเสื่อม 2564'!$E$3:$E$399,"10868-รพ.วังน้ำเย็น")&lt;$A15,"",INDEX('ค่าเสื่อม 2564'!W$3:W$399,SMALL(IF('ค่าเสื่อม 2564'!$E$3:$E$399="10868-รพ.วังน้ำเย็น",ROW('ค่าเสื่อม 2564'!$E$3:$E$399)-ROW('ค่าเสื่อม 2564'!$E$3)+1),$A15)))</f>
        <v>426584</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วงเงินหน่วยบริการสังกัดสป.สธ.</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สิ่งก่อสร้าง</v>
      </c>
      <c r="I16" s="7" t="str">
        <f t="array" ref="I16">IF(COUNTIF('ค่าเสื่อม 2564'!$E$3:$E$399,"10868-รพ.วังน้ำเย็น")&lt;$A16,"",INDEX('ค่าเสื่อม 2564'!I$3:I$399,SMALL(IF('ค่าเสื่อม 2564'!$E$3:$E$399="10868-รพ.วังน้ำเย็น",ROW('ค่าเสื่อม 2564'!$E$3:$E$399)-ROW('ค่าเสื่อม 2564'!$E$3)+1),$A16)))</f>
        <v>-</v>
      </c>
      <c r="J16" s="7" t="str">
        <f t="array" ref="J16">IF(COUNTIF('ค่าเสื่อม 2564'!$E$3:$E$399,"10868-รพ.วังน้ำเย็น")&lt;$A16,"",INDEX('ค่าเสื่อม 2564'!J$3:J$399,SMALL(IF('ค่าเสื่อม 2564'!$E$3:$E$399="10868-รพ.วังน้ำเย็น",ROW('ค่าเสื่อม 2564'!$E$3:$E$399)-ROW('ค่าเสื่อม 2564'!$E$3)+1),$A16)))</f>
        <v>ซ่อมแซมระบบอากาศและระบายอากาศสำหรับห้องทันตกรรม</v>
      </c>
      <c r="K16" s="7" t="str">
        <f t="array" ref="K16">IF(COUNTIF('ค่าเสื่อม 2564'!$E$3:$E$399,"10868-รพ.วังน้ำเย็น")&lt;$A16,"",INDEX('ค่าเสื่อม 2564'!K$3:K$399,SMALL(IF('ค่าเสื่อม 2564'!$E$3:$E$399="10868-รพ.วังน้ำเย็น",ROW('ค่าเสื่อม 2564'!$E$3:$E$399)-ROW('ค่าเสื่อม 2564'!$E$3)+1),$A16)))</f>
        <v>ปร4 และแบบแปลน</v>
      </c>
      <c r="L16" s="4">
        <f t="array" ref="L16">IF(COUNTIF('ค่าเสื่อม 2564'!$E$3:$E$399,"10868-รพ.วังน้ำเย็น")&lt;$A16,"",INDEX('ค่าเสื่อม 2564'!L$3:L$399,SMALL(IF('ค่าเสื่อม 2564'!$E$3:$E$399="10868-รพ.วังน้ำเย็น",ROW('ค่าเสื่อม 2564'!$E$3:$E$399)-ROW('ค่าเสื่อม 2564'!$E$3)+1),$A16)))</f>
        <v>6</v>
      </c>
      <c r="M16" s="7">
        <f t="array" ref="M16">IF(COUNTIF('ค่าเสื่อม 2564'!$E$3:$E$399,"10868-รพ.วังน้ำเย็น")&lt;$A16,"",INDEX('ค่าเสื่อม 2564'!M$3:M$399,SMALL(IF('ค่าเสื่อม 2564'!$E$3:$E$399="10868-รพ.วังน้ำเย็น",ROW('ค่าเสื่อม 2564'!$E$3:$E$399)-ROW('ค่าเสื่อม 2564'!$E$3)+1),$A16)))</f>
        <v>8883</v>
      </c>
      <c r="N16" s="10">
        <f t="array" ref="N16">IF(COUNTIF('ค่าเสื่อม 2564'!$E$3:$E$399,"10868-รพ.วังน้ำเย็น")&lt;$A16,"",INDEX('ค่าเสื่อม 2564'!N$3:N$399,SMALL(IF('ค่าเสื่อม 2564'!$E$3:$E$399="10868-รพ.วังน้ำเย็น",ROW('ค่าเสื่อม 2564'!$E$3:$E$399)-ROW('ค่าเสื่อม 2564'!$E$3)+1),$A16)))</f>
        <v>522000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522000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07/10/2563)</v>
      </c>
      <c r="S16" s="4" t="str">
        <f t="array" ref="S16">IF(COUNTIF('ค่าเสื่อม 2564'!$E$3:$E$399,"10868-รพ.วังน้ำเย็น")&lt;$A16,"",INDEX('ค่าเสื่อม 2564'!S$3:S$399,SMALL(IF('ค่าเสื่อม 2564'!$E$3:$E$399="10868-รพ.วังน้ำเย็น",ROW('ค่าเสื่อม 2564'!$E$3:$E$399)-ROW('ค่าเสื่อม 2564'!$E$3)+1),$A16)))</f>
        <v>1-</v>
      </c>
      <c r="T16" s="10">
        <f t="array" ref="T16">IF(COUNTIF('ค่าเสื่อม 2564'!$E$3:$E$399,"10868-รพ.วังน้ำเย็น")&lt;$A16,"",INDEX('ค่าเสื่อม 2564'!T$3:T$399,SMALL(IF('ค่าเสื่อม 2564'!$E$3:$E$399="10868-รพ.วังน้ำเย็น",ROW('ค่าเสื่อม 2564'!$E$3:$E$399)-ROW('ค่าเสื่อม 2564'!$E$3)+1),$A16)))</f>
        <v>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400204</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ครุภัณฑ์</v>
      </c>
      <c r="I17" s="7" t="str">
        <f t="array" ref="I17">IF(COUNTIF('ค่าเสื่อม 2564'!$E$3:$E$399,"10868-รพ.วังน้ำเย็น")&lt;$A17,"",INDEX('ค่าเสื่อม 2564'!I$3:I$399,SMALL(IF('ค่าเสื่อม 2564'!$E$3:$E$399="10868-รพ.วังน้ำเย็น",ROW('ค่าเสื่อม 2564'!$E$3:$E$399)-ROW('ค่าเสื่อม 2564'!$E$3)+1),$A17)))</f>
        <v>12-ครุภัณฑ์สำนักงาน</v>
      </c>
      <c r="J17" s="7" t="str">
        <f t="array" ref="J17">IF(COUNTIF('ค่าเสื่อม 2564'!$E$3:$E$399,"10868-รพ.วังน้ำเย็น")&lt;$A17,"",INDEX('ค่าเสื่อม 2564'!J$3:J$399,SMALL(IF('ค่าเสื่อม 2564'!$E$3:$E$399="10868-รพ.วังน้ำเย็น",ROW('ค่าเสื่อม 2564'!$E$3:$E$399)-ROW('ค่าเสื่อม 2564'!$E$3)+1),$A17)))</f>
        <v>เครื่องปรับอากาศ แบบแยกส่วน (ราคารวมค่าติดตั้ง) แบบตั้งพื้นหรือแบบแขวน ขนาด 18,000 บีทียู</v>
      </c>
      <c r="K17" s="7" t="str">
        <f t="array" ref="K17">IF(COUNTIF('ค่าเสื่อม 2564'!$E$3:$E$399,"10868-รพ.วังน้ำเย็น")&lt;$A17,"",INDEX('ค่าเสื่อม 2564'!K$3:K$399,SMALL(IF('ค่าเสื่อม 2564'!$E$3:$E$399="10868-รพ.วังน้ำเย็น",ROW('ค่าเสื่อม 2564'!$E$3:$E$399)-ROW('ค่าเสื่อม 2564'!$E$3)+1),$A17)))</f>
        <v>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v>
      </c>
      <c r="L17" s="4">
        <f t="array" ref="L17">IF(COUNTIF('ค่าเสื่อม 2564'!$E$3:$E$399,"10868-รพ.วังน้ำเย็น")&lt;$A17,"",INDEX('ค่าเสื่อม 2564'!L$3:L$399,SMALL(IF('ค่าเสื่อม 2564'!$E$3:$E$399="10868-รพ.วังน้ำเย็น",ROW('ค่าเสื่อม 2564'!$E$3:$E$399)-ROW('ค่าเสื่อม 2564'!$E$3)+1),$A17)))</f>
        <v>5</v>
      </c>
      <c r="M17" s="7" t="str">
        <f t="array" ref="M17">IF(COUNTIF('ค่าเสื่อม 2564'!$E$3:$E$399,"10868-รพ.วังน้ำเย็น")&lt;$A17,"",INDEX('ค่าเสื่อม 2564'!M$3:M$399,SMALL(IF('ค่าเสื่อม 2564'!$E$3:$E$399="10868-รพ.วังน้ำเย็น",ROW('ค่าเสื่อม 2564'!$E$3:$E$399)-ROW('ค่าเสื่อม 2564'!$E$3)+1),$A17)))</f>
        <v>4120-001-0004/002, 4120-001-0004/004, 4120-001-0004/003, 4120-001-0004/007, 4120-001-0004/009</v>
      </c>
      <c r="N17" s="10">
        <f t="array" ref="N17">IF(COUNTIF('ค่าเสื่อม 2564'!$E$3:$E$399,"10868-รพ.วังน้ำเย็น")&lt;$A17,"",INDEX('ค่าเสื่อม 2564'!N$3:N$399,SMALL(IF('ค่าเสื่อม 2564'!$E$3:$E$399="10868-รพ.วังน้ำเย็น",ROW('ค่าเสื่อม 2564'!$E$3:$E$399)-ROW('ค่าเสื่อม 2564'!$E$3)+1),$A17)))</f>
        <v>143000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143000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07/10/2563)</v>
      </c>
      <c r="S17" s="4" t="str">
        <f t="array" ref="S17">IF(COUNTIF('ค่าเสื่อม 2564'!$E$3:$E$399,"10868-รพ.วังน้ำเย็น")&lt;$A17,"",INDEX('ค่าเสื่อม 2564'!S$3:S$399,SMALL(IF('ค่าเสื่อม 2564'!$E$3:$E$399="10868-รพ.วังน้ำเย็น",ROW('ค่าเสื่อม 2564'!$E$3:$E$399)-ROW('ค่าเสื่อม 2564'!$E$3)+1),$A17)))</f>
        <v>1-</v>
      </c>
      <c r="T17" s="10">
        <f t="array" ref="T17">IF(COUNTIF('ค่าเสื่อม 2564'!$E$3:$E$399,"10868-รพ.วังน้ำเย็น")&lt;$A17,"",INDEX('ค่าเสื่อม 2564'!T$3:T$399,SMALL(IF('ค่าเสื่อม 2564'!$E$3:$E$399="10868-รพ.วังน้ำเย็น",ROW('ค่าเสื่อม 2564'!$E$3:$E$399)-ROW('ค่าเสื่อม 2564'!$E$3)+1),$A17)))</f>
        <v>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400211</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วงเงินหน่วยบริการสังกัดสป.สธ.</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ครุภัณฑ์</v>
      </c>
      <c r="I18" s="7" t="str">
        <f t="array" ref="I18">IF(COUNTIF('ค่าเสื่อม 2564'!$E$3:$E$399,"10868-รพ.วังน้ำเย็น")&lt;$A18,"",INDEX('ค่าเสื่อม 2564'!I$3:I$399,SMALL(IF('ค่าเสื่อม 2564'!$E$3:$E$399="10868-รพ.วังน้ำเย็น",ROW('ค่าเสื่อม 2564'!$E$3:$E$399)-ROW('ค่าเสื่อม 2564'!$E$3)+1),$A18)))</f>
        <v>04-ครุภัณฑ์การแพทย์รักษา</v>
      </c>
      <c r="J18" s="7" t="str">
        <f t="array" ref="J18">IF(COUNTIF('ค่าเสื่อม 2564'!$E$3:$E$399,"10868-รพ.วังน้ำเย็น")&lt;$A18,"",INDEX('ค่าเสื่อม 2564'!J$3:J$399,SMALL(IF('ค่าเสื่อม 2564'!$E$3:$E$399="10868-รพ.วังน้ำเย็น",ROW('ค่าเสื่อม 2564'!$E$3:$E$399)-ROW('ค่าเสื่อม 2564'!$E$3)+1),$A18)))</f>
        <v>ชุดทันตกรรมเคลื่อนที่พร้อมเครื่องกรอฟันแบบเคลื่อนที่ได้</v>
      </c>
      <c r="K18" s="7" t="str">
        <f t="array" ref="K18">IF(COUNTIF('ค่าเสื่อม 2564'!$E$3:$E$399,"10868-รพ.วังน้ำเย็น")&lt;$A18,"",INDEX('ค่าเสื่อม 2564'!K$3:K$399,SMALL(IF('ค่าเสื่อม 2564'!$E$3:$E$399="10868-รพ.วังน้ำเย็น",ROW('ค่าเสื่อม 2564'!$E$3:$E$399)-ROW('ค่าเสื่อม 2564'!$E$3)+1),$A18)))</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18" s="4">
        <f t="array" ref="L18">IF(COUNTIF('ค่าเสื่อม 2564'!$E$3:$E$399,"10868-รพ.วังน้ำเย็น")&lt;$A18,"",INDEX('ค่าเสื่อม 2564'!L$3:L$399,SMALL(IF('ค่าเสื่อม 2564'!$E$3:$E$399="10868-รพ.วังน้ำเย็น",ROW('ค่าเสื่อม 2564'!$E$3:$E$399)-ROW('ค่าเสื่อม 2564'!$E$3)+1),$A18)))</f>
        <v>1</v>
      </c>
      <c r="M18" s="7" t="str">
        <f t="array" ref="M18">IF(COUNTIF('ค่าเสื่อม 2564'!$E$3:$E$399,"10868-รพ.วังน้ำเย็น")&lt;$A18,"",INDEX('ค่าเสื่อม 2564'!M$3:M$399,SMALL(IF('ค่าเสื่อม 2564'!$E$3:$E$399="10868-รพ.วังน้ำเย็น",ROW('ค่าเสื่อม 2564'!$E$3:$E$399)-ROW('ค่าเสื่อม 2564'!$E$3)+1),$A18)))</f>
        <v>6520-007-0003/1</v>
      </c>
      <c r="N18" s="10">
        <f t="array" ref="N18">IF(COUNTIF('ค่าเสื่อม 2564'!$E$3:$E$399,"10868-รพ.วังน้ำเย็น")&lt;$A18,"",INDEX('ค่าเสื่อม 2564'!N$3:N$399,SMALL(IF('ค่าเสื่อม 2564'!$E$3:$E$399="10868-รพ.วังน้ำเย็น",ROW('ค่าเสื่อม 2564'!$E$3:$E$399)-ROW('ค่าเสื่อม 2564'!$E$3)+1),$A18)))</f>
        <v>175000</v>
      </c>
      <c r="O18" s="10">
        <f t="array" ref="O18">IF(COUNTIF('ค่าเสื่อม 2564'!$E$3:$E$399,"10868-รพ.วังน้ำเย็น")&lt;$A18,"",INDEX('ค่าเสื่อม 2564'!O$3:O$399,SMALL(IF('ค่าเสื่อม 2564'!$E$3:$E$399="10868-รพ.วังน้ำเย็น",ROW('ค่าเสื่อม 2564'!$E$3:$E$399)-ROW('ค่าเสื่อม 2564'!$E$3)+1),$A18)))</f>
        <v>0</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175000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07/10/2563)</v>
      </c>
      <c r="S18" s="4" t="str">
        <f t="array" ref="S18">IF(COUNTIF('ค่าเสื่อม 2564'!$E$3:$E$399,"10868-รพ.วังน้ำเย็น")&lt;$A18,"",INDEX('ค่าเสื่อม 2564'!S$3:S$399,SMALL(IF('ค่าเสื่อม 2564'!$E$3:$E$399="10868-รพ.วังน้ำเย็น",ROW('ค่าเสื่อม 2564'!$E$3:$E$399)-ROW('ค่าเสื่อม 2564'!$E$3)+1),$A18)))</f>
        <v>1-</v>
      </c>
      <c r="T18" s="10">
        <f t="array" ref="T18">IF(COUNTIF('ค่าเสื่อม 2564'!$E$3:$E$399,"10868-รพ.วังน้ำเย็น")&lt;$A18,"",INDEX('ค่าเสื่อม 2564'!T$3:T$399,SMALL(IF('ค่าเสื่อม 2564'!$E$3:$E$399="10868-รพ.วังน้ำเย็น",ROW('ค่าเสื่อม 2564'!$E$3:$E$399)-ROW('ค่าเสื่อม 2564'!$E$3)+1),$A18)))</f>
        <v>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วงเงินหน่วยบริการสังกัดสป.สธ.</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ครุภัณฑ์</v>
      </c>
      <c r="I19" s="7" t="str">
        <f t="array" ref="I19">IF(COUNTIF('ค่าเสื่อม 2564'!$E$3:$E$399,"10868-รพ.วังน้ำเย็น")&lt;$A19,"",INDEX('ค่าเสื่อม 2564'!I$3:I$399,SMALL(IF('ค่าเสื่อม 2564'!$E$3:$E$399="10868-รพ.วังน้ำเย็น",ROW('ค่าเสื่อม 2564'!$E$3:$E$399)-ROW('ค่าเสื่อม 2564'!$E$3)+1),$A19)))</f>
        <v>07-ครุภัณฑ์การแพทย์สนับสนุน</v>
      </c>
      <c r="J19" s="7" t="str">
        <f t="array" ref="J19">IF(COUNTIF('ค่าเสื่อม 2564'!$E$3:$E$399,"10868-รพ.วังน้ำเย็น")&lt;$A19,"",INDEX('ค่าเสื่อม 2564'!J$3:J$399,SMALL(IF('ค่าเสื่อม 2564'!$E$3:$E$399="10868-รพ.วังน้ำเย็น",ROW('ค่าเสื่อม 2564'!$E$3:$E$399)-ROW('ค่าเสื่อม 2564'!$E$3)+1),$A19)))</f>
        <v>หม้อต้มแผ่นความร้อนขนาดไม่น้อยกว่า12แผ่น(พร้อมแผ่นร้อน)</v>
      </c>
      <c r="K19" s="7" t="str">
        <f t="array" ref="K19">IF(COUNTIF('ค่าเสื่อม 2564'!$E$3:$E$399,"10868-รพ.วังน้ำเย็น")&lt;$A19,"",INDEX('ค่าเสื่อม 2564'!K$3:K$399,SMALL(IF('ค่าเสื่อม 2564'!$E$3:$E$399="10868-รพ.วังน้ำเย็น",ROW('ค่าเสื่อม 2564'!$E$3:$E$399)-ROW('ค่าเสื่อม 2564'!$E$3)+1),$A19)))</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19" s="4">
        <f t="array" ref="L19">IF(COUNTIF('ค่าเสื่อม 2564'!$E$3:$E$399,"10868-รพ.วังน้ำเย็น")&lt;$A19,"",INDEX('ค่าเสื่อม 2564'!L$3:L$399,SMALL(IF('ค่าเสื่อม 2564'!$E$3:$E$399="10868-รพ.วังน้ำเย็น",ROW('ค่าเสื่อม 2564'!$E$3:$E$399)-ROW('ค่าเสื่อม 2564'!$E$3)+1),$A19)))</f>
        <v>1</v>
      </c>
      <c r="M19" s="7" t="str">
        <f t="array" ref="M19">IF(COUNTIF('ค่าเสื่อม 2564'!$E$3:$E$399,"10868-รพ.วังน้ำเย็น")&lt;$A19,"",INDEX('ค่าเสื่อม 2564'!M$3:M$399,SMALL(IF('ค่าเสื่อม 2564'!$E$3:$E$399="10868-รพ.วังน้ำเย็น",ROW('ค่าเสื่อม 2564'!$E$3:$E$399)-ROW('ค่าเสื่อม 2564'!$E$3)+1),$A19)))</f>
        <v>6530-004-1201/1</v>
      </c>
      <c r="N19" s="10">
        <f t="array" ref="N19">IF(COUNTIF('ค่าเสื่อม 2564'!$E$3:$E$399,"10868-รพ.วังน้ำเย็น")&lt;$A19,"",INDEX('ค่าเสื่อม 2564'!N$3:N$399,SMALL(IF('ค่าเสื่อม 2564'!$E$3:$E$399="10868-รพ.วังน้ำเย็น",ROW('ค่าเสื่อม 2564'!$E$3:$E$399)-ROW('ค่าเสื่อม 2564'!$E$3)+1),$A19)))</f>
        <v>97000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97000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07/10/2563)</v>
      </c>
      <c r="S19" s="4" t="str">
        <f t="array" ref="S19">IF(COUNTIF('ค่าเสื่อม 2564'!$E$3:$E$399,"10868-รพ.วังน้ำเย็น")&lt;$A19,"",INDEX('ค่าเสื่อม 2564'!S$3:S$399,SMALL(IF('ค่าเสื่อม 2564'!$E$3:$E$399="10868-รพ.วังน้ำเย็น",ROW('ค่าเสื่อม 2564'!$E$3:$E$399)-ROW('ค่าเสื่อม 2564'!$E$3)+1),$A19)))</f>
        <v>1-</v>
      </c>
      <c r="T19" s="10">
        <f t="array" ref="T19">IF(COUNTIF('ค่าเสื่อม 2564'!$E$3:$E$399,"10868-รพ.วังน้ำเย็น")&lt;$A19,"",INDEX('ค่าเสื่อม 2564'!T$3:T$399,SMALL(IF('ค่าเสื่อม 2564'!$E$3:$E$399="10868-รพ.วังน้ำเย็น",ROW('ค่าเสื่อม 2564'!$E$3:$E$399)-ROW('ค่าเสื่อม 2564'!$E$3)+1),$A19)))</f>
        <v>0</v>
      </c>
      <c r="U19" s="10">
        <f t="array" ref="U19">IF(COUNTIF('ค่าเสื่อม 2564'!$E$3:$E$399,"10868-รพ.วังน้ำเย็น")&lt;$A19,"",INDEX('ค่าเสื่อม 2564'!U$3:U$399,SMALL(IF('ค่าเสื่อม 2564'!$E$3:$E$399="10868-รพ.วังน้ำเย็น",ROW('ค่าเสื่อม 2564'!$E$3:$E$399)-ROW('ค่าเสื่อม 2564'!$E$3)+1),$A19)))</f>
        <v>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03-ครุภัณฑ์การแพทย์</v>
      </c>
      <c r="J20" s="7" t="str">
        <f t="array" ref="J20">IF(COUNTIF('ค่าเสื่อม 2564'!$E$3:$E$399,"10868-รพ.วังน้ำเย็น")&lt;$A20,"",INDEX('ค่าเสื่อม 2564'!J$3:J$399,SMALL(IF('ค่าเสื่อม 2564'!$E$3:$E$399="10868-รพ.วังน้ำเย็น",ROW('ค่าเสื่อม 2564'!$E$3:$E$399)-ROW('ค่าเสื่อม 2564'!$E$3)+1),$A20)))</f>
        <v>ตู้อบไอน้ำสมุนไพร</v>
      </c>
      <c r="K20" s="7" t="str">
        <f t="array" ref="K20">IF(COUNTIF('ค่าเสื่อม 2564'!$E$3:$E$399,"10868-รพ.วังน้ำเย็น")&lt;$A20,"",INDEX('ค่าเสื่อม 2564'!K$3:K$399,SMALL(IF('ค่าเสื่อม 2564'!$E$3:$E$399="10868-รพ.วังน้ำเย็น",ROW('ค่าเสื่อม 2564'!$E$3:$E$399)-ROW('ค่าเสื่อม 2564'!$E$3)+1),$A20)))</f>
        <v>ตู้อบสมุนไพร ( กว้าง x ยาว x สูง ) ขนาด 200x200x200 ซม</v>
      </c>
      <c r="L20" s="4">
        <f t="array" ref="L20">IF(COUNTIF('ค่าเสื่อม 2564'!$E$3:$E$399,"10868-รพ.วังน้ำเย็น")&lt;$A20,"",INDEX('ค่าเสื่อม 2564'!L$3:L$399,SMALL(IF('ค่าเสื่อม 2564'!$E$3:$E$399="10868-รพ.วังน้ำเย็น",ROW('ค่าเสื่อม 2564'!$E$3:$E$399)-ROW('ค่าเสื่อม 2564'!$E$3)+1),$A20)))</f>
        <v>2</v>
      </c>
      <c r="M20" s="7" t="str">
        <f t="array" ref="M20">IF(COUNTIF('ค่าเสื่อม 2564'!$E$3:$E$399,"10868-รพ.วังน้ำเย็น")&lt;$A20,"",INDEX('ค่าเสื่อม 2564'!M$3:M$399,SMALL(IF('ค่าเสื่อม 2564'!$E$3:$E$399="10868-รพ.วังน้ำเย็น",ROW('ค่าเสื่อม 2564'!$E$3:$E$399)-ROW('ค่าเสื่อม 2564'!$E$3)+1),$A20)))</f>
        <v>6685-013-0001/001, 6685-013-0001/002</v>
      </c>
      <c r="N20" s="10">
        <f t="array" ref="N20">IF(COUNTIF('ค่าเสื่อม 2564'!$E$3:$E$399,"10868-รพ.วังน้ำเย็น")&lt;$A20,"",INDEX('ค่าเสื่อม 2564'!N$3:N$399,SMALL(IF('ค่าเสื่อม 2564'!$E$3:$E$399="10868-รพ.วังน้ำเย็น",ROW('ค่าเสื่อม 2564'!$E$3:$E$399)-ROW('ค่าเสื่อม 2564'!$E$3)+1),$A20)))</f>
        <v>100000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100000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07/10/2563)</v>
      </c>
      <c r="S20" s="4" t="str">
        <f t="array" ref="S20">IF(COUNTIF('ค่าเสื่อม 2564'!$E$3:$E$399,"10868-รพ.วังน้ำเย็น")&lt;$A20,"",INDEX('ค่าเสื่อม 2564'!S$3:S$399,SMALL(IF('ค่าเสื่อม 2564'!$E$3:$E$399="10868-รพ.วังน้ำเย็น",ROW('ค่าเสื่อม 2564'!$E$3:$E$399)-ROW('ค่าเสื่อม 2564'!$E$3)+1),$A20)))</f>
        <v>1-</v>
      </c>
      <c r="T20" s="10">
        <f t="array" ref="T20">IF(COUNTIF('ค่าเสื่อม 2564'!$E$3:$E$399,"10868-รพ.วังน้ำเย็น")&lt;$A20,"",INDEX('ค่าเสื่อม 2564'!T$3:T$399,SMALL(IF('ค่าเสื่อม 2564'!$E$3:$E$399="10868-รพ.วังน้ำเย็น",ROW('ค่าเสื่อม 2564'!$E$3:$E$399)-ROW('ค่าเสื่อม 2564'!$E$3)+1),$A20)))</f>
        <v>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วงเงินหน่วยบริการสังกัดสป.สธ.</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ครุภัณฑ์</v>
      </c>
      <c r="I21" s="7" t="str">
        <f t="array" ref="I21">IF(COUNTIF('ค่าเสื่อม 2564'!$E$3:$E$399,"10868-รพ.วังน้ำเย็น")&lt;$A21,"",INDEX('ค่าเสื่อม 2564'!I$3:I$399,SMALL(IF('ค่าเสื่อม 2564'!$E$3:$E$399="10868-รพ.วังน้ำเย็น",ROW('ค่าเสื่อม 2564'!$E$3:$E$399)-ROW('ค่าเสื่อม 2564'!$E$3)+1),$A21)))</f>
        <v>05-ครุภัณฑ์การแพทย์รักษาชีวิต</v>
      </c>
      <c r="J21" s="7" t="str">
        <f t="array" ref="J21">IF(COUNTIF('ค่าเสื่อม 2564'!$E$3:$E$399,"10868-รพ.วังน้ำเย็น")&lt;$A21,"",INDEX('ค่าเสื่อม 2564'!J$3:J$399,SMALL(IF('ค่าเสื่อม 2564'!$E$3:$E$399="10868-รพ.วังน้ำเย็น",ROW('ค่าเสื่อม 2564'!$E$3:$E$399)-ROW('ค่าเสื่อม 2564'!$E$3)+1),$A21)))</f>
        <v>เครื่องกระตุกไฟฟ้าหัวใจชนิดไบเฟสิคพร้อมภาควัดออกซิเจนในเลือด</v>
      </c>
      <c r="K21" s="7" t="str">
        <f t="array" ref="K21">IF(COUNTIF('ค่าเสื่อม 2564'!$E$3:$E$399,"10868-รพ.วังน้ำเย็น")&lt;$A21,"",INDEX('ค่าเสื่อม 2564'!K$3:K$399,SMALL(IF('ค่าเสื่อม 2564'!$E$3:$E$399="10868-รพ.วังน้ำเย็น",ROW('ค่าเสื่อม 2564'!$E$3:$E$399)-ROW('ค่าเสื่อม 2564'!$E$3)+1),$A21)))</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65150273002/006</v>
      </c>
      <c r="N21" s="10">
        <f t="array" ref="N21">IF(COUNTIF('ค่าเสื่อม 2564'!$E$3:$E$399,"10868-รพ.วังน้ำเย็น")&lt;$A21,"",INDEX('ค่าเสื่อม 2564'!N$3:N$399,SMALL(IF('ค่าเสื่อม 2564'!$E$3:$E$399="10868-รพ.วังน้ำเย็น",ROW('ค่าเสื่อม 2564'!$E$3:$E$399)-ROW('ค่าเสื่อม 2564'!$E$3)+1),$A21)))</f>
        <v>330000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330000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07/10/2563)</v>
      </c>
      <c r="S21" s="4" t="str">
        <f t="array" ref="S21">IF(COUNTIF('ค่าเสื่อม 2564'!$E$3:$E$399,"10868-รพ.วังน้ำเย็น")&lt;$A21,"",INDEX('ค่าเสื่อม 2564'!S$3:S$399,SMALL(IF('ค่าเสื่อม 2564'!$E$3:$E$399="10868-รพ.วังน้ำเย็น",ROW('ค่าเสื่อม 2564'!$E$3:$E$399)-ROW('ค่าเสื่อม 2564'!$E$3)+1),$A21)))</f>
        <v>1-</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วงเงินระดับเขต</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สิ่งก่อสร้าง</v>
      </c>
      <c r="I22" s="7" t="str">
        <f t="array" ref="I22">IF(COUNTIF('ค่าเสื่อม 2564'!$E$3:$E$399,"10868-รพ.วังน้ำเย็น")&lt;$A22,"",INDEX('ค่าเสื่อม 2564'!I$3:I$399,SMALL(IF('ค่าเสื่อม 2564'!$E$3:$E$399="10868-รพ.วังน้ำเย็น",ROW('ค่าเสื่อม 2564'!$E$3:$E$399)-ROW('ค่าเสื่อม 2564'!$E$3)+1),$A22)))</f>
        <v>-</v>
      </c>
      <c r="J22" s="7" t="str">
        <f t="array" ref="J22">IF(COUNTIF('ค่าเสื่อม 2564'!$E$3:$E$399,"10868-รพ.วังน้ำเย็น")&lt;$A22,"",INDEX('ค่าเสื่อม 2564'!J$3:J$399,SMALL(IF('ค่าเสื่อม 2564'!$E$3:$E$399="10868-รพ.วังน้ำเย็น",ROW('ค่าเสื่อม 2564'!$E$3:$E$399)-ROW('ค่าเสื่อม 2564'!$E$3)+1),$A22)))</f>
        <v>ซ่อมแซมระบบบ่อบำบัดน้ำเสีย</v>
      </c>
      <c r="K22" s="7" t="str">
        <f t="array" ref="K22">IF(COUNTIF('ค่าเสื่อม 2564'!$E$3:$E$399,"10868-รพ.วังน้ำเย็น")&lt;$A22,"",INDEX('ค่าเสื่อม 2564'!K$3:K$399,SMALL(IF('ค่าเสื่อม 2564'!$E$3:$E$399="10868-รพ.วังน้ำเย็น",ROW('ค่าเสื่อม 2564'!$E$3:$E$399)-ROW('ค่าเสื่อม 2564'!$E$3)+1),$A22)))</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22" s="4">
        <f t="array" ref="L22">IF(COUNTIF('ค่าเสื่อม 2564'!$E$3:$E$399,"10868-รพ.วังน้ำเย็น")&lt;$A22,"",INDEX('ค่าเสื่อม 2564'!L$3:L$399,SMALL(IF('ค่าเสื่อม 2564'!$E$3:$E$399="10868-รพ.วังน้ำเย็น",ROW('ค่าเสื่อม 2564'!$E$3:$E$399)-ROW('ค่าเสื่อม 2564'!$E$3)+1),$A22)))</f>
        <v>1</v>
      </c>
      <c r="M22" s="7" t="str">
        <f t="array" ref="M22">IF(COUNTIF('ค่าเสื่อม 2564'!$E$3:$E$399,"10868-รพ.วังน้ำเย็น")&lt;$A22,"",INDEX('ค่าเสื่อม 2564'!M$3:M$399,SMALL(IF('ค่าเสื่อม 2564'!$E$3:$E$399="10868-รพ.วังน้ำเย็น",ROW('ค่าเสื่อม 2564'!$E$3:$E$399)-ROW('ค่าเสื่อม 2564'!$E$3)+1),$A22)))</f>
        <v>สก 1085</v>
      </c>
      <c r="N22" s="10">
        <f t="array" ref="N22">IF(COUNTIF('ค่าเสื่อม 2564'!$E$3:$E$399,"10868-รพ.วังน้ำเย็น")&lt;$A22,"",INDEX('ค่าเสื่อม 2564'!N$3:N$399,SMALL(IF('ค่าเสื่อม 2564'!$E$3:$E$399="10868-รพ.วังน้ำเย็น",ROW('ค่าเสื่อม 2564'!$E$3:$E$399)-ROW('ค่าเสื่อม 2564'!$E$3)+1),$A22)))</f>
        <v>429600</v>
      </c>
      <c r="O22" s="10">
        <f t="array" ref="O22">IF(COUNTIF('ค่าเสื่อม 2564'!$E$3:$E$399,"10868-รพ.วังน้ำเย็น")&lt;$A22,"",INDEX('ค่าเสื่อม 2564'!O$3:O$399,SMALL(IF('ค่าเสื่อม 2564'!$E$3:$E$399="10868-รพ.วังน้ำเย็น",ROW('ค่าเสื่อม 2564'!$E$3:$E$399)-ROW('ค่าเสื่อม 2564'!$E$3)+1),$A22)))</f>
        <v>0</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429600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07/10/2563)</v>
      </c>
      <c r="S22" s="4" t="str">
        <f t="array" ref="S22">IF(COUNTIF('ค่าเสื่อม 2564'!$E$3:$E$399,"10868-รพ.วังน้ำเย็น")&lt;$A22,"",INDEX('ค่าเสื่อม 2564'!S$3:S$399,SMALL(IF('ค่าเสื่อม 2564'!$E$3:$E$399="10868-รพ.วังน้ำเย็น",ROW('ค่าเสื่อม 2564'!$E$3:$E$399)-ROW('ค่าเสื่อม 2564'!$E$3)+1),$A22)))</f>
        <v>-</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400199</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ครุภัณฑ์</v>
      </c>
      <c r="I23" s="7" t="str">
        <f t="array" ref="I23">IF(COUNTIF('ค่าเสื่อม 2564'!$E$3:$E$399,"10868-รพ.วังน้ำเย็น")&lt;$A23,"",INDEX('ค่าเสื่อม 2564'!I$3:I$399,SMALL(IF('ค่าเสื่อม 2564'!$E$3:$E$399="10868-รพ.วังน้ำเย็น",ROW('ค่าเสื่อม 2564'!$E$3:$E$399)-ROW('ค่าเสื่อม 2564'!$E$3)+1),$A23)))</f>
        <v>09-ครุภัณฑ์งานบ้านงานครัว</v>
      </c>
      <c r="J23" s="7" t="str">
        <f t="array" ref="J23">IF(COUNTIF('ค่าเสื่อม 2564'!$E$3:$E$399,"10868-รพ.วังน้ำเย็น")&lt;$A23,"",INDEX('ค่าเสื่อม 2564'!J$3:J$399,SMALL(IF('ค่าเสื่อม 2564'!$E$3:$E$399="10868-รพ.วังน้ำเย็น",ROW('ค่าเสื่อม 2564'!$E$3:$E$399)-ROW('ค่าเสื่อม 2564'!$E$3)+1),$A23)))</f>
        <v>เครื่องอบผ้า ขนาด 200 ปอนด์</v>
      </c>
      <c r="K23" s="7" t="str">
        <f t="array" ref="K23">IF(COUNTIF('ค่าเสื่อม 2564'!$E$3:$E$399,"10868-รพ.วังน้ำเย็น")&lt;$A23,"",INDEX('ค่าเสื่อม 2564'!K$3:K$399,SMALL(IF('ค่าเสื่อม 2564'!$E$3:$E$399="10868-รพ.วังน้ำเย็น",ROW('ค่าเสื่อม 2564'!$E$3:$E$399)-ROW('ค่าเสื่อม 2564'!$E$3)+1),$A23)))</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23" s="4">
        <f t="array" ref="L23">IF(COUNTIF('ค่าเสื่อม 2564'!$E$3:$E$399,"10868-รพ.วังน้ำเย็น")&lt;$A23,"",INDEX('ค่าเสื่อม 2564'!L$3:L$399,SMALL(IF('ค่าเสื่อม 2564'!$E$3:$E$399="10868-รพ.วังน้ำเย็น",ROW('ค่าเสื่อม 2564'!$E$3:$E$399)-ROW('ค่าเสื่อม 2564'!$E$3)+1),$A23)))</f>
        <v>1</v>
      </c>
      <c r="M23" s="7" t="str">
        <f t="array" ref="M23">IF(COUNTIF('ค่าเสื่อม 2564'!$E$3:$E$399,"10868-รพ.วังน้ำเย็น")&lt;$A23,"",INDEX('ค่าเสื่อม 2564'!M$3:M$399,SMALL(IF('ค่าเสื่อม 2564'!$E$3:$E$399="10868-รพ.วังน้ำเย็น",ROW('ค่าเสื่อม 2564'!$E$3:$E$399)-ROW('ค่าเสื่อม 2564'!$E$3)+1),$A23)))</f>
        <v>3510-011-0001/002</v>
      </c>
      <c r="N23" s="10">
        <f t="array" ref="N23">IF(COUNTIF('ค่าเสื่อม 2564'!$E$3:$E$399,"10868-รพ.วังน้ำเย็น")&lt;$A23,"",INDEX('ค่าเสื่อม 2564'!N$3:N$399,SMALL(IF('ค่าเสื่อม 2564'!$E$3:$E$399="10868-รพ.วังน้ำเย็น",ROW('ค่าเสื่อม 2564'!$E$3:$E$399)-ROW('ค่าเสื่อม 2564'!$E$3)+1),$A23)))</f>
        <v>430000</v>
      </c>
      <c r="O23" s="10">
        <f t="array" ref="O23">IF(COUNTIF('ค่าเสื่อม 2564'!$E$3:$E$399,"10868-รพ.วังน้ำเย็น")&lt;$A23,"",INDEX('ค่าเสื่อม 2564'!O$3:O$399,SMALL(IF('ค่าเสื่อม 2564'!$E$3:$E$399="10868-รพ.วังน้ำเย็น",ROW('ค่าเสื่อม 2564'!$E$3:$E$399)-ROW('ค่าเสื่อม 2564'!$E$3)+1),$A23)))</f>
        <v>0</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430000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07/10/2563)</v>
      </c>
      <c r="S23" s="4" t="str">
        <f t="array" ref="S23">IF(COUNTIF('ค่าเสื่อม 2564'!$E$3:$E$399,"10868-รพ.วังน้ำเย็น")&lt;$A23,"",INDEX('ค่าเสื่อม 2564'!S$3:S$399,SMALL(IF('ค่าเสื่อม 2564'!$E$3:$E$399="10868-รพ.วังน้ำเย็น",ROW('ค่าเสื่อม 2564'!$E$3:$E$399)-ROW('ค่าเสื่อม 2564'!$E$3)+1),$A23)))</f>
        <v>1-</v>
      </c>
      <c r="T23" s="10">
        <f t="array" ref="T23">IF(COUNTIF('ค่าเสื่อม 2564'!$E$3:$E$399,"10868-รพ.วังน้ำเย็น")&lt;$A23,"",INDEX('ค่าเสื่อม 2564'!T$3:T$399,SMALL(IF('ค่าเสื่อม 2564'!$E$3:$E$399="10868-รพ.วังน้ำเย็น",ROW('ค่าเสื่อม 2564'!$E$3:$E$399)-ROW('ค่าเสื่อม 2564'!$E$3)+1),$A23)))</f>
        <v>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400223</v>
      </c>
    </row>
    <row r="24" spans="1:24" s="65" customFormat="1" ht="63">
      <c r="A24" s="58"/>
      <c r="B24" s="59"/>
      <c r="C24" s="59"/>
      <c r="D24" s="59"/>
      <c r="E24" s="59"/>
      <c r="F24" s="59"/>
      <c r="G24" s="59"/>
      <c r="H24" s="60"/>
      <c r="I24" s="61"/>
      <c r="J24" s="59"/>
      <c r="K24" s="60"/>
      <c r="L24" s="62"/>
      <c r="M24" s="60"/>
      <c r="N24" s="60">
        <f>SUM(N3:N23)</f>
        <v>3851562.34</v>
      </c>
      <c r="O24" s="60">
        <f t="shared" ref="O24:U24" si="0">SUM(O4:O23)</f>
        <v>19237.66</v>
      </c>
      <c r="P24" s="60">
        <f t="shared" si="0"/>
        <v>0</v>
      </c>
      <c r="Q24" s="60">
        <f t="shared" si="0"/>
        <v>3870800</v>
      </c>
      <c r="R24" s="60">
        <f t="shared" si="0"/>
        <v>0</v>
      </c>
      <c r="S24" s="62">
        <f t="shared" si="0"/>
        <v>0</v>
      </c>
      <c r="T24" s="60">
        <f t="shared" si="0"/>
        <v>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วงเงินระดับจังหวัด</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ซ่อมแซมระบบปรับอากาศและระบายอากาศสำหรับห้องทันตกรรม รพ.สต.</v>
      </c>
      <c r="K4" s="7" t="str">
        <f t="array" ref="K4">IF(COUNTIF('ค่าเสื่อม 2564'!$E$3:$E$399,"10869-รพ.วัฒนานคร")&lt;$A4,"",INDEX('ค่าเสื่อม 2564'!K$3:K$399,SMALL(IF('ค่าเสื่อม 2564'!$E$3:$E$399="10869-รพ.วัฒนานคร",ROW('ค่าเสื่อม 2564'!$E$3:$E$399)-ROW('ค่าเสื่อม 2564'!$E$3)+1),$A4)))</f>
        <v>ระบบปรับอากาศและระบายอากาศสำหรับห้องทันตกรรม TYPE B</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8170/2536</v>
      </c>
      <c r="N4" s="10">
        <f t="array" ref="N4">IF(COUNTIF('ค่าเสื่อม 2564'!$E$3:$E$399,"10869-รพ.วัฒนานคร")&lt;$A4,"",INDEX('ค่าเสื่อม 2564'!N$3:N$399,SMALL(IF('ค่าเสื่อม 2564'!$E$3:$E$399="10869-รพ.วัฒนานคร",ROW('ค่าเสื่อม 2564'!$E$3:$E$399)-ROW('ค่าเสื่อม 2564'!$E$3)+1),$A4)))</f>
        <v>70000</v>
      </c>
      <c r="O4" s="10">
        <f t="array" ref="O4">IF(COUNTIF('ค่าเสื่อม 2564'!$E$3:$E$399,"10869-รพ.วัฒนานคร")&lt;$A4,"",INDEX('ค่าเสื่อม 2564'!O$3:O$399,SMALL(IF('ค่าเสื่อม 2564'!$E$3:$E$399="10869-รพ.วัฒนานคร",ROW('ค่าเสื่อม 2564'!$E$3:$E$399)-ROW('ค่าเสื่อม 2564'!$E$3)+1),$A4)))</f>
        <v>7300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77300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07/10/2563)</v>
      </c>
      <c r="S4" s="4" t="str">
        <f t="array" ref="S4">IF(COUNTIF('ค่าเสื่อม 2564'!$E$3:$E$399,"10869-รพ.วัฒนานคร")&lt;$A4,"",INDEX('ค่าเสื่อม 2564'!S$3:S$399,SMALL(IF('ค่าเสื่อม 2564'!$E$3:$E$399="10869-รพ.วัฒนานคร",ROW('ค่าเสื่อม 2564'!$E$3:$E$399)-ROW('ค่าเสื่อม 2564'!$E$3)+1),$A4)))</f>
        <v>1-</v>
      </c>
      <c r="T4" s="10">
        <f t="array" ref="T4">IF(COUNTIF('ค่าเสื่อม 2564'!$E$3:$E$399,"10869-รพ.วัฒนานคร")&lt;$A4,"",INDEX('ค่าเสื่อม 2564'!T$3:T$399,SMALL(IF('ค่าเสื่อม 2564'!$E$3:$E$399="10869-รพ.วัฒนานคร",ROW('ค่าเสื่อม 2564'!$E$3:$E$399)-ROW('ค่าเสื่อม 2564'!$E$3)+1),$A4)))</f>
        <v>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393043</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วงเงินหน่วยบริการสังกัดสป.สธ.</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ซ่อมแซมอาคาร รพ.สต.บ้านคลองมะนาว</v>
      </c>
      <c r="K5" s="7" t="str">
        <f t="array" ref="K5">IF(COUNTIF('ค่าเสื่อม 2564'!$E$3:$E$399,"10869-รพ.วัฒนานคร")&lt;$A5,"",INDEX('ค่าเสื่อม 2564'!K$3:K$399,SMALL(IF('ค่าเสื่อม 2564'!$E$3:$E$399="10869-รพ.วัฒนานคร",ROW('ค่าเสื่อม 2564'!$E$3:$E$399)-ROW('ค่าเสื่อม 2564'!$E$3)+1),$A5)))</f>
        <v>ซ่อมแซมหลังคาอาคาร</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แบบเลขที่ 8170/2536</v>
      </c>
      <c r="N5" s="10">
        <f t="array" ref="N5">IF(COUNTIF('ค่าเสื่อม 2564'!$E$3:$E$399,"10869-รพ.วัฒนานคร")&lt;$A5,"",INDEX('ค่าเสื่อม 2564'!N$3:N$399,SMALL(IF('ค่าเสื่อม 2564'!$E$3:$E$399="10869-รพ.วัฒนานคร",ROW('ค่าเสื่อม 2564'!$E$3:$E$399)-ROW('ค่าเสื่อม 2564'!$E$3)+1),$A5)))</f>
        <v>170000</v>
      </c>
      <c r="O5" s="10">
        <f t="array" ref="O5">IF(COUNTIF('ค่าเสื่อม 2564'!$E$3:$E$399,"10869-รพ.วัฒนานคร")&lt;$A5,"",INDEX('ค่าเสื่อม 2564'!O$3:O$399,SMALL(IF('ค่าเสื่อม 2564'!$E$3:$E$399="10869-รพ.วัฒนานคร",ROW('ค่าเสื่อม 2564'!$E$3:$E$399)-ROW('ค่าเสื่อม 2564'!$E$3)+1),$A5)))</f>
        <v>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170000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07/10/2563)</v>
      </c>
      <c r="S5" s="4" t="str">
        <f t="array" ref="S5">IF(COUNTIF('ค่าเสื่อม 2564'!$E$3:$E$399,"10869-รพ.วัฒนานคร")&lt;$A5,"",INDEX('ค่าเสื่อม 2564'!S$3:S$399,SMALL(IF('ค่าเสื่อม 2564'!$E$3:$E$399="10869-รพ.วัฒนานคร",ROW('ค่าเสื่อม 2564'!$E$3:$E$399)-ROW('ค่าเสื่อม 2564'!$E$3)+1),$A5)))</f>
        <v>1-</v>
      </c>
      <c r="T5" s="10">
        <f t="array" ref="T5">IF(COUNTIF('ค่าเสื่อม 2564'!$E$3:$E$399,"10869-รพ.วัฒนานคร")&lt;$A5,"",INDEX('ค่าเสื่อม 2564'!T$3:T$399,SMALL(IF('ค่าเสื่อม 2564'!$E$3:$E$399="10869-รพ.วัฒนานคร",ROW('ค่าเสื่อม 2564'!$E$3:$E$399)-ROW('ค่าเสื่อม 2564'!$E$3)+1),$A5)))</f>
        <v>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393550</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07/10/2563)</v>
      </c>
      <c r="S6" s="4" t="str">
        <f t="array" ref="S6">IF(COUNTIF('ค่าเสื่อม 2564'!$E$3:$E$399,"10869-รพ.วัฒนานคร")&lt;$A6,"",INDEX('ค่าเสื่อม 2564'!S$3:S$399,SMALL(IF('ค่าเสื่อม 2564'!$E$3:$E$399="10869-รพ.วัฒนานคร",ROW('ค่าเสื่อม 2564'!$E$3:$E$399)-ROW('ค่าเสื่อม 2564'!$E$3)+1),$A6)))</f>
        <v>1-</v>
      </c>
      <c r="T6" s="10">
        <f t="array" ref="T6">IF(COUNTIF('ค่าเสื่อม 2564'!$E$3:$E$399,"10869-รพ.วัฒนานคร")&lt;$A6,"",INDEX('ค่าเสื่อม 2564'!T$3:T$399,SMALL(IF('ค่าเสื่อม 2564'!$E$3:$E$399="10869-รพ.วัฒนานคร",ROW('ค่าเสื่อม 2564'!$E$3:$E$399)-ROW('ค่าเสื่อม 2564'!$E$3)+1),$A6)))</f>
        <v>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07/10/2563)</v>
      </c>
      <c r="S7" s="4" t="str">
        <f t="array" ref="S7">IF(COUNTIF('ค่าเสื่อม 2564'!$E$3:$E$399,"10869-รพ.วัฒนานคร")&lt;$A7,"",INDEX('ค่าเสื่อม 2564'!S$3:S$399,SMALL(IF('ค่าเสื่อม 2564'!$E$3:$E$399="10869-รพ.วัฒนานคร",ROW('ค่าเสื่อม 2564'!$E$3:$E$399)-ROW('ค่าเสื่อม 2564'!$E$3)+1),$A7)))</f>
        <v>1-</v>
      </c>
      <c r="T7" s="10">
        <f t="array" ref="T7">IF(COUNTIF('ค่าเสื่อม 2564'!$E$3:$E$399,"10869-รพ.วัฒนานคร")&lt;$A7,"",INDEX('ค่าเสื่อม 2564'!T$3:T$399,SMALL(IF('ค่าเสื่อม 2564'!$E$3:$E$399="10869-รพ.วัฒนานคร",ROW('ค่าเสื่อม 2564'!$E$3:$E$399)-ROW('ค่าเสื่อม 2564'!$E$3)+1),$A7)))</f>
        <v>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07/10/2563)</v>
      </c>
      <c r="S8" s="4" t="str">
        <f t="array" ref="S8">IF(COUNTIF('ค่าเสื่อม 2564'!$E$3:$E$399,"10869-รพ.วัฒนานคร")&lt;$A8,"",INDEX('ค่าเสื่อม 2564'!S$3:S$399,SMALL(IF('ค่าเสื่อม 2564'!$E$3:$E$399="10869-รพ.วัฒนานคร",ROW('ค่าเสื่อม 2564'!$E$3:$E$399)-ROW('ค่าเสื่อม 2564'!$E$3)+1),$A8)))</f>
        <v>3-</v>
      </c>
      <c r="T8" s="10">
        <f t="array" ref="T8">IF(COUNTIF('ค่าเสื่อม 2564'!$E$3:$E$399,"10869-รพ.วัฒนานคร")&lt;$A8,"",INDEX('ค่าเสื่อม 2564'!T$3:T$399,SMALL(IF('ค่าเสื่อม 2564'!$E$3:$E$399="10869-รพ.วัฒนานคร",ROW('ค่าเสื่อม 2564'!$E$3:$E$399)-ROW('ค่าเสื่อม 2564'!$E$3)+1),$A8)))</f>
        <v>65000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07/10/2563)</v>
      </c>
      <c r="S9" s="4" t="str">
        <f t="array" ref="S9">IF(COUNTIF('ค่าเสื่อม 2564'!$E$3:$E$399,"10869-รพ.วัฒนานคร")&lt;$A9,"",INDEX('ค่าเสื่อม 2564'!S$3:S$399,SMALL(IF('ค่าเสื่อม 2564'!$E$3:$E$399="10869-รพ.วัฒนานคร",ROW('ค่าเสื่อม 2564'!$E$3:$E$399)-ROW('ค่าเสื่อม 2564'!$E$3)+1),$A9)))</f>
        <v>1-</v>
      </c>
      <c r="T9" s="10">
        <f t="array" ref="T9">IF(COUNTIF('ค่าเสื่อม 2564'!$E$3:$E$399,"10869-รพ.วัฒนานคร")&lt;$A9,"",INDEX('ค่าเสื่อม 2564'!T$3:T$399,SMALL(IF('ค่าเสื่อม 2564'!$E$3:$E$399="10869-รพ.วัฒนานคร",ROW('ค่าเสื่อม 2564'!$E$3:$E$399)-ROW('ค่าเสื่อม 2564'!$E$3)+1),$A9)))</f>
        <v>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07/10/2563)</v>
      </c>
      <c r="S10" s="4" t="str">
        <f t="array" ref="S10">IF(COUNTIF('ค่าเสื่อม 2564'!$E$3:$E$399,"10869-รพ.วัฒนานคร")&lt;$A10,"",INDEX('ค่าเสื่อม 2564'!S$3:S$399,SMALL(IF('ค่าเสื่อม 2564'!$E$3:$E$399="10869-รพ.วัฒนานคร",ROW('ค่าเสื่อม 2564'!$E$3:$E$399)-ROW('ค่าเสื่อม 2564'!$E$3)+1),$A10)))</f>
        <v>1-</v>
      </c>
      <c r="T10" s="10">
        <f t="array" ref="T10">IF(COUNTIF('ค่าเสื่อม 2564'!$E$3:$E$399,"10869-รพ.วัฒนานคร")&lt;$A10,"",INDEX('ค่าเสื่อม 2564'!T$3:T$399,SMALL(IF('ค่าเสื่อม 2564'!$E$3:$E$399="10869-รพ.วัฒนานคร",ROW('ค่าเสื่อม 2564'!$E$3:$E$399)-ROW('ค่าเสื่อม 2564'!$E$3)+1),$A10)))</f>
        <v>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ครุภัณฑ์</v>
      </c>
      <c r="I11" s="7" t="str">
        <f t="array" ref="I11">IF(COUNTIF('ค่าเสื่อม 2564'!$E$3:$E$399,"10869-รพ.วัฒนานคร")&lt;$A11,"",INDEX('ค่าเสื่อม 2564'!I$3:I$399,SMALL(IF('ค่าเสื่อม 2564'!$E$3:$E$399="10869-รพ.วัฒนานคร",ROW('ค่าเสื่อม 2564'!$E$3:$E$399)-ROW('ค่าเสื่อม 2564'!$E$3)+1),$A11)))</f>
        <v>04-ครุภัณฑ์การแพทย์รักษา</v>
      </c>
      <c r="J11" s="7" t="str">
        <f t="array" ref="J11">IF(COUNTIF('ค่าเสื่อม 2564'!$E$3:$E$399,"10869-รพ.วัฒนานคร")&lt;$A11,"",INDEX('ค่าเสื่อม 2564'!J$3:J$399,SMALL(IF('ค่าเสื่อม 2564'!$E$3:$E$399="10869-รพ.วัฒนานคร",ROW('ค่าเสื่อม 2564'!$E$3:$E$399)-ROW('ค่าเสื่อม 2564'!$E$3)+1),$A11)))</f>
        <v>เครื่องส่องรักษาทารกตัวเหลืองแบบสองด้าน</v>
      </c>
      <c r="K11" s="7" t="str">
        <f t="array" ref="K11">IF(COUNTIF('ค่าเสื่อม 2564'!$E$3:$E$399,"10869-รพ.วัฒนานคร")&lt;$A11,"",INDEX('ค่าเสื่อม 2564'!K$3:K$399,SMALL(IF('ค่าเสื่อม 2564'!$E$3:$E$399="10869-รพ.วัฒนานคร",ROW('ค่าเสื่อม 2564'!$E$3:$E$399)-ROW('ค่าเสื่อม 2564'!$E$3)+1),$A11)))</f>
        <v>เครื่องส่องรักษาทารกตัวเหลืองแบบสองด้าน</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6515-031-0201/1</v>
      </c>
      <c r="N11" s="10">
        <f t="array" ref="N11">IF(COUNTIF('ค่าเสื่อม 2564'!$E$3:$E$399,"10869-รพ.วัฒนานคร")&lt;$A11,"",INDEX('ค่าเสื่อม 2564'!N$3:N$399,SMALL(IF('ค่าเสื่อม 2564'!$E$3:$E$399="10869-รพ.วัฒนานคร",ROW('ค่าเสื่อม 2564'!$E$3:$E$399)-ROW('ค่าเสื่อม 2564'!$E$3)+1),$A11)))</f>
        <v>160000</v>
      </c>
      <c r="O11" s="10">
        <f t="array" ref="O11">IF(COUNTIF('ค่าเสื่อม 2564'!$E$3:$E$399,"10869-รพ.วัฒนานคร")&lt;$A11,"",INDEX('ค่าเสื่อม 2564'!O$3:O$399,SMALL(IF('ค่าเสื่อม 2564'!$E$3:$E$399="10869-รพ.วัฒนานคร",ROW('ค่าเสื่อม 2564'!$E$3:$E$399)-ROW('ค่าเสื่อม 2564'!$E$3)+1),$A11)))</f>
        <v>0</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160000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07/10/2563)</v>
      </c>
      <c r="S11" s="4" t="str">
        <f t="array" ref="S11">IF(COUNTIF('ค่าเสื่อม 2564'!$E$3:$E$399,"10869-รพ.วัฒนานคร")&lt;$A11,"",INDEX('ค่าเสื่อม 2564'!S$3:S$399,SMALL(IF('ค่าเสื่อม 2564'!$E$3:$E$399="10869-รพ.วัฒนานคร",ROW('ค่าเสื่อม 2564'!$E$3:$E$399)-ROW('ค่าเสื่อม 2564'!$E$3)+1),$A11)))</f>
        <v>4-</v>
      </c>
      <c r="T11" s="10">
        <f t="array" ref="T11">IF(COUNTIF('ค่าเสื่อม 2564'!$E$3:$E$399,"10869-รพ.วัฒนานคร")&lt;$A11,"",INDEX('ค่าเสื่อม 2564'!T$3:T$399,SMALL(IF('ค่าเสื่อม 2564'!$E$3:$E$399="10869-รพ.วัฒนานคร",ROW('ค่าเสื่อม 2564'!$E$3:$E$399)-ROW('ค่าเสื่อม 2564'!$E$3)+1),$A11)))</f>
        <v>120000</v>
      </c>
      <c r="U11" s="10">
        <f t="array" ref="U11">IF(COUNTIF('ค่าเสื่อม 2564'!$E$3:$E$399,"10869-รพ.วัฒนานคร")&lt;$A11,"",INDEX('ค่าเสื่อม 2564'!U$3:U$399,SMALL(IF('ค่าเสื่อม 2564'!$E$3:$E$399="10869-รพ.วัฒนานคร",ROW('ค่าเสื่อม 2564'!$E$3:$E$399)-ROW('ค่าเสื่อม 2564'!$E$3)+1),$A11)))</f>
        <v>0</v>
      </c>
      <c r="V11" s="7">
        <f t="array" ref="V11">IF(COUNTIF('ค่าเสื่อม 2564'!$E$3:$E$399,"10869-รพ.วัฒนานคร")&lt;$A11,"",INDEX('ค่าเสื่อม 2564'!V$3:V$399,SMALL(IF('ค่าเสื่อม 2564'!$E$3:$E$399="10869-รพ.วัฒนานคร",ROW('ค่าเสื่อม 2564'!$E$3:$E$399)-ROW('ค่าเสื่อม 2564'!$E$3)+1),$A11)))</f>
        <v>0</v>
      </c>
      <c r="W11" s="7">
        <f t="array" ref="W11">IF(COUNTIF('ค่าเสื่อม 2564'!$E$3:$E$399,"10869-รพ.วัฒนานคร")&lt;$A11,"",INDEX('ค่าเสื่อม 2564'!W$3:W$399,SMALL(IF('ค่าเสื่อม 2564'!$E$3:$E$399="10869-รพ.วัฒนานคร",ROW('ค่าเสื่อม 2564'!$E$3:$E$399)-ROW('ค่าเสื่อม 2564'!$E$3)+1),$A11)))</f>
        <v>393544</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วงเงินหน่วยบริการสังกัดสป.สธ.</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ครุภัณฑ์</v>
      </c>
      <c r="I12" s="7" t="str">
        <f t="array" ref="I12">IF(COUNTIF('ค่าเสื่อม 2564'!$E$3:$E$399,"10869-รพ.วัฒนานคร")&lt;$A12,"",INDEX('ค่าเสื่อม 2564'!I$3:I$399,SMALL(IF('ค่าเสื่อม 2564'!$E$3:$E$399="10869-รพ.วัฒนานคร",ROW('ค่าเสื่อม 2564'!$E$3:$E$399)-ROW('ค่าเสื่อม 2564'!$E$3)+1),$A12)))</f>
        <v>07-ครุภัณฑ์การแพทย์สนับสนุน</v>
      </c>
      <c r="J12" s="7" t="str">
        <f t="array" ref="J12">IF(COUNTIF('ค่าเสื่อม 2564'!$E$3:$E$399,"10869-รพ.วัฒนานคร")&lt;$A12,"",INDEX('ค่าเสื่อม 2564'!J$3:J$399,SMALL(IF('ค่าเสื่อม 2564'!$E$3:$E$399="10869-รพ.วัฒนานคร",ROW('ค่าเสื่อม 2564'!$E$3:$E$399)-ROW('ค่าเสื่อม 2564'!$E$3)+1),$A12)))</f>
        <v>โคมไฟผ่าตัดเล็กขนาดไม่น้อยกว่า 60,000 ลักซ์ ชนิดแขวนเพดาน</v>
      </c>
      <c r="K12" s="7" t="str">
        <f t="array" ref="K12">IF(COUNTIF('ค่าเสื่อม 2564'!$E$3:$E$399,"10869-รพ.วัฒนานคร")&lt;$A12,"",INDEX('ค่าเสื่อม 2564'!K$3:K$399,SMALL(IF('ค่าเสื่อม 2564'!$E$3:$E$399="10869-รพ.วัฒนานคร",ROW('ค่าเสื่อม 2564'!$E$3:$E$399)-ROW('ค่าเสื่อม 2564'!$E$3)+1),$A12)))</f>
        <v>โคมไฟผ่าตัดเล็กขนาดไม่น้อยกว่า 60,000 ลักซ์ ชนิดแขวนเพดาน</v>
      </c>
      <c r="L12" s="4">
        <f t="array" ref="L12">IF(COUNTIF('ค่าเสื่อม 2564'!$E$3:$E$399,"10869-รพ.วัฒนานคร")&lt;$A12,"",INDEX('ค่าเสื่อม 2564'!L$3:L$399,SMALL(IF('ค่าเสื่อม 2564'!$E$3:$E$399="10869-รพ.วัฒนานคร",ROW('ค่าเสื่อม 2564'!$E$3:$E$399)-ROW('ค่าเสื่อม 2564'!$E$3)+1),$A12)))</f>
        <v>1</v>
      </c>
      <c r="M12" s="7" t="str">
        <f t="array" ref="M12">IF(COUNTIF('ค่าเสื่อม 2564'!$E$3:$E$399,"10869-รพ.วัฒนานคร")&lt;$A12,"",INDEX('ค่าเสื่อม 2564'!M$3:M$399,SMALL(IF('ค่าเสื่อม 2564'!$E$3:$E$399="10869-รพ.วัฒนานคร",ROW('ค่าเสื่อม 2564'!$E$3:$E$399)-ROW('ค่าเสื่อม 2564'!$E$3)+1),$A12)))</f>
        <v>6530-005-2214/2</v>
      </c>
      <c r="N12" s="10">
        <f t="array" ref="N12">IF(COUNTIF('ค่าเสื่อม 2564'!$E$3:$E$399,"10869-รพ.วัฒนานคร")&lt;$A12,"",INDEX('ค่าเสื่อม 2564'!N$3:N$399,SMALL(IF('ค่าเสื่อม 2564'!$E$3:$E$399="10869-รพ.วัฒนานคร",ROW('ค่าเสื่อม 2564'!$E$3:$E$399)-ROW('ค่าเสื่อม 2564'!$E$3)+1),$A12)))</f>
        <v>280000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280000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07/10/2563)</v>
      </c>
      <c r="S12" s="4" t="str">
        <f t="array" ref="S12">IF(COUNTIF('ค่าเสื่อม 2564'!$E$3:$E$399,"10869-รพ.วัฒนานคร")&lt;$A12,"",INDEX('ค่าเสื่อม 2564'!S$3:S$399,SMALL(IF('ค่าเสื่อม 2564'!$E$3:$E$399="10869-รพ.วัฒนานคร",ROW('ค่าเสื่อม 2564'!$E$3:$E$399)-ROW('ค่าเสื่อม 2564'!$E$3)+1),$A12)))</f>
        <v>4-</v>
      </c>
      <c r="T12" s="10">
        <f t="array" ref="T12">IF(COUNTIF('ค่าเสื่อม 2564'!$E$3:$E$399,"10869-รพ.วัฒนานคร")&lt;$A12,"",INDEX('ค่าเสื่อม 2564'!T$3:T$399,SMALL(IF('ค่าเสื่อม 2564'!$E$3:$E$399="10869-รพ.วัฒนานคร",ROW('ค่าเสื่อม 2564'!$E$3:$E$399)-ROW('ค่าเสื่อม 2564'!$E$3)+1),$A12)))</f>
        <v>200000</v>
      </c>
      <c r="U12" s="10">
        <f t="array" ref="U12">IF(COUNTIF('ค่าเสื่อม 2564'!$E$3:$E$399,"10869-รพ.วัฒนานคร")&lt;$A12,"",INDEX('ค่าเสื่อม 2564'!U$3:U$399,SMALL(IF('ค่าเสื่อม 2564'!$E$3:$E$399="10869-รพ.วัฒนานคร",ROW('ค่าเสื่อม 2564'!$E$3:$E$399)-ROW('ค่าเสื่อม 2564'!$E$3)+1),$A12)))</f>
        <v>0</v>
      </c>
      <c r="V12" s="7">
        <f t="array" ref="V12">IF(COUNTIF('ค่าเสื่อม 2564'!$E$3:$E$399,"10869-รพ.วัฒนานคร")&lt;$A12,"",INDEX('ค่าเสื่อม 2564'!V$3:V$399,SMALL(IF('ค่าเสื่อม 2564'!$E$3:$E$399="10869-รพ.วัฒนานคร",ROW('ค่าเสื่อม 2564'!$E$3:$E$399)-ROW('ค่าเสื่อม 2564'!$E$3)+1),$A12)))</f>
        <v>0</v>
      </c>
      <c r="W12" s="7">
        <f t="array" ref="W12">IF(COUNTIF('ค่าเสื่อม 2564'!$E$3:$E$399,"10869-รพ.วัฒนานคร")&lt;$A12,"",INDEX('ค่าเสื่อม 2564'!W$3:W$399,SMALL(IF('ค่าเสื่อม 2564'!$E$3:$E$399="10869-รพ.วัฒนานคร",ROW('ค่าเสื่อม 2564'!$E$3:$E$399)-ROW('ค่าเสื่อม 2564'!$E$3)+1),$A12)))</f>
        <v>393545</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วงเงินหน่วยบริการสังกัดสป.สธ.</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ครุภัณฑ์</v>
      </c>
      <c r="I13" s="7" t="str">
        <f t="array" ref="I13">IF(COUNTIF('ค่าเสื่อม 2564'!$E$3:$E$399,"10869-รพ.วัฒนานคร")&lt;$A13,"",INDEX('ค่าเสื่อม 2564'!I$3:I$399,SMALL(IF('ค่าเสื่อม 2564'!$E$3:$E$399="10869-รพ.วัฒนานคร",ROW('ค่าเสื่อม 2564'!$E$3:$E$399)-ROW('ค่าเสื่อม 2564'!$E$3)+1),$A13)))</f>
        <v>07-ครุภัณฑ์การแพทย์สนับสนุน</v>
      </c>
      <c r="J13" s="7" t="str">
        <f t="array" ref="J13">IF(COUNTIF('ค่าเสื่อม 2564'!$E$3:$E$399,"10869-รพ.วัฒนานคร")&lt;$A13,"",INDEX('ค่าเสื่อม 2564'!J$3:J$399,SMALL(IF('ค่าเสื่อม 2564'!$E$3:$E$399="10869-รพ.วัฒนานคร",ROW('ค่าเสื่อม 2564'!$E$3:$E$399)-ROW('ค่าเสื่อม 2564'!$E$3)+1),$A13)))</f>
        <v>เครื่องปั่นตกตะกอนเม็ดเลือดแดง Hematocrit centrifuge</v>
      </c>
      <c r="K13" s="7" t="str">
        <f t="array" ref="K13">IF(COUNTIF('ค่าเสื่อม 2564'!$E$3:$E$399,"10869-รพ.วัฒนานคร")&lt;$A13,"",INDEX('ค่าเสื่อม 2564'!K$3:K$399,SMALL(IF('ค่าเสื่อม 2564'!$E$3:$E$399="10869-รพ.วัฒนานคร",ROW('ค่าเสื่อม 2564'!$E$3:$E$399)-ROW('ค่าเสื่อม 2564'!$E$3)+1),$A13)))</f>
        <v>เครื่องปั่นตกตะกอนเม็ดเลือดแดง Hematocrit centrifuge</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6515-006-0002/1</v>
      </c>
      <c r="N13" s="10">
        <f t="array" ref="N13">IF(COUNTIF('ค่าเสื่อม 2564'!$E$3:$E$399,"10869-รพ.วัฒนานคร")&lt;$A13,"",INDEX('ค่าเสื่อม 2564'!N$3:N$399,SMALL(IF('ค่าเสื่อม 2564'!$E$3:$E$399="10869-รพ.วัฒนานคร",ROW('ค่าเสื่อม 2564'!$E$3:$E$399)-ROW('ค่าเสื่อม 2564'!$E$3)+1),$A13)))</f>
        <v>70000</v>
      </c>
      <c r="O13" s="10">
        <f t="array" ref="O13">IF(COUNTIF('ค่าเสื่อม 2564'!$E$3:$E$399,"10869-รพ.วัฒนานคร")&lt;$A13,"",INDEX('ค่าเสื่อม 2564'!O$3:O$399,SMALL(IF('ค่าเสื่อม 2564'!$E$3:$E$399="10869-รพ.วัฒนานคร",ROW('ค่าเสื่อม 2564'!$E$3:$E$399)-ROW('ค่าเสื่อม 2564'!$E$3)+1),$A13)))</f>
        <v>0</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70000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07/10/2563)</v>
      </c>
      <c r="S13" s="4" t="str">
        <f t="array" ref="S13">IF(COUNTIF('ค่าเสื่อม 2564'!$E$3:$E$399,"10869-รพ.วัฒนานคร")&lt;$A13,"",INDEX('ค่าเสื่อม 2564'!S$3:S$399,SMALL(IF('ค่าเสื่อม 2564'!$E$3:$E$399="10869-รพ.วัฒนานคร",ROW('ค่าเสื่อม 2564'!$E$3:$E$399)-ROW('ค่าเสื่อม 2564'!$E$3)+1),$A13)))</f>
        <v>4-</v>
      </c>
      <c r="T13" s="10">
        <f t="array" ref="T13">IF(COUNTIF('ค่าเสื่อม 2564'!$E$3:$E$399,"10869-รพ.วัฒนานคร")&lt;$A13,"",INDEX('ค่าเสื่อม 2564'!T$3:T$399,SMALL(IF('ค่าเสื่อม 2564'!$E$3:$E$399="10869-รพ.วัฒนานคร",ROW('ค่าเสื่อม 2564'!$E$3:$E$399)-ROW('ค่าเสื่อม 2564'!$E$3)+1),$A13)))</f>
        <v>70000</v>
      </c>
      <c r="U13" s="10">
        <f t="array" ref="U13">IF(COUNTIF('ค่าเสื่อม 2564'!$E$3:$E$399,"10869-รพ.วัฒนานคร")&lt;$A13,"",INDEX('ค่าเสื่อม 2564'!U$3:U$399,SMALL(IF('ค่าเสื่อม 2564'!$E$3:$E$399="10869-รพ.วัฒนานคร",ROW('ค่าเสื่อม 2564'!$E$3:$E$399)-ROW('ค่าเสื่อม 2564'!$E$3)+1),$A13)))</f>
        <v>0</v>
      </c>
      <c r="V13" s="7">
        <f t="array" ref="V13">IF(COUNTIF('ค่าเสื่อม 2564'!$E$3:$E$399,"10869-รพ.วัฒนานคร")&lt;$A13,"",INDEX('ค่าเสื่อม 2564'!V$3:V$399,SMALL(IF('ค่าเสื่อม 2564'!$E$3:$E$399="10869-รพ.วัฒนานคร",ROW('ค่าเสื่อม 2564'!$E$3:$E$399)-ROW('ค่าเสื่อม 2564'!$E$3)+1),$A13)))</f>
        <v>0</v>
      </c>
      <c r="W13" s="7">
        <f t="array" ref="W13">IF(COUNTIF('ค่าเสื่อม 2564'!$E$3:$E$399,"10869-รพ.วัฒนานคร")&lt;$A13,"",INDEX('ค่าเสื่อม 2564'!W$3:W$399,SMALL(IF('ค่าเสื่อม 2564'!$E$3:$E$399="10869-รพ.วัฒนานคร",ROW('ค่าเสื่อม 2564'!$E$3:$E$399)-ROW('ค่าเสื่อม 2564'!$E$3)+1),$A13)))</f>
        <v>393547</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วงเงินระดับเขต</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ครุภัณฑ์</v>
      </c>
      <c r="I14" s="7" t="str">
        <f t="array" ref="I14">IF(COUNTIF('ค่าเสื่อม 2564'!$E$3:$E$399,"10869-รพ.วัฒนานคร")&lt;$A14,"",INDEX('ค่าเสื่อม 2564'!I$3:I$399,SMALL(IF('ค่าเสื่อม 2564'!$E$3:$E$399="10869-รพ.วัฒนานคร",ROW('ค่าเสื่อม 2564'!$E$3:$E$399)-ROW('ค่าเสื่อม 2564'!$E$3)+1),$A14)))</f>
        <v>03-ครุภัณฑ์การแพทย์</v>
      </c>
      <c r="J14" s="7" t="str">
        <f t="array" ref="J14">IF(COUNTIF('ค่าเสื่อม 2564'!$E$3:$E$399,"10869-รพ.วัฒนานคร")&lt;$A14,"",INDEX('ค่าเสื่อม 2564'!J$3:J$399,SMALL(IF('ค่าเสื่อม 2564'!$E$3:$E$399="10869-รพ.วัฒนานคร",ROW('ค่าเสื่อม 2564'!$E$3:$E$399)-ROW('ค่าเสื่อม 2564'!$E$3)+1),$A14)))</f>
        <v>ยูนิตทำฟัน</v>
      </c>
      <c r="K14" s="7" t="str">
        <f t="array" ref="K14">IF(COUNTIF('ค่าเสื่อม 2564'!$E$3:$E$399,"10869-รพ.วัฒนานคร")&lt;$A14,"",INDEX('ค่าเสื่อม 2564'!K$3:K$399,SMALL(IF('ค่าเสื่อม 2564'!$E$3:$E$399="10869-รพ.วัฒนานคร",ROW('ค่าเสื่อม 2564'!$E$3:$E$399)-ROW('ค่าเสื่อม 2564'!$E$3)+1),$A14)))</f>
        <v>ยูนิตทำฟัน</v>
      </c>
      <c r="L14" s="4">
        <f t="array" ref="L14">IF(COUNTIF('ค่าเสื่อม 2564'!$E$3:$E$399,"10869-รพ.วัฒนานคร")&lt;$A14,"",INDEX('ค่าเสื่อม 2564'!L$3:L$399,SMALL(IF('ค่าเสื่อม 2564'!$E$3:$E$399="10869-รพ.วัฒนานคร",ROW('ค่าเสื่อม 2564'!$E$3:$E$399)-ROW('ค่าเสื่อม 2564'!$E$3)+1),$A14)))</f>
        <v>1</v>
      </c>
      <c r="M14" s="7" t="str">
        <f t="array" ref="M14">IF(COUNTIF('ค่าเสื่อม 2564'!$E$3:$E$399,"10869-รพ.วัฒนานคร")&lt;$A14,"",INDEX('ค่าเสื่อม 2564'!M$3:M$399,SMALL(IF('ค่าเสื่อม 2564'!$E$3:$E$399="10869-รพ.วัฒนานคร",ROW('ค่าเสื่อม 2564'!$E$3:$E$399)-ROW('ค่าเสื่อม 2564'!$E$3)+1),$A14)))</f>
        <v>6520-007-0001/2</v>
      </c>
      <c r="N14" s="10">
        <f t="array" ref="N14">IF(COUNTIF('ค่าเสื่อม 2564'!$E$3:$E$399,"10869-รพ.วัฒนานคร")&lt;$A14,"",INDEX('ค่าเสื่อม 2564'!N$3:N$399,SMALL(IF('ค่าเสื่อม 2564'!$E$3:$E$399="10869-รพ.วัฒนานคร",ROW('ค่าเสื่อม 2564'!$E$3:$E$399)-ROW('ค่าเสื่อม 2564'!$E$3)+1),$A14)))</f>
        <v>460000</v>
      </c>
      <c r="O14" s="10">
        <f t="array" ref="O14">IF(COUNTIF('ค่าเสื่อม 2564'!$E$3:$E$399,"10869-รพ.วัฒนานคร")&lt;$A14,"",INDEX('ค่าเสื่อม 2564'!O$3:O$399,SMALL(IF('ค่าเสื่อม 2564'!$E$3:$E$399="10869-รพ.วัฒนานคร",ROW('ค่าเสื่อม 2564'!$E$3:$E$399)-ROW('ค่าเสื่อม 2564'!$E$3)+1),$A14)))</f>
        <v>0</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460000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07/10/2563)</v>
      </c>
      <c r="S14" s="4" t="str">
        <f t="array" ref="S14">IF(COUNTIF('ค่าเสื่อม 2564'!$E$3:$E$399,"10869-รพ.วัฒนานคร")&lt;$A14,"",INDEX('ค่าเสื่อม 2564'!S$3:S$399,SMALL(IF('ค่าเสื่อม 2564'!$E$3:$E$399="10869-รพ.วัฒนานคร",ROW('ค่าเสื่อม 2564'!$E$3:$E$399)-ROW('ค่าเสื่อม 2564'!$E$3)+1),$A14)))</f>
        <v>3-</v>
      </c>
      <c r="T14" s="10">
        <f t="array" ref="T14">IF(COUNTIF('ค่าเสื่อม 2564'!$E$3:$E$399,"10869-รพ.วัฒนานคร")&lt;$A14,"",INDEX('ค่าเสื่อม 2564'!T$3:T$399,SMALL(IF('ค่าเสื่อม 2564'!$E$3:$E$399="10869-รพ.วัฒนานคร",ROW('ค่าเสื่อม 2564'!$E$3:$E$399)-ROW('ค่าเสื่อม 2564'!$E$3)+1),$A14)))</f>
        <v>460000</v>
      </c>
      <c r="U14" s="10">
        <f t="array" ref="U14">IF(COUNTIF('ค่าเสื่อม 2564'!$E$3:$E$399,"10869-รพ.วัฒนานคร")&lt;$A14,"",INDEX('ค่าเสื่อม 2564'!U$3:U$399,SMALL(IF('ค่าเสื่อม 2564'!$E$3:$E$399="10869-รพ.วัฒนานคร",ROW('ค่าเสื่อม 2564'!$E$3:$E$399)-ROW('ค่าเสื่อม 2564'!$E$3)+1),$A14)))</f>
        <v>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วงเงินหน่วยบริการสังกัดสป.สธ.</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สิ่งก่อสร้าง</v>
      </c>
      <c r="I15" s="7" t="str">
        <f t="array" ref="I15">IF(COUNTIF('ค่าเสื่อม 2564'!$E$3:$E$399,"10869-รพ.วัฒนานคร")&lt;$A15,"",INDEX('ค่าเสื่อม 2564'!I$3:I$399,SMALL(IF('ค่าเสื่อม 2564'!$E$3:$E$399="10869-รพ.วัฒนานคร",ROW('ค่าเสื่อม 2564'!$E$3:$E$399)-ROW('ค่าเสื่อม 2564'!$E$3)+1),$A15)))</f>
        <v>-</v>
      </c>
      <c r="J15" s="7" t="str">
        <f t="array" ref="J15">IF(COUNTIF('ค่าเสื่อม 2564'!$E$3:$E$399,"10869-รพ.วัฒนานคร")&lt;$A15,"",INDEX('ค่าเสื่อม 2564'!J$3:J$399,SMALL(IF('ค่าเสื่อม 2564'!$E$3:$E$399="10869-รพ.วัฒนานคร",ROW('ค่าเสื่อม 2564'!$E$3:$E$399)-ROW('ค่าเสื่อม 2564'!$E$3)+1),$A15)))</f>
        <v>ซ่อมแซมรั้วโรงพยาบาล</v>
      </c>
      <c r="K15" s="7" t="str">
        <f t="array" ref="K15">IF(COUNTIF('ค่าเสื่อม 2564'!$E$3:$E$399,"10869-รพ.วัฒนานคร")&lt;$A15,"",INDEX('ค่าเสื่อม 2564'!K$3:K$399,SMALL(IF('ค่าเสื่อม 2564'!$E$3:$E$399="10869-รพ.วัฒนานคร",ROW('ค่าเสื่อม 2564'!$E$3:$E$399)-ROW('ค่าเสื่อม 2564'!$E$3)+1),$A15)))</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5" s="4">
        <f t="array" ref="L15">IF(COUNTIF('ค่าเสื่อม 2564'!$E$3:$E$399,"10869-รพ.วัฒนานคร")&lt;$A15,"",INDEX('ค่าเสื่อม 2564'!L$3:L$399,SMALL(IF('ค่าเสื่อม 2564'!$E$3:$E$399="10869-รพ.วัฒนานคร",ROW('ค่าเสื่อม 2564'!$E$3:$E$399)-ROW('ค่าเสื่อม 2564'!$E$3)+1),$A15)))</f>
        <v>1</v>
      </c>
      <c r="M15" s="7" t="str">
        <f t="array" ref="M15">IF(COUNTIF('ค่าเสื่อม 2564'!$E$3:$E$399,"10869-รพ.วัฒนานคร")&lt;$A15,"",INDEX('ค่าเสื่อม 2564'!M$3:M$399,SMALL(IF('ค่าเสื่อม 2564'!$E$3:$E$399="10869-รพ.วัฒนานคร",ROW('ค่าเสื่อม 2564'!$E$3:$E$399)-ROW('ค่าเสื่อม 2564'!$E$3)+1),$A15)))</f>
        <v>-</v>
      </c>
      <c r="N15" s="10">
        <f t="array" ref="N15">IF(COUNTIF('ค่าเสื่อม 2564'!$E$3:$E$399,"10869-รพ.วัฒนานคร")&lt;$A15,"",INDEX('ค่าเสื่อม 2564'!N$3:N$399,SMALL(IF('ค่าเสื่อม 2564'!$E$3:$E$399="10869-รพ.วัฒนานคร",ROW('ค่าเสื่อม 2564'!$E$3:$E$399)-ROW('ค่าเสื่อม 2564'!$E$3)+1),$A15)))</f>
        <v>308000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308000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07/10/2563)</v>
      </c>
      <c r="S15" s="4" t="str">
        <f t="array" ref="S15">IF(COUNTIF('ค่าเสื่อม 2564'!$E$3:$E$399,"10869-รพ.วัฒนานคร")&lt;$A15,"",INDEX('ค่าเสื่อม 2564'!S$3:S$399,SMALL(IF('ค่าเสื่อม 2564'!$E$3:$E$399="10869-รพ.วัฒนานคร",ROW('ค่าเสื่อม 2564'!$E$3:$E$399)-ROW('ค่าเสื่อม 2564'!$E$3)+1),$A15)))</f>
        <v>3-</v>
      </c>
      <c r="T15" s="10">
        <f t="array" ref="T15">IF(COUNTIF('ค่าเสื่อม 2564'!$E$3:$E$399,"10869-รพ.วัฒนานคร")&lt;$A15,"",INDEX('ค่าเสื่อม 2564'!T$3:T$399,SMALL(IF('ค่าเสื่อม 2564'!$E$3:$E$399="10869-รพ.วัฒนานคร",ROW('ค่าเสื่อม 2564'!$E$3:$E$399)-ROW('ค่าเสื่อม 2564'!$E$3)+1),$A15)))</f>
        <v>307980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วงเงินหน่วยบริการสังกัดสป.สธ.</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สิ่งก่อสร้าง</v>
      </c>
      <c r="I16" s="7" t="str">
        <f t="array" ref="I16">IF(COUNTIF('ค่าเสื่อม 2564'!$E$3:$E$399,"10869-รพ.วัฒนานคร")&lt;$A16,"",INDEX('ค่าเสื่อม 2564'!I$3:I$399,SMALL(IF('ค่าเสื่อม 2564'!$E$3:$E$399="10869-รพ.วัฒนานคร",ROW('ค่าเสื่อม 2564'!$E$3:$E$399)-ROW('ค่าเสื่อม 2564'!$E$3)+1),$A16)))</f>
        <v>-</v>
      </c>
      <c r="J16" s="7" t="str">
        <f t="array" ref="J16">IF(COUNTIF('ค่าเสื่อม 2564'!$E$3:$E$399,"10869-รพ.วัฒนานคร")&lt;$A16,"",INDEX('ค่าเสื่อม 2564'!J$3:J$399,SMALL(IF('ค่าเสื่อม 2564'!$E$3:$E$399="10869-รพ.วัฒนานคร",ROW('ค่าเสื่อม 2564'!$E$3:$E$399)-ROW('ค่าเสื่อม 2564'!$E$3)+1),$A16)))</f>
        <v>ซ่อมแซมหลังคาโรงจอดรถรถพยาบาล</v>
      </c>
      <c r="K16" s="7" t="str">
        <f t="array" ref="K16">IF(COUNTIF('ค่าเสื่อม 2564'!$E$3:$E$399,"10869-รพ.วัฒนานคร")&lt;$A16,"",INDEX('ค่าเสื่อม 2564'!K$3:K$399,SMALL(IF('ค่าเสื่อม 2564'!$E$3:$E$399="10869-รพ.วัฒนานคร",ROW('ค่าเสื่อม 2564'!$E$3:$E$399)-ROW('ค่าเสื่อม 2564'!$E$3)+1),$A16)))</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v>
      </c>
      <c r="N16" s="10">
        <f t="array" ref="N16">IF(COUNTIF('ค่าเสื่อม 2564'!$E$3:$E$399,"10869-รพ.วัฒนานคร")&lt;$A16,"",INDEX('ค่าเสื่อม 2564'!N$3:N$399,SMALL(IF('ค่าเสื่อม 2564'!$E$3:$E$399="10869-รพ.วัฒนานคร",ROW('ค่าเสื่อม 2564'!$E$3:$E$399)-ROW('ค่าเสื่อม 2564'!$E$3)+1),$A16)))</f>
        <v>431000</v>
      </c>
      <c r="O16" s="10">
        <f t="array" ref="O16">IF(COUNTIF('ค่าเสื่อม 2564'!$E$3:$E$399,"10869-รพ.วัฒนานคร")&lt;$A16,"",INDEX('ค่าเสื่อม 2564'!O$3:O$399,SMALL(IF('ค่าเสื่อม 2564'!$E$3:$E$399="10869-รพ.วัฒนานคร",ROW('ค่าเสื่อม 2564'!$E$3:$E$399)-ROW('ค่าเสื่อม 2564'!$E$3)+1),$A16)))</f>
        <v>0</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431000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07/10/2563)</v>
      </c>
      <c r="S16" s="4" t="str">
        <f t="array" ref="S16">IF(COUNTIF('ค่าเสื่อม 2564'!$E$3:$E$399,"10869-รพ.วัฒนานคร")&lt;$A16,"",INDEX('ค่าเสื่อม 2564'!S$3:S$399,SMALL(IF('ค่าเสื่อม 2564'!$E$3:$E$399="10869-รพ.วัฒนานคร",ROW('ค่าเสื่อม 2564'!$E$3:$E$399)-ROW('ค่าเสื่อม 2564'!$E$3)+1),$A16)))</f>
        <v>1-</v>
      </c>
      <c r="T16" s="10">
        <f t="array" ref="T16">IF(COUNTIF('ค่าเสื่อม 2564'!$E$3:$E$399,"10869-รพ.วัฒนานคร")&lt;$A16,"",INDEX('ค่าเสื่อม 2564'!T$3:T$399,SMALL(IF('ค่าเสื่อม 2564'!$E$3:$E$399="10869-รพ.วัฒนานคร",ROW('ค่าเสื่อม 2564'!$E$3:$E$399)-ROW('ค่าเสื่อม 2564'!$E$3)+1),$A16)))</f>
        <v>0</v>
      </c>
      <c r="U16" s="10">
        <f t="array" ref="U16">IF(COUNTIF('ค่าเสื่อม 2564'!$E$3:$E$399,"10869-รพ.วัฒนานคร")&lt;$A16,"",INDEX('ค่าเสื่อม 2564'!U$3:U$399,SMALL(IF('ค่าเสื่อม 2564'!$E$3:$E$399="10869-รพ.วัฒนานคร",ROW('ค่าเสื่อม 2564'!$E$3:$E$399)-ROW('ค่าเสื่อม 2564'!$E$3)+1),$A16)))</f>
        <v>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ครุภัณฑ์</v>
      </c>
      <c r="I17" s="7" t="str">
        <f t="array" ref="I17">IF(COUNTIF('ค่าเสื่อม 2564'!$E$3:$E$399,"10869-รพ.วัฒนานคร")&lt;$A17,"",INDEX('ค่าเสื่อม 2564'!I$3:I$399,SMALL(IF('ค่าเสื่อม 2564'!$E$3:$E$399="10869-รพ.วัฒนานคร",ROW('ค่าเสื่อม 2564'!$E$3:$E$399)-ROW('ค่าเสื่อม 2564'!$E$3)+1),$A17)))</f>
        <v>10-ครุภัณฑ์ยานพาหนะและขนส่ง</v>
      </c>
      <c r="J17" s="7" t="str">
        <f t="array" ref="J17">IF(COUNTIF('ค่าเสื่อม 2564'!$E$3:$E$399,"10869-รพ.วัฒนานคร")&lt;$A17,"",INDEX('ค่าเสื่อม 2564'!J$3:J$399,SMALL(IF('ค่าเสื่อม 2564'!$E$3:$E$399="10869-รพ.วัฒนานคร",ROW('ค่าเสื่อม 2564'!$E$3:$E$399)-ROW('ค่าเสื่อม 2564'!$E$3)+1),$A17)))</f>
        <v>รถพยาบาล (รถตู้) ปริมาตรกระบอกสูบ ไม่ต่ำกว่า 2,400 ซีซี หรือกำลังเครื่องยนต์สูงสุด ไม่ต่ำกว่า 90 กิโลวัตต์</v>
      </c>
      <c r="K17" s="7" t="str">
        <f t="array" ref="K17">IF(COUNTIF('ค่าเสื่อม 2564'!$E$3:$E$399,"10869-รพ.วัฒนานคร")&lt;$A17,"",INDEX('ค่าเสื่อม 2564'!K$3:K$399,SMALL(IF('ค่าเสื่อม 2564'!$E$3:$E$399="10869-รพ.วัฒนานคร",ROW('ค่าเสื่อม 2564'!$E$3:$E$399)-ROW('ค่าเสื่อม 2564'!$E$3)+1),$A17)))</f>
        <v>รถพยาบาล (รถตู้) ปริมาตรกระบอกสูบ ไม่ต่ำกว่า 2,400 ซีซี หรือกำลังเครื่องยนต์สูงสุด ไม่ต่ำกว่า 90 กิโลวัตต์</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2310-001-0002/1</v>
      </c>
      <c r="N17" s="10">
        <f t="array" ref="N17">IF(COUNTIF('ค่าเสื่อม 2564'!$E$3:$E$399,"10869-รพ.วัฒนานคร")&lt;$A17,"",INDEX('ค่าเสื่อม 2564'!N$3:N$399,SMALL(IF('ค่าเสื่อม 2564'!$E$3:$E$399="10869-รพ.วัฒนานคร",ROW('ค่าเสื่อม 2564'!$E$3:$E$399)-ROW('ค่าเสื่อม 2564'!$E$3)+1),$A17)))</f>
        <v>2307199.44</v>
      </c>
      <c r="O17" s="10">
        <f t="array" ref="O17">IF(COUNTIF('ค่าเสื่อม 2564'!$E$3:$E$399,"10869-รพ.วัฒนานคร")&lt;$A17,"",INDEX('ค่าเสื่อม 2564'!O$3:O$399,SMALL(IF('ค่าเสื่อม 2564'!$E$3:$E$399="10869-รพ.วัฒนานคร",ROW('ค่าเสื่อม 2564'!$E$3:$E$399)-ROW('ค่าเสื่อม 2564'!$E$3)+1),$A17)))</f>
        <v>192800.56</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2500000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07/10/2563)</v>
      </c>
      <c r="S17" s="4" t="str">
        <f t="array" ref="S17">IF(COUNTIF('ค่าเสื่อม 2564'!$E$3:$E$399,"10869-รพ.วัฒนานคร")&lt;$A17,"",INDEX('ค่าเสื่อม 2564'!S$3:S$399,SMALL(IF('ค่าเสื่อม 2564'!$E$3:$E$399="10869-รพ.วัฒนานคร",ROW('ค่าเสื่อม 2564'!$E$3:$E$399)-ROW('ค่าเสื่อม 2564'!$E$3)+1),$A17)))</f>
        <v>1-</v>
      </c>
      <c r="T17" s="10">
        <f t="array" ref="T17">IF(COUNTIF('ค่าเสื่อม 2564'!$E$3:$E$399,"10869-รพ.วัฒนานคร")&lt;$A17,"",INDEX('ค่าเสื่อม 2564'!T$3:T$399,SMALL(IF('ค่าเสื่อม 2564'!$E$3:$E$399="10869-รพ.วัฒนานคร",ROW('ค่าเสื่อม 2564'!$E$3:$E$399)-ROW('ค่าเสื่อม 2564'!$E$3)+1),$A17)))</f>
        <v>0</v>
      </c>
      <c r="U17" s="10">
        <f t="array" ref="U17">IF(COUNTIF('ค่าเสื่อม 2564'!$E$3:$E$399,"10869-รพ.วัฒนานคร")&lt;$A17,"",INDEX('ค่าเสื่อม 2564'!U$3:U$399,SMALL(IF('ค่าเสื่อม 2564'!$E$3:$E$399="10869-รพ.วัฒนานคร",ROW('ค่าเสื่อม 2564'!$E$3:$E$399)-ROW('ค่าเสื่อม 2564'!$E$3)+1),$A17)))</f>
        <v>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วงเงินระดับเขต</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ครุภัณฑ์</v>
      </c>
      <c r="I18" s="7" t="str">
        <f t="array" ref="I18">IF(COUNTIF('ค่าเสื่อม 2564'!$E$3:$E$399,"10869-รพ.วัฒนานคร")&lt;$A18,"",INDEX('ค่าเสื่อม 2564'!I$3:I$399,SMALL(IF('ค่าเสื่อม 2564'!$E$3:$E$399="10869-รพ.วัฒนานคร",ROW('ค่าเสื่อม 2564'!$E$3:$E$399)-ROW('ค่าเสื่อม 2564'!$E$3)+1),$A18)))</f>
        <v>03-ครุภัณฑ์การแพทย์</v>
      </c>
      <c r="J18" s="7" t="str">
        <f t="array" ref="J18">IF(COUNTIF('ค่าเสื่อม 2564'!$E$3:$E$399,"10869-รพ.วัฒนานคร")&lt;$A18,"",INDEX('ค่าเสื่อม 2564'!J$3:J$399,SMALL(IF('ค่าเสื่อม 2564'!$E$3:$E$399="10869-รพ.วัฒนานคร",ROW('ค่าเสื่อม 2564'!$E$3:$E$399)-ROW('ค่าเสื่อม 2564'!$E$3)+1),$A18)))</f>
        <v>เตียงเฟาว์เลอร์ ชนิดไฟฟ้า</v>
      </c>
      <c r="K18" s="7" t="str">
        <f t="array" ref="K18">IF(COUNTIF('ค่าเสื่อม 2564'!$E$3:$E$399,"10869-รพ.วัฒนานคร")&lt;$A18,"",INDEX('ค่าเสื่อม 2564'!K$3:K$399,SMALL(IF('ค่าเสื่อม 2564'!$E$3:$E$399="10869-รพ.วัฒนานคร",ROW('ค่าเสื่อม 2564'!$E$3:$E$399)-ROW('ค่าเสื่อม 2564'!$E$3)+1),$A18)))</f>
        <v>เตียงเฟาว์เลอร์ ชนิดไฟฟ้า</v>
      </c>
      <c r="L18" s="4">
        <f t="array" ref="L18">IF(COUNTIF('ค่าเสื่อม 2564'!$E$3:$E$399,"10869-รพ.วัฒนานคร")&lt;$A18,"",INDEX('ค่าเสื่อม 2564'!L$3:L$399,SMALL(IF('ค่าเสื่อม 2564'!$E$3:$E$399="10869-รพ.วัฒนานคร",ROW('ค่าเสื่อม 2564'!$E$3:$E$399)-ROW('ค่าเสื่อม 2564'!$E$3)+1),$A18)))</f>
        <v>2</v>
      </c>
      <c r="M18" s="7" t="str">
        <f t="array" ref="M18">IF(COUNTIF('ค่าเสื่อม 2564'!$E$3:$E$399,"10869-รพ.วัฒนานคร")&lt;$A18,"",INDEX('ค่าเสื่อม 2564'!M$3:M$399,SMALL(IF('ค่าเสื่อม 2564'!$E$3:$E$399="10869-รพ.วัฒนานคร",ROW('ค่าเสื่อม 2564'!$E$3:$E$399)-ROW('ค่าเสื่อม 2564'!$E$3)+1),$A18)))</f>
        <v>6530-001-2121/64,65</v>
      </c>
      <c r="N18" s="10">
        <f t="array" ref="N18">IF(COUNTIF('ค่าเสื่อม 2564'!$E$3:$E$399,"10869-รพ.วัฒนานคร")&lt;$A18,"",INDEX('ค่าเสื่อม 2564'!N$3:N$399,SMALL(IF('ค่าเสื่อม 2564'!$E$3:$E$399="10869-รพ.วัฒนานคร",ROW('ค่าเสื่อม 2564'!$E$3:$E$399)-ROW('ค่าเสื่อม 2564'!$E$3)+1),$A18)))</f>
        <v>93000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93000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07/10/2563)</v>
      </c>
      <c r="S18" s="4" t="str">
        <f t="array" ref="S18">IF(COUNTIF('ค่าเสื่อม 2564'!$E$3:$E$399,"10869-รพ.วัฒนานคร")&lt;$A18,"",INDEX('ค่าเสื่อม 2564'!S$3:S$399,SMALL(IF('ค่าเสื่อม 2564'!$E$3:$E$399="10869-รพ.วัฒนานคร",ROW('ค่าเสื่อม 2564'!$E$3:$E$399)-ROW('ค่าเสื่อม 2564'!$E$3)+1),$A18)))</f>
        <v>4-</v>
      </c>
      <c r="T18" s="10">
        <f t="array" ref="T18">IF(COUNTIF('ค่าเสื่อม 2564'!$E$3:$E$399,"10869-รพ.วัฒนานคร")&lt;$A18,"",INDEX('ค่าเสื่อม 2564'!T$3:T$399,SMALL(IF('ค่าเสื่อม 2564'!$E$3:$E$399="10869-รพ.วัฒนานคร",ROW('ค่าเสื่อม 2564'!$E$3:$E$399)-ROW('ค่าเสื่อม 2564'!$E$3)+1),$A18)))</f>
        <v>93000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1315980</v>
      </c>
      <c r="U33" s="60">
        <f t="shared" si="0"/>
        <v>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ครุภัณฑ์</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03-ครุภัณฑ์การแพทย์</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เครื่องตรวจเสียงการเต้นของหัวใจของเด็กทารกในครรภ์ ( Droptone )</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Droptone</v>
      </c>
      <c r="L4" s="4">
        <f t="array" ref="L4">IF(COUNTIF('ค่าเสื่อม 2564'!$E$3:$E$399,"13817-รพ.เขาฉกรรจ์")&lt;$A4,"",INDEX('ค่าเสื่อม 2564'!L$3:L$399,SMALL(IF('ค่าเสื่อม 2564'!$E$3:$E$399="13817-รพ.เขาฉกรรจ์",ROW('ค่าเสื่อม 2564'!$E$3:$E$399)-ROW('ค่าเสื่อม 2564'!$E$3)+1),$A4)))</f>
        <v>1</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ได้รับการสนับสนุนจากโรงพยาบาลเขาฉกรรจ์</v>
      </c>
      <c r="N4" s="10">
        <f t="array" ref="N4">IF(COUNTIF('ค่าเสื่อม 2564'!$E$3:$E$399,"13817-รพ.เขาฉกรรจ์")&lt;$A4,"",INDEX('ค่าเสื่อม 2564'!N$3:N$399,SMALL(IF('ค่าเสื่อม 2564'!$E$3:$E$399="13817-รพ.เขาฉกรรจ์",ROW('ค่าเสื่อม 2564'!$E$3:$E$399)-ROW('ค่าเสื่อม 2564'!$E$3)+1),$A4)))</f>
        <v>35000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35000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07/10/2563)</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v>
      </c>
      <c r="T4" s="10">
        <f t="array" ref="T4">IF(COUNTIF('ค่าเสื่อม 2564'!$E$3:$E$399,"13817-รพ.เขาฉกรรจ์")&lt;$A4,"",INDEX('ค่าเสื่อม 2564'!T$3:T$399,SMALL(IF('ค่าเสื่อม 2564'!$E$3:$E$399="13817-รพ.เขาฉกรรจ์",ROW('ค่าเสื่อม 2564'!$E$3:$E$399)-ROW('ค่าเสื่อม 2564'!$E$3)+1),$A4)))</f>
        <v>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400125</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วงเงินหน่วยบริการสังกัดสป.สธ.</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ครุภัณฑ์</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06-ครุภัณฑ์การแพทย์วินิจฉัย</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แผ่นรองในการเคลื่อนย้ายผู้ป่วยและจัดทำ CPR ผู้ป่วย (แผ่น slide board แบบเต็มตัว)</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แผ่นรองในการเคลื่อนย้ายผู้ป่วยและจัดทำ CPR ผู้ป่วย (แผ่น slide board แบบเต็มตัว)</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ได้รับการสนับสนุนจากโรงพยาบาลเขาฉกรรจ์</v>
      </c>
      <c r="N5" s="10">
        <f t="array" ref="N5">IF(COUNTIF('ค่าเสื่อม 2564'!$E$3:$E$399,"13817-รพ.เขาฉกรรจ์")&lt;$A5,"",INDEX('ค่าเสื่อม 2564'!N$3:N$399,SMALL(IF('ค่าเสื่อม 2564'!$E$3:$E$399="13817-รพ.เขาฉกรรจ์",ROW('ค่าเสื่อม 2564'!$E$3:$E$399)-ROW('ค่าเสื่อม 2564'!$E$3)+1),$A5)))</f>
        <v>12500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12500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07/10/2563)</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v>
      </c>
      <c r="T5" s="10">
        <f t="array" ref="T5">IF(COUNTIF('ค่าเสื่อม 2564'!$E$3:$E$399,"13817-รพ.เขาฉกรรจ์")&lt;$A5,"",INDEX('ค่าเสื่อม 2564'!T$3:T$399,SMALL(IF('ค่าเสื่อม 2564'!$E$3:$E$399="13817-รพ.เขาฉกรรจ์",ROW('ค่าเสื่อม 2564'!$E$3:$E$399)-ROW('ค่าเสื่อม 2564'!$E$3)+1),$A5)))</f>
        <v>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วงเงินระดับเขต</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สิ่งก่อสร้าง</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ซ่อมแซมรั้ว รพ.สต.เขาฉกรรจ์</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6" s="4">
        <f t="array" ref="L6">IF(COUNTIF('ค่าเสื่อม 2564'!$E$3:$E$399,"13817-รพ.เขาฉกรรจ์")&lt;$A6,"",INDEX('ค่าเสื่อม 2564'!L$3:L$399,SMALL(IF('ค่าเสื่อม 2564'!$E$3:$E$399="13817-รพ.เขาฉกรรจ์",ROW('ค่าเสื่อม 2564'!$E$3:$E$399)-ROW('ค่าเสื่อม 2564'!$E$3)+1),$A6)))</f>
        <v>1</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ตามแบบเลขที่ 3882/2526</v>
      </c>
      <c r="N6" s="10">
        <f t="array" ref="N6">IF(COUNTIF('ค่าเสื่อม 2564'!$E$3:$E$399,"13817-รพ.เขาฉกรรจ์")&lt;$A6,"",INDEX('ค่าเสื่อม 2564'!N$3:N$399,SMALL(IF('ค่าเสื่อม 2564'!$E$3:$E$399="13817-รพ.เขาฉกรรจ์",ROW('ค่าเสื่อม 2564'!$E$3:$E$399)-ROW('ค่าเสื่อม 2564'!$E$3)+1),$A6)))</f>
        <v>380800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380800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07/10/2563)</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v>
      </c>
      <c r="T6" s="10">
        <f t="array" ref="T6">IF(COUNTIF('ค่าเสื่อม 2564'!$E$3:$E$399,"13817-รพ.เขาฉกรรจ์")&lt;$A6,"",INDEX('ค่าเสื่อม 2564'!T$3:T$399,SMALL(IF('ค่าเสื่อม 2564'!$E$3:$E$399="13817-รพ.เขาฉกรรจ์",ROW('ค่าเสื่อม 2564'!$E$3:$E$399)-ROW('ค่าเสื่อม 2564'!$E$3)+1),$A6)))</f>
        <v>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วงเงินหน่วยบริการสังกัดสป.สธ.</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สิ่งก่อสร้าง</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ซ่อมแซมถนนคอนกรีตเสริมเหล็ก</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ประมาณราคาตามแบบ BOQ (ปร.4 , ปร.5)</v>
      </c>
      <c r="L7" s="4">
        <f t="array" ref="L7">IF(COUNTIF('ค่าเสื่อม 2564'!$E$3:$E$399,"13817-รพ.เขาฉกรรจ์")&lt;$A7,"",INDEX('ค่าเสื่อม 2564'!L$3:L$399,SMALL(IF('ค่าเสื่อม 2564'!$E$3:$E$399="13817-รพ.เขาฉกรรจ์",ROW('ค่าเสื่อม 2564'!$E$3:$E$399)-ROW('ค่าเสื่อม 2564'!$E$3)+1),$A7)))</f>
        <v>378</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แบบเลขที่ 2546</v>
      </c>
      <c r="N7" s="10">
        <f t="array" ref="N7">IF(COUNTIF('ค่าเสื่อม 2564'!$E$3:$E$399,"13817-รพ.เขาฉกรรจ์")&lt;$A7,"",INDEX('ค่าเสื่อม 2564'!N$3:N$399,SMALL(IF('ค่าเสื่อม 2564'!$E$3:$E$399="13817-รพ.เขาฉกรรจ์",ROW('ค่าเสื่อม 2564'!$E$3:$E$399)-ROW('ค่าเสื่อม 2564'!$E$3)+1),$A7)))</f>
        <v>359100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359100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07/10/2563)</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v>
      </c>
      <c r="T7" s="10">
        <f t="array" ref="T7">IF(COUNTIF('ค่าเสื่อม 2564'!$E$3:$E$399,"13817-รพ.เขาฉกรรจ์")&lt;$A7,"",INDEX('ค่าเสื่อม 2564'!T$3:T$399,SMALL(IF('ค่าเสื่อม 2564'!$E$3:$E$399="13817-รพ.เขาฉกรรจ์",ROW('ค่าเสื่อม 2564'!$E$3:$E$399)-ROW('ค่าเสื่อม 2564'!$E$3)+1),$A7)))</f>
        <v>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สิ่งก่อสร้าง</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ซ่อมแซมห้องประชุม</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ประมาณราคาตามแบบ BOQ (ปร.4 , ปร.5)</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ปรับปรุงห้องประชุมเพื่อให้ความรู้ประชาชน ที่ออกแบบโดยนายช่างโยธาของทางราชการ</v>
      </c>
      <c r="N8" s="10">
        <f t="array" ref="N8">IF(COUNTIF('ค่าเสื่อม 2564'!$E$3:$E$399,"13817-รพ.เขาฉกรรจ์")&lt;$A8,"",INDEX('ค่าเสื่อม 2564'!N$3:N$399,SMALL(IF('ค่าเสื่อม 2564'!$E$3:$E$399="13817-รพ.เขาฉกรรจ์",ROW('ค่าเสื่อม 2564'!$E$3:$E$399)-ROW('ค่าเสื่อม 2564'!$E$3)+1),$A8)))</f>
        <v>270000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270000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07/10/2563)</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v>
      </c>
      <c r="T8" s="10">
        <f t="array" ref="T8">IF(COUNTIF('ค่าเสื่อม 2564'!$E$3:$E$399,"13817-รพ.เขาฉกรรจ์")&lt;$A8,"",INDEX('ค่าเสื่อม 2564'!T$3:T$399,SMALL(IF('ค่าเสื่อม 2564'!$E$3:$E$399="13817-รพ.เขาฉกรรจ์",ROW('ค่าเสื่อม 2564'!$E$3:$E$399)-ROW('ค่าเสื่อม 2564'!$E$3)+1),$A8)))</f>
        <v>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ครุภัณฑ์</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03-ครุภัณฑ์การแพทย์</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เครื่องตรวจเสียงการเต้นของหัวใจของเด็กทารกในครรภ์ ( Droptone )</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Droptone</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6515-027-1005</v>
      </c>
      <c r="N9" s="10">
        <f t="array" ref="N9">IF(COUNTIF('ค่าเสื่อม 2564'!$E$3:$E$399,"13817-รพ.เขาฉกรรจ์")&lt;$A9,"",INDEX('ค่าเสื่อม 2564'!N$3:N$399,SMALL(IF('ค่าเสื่อม 2564'!$E$3:$E$399="13817-รพ.เขาฉกรรจ์",ROW('ค่าเสื่อม 2564'!$E$3:$E$399)-ROW('ค่าเสื่อม 2564'!$E$3)+1),$A9)))</f>
        <v>35000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35000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07/10/2563)</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v>
      </c>
      <c r="T9" s="10">
        <f t="array" ref="T9">IF(COUNTIF('ค่าเสื่อม 2564'!$E$3:$E$399,"13817-รพ.เขาฉกรรจ์")&lt;$A9,"",INDEX('ค่าเสื่อม 2564'!T$3:T$399,SMALL(IF('ค่าเสื่อม 2564'!$E$3:$E$399="13817-รพ.เขาฉกรรจ์",ROW('ค่าเสื่อม 2564'!$E$3:$E$399)-ROW('ค่าเสื่อม 2564'!$E$3)+1),$A9)))</f>
        <v>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ครุภัณฑ์</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06-ครุภัณฑ์การแพทย์วินิจฉัย</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แผ่นรองในการเคลื่อนย้ายผู้ป่วยและจัดทำ CPR ผู้ป่วย (แผ่น slide board แบบเต็มตัว)</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แผ่นรองในการเคลื่อนย้ายผู้ป่วยและจัดทำ CPR ผู้ป่วย (แผ่น slide board แบบเต็มตัว)</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ได้รับการสนับสนุนจากโรงพยาบาลเขาฉกรรจ์</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12500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12500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07/10/2563)</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03-ครุภัณฑ์การแพทย์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โคมไฟส่องทำแผล</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โคมไฟส่องทำแผล</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6530-005-1111/1</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25000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25000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07/10/2563)</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06-ครุภัณฑ์การแพทย์วินิจฉัย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ได้รับการสนับสนุนจากโรงพยาบาลเขาฉกรรจ์</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12500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12500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07/10/2563)</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วงเงินหน่วยบริการสังกัดสป.สธ.</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06-ครุภัณฑ์การแพทย์วินิจฉัย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แผ่นรองในการเคลื่อนย้ายผู้ป่วยและจัดทำ CPR ผู้ป่วย (แผ่น slide board แบบเต็มตัว)</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ได้รับการสนับสนุนจากโรงพยาบาลเขาฉกรรจ์</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12500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12500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07/10/2563)</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วงเงินระดับเขต</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03-ครุภัณฑ์การแพทย์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ซ่อมยูนิตทันตกรรม</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6520-007-0001</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65000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65000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07/10/2563)</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สิ่งก่อสร้าง</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ซ่อมแซมอาคารแพทย์แผนไทย</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ประมาณราคาตามแบบ BOQ (ปร.4 , ปร.5)</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ตามแบบเฉพาะแห่ง</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450000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450000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07/10/2563)</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ครุภัณฑ์</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06-ครุภัณฑ์การแพทย์วินิจฉัย</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แผ่นรองในการเคลื่อนย้ายผู้ป่วยและจัดทำ CPR ผู้ป่วย (แผ่น slide board แบบเต็มตัว)</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แผ่นรองในการเคลื่อนย้ายผู้ป่วยและจัดทำ CPR ผู้ป่วย (แผ่น slide board แบบเต็มตัว)</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ได้รับการสนับสนุนจากโรงพยาบาลเขาฉกรรจ์</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12500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12500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07/10/2563)</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ครุภัณฑ์</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03-ครุภัณฑ์การแพทย์</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โคมไฟส่องทำแผล</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โคมไฟส่องทำแผล</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ได้รับการสนับสนุนจากโรงพยาบาลเขาฉกรรจ์</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25000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25000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07/10/2563)</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03-ครุภัณฑ์การแพทย์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โคมไฟส่องทำแผล</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โคมไฟส่องทำแผล</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6515-022/1</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25000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25000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07/10/2563)</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06-ครุภัณฑ์การแพทย์วินิจฉัย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แผ่นรองในการเคลื่อนย้ายผู้ป่วยและจัดทำ CPR ผู้ป่วย (แผ่น slide board แบบเต็มตัว)</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แผ่นรองในการเคลื่อนย้ายผู้ป่วยและจัดทำ CPR ผู้ป่วย (แผ่น slide board แบบเต็มตัว)</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ได้รับการสนับสนุนจากโรงพยาบาลเขาฉกรรจ์</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12500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12500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07/10/2563)</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ครุภัณฑ์</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15-ครุภัณฑ์ไฟฟ้าและวิทยุ</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เครื่องเสียง</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20" s="4" t="str">
        <f t="array" ref="L20">IF(COUNTIF('ค่าเสื่อม 2564'!$E$3:$E$399,"13817-รพ.เขาฉกรรจ์")&lt;$A20,"",INDEX('ค่าเสื่อม 2564'!L$3:L$399,SMALL(IF('ค่าเสื่อม 2564'!$E$3:$E$399="13817-รพ.เขาฉกรรจ์",ROW('ค่าเสื่อม 2564'!$E$3:$E$399)-ROW('ค่าเสื่อม 2564'!$E$3)+1),$A20)))</f>
        <v>3</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5835-001-0002/1 , 5835-001-0002/2 , 5835-001-0002/4</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15000</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0</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15000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07/10/2563)</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5-</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15000</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สิ่งก่อสร้าง</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ซ่อมแซมปรับปรุงห้องน้ำ อาคารผู้ป่วยใน 2</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ประมาณราคาตามแบบ BOQ , ปร.4 , ปร.5</v>
      </c>
      <c r="L21" s="4">
        <f t="array" ref="L21">IF(COUNTIF('ค่าเสื่อม 2564'!$E$3:$E$399,"13817-รพ.เขาฉกรรจ์")&lt;$A21,"",INDEX('ค่าเสื่อม 2564'!L$3:L$399,SMALL(IF('ค่าเสื่อม 2564'!$E$3:$E$399="13817-รพ.เขาฉกรรจ์",ROW('ค่าเสื่อม 2564'!$E$3:$E$399)-ROW('ค่าเสื่อม 2564'!$E$3)+1),$A21)))</f>
        <v>1</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2731/2530</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50000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50000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07/10/2563)</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5-</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50000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ครุภัณฑ์</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06-ครุภัณฑ์การแพทย์วินิจฉัย</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แผ่นรับสัญญาณภาพเอกซเรย์(แผ่นCR plate ขนาด 10x12 นิ้ว)</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22" s="4">
        <f t="array" ref="L22">IF(COUNTIF('ค่าเสื่อม 2564'!$E$3:$E$399,"13817-รพ.เขาฉกรรจ์")&lt;$A22,"",INDEX('ค่าเสื่อม 2564'!L$3:L$399,SMALL(IF('ค่าเสื่อม 2564'!$E$3:$E$399="13817-รพ.เขาฉกรรจ์",ROW('ค่าเสื่อม 2564'!$E$3:$E$399)-ROW('ค่าเสื่อม 2564'!$E$3)+1),$A22)))</f>
        <v>1</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7440-012-0001/5</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41000</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0</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41000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07/10/2563)</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3-</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41000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สิ่งก่อสร้าง</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ซ่อมแซมระบบบ่อบำบัดน้ำเสีย</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ประมาณราคาตามแบบ BOQ , ปร.4 , ปร.5</v>
      </c>
      <c r="L23" s="4">
        <f t="array" ref="L23">IF(COUNTIF('ค่าเสื่อม 2564'!$E$3:$E$399,"13817-รพ.เขาฉกรรจ์")&lt;$A23,"",INDEX('ค่าเสื่อม 2564'!L$3:L$399,SMALL(IF('ค่าเสื่อม 2564'!$E$3:$E$399="13817-รพ.เขาฉกรรจ์",ROW('ค่าเสื่อม 2564'!$E$3:$E$399)-ROW('ค่าเสื่อม 2564'!$E$3)+1),$A23)))</f>
        <v>1</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เลขที่ สก.2330</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25680</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0</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25680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07/10/2563)</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5-</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25680</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วงเงินหน่วยบริการสังกัดสป.สธ.</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ครุภัณฑ์</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03-ครุภัณฑ์การแพทย์</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ตู้อบสมุนไพร</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ตู้อบสมุนไพร</v>
      </c>
      <c r="L24" s="4">
        <f t="array" ref="L24">IF(COUNTIF('ค่าเสื่อม 2564'!$E$3:$E$399,"13817-รพ.เขาฉกรรจ์")&lt;$A24,"",INDEX('ค่าเสื่อม 2564'!L$3:L$399,SMALL(IF('ค่าเสื่อม 2564'!$E$3:$E$399="13817-รพ.เขาฉกรรจ์",ROW('ค่าเสื่อม 2564'!$E$3:$E$399)-ROW('ค่าเสื่อม 2564'!$E$3)+1),$A24)))</f>
        <v>2</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6530-004-1114/1 และ 6530-004-1114/2</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51000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51000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07/10/2563)</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5-</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50000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1000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สิ่งก่อสร้าง</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ซ่อมแซมสายล่อฟ้า หอถังสูงประปา</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ประมาณราคาตามแบบ BOQ , ปร.4 , ปร.5</v>
      </c>
      <c r="L25" s="4">
        <f t="array" ref="L25">IF(COUNTIF('ค่าเสื่อม 2564'!$E$3:$E$399,"13817-รพ.เขาฉกรรจ์")&lt;$A25,"",INDEX('ค่าเสื่อม 2564'!L$3:L$399,SMALL(IF('ค่าเสื่อม 2564'!$E$3:$E$399="13817-รพ.เขาฉกรรจ์",ROW('ค่าเสื่อม 2564'!$E$3:$E$399)-ROW('ค่าเสื่อม 2564'!$E$3)+1),$A25)))</f>
        <v>1</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เลขที่ สก.2319</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30000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30000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07/10/2563)</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ครุภัณฑ์</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08-ครุภัณฑ์คอมพิวเตอร์</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เครื่องคอมพิวเตอร์โน้ตบุ๊ก สำหรับงานประมวลผล</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26" s="4" t="str">
        <f t="array" ref="L26">IF(COUNTIF('ค่าเสื่อม 2564'!$E$3:$E$399,"13817-รพ.เขาฉกรรจ์")&lt;$A26,"",INDEX('ค่าเสื่อม 2564'!L$3:L$399,SMALL(IF('ค่าเสื่อม 2564'!$E$3:$E$399="13817-รพ.เขาฉกรรจ์",ROW('ค่าเสื่อม 2564'!$E$3:$E$399)-ROW('ค่าเสื่อม 2564'!$E$3)+1),$A26)))</f>
        <v>2</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7440-012-0001/5-2553 , 7440-012-0001/6-2553</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44000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44000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07/10/2563)</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3-</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43780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วงเงินระดับเขต</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ครุภัณฑ์</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03-ครุภัณฑ์การแพทย์</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เตียงเฟาว์เลอร์ ชนิดไฟฟ้า</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เตียงเฟาว์เลอร์ ชนิดไฟฟ้า</v>
      </c>
      <c r="L27" s="4">
        <f t="array" ref="L27">IF(COUNTIF('ค่าเสื่อม 2564'!$E$3:$E$399,"13817-รพ.เขาฉกรรจ์")&lt;$A27,"",INDEX('ค่าเสื่อม 2564'!L$3:L$399,SMALL(IF('ค่าเสื่อม 2564'!$E$3:$E$399="13817-รพ.เขาฉกรรจ์",ROW('ค่าเสื่อม 2564'!$E$3:$E$399)-ROW('ค่าเสื่อม 2564'!$E$3)+1),$A27)))</f>
        <v>2</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6530-001-7125/1 และ 6530-001-7125/2</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93000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93000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07/10/2563)</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ครุภัณฑ์</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08-ครุภัณฑ์คอมพิวเตอร์</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เครื่องคอมพิวเตอร์ สำหรับงานประมวลผล แบบที่1</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28" s="4" t="str">
        <f t="array" ref="L28">IF(COUNTIF('ค่าเสื่อม 2564'!$E$3:$E$399,"13817-รพ.เขาฉกรรจ์")&lt;$A28,"",INDEX('ค่าเสื่อม 2564'!L$3:L$399,SMALL(IF('ค่าเสื่อม 2564'!$E$3:$E$399="13817-รพ.เขาฉกรรจ์",ROW('ค่าเสื่อม 2564'!$E$3:$E$399)-ROW('ค่าเสื่อม 2564'!$E$3)+1),$A28)))</f>
        <v>4</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7440-001-0006/31 , 7440-001-0006/32 , 7440-001-0006/33 , 7440-001-0006/34</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88000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88000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07/10/2563)</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5-</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88000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สิ่งก่อสร้าง</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ซ่อมแซมปรับปรุงหลังคาอาคารผู้ป่วยนอก 30 เตียง</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ประมาณราคาตามแบบ BOQ , ปร.4 , ปร.5</v>
      </c>
      <c r="L29" s="4">
        <f t="array" ref="L29">IF(COUNTIF('ค่าเสื่อม 2564'!$E$3:$E$399,"13817-รพ.เขาฉกรรจ์")&lt;$A29,"",INDEX('ค่าเสื่อม 2564'!L$3:L$399,SMALL(IF('ค่าเสื่อม 2564'!$E$3:$E$399="13817-รพ.เขาฉกรรจ์",ROW('ค่าเสื่อม 2564'!$E$3:$E$399)-ROW('ค่าเสื่อม 2564'!$E$3)+1),$A29)))</f>
        <v>1</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เลขที่แบบแปลน อาคารเลขที่ สก 966</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650000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650000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07/10/2563)</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สิ่งก่อสร้าง</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ซ่อมแซมลาดจอดรถสำหรับผู้มารับบริการ</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ลาดจอดรถสำหรับญาติผู้ป่วย ขนาดพื้นที่ 487 ตร.ม.</v>
      </c>
      <c r="L30" s="4">
        <f t="array" ref="L30">IF(COUNTIF('ค่าเสื่อม 2564'!$E$3:$E$399,"13817-รพ.เขาฉกรรจ์")&lt;$A30,"",INDEX('ค่าเสื่อม 2564'!L$3:L$399,SMALL(IF('ค่าเสื่อม 2564'!$E$3:$E$399="13817-รพ.เขาฉกรรจ์",ROW('ค่าเสื่อม 2564'!$E$3:$E$399)-ROW('ค่าเสื่อม 2564'!$E$3)+1),$A30)))</f>
        <v>1</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3130/2526</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328663.45</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12236.55</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340900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07/10/2563)</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ครุภัณฑ์</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12-ครุภัณฑ์สำนักงาน</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เครื่องปรับอากาศ แบบแยกส่วน ขนาด 1800 BTU</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เครื่องปรับอากาศ แบบแยกส่วน ขนาด 1800 BTU</v>
      </c>
      <c r="L31" s="4">
        <f t="array" ref="L31">IF(COUNTIF('ค่าเสื่อม 2564'!$E$3:$E$399,"13817-รพ.เขาฉกรรจ์")&lt;$A31,"",INDEX('ค่าเสื่อม 2564'!L$3:L$399,SMALL(IF('ค่าเสื่อม 2564'!$E$3:$E$399="13817-รพ.เขาฉกรรจ์",ROW('ค่าเสื่อม 2564'!$E$3:$E$399)-ROW('ค่าเสื่อม 2564'!$E$3)+1),$A31)))</f>
        <v>3</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4120-001-0005/36 , 4120-001-0005/37 , 4120-001-0005/38</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85800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85800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07/10/2563)</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สิ่งก่อสร้าง</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ซ่อมแซมทางเดินคลีนิกพิเศษ</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ประมาณราคาตามแบบ BOQ , ปร.4 , ปร.5</v>
      </c>
      <c r="L32" s="4">
        <f t="array" ref="L32">IF(COUNTIF('ค่าเสื่อม 2564'!$E$3:$E$399,"13817-รพ.เขาฉกรรจ์")&lt;$A32,"",INDEX('ค่าเสื่อม 2564'!L$3:L$399,SMALL(IF('ค่าเสื่อม 2564'!$E$3:$E$399="13817-รพ.เขาฉกรรจ์",ROW('ค่าเสื่อม 2564'!$E$3:$E$399)-ROW('ค่าเสื่อม 2564'!$E$3)+1),$A32)))</f>
        <v>1</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เลขที่ สก.2319</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70000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70000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07/10/2563)</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ครุภัณฑ์</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12-ครุภัณฑ์สำนักงาน</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เครื่องปรับอากาศ แบบแยกส่วน ขนาด 32000 BTU</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เครื่องปรับอากาศ แบบแยกส่วน ขนาด 32000 BTU</v>
      </c>
      <c r="L33" s="4">
        <f t="array" ref="L33">IF(COUNTIF('ค่าเสื่อม 2564'!$E$3:$E$399,"13817-รพ.เขาฉกรรจ์")&lt;$A33,"",INDEX('ค่าเสื่อม 2564'!L$3:L$399,SMALL(IF('ค่าเสื่อม 2564'!$E$3:$E$399="13817-รพ.เขาฉกรรจ์",ROW('ค่าเสื่อม 2564'!$E$3:$E$399)-ROW('ค่าเสื่อม 2564'!$E$3)+1),$A33)))</f>
        <v>2</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4120-001-0008/16-2553 และ 4120-001-0008/17-2553</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84600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84600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07/10/2563)</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3-</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84600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วงเงินหน่วยบริการสังกัดสป.สธ.</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สิ่งก่อสร้าง</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ซ่อมแซมระบบประปา</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ประมาณราคาตามแบบ BOQ , ปร.4 , ปร.5</v>
      </c>
      <c r="L34" s="4">
        <f t="array" ref="L34">IF(COUNTIF('ค่าเสื่อม 2564'!$E$3:$E$399,"13817-รพ.เขาฉกรรจ์")&lt;$A34,"",INDEX('ค่าเสื่อม 2564'!L$3:L$399,SMALL(IF('ค่าเสื่อม 2564'!$E$3:$E$399="13817-รพ.เขาฉกรรจ์",ROW('ค่าเสื่อม 2564'!$E$3:$E$399)-ROW('ค่าเสื่อม 2564'!$E$3)+1),$A34)))</f>
        <v>1</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เลขที่ สก.2319</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25680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25680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07/10/2563)</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5-</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25680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ครุภัณฑ์</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08-ครุภัณฑ์คอมพิวเตอร์</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อุปกรณ์ค้นหาเส้นทางเครือข่าย (Router)</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35" s="4" t="str">
        <f t="array" ref="L35">IF(COUNTIF('ค่าเสื่อม 2564'!$E$3:$E$399,"13817-รพ.เขาฉกรรจ์")&lt;$A35,"",INDEX('ค่าเสื่อม 2564'!L$3:L$399,SMALL(IF('ค่าเสื่อม 2564'!$E$3:$E$399="13817-รพ.เขาฉกรรจ์",ROW('ค่าเสื่อม 2564'!$E$3:$E$399)-ROW('ค่าเสื่อม 2564'!$E$3)+1),$A35)))</f>
        <v>1</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7440-018-0001/1-2554</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30000</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0</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30000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07/10/2563)</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3-</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30000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v>
      </c>
      <c r="W35" s="7">
        <f t="array" ref="W35">IF(COUNTIF('ค่าเสื่อม 2564'!$E$3:$E$399,"13817-รพ.เขาฉกรรจ์")&lt;$A35,"",INDEX('ค่าเสื่อม 2564'!W$3:W$399,SMALL(IF('ค่าเสื่อม 2564'!$E$3:$E$399="13817-รพ.เขาฉกรรจ์",ROW('ค่าเสื่อม 2564'!$E$3:$E$399)-ROW('ค่าเสื่อม 2564'!$E$3)+1),$A35)))</f>
        <v>399826</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ครุภัณฑ์</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09-ครุภัณฑ์งานบ้านงานครัว</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ตู้ดูดกลิ่นและไอสารเคมี Fume Hood</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ตู้ดูดกลิ่นและไอสารเคมี Fume Hood</v>
      </c>
      <c r="L36" s="4">
        <f t="array" ref="L36">IF(COUNTIF('ค่าเสื่อม 2564'!$E$3:$E$399,"13817-รพ.เขาฉกรรจ์")&lt;$A36,"",INDEX('ค่าเสื่อม 2564'!L$3:L$399,SMALL(IF('ค่าเสื่อม 2564'!$E$3:$E$399="13817-รพ.เขาฉกรรจ์",ROW('ค่าเสื่อม 2564'!$E$3:$E$399)-ROW('ค่าเสื่อม 2564'!$E$3)+1),$A36)))</f>
        <v>1</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6515-038-5006/1-2542</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116000</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0</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116000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07/10/2563)</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2-</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398386</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วงเงินหน่วยบริการสังกัดสป.สธ.</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สิ่งก่อสร้าง</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ซ่อมแซมทางเดินคลังยา</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ประมาณราคาตามแบบ BOQ , ปร.4 , ปร.5</v>
      </c>
      <c r="L37" s="4">
        <f t="array" ref="L37">IF(COUNTIF('ค่าเสื่อม 2564'!$E$3:$E$399,"13817-รพ.เขาฉกรรจ์")&lt;$A37,"",INDEX('ค่าเสื่อม 2564'!L$3:L$399,SMALL(IF('ค่าเสื่อม 2564'!$E$3:$E$399="13817-รพ.เขาฉกรรจ์",ROW('ค่าเสื่อม 2564'!$E$3:$E$399)-ROW('ค่าเสื่อม 2564'!$E$3)+1),$A37)))</f>
        <v>1</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อาคารเลขที่ สก 966</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32300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32300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07/10/2563)</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3-</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32300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400094</v>
      </c>
    </row>
    <row r="38" spans="1:24" s="65" customFormat="1" ht="63">
      <c r="A38" s="58"/>
      <c r="B38" s="59"/>
      <c r="C38" s="59"/>
      <c r="D38" s="59"/>
      <c r="E38" s="59"/>
      <c r="F38" s="59"/>
      <c r="G38" s="59"/>
      <c r="H38" s="60"/>
      <c r="I38" s="61"/>
      <c r="J38" s="59"/>
      <c r="K38" s="60"/>
      <c r="L38" s="62"/>
      <c r="M38" s="60"/>
      <c r="N38" s="60">
        <f>SUM(N3:N37)</f>
        <v>3605623.45</v>
      </c>
      <c r="O38" s="60">
        <f t="shared" ref="O38:U38" si="0">SUM(O4:O37)</f>
        <v>12236.55</v>
      </c>
      <c r="P38" s="60">
        <f t="shared" si="0"/>
        <v>0</v>
      </c>
      <c r="Q38" s="60">
        <f t="shared" si="0"/>
        <v>3617860</v>
      </c>
      <c r="R38" s="60">
        <f t="shared" si="0"/>
        <v>0</v>
      </c>
      <c r="S38" s="62">
        <f t="shared" si="0"/>
        <v>0</v>
      </c>
      <c r="T38" s="60">
        <f t="shared" si="0"/>
        <v>486040</v>
      </c>
      <c r="U38" s="60">
        <f t="shared" si="0"/>
        <v>1000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07/10/2563)</v>
      </c>
      <c r="S4" s="4" t="str">
        <f t="array" ref="S4">IF(COUNTIF('ค่าเสื่อม 2564'!$E$3:$E$399,"28849-รพ.วังสมบูรณ์")&lt;$A4,"",INDEX('ค่าเสื่อม 2564'!S$3:S$399,SMALL(IF('ค่าเสื่อม 2564'!$E$3:$E$399="28849-รพ.วังสมบูรณ์",ROW('ค่าเสื่อม 2564'!$E$3:$E$399)-ROW('ค่าเสื่อม 2564'!$E$3)+1),$A4)))</f>
        <v>1-</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สิ่งก่อสร้าง</v>
      </c>
      <c r="I5" s="7" t="str">
        <f t="array" ref="I5">IF(COUNTIF('ค่าเสื่อม 2564'!$E$3:$E$399,"28849-รพ.วังสมบูรณ์")&lt;$A5,"",INDEX('ค่าเสื่อม 2564'!I$3:I$399,SMALL(IF('ค่าเสื่อม 2564'!$E$3:$E$399="28849-รพ.วังสมบูรณ์",ROW('ค่าเสื่อม 2564'!$E$3:$E$399)-ROW('ค่าเสื่อม 2564'!$E$3)+1),$A5)))</f>
        <v>-</v>
      </c>
      <c r="J5" s="7" t="str">
        <f t="array" ref="J5">IF(COUNTIF('ค่าเสื่อม 2564'!$E$3:$E$399,"28849-รพ.วังสมบูรณ์")&lt;$A5,"",INDEX('ค่าเสื่อม 2564'!J$3:J$399,SMALL(IF('ค่าเสื่อม 2564'!$E$3:$E$399="28849-รพ.วังสมบูรณ์",ROW('ค่าเสื่อม 2564'!$E$3:$E$399)-ROW('ค่าเสื่อม 2564'!$E$3)+1),$A5)))</f>
        <v>ซ่อมแซมรางน้ำอาคารเอนกประสงค์</v>
      </c>
      <c r="K5" s="7" t="str">
        <f t="array" ref="K5">IF(COUNTIF('ค่าเสื่อม 2564'!$E$3:$E$399,"28849-รพ.วังสมบูรณ์")&lt;$A5,"",INDEX('ค่าเสื่อม 2564'!K$3:K$399,SMALL(IF('ค่าเสื่อม 2564'!$E$3:$E$399="28849-รพ.วังสมบูรณ์",ROW('ค่าเสื่อม 2564'!$E$3:$E$399)-ROW('ค่าเสื่อม 2564'!$E$3)+1),$A5)))</f>
        <v>ซ่อมแซมรางน้ำอาคารเอนกประสงค์ รอบอาคารโดยใช้แผ่นรางน้ำทำจากเมทัลชีส มีขนาดพื้นที่ 34 ตร.ม.</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อาคารแบบแปลนเลขที่ 8170/2536</v>
      </c>
      <c r="N5" s="10">
        <f t="array" ref="N5">IF(COUNTIF('ค่าเสื่อม 2564'!$E$3:$E$399,"28849-รพ.วังสมบูรณ์")&lt;$A5,"",INDEX('ค่าเสื่อม 2564'!N$3:N$399,SMALL(IF('ค่าเสื่อม 2564'!$E$3:$E$399="28849-รพ.วังสมบูรณ์",ROW('ค่าเสื่อม 2564'!$E$3:$E$399)-ROW('ค่าเสื่อม 2564'!$E$3)+1),$A5)))</f>
        <v>21070</v>
      </c>
      <c r="O5" s="10">
        <f t="array" ref="O5">IF(COUNTIF('ค่าเสื่อม 2564'!$E$3:$E$399,"28849-รพ.วังสมบูรณ์")&lt;$A5,"",INDEX('ค่าเสื่อม 2564'!O$3:O$399,SMALL(IF('ค่าเสื่อม 2564'!$E$3:$E$399="28849-รพ.วังสมบูรณ์",ROW('ค่าเสื่อม 2564'!$E$3:$E$399)-ROW('ค่าเสื่อม 2564'!$E$3)+1),$A5)))</f>
        <v>2930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24000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07/10/2563)</v>
      </c>
      <c r="S5" s="4" t="str">
        <f t="array" ref="S5">IF(COUNTIF('ค่าเสื่อม 2564'!$E$3:$E$399,"28849-รพ.วังสมบูรณ์")&lt;$A5,"",INDEX('ค่าเสื่อม 2564'!S$3:S$399,SMALL(IF('ค่าเสื่อม 2564'!$E$3:$E$399="28849-รพ.วังสมบูรณ์",ROW('ค่าเสื่อม 2564'!$E$3:$E$399)-ROW('ค่าเสื่อม 2564'!$E$3)+1),$A5)))</f>
        <v>1-</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410127</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ซ่อมแซมอาคารเอนกประสงค์ รพ.สต.เฉอลิมพระเกียรติ 60 พรรษา นวมินทราชินี</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ซ่อมแซมกันสาดอาคารเอนกประสงค์ ขนาดพื้นที่ 36 ตร.ม. จำนวน 1 งาน</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อาคารแบบแปลนเลขที่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35840</v>
      </c>
      <c r="O6" s="10">
        <f t="array" ref="O6">IF(COUNTIF('ค่าเสื่อม 2564'!$E$3:$E$399,"28849-รพ.วังสมบูรณ์")&lt;$A6,"",INDEX('ค่าเสื่อม 2564'!O$3:O$399,SMALL(IF('ค่าเสื่อม 2564'!$E$3:$E$399="28849-รพ.วังสมบูรณ์",ROW('ค่าเสื่อม 2564'!$E$3:$E$399)-ROW('ค่าเสื่อม 2564'!$E$3)+1),$A6)))</f>
        <v>4160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40000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07/10/2563)</v>
      </c>
      <c r="S6" s="4" t="str">
        <f t="array" ref="S6">IF(COUNTIF('ค่าเสื่อม 2564'!$E$3:$E$399,"28849-รพ.วังสมบูรณ์")&lt;$A6,"",INDEX('ค่าเสื่อม 2564'!S$3:S$399,SMALL(IF('ค่าเสื่อม 2564'!$E$3:$E$399="28849-รพ.วังสมบูรณ์",ROW('ค่าเสื่อม 2564'!$E$3:$E$399)-ROW('ค่าเสื่อม 2564'!$E$3)+1),$A6)))</f>
        <v>1-</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410166</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ครุภัณฑ์</v>
      </c>
      <c r="I7" s="7" t="str">
        <f t="array" ref="I7">IF(COUNTIF('ค่าเสื่อม 2564'!$E$3:$E$399,"28849-รพ.วังสมบูรณ์")&lt;$A7,"",INDEX('ค่าเสื่อม 2564'!I$3:I$399,SMALL(IF('ค่าเสื่อม 2564'!$E$3:$E$399="28849-รพ.วังสมบูรณ์",ROW('ค่าเสื่อม 2564'!$E$3:$E$399)-ROW('ค่าเสื่อม 2564'!$E$3)+1),$A7)))</f>
        <v>04-ครุภัณฑ์การแพทย์รักษา</v>
      </c>
      <c r="J7" s="7" t="str">
        <f t="array" ref="J7">IF(COUNTIF('ค่าเสื่อม 2564'!$E$3:$E$399,"28849-รพ.วังสมบูรณ์")&lt;$A7,"",INDEX('ค่าเสื่อม 2564'!J$3:J$399,SMALL(IF('ค่าเสื่อม 2564'!$E$3:$E$399="28849-รพ.วังสมบูรณ์",ROW('ค่าเสื่อม 2564'!$E$3:$E$399)-ROW('ค่าเสื่อม 2564'!$E$3)+1),$A7)))</f>
        <v>เครื่องฉายแสง พร้อมที่วัดความเข้มแสง</v>
      </c>
      <c r="K7" s="7" t="str">
        <f t="array" ref="K7">IF(COUNTIF('ค่าเสื่อม 2564'!$E$3:$E$399,"28849-รพ.วังสมบูรณ์")&lt;$A7,"",INDEX('ค่าเสื่อม 2564'!K$3:K$399,SMALL(IF('ค่าเสื่อม 2564'!$E$3:$E$399="28849-รพ.วังสมบูรณ์",ROW('ค่าเสื่อม 2564'!$E$3:$E$399)-ROW('ค่าเสื่อม 2564'!$E$3)+1),$A7)))</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6520-009-0001</v>
      </c>
      <c r="N7" s="10">
        <f t="array" ref="N7">IF(COUNTIF('ค่าเสื่อม 2564'!$E$3:$E$399,"28849-รพ.วังสมบูรณ์")&lt;$A7,"",INDEX('ค่าเสื่อม 2564'!N$3:N$399,SMALL(IF('ค่าเสื่อม 2564'!$E$3:$E$399="28849-รพ.วังสมบูรณ์",ROW('ค่าเสื่อม 2564'!$E$3:$E$399)-ROW('ค่าเสื่อม 2564'!$E$3)+1),$A7)))</f>
        <v>25000</v>
      </c>
      <c r="O7" s="10">
        <f t="array" ref="O7">IF(COUNTIF('ค่าเสื่อม 2564'!$E$3:$E$399,"28849-รพ.วังสมบูรณ์")&lt;$A7,"",INDEX('ค่าเสื่อม 2564'!O$3:O$399,SMALL(IF('ค่าเสื่อม 2564'!$E$3:$E$399="28849-รพ.วังสมบูรณ์",ROW('ค่าเสื่อม 2564'!$E$3:$E$399)-ROW('ค่าเสื่อม 2564'!$E$3)+1),$A7)))</f>
        <v>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25000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07/10/2563)</v>
      </c>
      <c r="S7" s="4" t="str">
        <f t="array" ref="S7">IF(COUNTIF('ค่าเสื่อม 2564'!$E$3:$E$399,"28849-รพ.วังสมบูรณ์")&lt;$A7,"",INDEX('ค่าเสื่อม 2564'!S$3:S$399,SMALL(IF('ค่าเสื่อม 2564'!$E$3:$E$399="28849-รพ.วังสมบูรณ์",ROW('ค่าเสื่อม 2564'!$E$3:$E$399)-ROW('ค่าเสื่อม 2564'!$E$3)+1),$A7)))</f>
        <v>1-</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410438</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 รพ.สต.เฉลิมพระเกียรติ 60 พรรษา</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 ท่อรางน้ำด้านบน ขนาด 6 นิ้ว ท่อนละ 2.4 เมตร จำนวน 12 ท่อน,รางน้ำด้านล่าง ทำจากเมทัลชีส ขนาด 20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แบบแปลนอาคารเลขที่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13600</v>
      </c>
      <c r="O8" s="10">
        <f t="array" ref="O8">IF(COUNTIF('ค่าเสื่อม 2564'!$E$3:$E$399,"28849-รพ.วังสมบูรณ์")&lt;$A8,"",INDEX('ค่าเสื่อม 2564'!O$3:O$399,SMALL(IF('ค่าเสื่อม 2564'!$E$3:$E$399="28849-รพ.วังสมบูรณ์",ROW('ค่าเสื่อม 2564'!$E$3:$E$399)-ROW('ค่าเสื่อม 2564'!$E$3)+1),$A8)))</f>
        <v>3400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17000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07/10/2563)</v>
      </c>
      <c r="S8" s="4" t="str">
        <f t="array" ref="S8">IF(COUNTIF('ค่าเสื่อม 2564'!$E$3:$E$399,"28849-รพ.วังสมบูรณ์")&lt;$A8,"",INDEX('ค่าเสื่อม 2564'!S$3:S$399,SMALL(IF('ค่าเสื่อม 2564'!$E$3:$E$399="28849-รพ.วังสมบูรณ์",ROW('ค่าเสื่อม 2564'!$E$3:$E$399)-ROW('ค่าเสื่อม 2564'!$E$3)+1),$A8)))</f>
        <v>1-</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410073</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สิ่งก่อสร้าง</v>
      </c>
      <c r="I9" s="7" t="str">
        <f t="array" ref="I9">IF(COUNTIF('ค่าเสื่อม 2564'!$E$3:$E$399,"28849-รพ.วังสมบูรณ์")&lt;$A9,"",INDEX('ค่าเสื่อม 2564'!I$3:I$399,SMALL(IF('ค่าเสื่อม 2564'!$E$3:$E$399="28849-รพ.วังสมบูรณ์",ROW('ค่าเสื่อม 2564'!$E$3:$E$399)-ROW('ค่าเสื่อม 2564'!$E$3)+1),$A9)))</f>
        <v>-</v>
      </c>
      <c r="J9" s="7" t="str">
        <f t="array" ref="J9">IF(COUNTIF('ค่าเสื่อม 2564'!$E$3:$E$399,"28849-รพ.วังสมบูรณ์")&lt;$A9,"",INDEX('ค่าเสื่อม 2564'!J$3:J$399,SMALL(IF('ค่าเสื่อม 2564'!$E$3:$E$399="28849-รพ.วังสมบูรณ์",ROW('ค่าเสื่อม 2564'!$E$3:$E$399)-ROW('ค่าเสื่อม 2564'!$E$3)+1),$A9)))</f>
        <v>ซ่อมแซมท่อน้ำระบบประปา</v>
      </c>
      <c r="K9" s="7" t="str">
        <f t="array" ref="K9">IF(COUNTIF('ค่าเสื่อม 2564'!$E$3:$E$399,"28849-รพ.วังสมบูรณ์")&lt;$A9,"",INDEX('ค่าเสื่อม 2564'!K$3:K$399,SMALL(IF('ค่าเสื่อม 2564'!$E$3:$E$399="28849-รพ.วังสมบูรณ์",ROW('ค่าเสื่อม 2564'!$E$3:$E$399)-ROW('ค่าเสื่อม 2564'!$E$3)+1),$A9)))</f>
        <v>ซ่อมแซมท่อน้ำระบบประปารอบอาคาร ใช้ท่อ PVC 2 นิ้วชั้น 8.5 จำนวน 200 ท่อน ความยาวจำนวน 800 เมตร</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แบบแปลนอาคารเลขที่ 8170/2536</v>
      </c>
      <c r="N9" s="10">
        <f t="array" ref="N9">IF(COUNTIF('ค่าเสื่อม 2564'!$E$3:$E$399,"28849-รพ.วังสมบูรณ์")&lt;$A9,"",INDEX('ค่าเสื่อม 2564'!N$3:N$399,SMALL(IF('ค่าเสื่อม 2564'!$E$3:$E$399="28849-รพ.วังสมบูรณ์",ROW('ค่าเสื่อม 2564'!$E$3:$E$399)-ROW('ค่าเสื่อม 2564'!$E$3)+1),$A9)))</f>
        <v>54490</v>
      </c>
      <c r="O9" s="10">
        <f t="array" ref="O9">IF(COUNTIF('ค่าเสื่อม 2564'!$E$3:$E$399,"28849-รพ.วังสมบูรณ์")&lt;$A9,"",INDEX('ค่าเสื่อม 2564'!O$3:O$399,SMALL(IF('ค่าเสื่อม 2564'!$E$3:$E$399="28849-รพ.วังสมบูรณ์",ROW('ค่าเสื่อม 2564'!$E$3:$E$399)-ROW('ค่าเสื่อม 2564'!$E$3)+1),$A9)))</f>
        <v>3510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58000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07/10/2563)</v>
      </c>
      <c r="S9" s="4" t="str">
        <f t="array" ref="S9">IF(COUNTIF('ค่าเสื่อม 2564'!$E$3:$E$399,"28849-รพ.วังสมบูรณ์")&lt;$A9,"",INDEX('ค่าเสื่อม 2564'!S$3:S$399,SMALL(IF('ค่าเสื่อม 2564'!$E$3:$E$399="28849-รพ.วังสมบูรณ์",ROW('ค่าเสื่อม 2564'!$E$3:$E$399)-ROW('ค่าเสื่อม 2564'!$E$3)+1),$A9)))</f>
        <v>1-</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410186</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ซ่อมแซมอาคาร รพ.สต.บ้านวังใหม่ ขนาดพื้นที่ไม้น้อยกว่า 32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150000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150000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07/10/2563)</v>
      </c>
      <c r="S10" s="4" t="str">
        <f t="array" ref="S10">IF(COUNTIF('ค่าเสื่อม 2564'!$E$3:$E$399,"28849-รพ.วังสมบูรณ์")&lt;$A10,"",INDEX('ค่าเสื่อม 2564'!S$3:S$399,SMALL(IF('ค่าเสื่อม 2564'!$E$3:$E$399="28849-รพ.วังสมบูรณ์",ROW('ค่าเสื่อม 2564'!$E$3:$E$399)-ROW('ค่าเสื่อม 2564'!$E$3)+1),$A10)))</f>
        <v>1-</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414350</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ซ่อมแซมฝ้าเพดานอาคาร รพ.สต.บ้านวังใหม่ ขนาด 106.77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07/10/2563)</v>
      </c>
      <c r="S11" s="4" t="str">
        <f t="array" ref="S11">IF(COUNTIF('ค่าเสื่อม 2564'!$E$3:$E$399,"28849-รพ.วังสมบูรณ์")&lt;$A11,"",INDEX('ค่าเสื่อม 2564'!S$3:S$399,SMALL(IF('ค่าเสื่อม 2564'!$E$3:$E$399="28849-รพ.วังสมบูรณ์",ROW('ค่าเสื่อม 2564'!$E$3:$E$399)-ROW('ค่าเสื่อม 2564'!$E$3)+1),$A11)))</f>
        <v>1-</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428052</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07/10/2563)</v>
      </c>
      <c r="S12" s="4" t="str">
        <f t="array" ref="S12">IF(COUNTIF('ค่าเสื่อม 2564'!$E$3:$E$399,"28849-รพ.วังสมบูรณ์")&lt;$A12,"",INDEX('ค่าเสื่อม 2564'!S$3:S$399,SMALL(IF('ค่าเสื่อม 2564'!$E$3:$E$399="28849-รพ.วังสมบูรณ์",ROW('ค่าเสื่อม 2564'!$E$3:$E$399)-ROW('ค่าเสื่อม 2564'!$E$3)+1),$A12)))</f>
        <v>1-</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07/10/2563)</v>
      </c>
      <c r="S13" s="4" t="str">
        <f t="array" ref="S13">IF(COUNTIF('ค่าเสื่อม 2564'!$E$3:$E$399,"28849-รพ.วังสมบูรณ์")&lt;$A13,"",INDEX('ค่าเสื่อม 2564'!S$3:S$399,SMALL(IF('ค่าเสื่อม 2564'!$E$3:$E$399="28849-รพ.วังสมบูรณ์",ROW('ค่าเสื่อม 2564'!$E$3:$E$399)-ROW('ค่าเสื่อม 2564'!$E$3)+1),$A13)))</f>
        <v>1-</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วงเงินหน่วยบริการสังกัดสป.สธ.</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ซ่อมแซมอาคาร รพ.สต.บ้านถวายเฉลิมพระเกียรติ</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ซ่อมแซมฝ้าเพดานขนาดพื้นที่ 109.78 ตร.ม. และทาสีอาคารภายนอก ขนาด 502.95 ตร.ม.</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แบบแปลนอาคารเลขที่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150000</v>
      </c>
      <c r="O14" s="10">
        <f t="array" ref="O14">IF(COUNTIF('ค่าเสื่อม 2564'!$E$3:$E$399,"28849-รพ.วังสมบูรณ์")&lt;$A14,"",INDEX('ค่าเสื่อม 2564'!O$3:O$399,SMALL(IF('ค่าเสื่อม 2564'!$E$3:$E$399="28849-รพ.วังสมบูรณ์",ROW('ค่าเสื่อม 2564'!$E$3:$E$399)-ROW('ค่าเสื่อม 2564'!$E$3)+1),$A14)))</f>
        <v>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150000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07/10/2563)</v>
      </c>
      <c r="S14" s="4" t="str">
        <f t="array" ref="S14">IF(COUNTIF('ค่าเสื่อม 2564'!$E$3:$E$399,"28849-รพ.วังสมบูรณ์")&lt;$A14,"",INDEX('ค่าเสื่อม 2564'!S$3:S$399,SMALL(IF('ค่าเสื่อม 2564'!$E$3:$E$399="28849-รพ.วังสมบูรณ์",ROW('ค่าเสื่อม 2564'!$E$3:$E$399)-ROW('ค่าเสื่อม 2564'!$E$3)+1),$A14)))</f>
        <v>1-</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วงเงินระดับจังหวัด</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ซ่อมแซมระบบปรับอากาศและระบายอากาศสำหรับห้องทันตกรรม</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อาคารแบบแปลนเลขที่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70000</v>
      </c>
      <c r="O15" s="10">
        <f t="array" ref="O15">IF(COUNTIF('ค่าเสื่อม 2564'!$E$3:$E$399,"28849-รพ.วังสมบูรณ์")&lt;$A15,"",INDEX('ค่าเสื่อม 2564'!O$3:O$399,SMALL(IF('ค่าเสื่อม 2564'!$E$3:$E$399="28849-รพ.วังสมบูรณ์",ROW('ค่าเสื่อม 2564'!$E$3:$E$399)-ROW('ค่าเสื่อม 2564'!$E$3)+1),$A15)))</f>
        <v>7300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77300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07/10/2563)</v>
      </c>
      <c r="S15" s="4" t="str">
        <f t="array" ref="S15">IF(COUNTIF('ค่าเสื่อม 2564'!$E$3:$E$399,"28849-รพ.วังสมบูรณ์")&lt;$A15,"",INDEX('ค่าเสื่อม 2564'!S$3:S$399,SMALL(IF('ค่าเสื่อม 2564'!$E$3:$E$399="28849-รพ.วังสมบูรณ์",ROW('ค่าเสื่อม 2564'!$E$3:$E$399)-ROW('ค่าเสื่อม 2564'!$E$3)+1),$A15)))</f>
        <v>1-</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วงเงินหน่วยบริการสังกัดสป.สธ.</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ครุภัณฑ์</v>
      </c>
      <c r="I16" s="7" t="str">
        <f t="array" ref="I16">IF(COUNTIF('ค่าเสื่อม 2564'!$E$3:$E$399,"28849-รพ.วังสมบูรณ์")&lt;$A16,"",INDEX('ค่าเสื่อม 2564'!I$3:I$399,SMALL(IF('ค่าเสื่อม 2564'!$E$3:$E$399="28849-รพ.วังสมบูรณ์",ROW('ค่าเสื่อม 2564'!$E$3:$E$399)-ROW('ค่าเสื่อม 2564'!$E$3)+1),$A16)))</f>
        <v>12-ครุภัณฑ์สำนักงาน</v>
      </c>
      <c r="J16" s="7" t="str">
        <f t="array" ref="J16">IF(COUNTIF('ค่าเสื่อม 2564'!$E$3:$E$399,"28849-รพ.วังสมบูรณ์")&lt;$A16,"",INDEX('ค่าเสื่อม 2564'!J$3:J$399,SMALL(IF('ค่าเสื่อม 2564'!$E$3:$E$399="28849-รพ.วังสมบูรณ์",ROW('ค่าเสื่อม 2564'!$E$3:$E$399)-ROW('ค่าเสื่อม 2564'!$E$3)+1),$A16)))</f>
        <v>ตู้เก็บเอกสาร</v>
      </c>
      <c r="K16" s="7" t="str">
        <f t="array" ref="K16">IF(COUNTIF('ค่าเสื่อม 2564'!$E$3:$E$399,"28849-รพ.วังสมบูรณ์")&lt;$A16,"",INDEX('ค่าเสื่อม 2564'!K$3:K$399,SMALL(IF('ค่าเสื่อม 2564'!$E$3:$E$399="28849-รพ.วังสมบูรณ์",ROW('ค่าเสื่อม 2564'!$E$3:$E$399)-ROW('ค่าเสื่อม 2564'!$E$3)+1),$A16)))</f>
        <v>ตู้เก็บเอกสาร ขนาด 80x40x85 cm</v>
      </c>
      <c r="L16" s="4">
        <f t="array" ref="L16">IF(COUNTIF('ค่าเสื่อม 2564'!$E$3:$E$399,"28849-รพ.วังสมบูรณ์")&lt;$A16,"",INDEX('ค่าเสื่อม 2564'!L$3:L$399,SMALL(IF('ค่าเสื่อม 2564'!$E$3:$E$399="28849-รพ.วังสมบูรณ์",ROW('ค่าเสื่อม 2564'!$E$3:$E$399)-ROW('ค่าเสื่อม 2564'!$E$3)+1),$A16)))</f>
        <v>1</v>
      </c>
      <c r="M16" s="7" t="str">
        <f t="array" ref="M16">IF(COUNTIF('ค่าเสื่อม 2564'!$E$3:$E$399,"28849-รพ.วังสมบูรณ์")&lt;$A16,"",INDEX('ค่าเสื่อม 2564'!M$3:M$399,SMALL(IF('ค่าเสื่อม 2564'!$E$3:$E$399="28849-รพ.วังสมบูรณ์",ROW('ค่าเสื่อม 2564'!$E$3:$E$399)-ROW('ค่าเสื่อม 2564'!$E$3)+1),$A16)))</f>
        <v>7110-001-0015/1</v>
      </c>
      <c r="N16" s="10">
        <f t="array" ref="N16">IF(COUNTIF('ค่าเสื่อม 2564'!$E$3:$E$399,"28849-รพ.วังสมบูรณ์")&lt;$A16,"",INDEX('ค่าเสื่อม 2564'!N$3:N$399,SMALL(IF('ค่าเสื่อม 2564'!$E$3:$E$399="28849-รพ.วังสมบูรณ์",ROW('ค่าเสื่อม 2564'!$E$3:$E$399)-ROW('ค่าเสื่อม 2564'!$E$3)+1),$A16)))</f>
        <v>7000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7000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07/10/2563)</v>
      </c>
      <c r="S16" s="4" t="str">
        <f t="array" ref="S16">IF(COUNTIF('ค่าเสื่อม 2564'!$E$3:$E$399,"28849-รพ.วังสมบูรณ์")&lt;$A16,"",INDEX('ค่าเสื่อม 2564'!S$3:S$399,SMALL(IF('ค่าเสื่อม 2564'!$E$3:$E$399="28849-รพ.วังสมบูรณ์",ROW('ค่าเสื่อม 2564'!$E$3:$E$399)-ROW('ค่าเสื่อม 2564'!$E$3)+1),$A16)))</f>
        <v>4-</v>
      </c>
      <c r="T16" s="10">
        <f t="array" ref="T16">IF(COUNTIF('ค่าเสื่อม 2564'!$E$3:$E$399,"28849-รพ.วังสมบูรณ์")&lt;$A16,"",INDEX('ค่าเสื่อม 2564'!T$3:T$399,SMALL(IF('ค่าเสื่อม 2564'!$E$3:$E$399="28849-รพ.วังสมบูรณ์",ROW('ค่าเสื่อม 2564'!$E$3:$E$399)-ROW('ค่าเสื่อม 2564'!$E$3)+1),$A16)))</f>
        <v>4000</v>
      </c>
      <c r="U16" s="10">
        <f t="array" ref="U16">IF(COUNTIF('ค่าเสื่อม 2564'!$E$3:$E$399,"28849-รพ.วังสมบูรณ์")&lt;$A16,"",INDEX('ค่าเสื่อม 2564'!U$3:U$399,SMALL(IF('ค่าเสื่อม 2564'!$E$3:$E$399="28849-รพ.วังสมบูรณ์",ROW('ค่าเสื่อม 2564'!$E$3:$E$399)-ROW('ค่าเสื่อม 2564'!$E$3)+1),$A16)))</f>
        <v>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วงเงินหน่วยบริการสังกัดสป.สธ.</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สิ่งก่อสร้าง</v>
      </c>
      <c r="I17" s="7" t="str">
        <f t="array" ref="I17">IF(COUNTIF('ค่าเสื่อม 2564'!$E$3:$E$399,"28849-รพ.วังสมบูรณ์")&lt;$A17,"",INDEX('ค่าเสื่อม 2564'!I$3:I$399,SMALL(IF('ค่าเสื่อม 2564'!$E$3:$E$399="28849-รพ.วังสมบูรณ์",ROW('ค่าเสื่อม 2564'!$E$3:$E$399)-ROW('ค่าเสื่อม 2564'!$E$3)+1),$A17)))</f>
        <v>-</v>
      </c>
      <c r="J17" s="7" t="str">
        <f t="array" ref="J17">IF(COUNTIF('ค่าเสื่อม 2564'!$E$3:$E$399,"28849-รพ.วังสมบูรณ์")&lt;$A17,"",INDEX('ค่าเสื่อม 2564'!J$3:J$399,SMALL(IF('ค่าเสื่อม 2564'!$E$3:$E$399="28849-รพ.วังสมบูรณ์",ROW('ค่าเสื่อม 2564'!$E$3:$E$399)-ROW('ค่าเสื่อม 2564'!$E$3)+1),$A17)))</f>
        <v>ซ่อมแซมห้องแพทย์แผนไทย</v>
      </c>
      <c r="K17" s="7" t="str">
        <f t="array" ref="K17">IF(COUNTIF('ค่าเสื่อม 2564'!$E$3:$E$399,"28849-รพ.วังสมบูรณ์")&lt;$A17,"",INDEX('ค่าเสื่อม 2564'!K$3:K$399,SMALL(IF('ค่าเสื่อม 2564'!$E$3:$E$399="28849-รพ.วังสมบูรณ์",ROW('ค่าเสื่อม 2564'!$E$3:$E$399)-ROW('ค่าเสื่อม 2564'!$E$3)+1),$A17)))</f>
        <v>ซ่อมแซมห้องแพทย์แผนไทย ขนาดพื้นที่ 45 ตร.ม. (งานฝ้าเพดาน/งานพื้น ผิวพื้น/งานผนัง ผิวผนัง/งานประตู หน้าต่าง/งานทาสี ตามแบบ ปร.4ปร.5)</v>
      </c>
      <c r="L17" s="4">
        <f t="array" ref="L17">IF(COUNTIF('ค่าเสื่อม 2564'!$E$3:$E$399,"28849-รพ.วังสมบูรณ์")&lt;$A17,"",INDEX('ค่าเสื่อม 2564'!L$3:L$399,SMALL(IF('ค่าเสื่อม 2564'!$E$3:$E$399="28849-รพ.วังสมบูรณ์",ROW('ค่าเสื่อม 2564'!$E$3:$E$399)-ROW('ค่าเสื่อม 2564'!$E$3)+1),$A17)))</f>
        <v>1</v>
      </c>
      <c r="M17" s="7" t="str">
        <f t="array" ref="M17">IF(COUNTIF('ค่าเสื่อม 2564'!$E$3:$E$399,"28849-รพ.วังสมบูรณ์")&lt;$A17,"",INDEX('ค่าเสื่อม 2564'!M$3:M$399,SMALL(IF('ค่าเสื่อม 2564'!$E$3:$E$399="28849-รพ.วังสมบูรณ์",ROW('ค่าเสื่อม 2564'!$E$3:$E$399)-ROW('ค่าเสื่อม 2564'!$E$3)+1),$A17)))</f>
        <v>อาคารผู้ป่วยนอก แบบเลขที่ 3130/2556</v>
      </c>
      <c r="N17" s="10">
        <f t="array" ref="N17">IF(COUNTIF('ค่าเสื่อม 2564'!$E$3:$E$399,"28849-รพ.วังสมบูรณ์")&lt;$A17,"",INDEX('ค่าเสื่อม 2564'!N$3:N$399,SMALL(IF('ค่าเสื่อม 2564'!$E$3:$E$399="28849-รพ.วังสมบูรณ์",ROW('ค่าเสื่อม 2564'!$E$3:$E$399)-ROW('ค่าเสื่อม 2564'!$E$3)+1),$A17)))</f>
        <v>132700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132700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07/10/2563)</v>
      </c>
      <c r="S17" s="4" t="str">
        <f t="array" ref="S17">IF(COUNTIF('ค่าเสื่อม 2564'!$E$3:$E$399,"28849-รพ.วังสมบูรณ์")&lt;$A17,"",INDEX('ค่าเสื่อม 2564'!S$3:S$399,SMALL(IF('ค่าเสื่อม 2564'!$E$3:$E$399="28849-รพ.วังสมบูรณ์",ROW('ค่าเสื่อม 2564'!$E$3:$E$399)-ROW('ค่าเสื่อม 2564'!$E$3)+1),$A17)))</f>
        <v>4-</v>
      </c>
      <c r="T17" s="10">
        <f t="array" ref="T17">IF(COUNTIF('ค่าเสื่อม 2564'!$E$3:$E$399,"28849-รพ.วังสมบูรณ์")&lt;$A17,"",INDEX('ค่าเสื่อม 2564'!T$3:T$399,SMALL(IF('ค่าเสื่อม 2564'!$E$3:$E$399="28849-รพ.วังสมบูรณ์",ROW('ค่าเสื่อม 2564'!$E$3:$E$399)-ROW('ค่าเสื่อม 2564'!$E$3)+1),$A17)))</f>
        <v>132700</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วงเงินหน่วยบริการสังกัดสป.สธ.</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08-ครุภัณฑ์คอมพิวเตอร์</v>
      </c>
      <c r="J18" s="7" t="str">
        <f t="array" ref="J18">IF(COUNTIF('ค่าเสื่อม 2564'!$E$3:$E$399,"28849-รพ.วังสมบูรณ์")&lt;$A18,"",INDEX('ค่าเสื่อม 2564'!J$3:J$399,SMALL(IF('ค่าเสื่อม 2564'!$E$3:$E$399="28849-รพ.วังสมบูรณ์",ROW('ค่าเสื่อม 2564'!$E$3:$E$399)-ROW('ค่าเสื่อม 2564'!$E$3)+1),$A18)))</f>
        <v>เครื่องคอมพิวเตอร์ สำหรับงานสำนักงาน * (จอขนาดไม่น้อยกว่า 19 นิ้ว)</v>
      </c>
      <c r="K18" s="7" t="str">
        <f t="array" ref="K18">IF(COUNTIF('ค่าเสื่อม 2564'!$E$3:$E$399,"28849-รพ.วังสมบูรณ์")&lt;$A18,"",INDEX('ค่าเสื่อม 2564'!K$3:K$399,SMALL(IF('ค่าเสื่อม 2564'!$E$3:$E$399="28849-รพ.วังสมบูรณ์",ROW('ค่าเสื่อม 2564'!$E$3:$E$399)-ROW('ค่าเสื่อม 2564'!$E$3)+1),$A18)))</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18" s="4">
        <f t="array" ref="L18">IF(COUNTIF('ค่าเสื่อม 2564'!$E$3:$E$399,"28849-รพ.วังสมบูรณ์")&lt;$A18,"",INDEX('ค่าเสื่อม 2564'!L$3:L$399,SMALL(IF('ค่าเสื่อม 2564'!$E$3:$E$399="28849-รพ.วังสมบูรณ์",ROW('ค่าเสื่อม 2564'!$E$3:$E$399)-ROW('ค่าเสื่อม 2564'!$E$3)+1),$A18)))</f>
        <v>2</v>
      </c>
      <c r="M18" s="7" t="str">
        <f t="array" ref="M18">IF(COUNTIF('ค่าเสื่อม 2564'!$E$3:$E$399,"28849-รพ.วังสมบูรณ์")&lt;$A18,"",INDEX('ค่าเสื่อม 2564'!M$3:M$399,SMALL(IF('ค่าเสื่อม 2564'!$E$3:$E$399="28849-รพ.วังสมบูรณ์",ROW('ค่าเสื่อม 2564'!$E$3:$E$399)-ROW('ค่าเสื่อม 2564'!$E$3)+1),$A18)))</f>
        <v>7440-101-0001/5,6</v>
      </c>
      <c r="N18" s="10">
        <f t="array" ref="N18">IF(COUNTIF('ค่าเสื่อม 2564'!$E$3:$E$399,"28849-รพ.วังสมบูรณ์")&lt;$A18,"",INDEX('ค่าเสื่อม 2564'!N$3:N$399,SMALL(IF('ค่าเสื่อม 2564'!$E$3:$E$399="28849-รพ.วังสมบูรณ์",ROW('ค่าเสื่อม 2564'!$E$3:$E$399)-ROW('ค่าเสื่อม 2564'!$E$3)+1),$A18)))</f>
        <v>34000</v>
      </c>
      <c r="O18" s="10">
        <f t="array" ref="O18">IF(COUNTIF('ค่าเสื่อม 2564'!$E$3:$E$399,"28849-รพ.วังสมบูรณ์")&lt;$A18,"",INDEX('ค่าเสื่อม 2564'!O$3:O$399,SMALL(IF('ค่าเสื่อม 2564'!$E$3:$E$399="28849-รพ.วังสมบูรณ์",ROW('ค่าเสื่อม 2564'!$E$3:$E$399)-ROW('ค่าเสื่อม 2564'!$E$3)+1),$A18)))</f>
        <v>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34000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07/10/2563)</v>
      </c>
      <c r="S18" s="4" t="str">
        <f t="array" ref="S18">IF(COUNTIF('ค่าเสื่อม 2564'!$E$3:$E$399,"28849-รพ.วังสมบูรณ์")&lt;$A18,"",INDEX('ค่าเสื่อม 2564'!S$3:S$399,SMALL(IF('ค่าเสื่อม 2564'!$E$3:$E$399="28849-รพ.วังสมบูรณ์",ROW('ค่าเสื่อม 2564'!$E$3:$E$399)-ROW('ค่าเสื่อม 2564'!$E$3)+1),$A18)))</f>
        <v>2-</v>
      </c>
      <c r="T18" s="10">
        <f t="array" ref="T18">IF(COUNTIF('ค่าเสื่อม 2564'!$E$3:$E$399,"28849-รพ.วังสมบูรณ์")&lt;$A18,"",INDEX('ค่าเสื่อม 2564'!T$3:T$399,SMALL(IF('ค่าเสื่อม 2564'!$E$3:$E$399="28849-รพ.วังสมบูรณ์",ROW('ค่าเสื่อม 2564'!$E$3:$E$399)-ROW('ค่าเสื่อม 2564'!$E$3)+1),$A18)))</f>
        <v>0</v>
      </c>
      <c r="U18" s="10">
        <f t="array" ref="U18">IF(COUNTIF('ค่าเสื่อม 2564'!$E$3:$E$399,"28849-รพ.วังสมบูรณ์")&lt;$A18,"",INDEX('ค่าเสื่อม 2564'!U$3:U$399,SMALL(IF('ค่าเสื่อม 2564'!$E$3:$E$399="28849-รพ.วังสมบูรณ์",ROW('ค่าเสื่อม 2564'!$E$3:$E$399)-ROW('ค่าเสื่อม 2564'!$E$3)+1),$A18)))</f>
        <v>0</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วงเงินหน่วยบริการสังกัดสป.สธ.</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09-ครุภัณฑ์งานบ้านงานครัว</v>
      </c>
      <c r="J19" s="7" t="str">
        <f t="array" ref="J19">IF(COUNTIF('ค่าเสื่อม 2564'!$E$3:$E$399,"28849-รพ.วังสมบูรณ์")&lt;$A19,"",INDEX('ค่าเสื่อม 2564'!J$3:J$399,SMALL(IF('ค่าเสื่อม 2564'!$E$3:$E$399="28849-รพ.วังสมบูรณ์",ROW('ค่าเสื่อม 2564'!$E$3:$E$399)-ROW('ค่าเสื่อม 2564'!$E$3)+1),$A19)))</f>
        <v>ตู้เย็น ขนาด 5 คิวบิกฟุต</v>
      </c>
      <c r="K19" s="7" t="str">
        <f t="array" ref="K19">IF(COUNTIF('ค่าเสื่อม 2564'!$E$3:$E$399,"28849-รพ.วังสมบูรณ์")&lt;$A19,"",INDEX('ค่าเสื่อม 2564'!K$3:K$399,SMALL(IF('ค่าเสื่อม 2564'!$E$3:$E$399="28849-รพ.วังสมบูรณ์",ROW('ค่าเสื่อม 2564'!$E$3:$E$399)-ROW('ค่าเสื่อม 2564'!$E$3)+1),$A19)))</f>
        <v>ตู้เย็น ขนาด 5 คิวบิกฟุต</v>
      </c>
      <c r="L19" s="4">
        <f t="array" ref="L19">IF(COUNTIF('ค่าเสื่อม 2564'!$E$3:$E$399,"28849-รพ.วังสมบูรณ์")&lt;$A19,"",INDEX('ค่าเสื่อม 2564'!L$3:L$399,SMALL(IF('ค่าเสื่อม 2564'!$E$3:$E$399="28849-รพ.วังสมบูรณ์",ROW('ค่าเสื่อม 2564'!$E$3:$E$399)-ROW('ค่าเสื่อม 2564'!$E$3)+1),$A19)))</f>
        <v>1</v>
      </c>
      <c r="M19" s="7" t="str">
        <f t="array" ref="M19">IF(COUNTIF('ค่าเสื่อม 2564'!$E$3:$E$399,"28849-รพ.วังสมบูรณ์")&lt;$A19,"",INDEX('ค่าเสื่อม 2564'!M$3:M$399,SMALL(IF('ค่าเสื่อม 2564'!$E$3:$E$399="28849-รพ.วังสมบูรณ์",ROW('ค่าเสื่อม 2564'!$E$3:$E$399)-ROW('ค่าเสื่อม 2564'!$E$3)+1),$A19)))</f>
        <v>4110-001-0004/1</v>
      </c>
      <c r="N19" s="10">
        <f t="array" ref="N19">IF(COUNTIF('ค่าเสื่อม 2564'!$E$3:$E$399,"28849-รพ.วังสมบูรณ์")&lt;$A19,"",INDEX('ค่าเสื่อม 2564'!N$3:N$399,SMALL(IF('ค่าเสื่อม 2564'!$E$3:$E$399="28849-รพ.วังสมบูรณ์",ROW('ค่าเสื่อม 2564'!$E$3:$E$399)-ROW('ค่าเสื่อม 2564'!$E$3)+1),$A19)))</f>
        <v>6500</v>
      </c>
      <c r="O19" s="10">
        <f t="array" ref="O19">IF(COUNTIF('ค่าเสื่อม 2564'!$E$3:$E$399,"28849-รพ.วังสมบูรณ์")&lt;$A19,"",INDEX('ค่าเสื่อม 2564'!O$3:O$399,SMALL(IF('ค่าเสื่อม 2564'!$E$3:$E$399="28849-รพ.วังสมบูรณ์",ROW('ค่าเสื่อม 2564'!$E$3:$E$399)-ROW('ค่าเสื่อม 2564'!$E$3)+1),$A19)))</f>
        <v>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6500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07/10/2563)</v>
      </c>
      <c r="S19" s="4" t="str">
        <f t="array" ref="S19">IF(COUNTIF('ค่าเสื่อม 2564'!$E$3:$E$399,"28849-รพ.วังสมบูรณ์")&lt;$A19,"",INDEX('ค่าเสื่อม 2564'!S$3:S$399,SMALL(IF('ค่าเสื่อม 2564'!$E$3:$E$399="28849-รพ.วังสมบูรณ์",ROW('ค่าเสื่อม 2564'!$E$3:$E$399)-ROW('ค่าเสื่อม 2564'!$E$3)+1),$A19)))</f>
        <v>4-</v>
      </c>
      <c r="T19" s="10">
        <f t="array" ref="T19">IF(COUNTIF('ค่าเสื่อม 2564'!$E$3:$E$399,"28849-รพ.วังสมบูรณ์")&lt;$A19,"",INDEX('ค่าเสื่อม 2564'!T$3:T$399,SMALL(IF('ค่าเสื่อม 2564'!$E$3:$E$399="28849-รพ.วังสมบูรณ์",ROW('ค่าเสื่อม 2564'!$E$3:$E$399)-ROW('ค่าเสื่อม 2564'!$E$3)+1),$A19)))</f>
        <v>4900</v>
      </c>
      <c r="U19" s="10">
        <f t="array" ref="U19">IF(COUNTIF('ค่าเสื่อม 2564'!$E$3:$E$399,"28849-รพ.วังสมบูรณ์")&lt;$A19,"",INDEX('ค่าเสื่อม 2564'!U$3:U$399,SMALL(IF('ค่าเสื่อม 2564'!$E$3:$E$399="28849-รพ.วังสมบูรณ์",ROW('ค่าเสื่อม 2564'!$E$3:$E$399)-ROW('ค่าเสื่อม 2564'!$E$3)+1),$A19)))</f>
        <v>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วงเงินหน่วยบริการสังกัดสป.สธ.</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ครุภัณฑ์</v>
      </c>
      <c r="I20" s="7" t="str">
        <f t="array" ref="I20">IF(COUNTIF('ค่าเสื่อม 2564'!$E$3:$E$399,"28849-รพ.วังสมบูรณ์")&lt;$A20,"",INDEX('ค่าเสื่อม 2564'!I$3:I$399,SMALL(IF('ค่าเสื่อม 2564'!$E$3:$E$399="28849-รพ.วังสมบูรณ์",ROW('ค่าเสื่อม 2564'!$E$3:$E$399)-ROW('ค่าเสื่อม 2564'!$E$3)+1),$A20)))</f>
        <v>07-ครุภัณฑ์การแพทย์สนับสนุน</v>
      </c>
      <c r="J20" s="7" t="str">
        <f t="array" ref="J20">IF(COUNTIF('ค่าเสื่อม 2564'!$E$3:$E$399,"28849-รพ.วังสมบูรณ์")&lt;$A20,"",INDEX('ค่าเสื่อม 2564'!J$3:J$399,SMALL(IF('ค่าเสื่อม 2564'!$E$3:$E$399="28849-รพ.วังสมบูรณ์",ROW('ค่าเสื่อม 2564'!$E$3:$E$399)-ROW('ค่าเสื่อม 2564'!$E$3)+1),$A20)))</f>
        <v>ตู้เก็บเวชภัณฑ์</v>
      </c>
      <c r="K20" s="7" t="str">
        <f t="array" ref="K20">IF(COUNTIF('ค่าเสื่อม 2564'!$E$3:$E$399,"28849-รพ.วังสมบูรณ์")&lt;$A20,"",INDEX('ค่าเสื่อม 2564'!K$3:K$399,SMALL(IF('ค่าเสื่อม 2564'!$E$3:$E$399="28849-รพ.วังสมบูรณ์",ROW('ค่าเสื่อม 2564'!$E$3:$E$399)-ROW('ค่าเสื่อม 2564'!$E$3)+1),$A20)))</f>
        <v>ตู้เก็บเวชภัณฑ์ ขนาด 90x40x190 cm</v>
      </c>
      <c r="L20" s="4">
        <f t="array" ref="L20">IF(COUNTIF('ค่าเสื่อม 2564'!$E$3:$E$399,"28849-รพ.วังสมบูรณ์")&lt;$A20,"",INDEX('ค่าเสื่อม 2564'!L$3:L$399,SMALL(IF('ค่าเสื่อม 2564'!$E$3:$E$399="28849-รพ.วังสมบูรณ์",ROW('ค่าเสื่อม 2564'!$E$3:$E$399)-ROW('ค่าเสื่อม 2564'!$E$3)+1),$A20)))</f>
        <v>1</v>
      </c>
      <c r="M20" s="7" t="str">
        <f t="array" ref="M20">IF(COUNTIF('ค่าเสื่อม 2564'!$E$3:$E$399,"28849-รพ.วังสมบูรณ์")&lt;$A20,"",INDEX('ค่าเสื่อม 2564'!M$3:M$399,SMALL(IF('ค่าเสื่อม 2564'!$E$3:$E$399="28849-รพ.วังสมบูรณ์",ROW('ค่าเสื่อม 2564'!$E$3:$E$399)-ROW('ค่าเสื่อม 2564'!$E$3)+1),$A20)))</f>
        <v>6530-031-0002/1</v>
      </c>
      <c r="N20" s="10">
        <f t="array" ref="N20">IF(COUNTIF('ค่าเสื่อม 2564'!$E$3:$E$399,"28849-รพ.วังสมบูรณ์")&lt;$A20,"",INDEX('ค่าเสื่อม 2564'!N$3:N$399,SMALL(IF('ค่าเสื่อม 2564'!$E$3:$E$399="28849-รพ.วังสมบูรณ์",ROW('ค่าเสื่อม 2564'!$E$3:$E$399)-ROW('ค่าเสื่อม 2564'!$E$3)+1),$A20)))</f>
        <v>14000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14000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07/10/2563)</v>
      </c>
      <c r="S20" s="4" t="str">
        <f t="array" ref="S20">IF(COUNTIF('ค่าเสื่อม 2564'!$E$3:$E$399,"28849-รพ.วังสมบูรณ์")&lt;$A20,"",INDEX('ค่าเสื่อม 2564'!S$3:S$399,SMALL(IF('ค่าเสื่อม 2564'!$E$3:$E$399="28849-รพ.วังสมบูรณ์",ROW('ค่าเสื่อม 2564'!$E$3:$E$399)-ROW('ค่าเสื่อม 2564'!$E$3)+1),$A20)))</f>
        <v>1-</v>
      </c>
      <c r="T20" s="10">
        <f t="array" ref="T20">IF(COUNTIF('ค่าเสื่อม 2564'!$E$3:$E$399,"28849-รพ.วังสมบูรณ์")&lt;$A20,"",INDEX('ค่าเสื่อม 2564'!T$3:T$399,SMALL(IF('ค่าเสื่อม 2564'!$E$3:$E$399="28849-รพ.วังสมบูรณ์",ROW('ค่าเสื่อม 2564'!$E$3:$E$399)-ROW('ค่าเสื่อม 2564'!$E$3)+1),$A20)))</f>
        <v>0</v>
      </c>
      <c r="U20" s="10">
        <f t="array" ref="U20">IF(COUNTIF('ค่าเสื่อม 2564'!$E$3:$E$399,"28849-รพ.วังสมบูรณ์")&lt;$A20,"",INDEX('ค่าเสื่อม 2564'!U$3:U$399,SMALL(IF('ค่าเสื่อม 2564'!$E$3:$E$399="28849-รพ.วังสมบูรณ์",ROW('ค่าเสื่อม 2564'!$E$3:$E$399)-ROW('ค่าเสื่อม 2564'!$E$3)+1),$A20)))</f>
        <v>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วงเงินระดับจังหวัด</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12-ครุภัณฑ์สำนักงาน</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เครื่องปรับอากาศ แบบติดผนัง ขนาด 18,000 บีทียู (ราคารวมค่าติดตั้ง)</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เครื่องปรับอากาศ แบบติดผนัง ขนาด 18,000 บีทียู (ราคารวมค่าติดตั้ง)</v>
      </c>
      <c r="L21" s="4">
        <f t="array" ref="L21">IF(COUNTIF('ค่าเสื่อม 2564'!$E$3:$E$399,"28849-รพ.วังสมบูรณ์")&lt;$A21,"",INDEX('ค่าเสื่อม 2564'!L$3:L$399,SMALL(IF('ค่าเสื่อม 2564'!$E$3:$E$399="28849-รพ.วังสมบูรณ์",ROW('ค่าเสื่อม 2564'!$E$3:$E$399)-ROW('ค่าเสื่อม 2564'!$E$3)+1),$A21)))</f>
        <v>5</v>
      </c>
      <c r="M21" s="7" t="str">
        <f t="array" ref="M21">IF(COUNTIF('ค่าเสื่อม 2564'!$E$3:$E$399,"28849-รพ.วังสมบูรณ์")&lt;$A21,"",INDEX('ค่าเสื่อม 2564'!M$3:M$399,SMALL(IF('ค่าเสื่อม 2564'!$E$3:$E$399="28849-รพ.วังสมบูรณ์",ROW('ค่าเสื่อม 2564'!$E$3:$E$399)-ROW('ค่าเสื่อม 2564'!$E$3)+1),$A21)))</f>
        <v>4120-001-0016/001,002,003,004,4120-001-0009/1</v>
      </c>
      <c r="N21" s="10">
        <f t="array" ref="N21">IF(COUNTIF('ค่าเสื่อม 2564'!$E$3:$E$399,"28849-รพ.วังสมบูรณ์")&lt;$A21,"",INDEX('ค่าเสื่อม 2564'!N$3:N$399,SMALL(IF('ค่าเสื่อม 2564'!$E$3:$E$399="28849-รพ.วังสมบูรณ์",ROW('ค่าเสื่อม 2564'!$E$3:$E$399)-ROW('ค่าเสื่อม 2564'!$E$3)+1),$A21)))</f>
        <v>105000</v>
      </c>
      <c r="O21" s="10">
        <f t="array" ref="O21">IF(COUNTIF('ค่าเสื่อม 2564'!$E$3:$E$399,"28849-รพ.วังสมบูรณ์")&lt;$A21,"",INDEX('ค่าเสื่อม 2564'!O$3:O$399,SMALL(IF('ค่าเสื่อม 2564'!$E$3:$E$399="28849-รพ.วังสมบูรณ์",ROW('ค่าเสื่อม 2564'!$E$3:$E$399)-ROW('ค่าเสื่อม 2564'!$E$3)+1),$A21)))</f>
        <v>0</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105000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07/10/2563)</v>
      </c>
      <c r="S21" s="4" t="str">
        <f t="array" ref="S21">IF(COUNTIF('ค่าเสื่อม 2564'!$E$3:$E$399,"28849-รพ.วังสมบูรณ์")&lt;$A21,"",INDEX('ค่าเสื่อม 2564'!S$3:S$399,SMALL(IF('ค่าเสื่อม 2564'!$E$3:$E$399="28849-รพ.วังสมบูรณ์",ROW('ค่าเสื่อม 2564'!$E$3:$E$399)-ROW('ค่าเสื่อม 2564'!$E$3)+1),$A21)))</f>
        <v>2-</v>
      </c>
      <c r="T21" s="10">
        <f t="array" ref="T21">IF(COUNTIF('ค่าเสื่อม 2564'!$E$3:$E$399,"28849-รพ.วังสมบูรณ์")&lt;$A21,"",INDEX('ค่าเสื่อม 2564'!T$3:T$399,SMALL(IF('ค่าเสื่อม 2564'!$E$3:$E$399="28849-รพ.วังสมบูรณ์",ROW('ค่าเสื่อม 2564'!$E$3:$E$399)-ROW('ค่าเสื่อม 2564'!$E$3)+1),$A21)))</f>
        <v>105000</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วงเงินระดับเขต</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06-ครุภัณฑ์การแพทย์วินิจฉัย</v>
      </c>
      <c r="J22" s="7" t="str">
        <f t="array" ref="J22">IF(COUNTIF('ค่าเสื่อม 2564'!$E$3:$E$399,"28849-รพ.วังสมบูรณ์")&lt;$A22,"",INDEX('ค่าเสื่อม 2564'!J$3:J$399,SMALL(IF('ค่าเสื่อม 2564'!$E$3:$E$399="28849-รพ.วังสมบูรณ์",ROW('ค่าเสื่อม 2564'!$E$3:$E$399)-ROW('ค่าเสื่อม 2564'!$E$3)+1),$A22)))</f>
        <v>เครื่องตรวจอวัยวะภายในด้วยคลื่นเสียงความถี่สูง ชนิดหิ้วถือ 2 หัวตรวจ</v>
      </c>
      <c r="K22" s="7" t="str">
        <f t="array" ref="K22">IF(COUNTIF('ค่าเสื่อม 2564'!$E$3:$E$399,"28849-รพ.วังสมบูรณ์")&lt;$A22,"",INDEX('ค่าเสื่อม 2564'!K$3:K$399,SMALL(IF('ค่าเสื่อม 2564'!$E$3:$E$399="28849-รพ.วังสมบูรณ์",ROW('ค่าเสื่อม 2564'!$E$3:$E$399)-ROW('ค่าเสื่อม 2564'!$E$3)+1),$A22)))</f>
        <v>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v>
      </c>
      <c r="L22" s="4">
        <f t="array" ref="L22">IF(COUNTIF('ค่าเสื่อม 2564'!$E$3:$E$399,"28849-รพ.วังสมบูรณ์")&lt;$A22,"",INDEX('ค่าเสื่อม 2564'!L$3:L$399,SMALL(IF('ค่าเสื่อม 2564'!$E$3:$E$399="28849-รพ.วังสมบูรณ์",ROW('ค่าเสื่อม 2564'!$E$3:$E$399)-ROW('ค่าเสื่อม 2564'!$E$3)+1),$A22)))</f>
        <v>1</v>
      </c>
      <c r="M22" s="7" t="str">
        <f t="array" ref="M22">IF(COUNTIF('ค่าเสื่อม 2564'!$E$3:$E$399,"28849-รพ.วังสมบูรณ์")&lt;$A22,"",INDEX('ค่าเสื่อม 2564'!M$3:M$399,SMALL(IF('ค่าเสื่อม 2564'!$E$3:$E$399="28849-รพ.วังสมบูรณ์",ROW('ค่าเสื่อม 2564'!$E$3:$E$399)-ROW('ค่าเสื่อม 2564'!$E$3)+1),$A22)))</f>
        <v>6525-008-2101/2</v>
      </c>
      <c r="N22" s="10">
        <f t="array" ref="N22">IF(COUNTIF('ค่าเสื่อม 2564'!$E$3:$E$399,"28849-รพ.วังสมบูรณ์")&lt;$A22,"",INDEX('ค่าเสื่อม 2564'!N$3:N$399,SMALL(IF('ค่าเสื่อม 2564'!$E$3:$E$399="28849-รพ.วังสมบูรณ์",ROW('ค่าเสื่อม 2564'!$E$3:$E$399)-ROW('ค่าเสื่อม 2564'!$E$3)+1),$A22)))</f>
        <v>450000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450000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07/10/2563)</v>
      </c>
      <c r="S22" s="4" t="str">
        <f t="array" ref="S22">IF(COUNTIF('ค่าเสื่อม 2564'!$E$3:$E$399,"28849-รพ.วังสมบูรณ์")&lt;$A22,"",INDEX('ค่าเสื่อม 2564'!S$3:S$399,SMALL(IF('ค่าเสื่อม 2564'!$E$3:$E$399="28849-รพ.วังสมบูรณ์",ROW('ค่าเสื่อม 2564'!$E$3:$E$399)-ROW('ค่าเสื่อม 2564'!$E$3)+1),$A22)))</f>
        <v>2-</v>
      </c>
      <c r="T22" s="10">
        <f t="array" ref="T22">IF(COUNTIF('ค่าเสื่อม 2564'!$E$3:$E$399,"28849-รพ.วังสมบูรณ์")&lt;$A22,"",INDEX('ค่าเสื่อม 2564'!T$3:T$399,SMALL(IF('ค่าเสื่อม 2564'!$E$3:$E$399="28849-รพ.วังสมบูรณ์",ROW('ค่าเสื่อม 2564'!$E$3:$E$399)-ROW('ค่าเสื่อม 2564'!$E$3)+1),$A22)))</f>
        <v>450000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วงเงินระดับจังหวัด</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ครุภัณฑ์</v>
      </c>
      <c r="I23" s="7" t="str">
        <f t="array" ref="I23">IF(COUNTIF('ค่าเสื่อม 2564'!$E$3:$E$399,"28849-รพ.วังสมบูรณ์")&lt;$A23,"",INDEX('ค่าเสื่อม 2564'!I$3:I$399,SMALL(IF('ค่าเสื่อม 2564'!$E$3:$E$399="28849-รพ.วังสมบูรณ์",ROW('ค่าเสื่อม 2564'!$E$3:$E$399)-ROW('ค่าเสื่อม 2564'!$E$3)+1),$A23)))</f>
        <v>06-ครุภัณฑ์การแพทย์วินิจฉัย</v>
      </c>
      <c r="J23" s="7" t="str">
        <f t="array" ref="J23">IF(COUNTIF('ค่าเสื่อม 2564'!$E$3:$E$399,"28849-รพ.วังสมบูรณ์")&lt;$A23,"",INDEX('ค่าเสื่อม 2564'!J$3:J$399,SMALL(IF('ค่าเสื่อม 2564'!$E$3:$E$399="28849-รพ.วังสมบูรณ์",ROW('ค่าเสื่อม 2564'!$E$3:$E$399)-ROW('ค่าเสื่อม 2564'!$E$3)+1),$A23)))</f>
        <v>เครื่องวัดความดันโลหิตชนิดอัตโนมัติพร้อมวัดความอิ่มตัวของออกซิเจนในเลือด</v>
      </c>
      <c r="K23" s="7" t="str">
        <f t="array" ref="K23">IF(COUNTIF('ค่าเสื่อม 2564'!$E$3:$E$399,"28849-รพ.วังสมบูรณ์")&lt;$A23,"",INDEX('ค่าเสื่อม 2564'!K$3:K$399,SMALL(IF('ค่าเสื่อม 2564'!$E$3:$E$399="28849-รพ.วังสมบูรณ์",ROW('ค่าเสื่อม 2564'!$E$3:$E$399)-ROW('ค่าเสื่อม 2564'!$E$3)+1),$A23)))</f>
        <v>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v>
      </c>
      <c r="L23" s="4">
        <f t="array" ref="L23">IF(COUNTIF('ค่าเสื่อม 2564'!$E$3:$E$399,"28849-รพ.วังสมบูรณ์")&lt;$A23,"",INDEX('ค่าเสื่อม 2564'!L$3:L$399,SMALL(IF('ค่าเสื่อม 2564'!$E$3:$E$399="28849-รพ.วังสมบูรณ์",ROW('ค่าเสื่อม 2564'!$E$3:$E$399)-ROW('ค่าเสื่อม 2564'!$E$3)+1),$A23)))</f>
        <v>2</v>
      </c>
      <c r="M23" s="7" t="str">
        <f t="array" ref="M23">IF(COUNTIF('ค่าเสื่อม 2564'!$E$3:$E$399,"28849-รพ.วังสมบูรณ์")&lt;$A23,"",INDEX('ค่าเสื่อม 2564'!M$3:M$399,SMALL(IF('ค่าเสื่อม 2564'!$E$3:$E$399="28849-รพ.วังสมบูรณ์",ROW('ค่าเสื่อม 2564'!$E$3:$E$399)-ROW('ค่าเสื่อม 2564'!$E$3)+1),$A23)))</f>
        <v>6515-069-4101/1,6515-0069-3102/2</v>
      </c>
      <c r="N23" s="10">
        <f t="array" ref="N23">IF(COUNTIF('ค่าเสื่อม 2564'!$E$3:$E$399,"28849-รพ.วังสมบูรณ์")&lt;$A23,"",INDEX('ค่าเสื่อม 2564'!N$3:N$399,SMALL(IF('ค่าเสื่อม 2564'!$E$3:$E$399="28849-รพ.วังสมบูรณ์",ROW('ค่าเสื่อม 2564'!$E$3:$E$399)-ROW('ค่าเสื่อม 2564'!$E$3)+1),$A23)))</f>
        <v>150000</v>
      </c>
      <c r="O23" s="10">
        <f t="array" ref="O23">IF(COUNTIF('ค่าเสื่อม 2564'!$E$3:$E$399,"28849-รพ.วังสมบูรณ์")&lt;$A23,"",INDEX('ค่าเสื่อม 2564'!O$3:O$399,SMALL(IF('ค่าเสื่อม 2564'!$E$3:$E$399="28849-รพ.วังสมบูรณ์",ROW('ค่าเสื่อม 2564'!$E$3:$E$399)-ROW('ค่าเสื่อม 2564'!$E$3)+1),$A23)))</f>
        <v>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150000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07/10/2563)</v>
      </c>
      <c r="S23" s="4" t="str">
        <f t="array" ref="S23">IF(COUNTIF('ค่าเสื่อม 2564'!$E$3:$E$399,"28849-รพ.วังสมบูรณ์")&lt;$A23,"",INDEX('ค่าเสื่อม 2564'!S$3:S$399,SMALL(IF('ค่าเสื่อม 2564'!$E$3:$E$399="28849-รพ.วังสมบูรณ์",ROW('ค่าเสื่อม 2564'!$E$3:$E$399)-ROW('ค่าเสื่อม 2564'!$E$3)+1),$A23)))</f>
        <v>2-</v>
      </c>
      <c r="T23" s="10">
        <f t="array" ref="T23">IF(COUNTIF('ค่าเสื่อม 2564'!$E$3:$E$399,"28849-รพ.วังสมบูรณ์")&lt;$A23,"",INDEX('ค่าเสื่อม 2564'!T$3:T$399,SMALL(IF('ค่าเสื่อม 2564'!$E$3:$E$399="28849-รพ.วังสมบูรณ์",ROW('ค่าเสื่อม 2564'!$E$3:$E$399)-ROW('ค่าเสื่อม 2564'!$E$3)+1),$A23)))</f>
        <v>150000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08-ครุภัณฑ์คอมพิวเตอร์</v>
      </c>
      <c r="J24" s="7" t="str">
        <f t="array" ref="J24">IF(COUNTIF('ค่าเสื่อม 2564'!$E$3:$E$399,"28849-รพ.วังสมบูรณ์")&lt;$A24,"",INDEX('ค่าเสื่อม 2564'!J$3:J$399,SMALL(IF('ค่าเสื่อม 2564'!$E$3:$E$399="28849-รพ.วังสมบูรณ์",ROW('ค่าเสื่อม 2564'!$E$3:$E$399)-ROW('ค่าเสื่อม 2564'!$E$3)+1),$A24)))</f>
        <v>เครื่องคอมพิวเตอร์โน้ตบุ๊ก สำหรับงานสำนักงาน</v>
      </c>
      <c r="K24" s="7" t="str">
        <f t="array" ref="K24">IF(COUNTIF('ค่าเสื่อม 2564'!$E$3:$E$399,"28849-รพ.วังสมบูรณ์")&lt;$A24,"",INDEX('ค่าเสื่อม 2564'!K$3:K$399,SMALL(IF('ค่าเสื่อม 2564'!$E$3:$E$399="28849-รพ.วังสมบูรณ์",ROW('ค่าเสื่อม 2564'!$E$3:$E$399)-ROW('ค่าเสื่อม 2564'!$E$3)+1),$A24)))</f>
        <v>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v>
      </c>
      <c r="L24" s="4">
        <f t="array" ref="L24">IF(COUNTIF('ค่าเสื่อม 2564'!$E$3:$E$399,"28849-รพ.วังสมบูรณ์")&lt;$A24,"",INDEX('ค่าเสื่อม 2564'!L$3:L$399,SMALL(IF('ค่าเสื่อม 2564'!$E$3:$E$399="28849-รพ.วังสมบูรณ์",ROW('ค่าเสื่อม 2564'!$E$3:$E$399)-ROW('ค่าเสื่อม 2564'!$E$3)+1),$A24)))</f>
        <v>2</v>
      </c>
      <c r="M24" s="7" t="str">
        <f t="array" ref="M24">IF(COUNTIF('ค่าเสื่อม 2564'!$E$3:$E$399,"28849-รพ.วังสมบูรณ์")&lt;$A24,"",INDEX('ค่าเสื่อม 2564'!M$3:M$399,SMALL(IF('ค่าเสื่อม 2564'!$E$3:$E$399="28849-รพ.วังสมบูรณ์",ROW('ค่าเสื่อม 2564'!$E$3:$E$399)-ROW('ค่าเสื่อม 2564'!$E$3)+1),$A24)))</f>
        <v>7440-001-0004/1,6</v>
      </c>
      <c r="N24" s="10">
        <f t="array" ref="N24">IF(COUNTIF('ค่าเสื่อม 2564'!$E$3:$E$399,"28849-รพ.วังสมบูรณ์")&lt;$A24,"",INDEX('ค่าเสื่อม 2564'!N$3:N$399,SMALL(IF('ค่าเสื่อม 2564'!$E$3:$E$399="28849-รพ.วังสมบูรณ์",ROW('ค่าเสื่อม 2564'!$E$3:$E$399)-ROW('ค่าเสื่อม 2564'!$E$3)+1),$A24)))</f>
        <v>32000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32000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07/10/2563)</v>
      </c>
      <c r="S24" s="4" t="str">
        <f t="array" ref="S24">IF(COUNTIF('ค่าเสื่อม 2564'!$E$3:$E$399,"28849-รพ.วังสมบูรณ์")&lt;$A24,"",INDEX('ค่าเสื่อม 2564'!S$3:S$399,SMALL(IF('ค่าเสื่อม 2564'!$E$3:$E$399="28849-รพ.วังสมบูรณ์",ROW('ค่าเสื่อม 2564'!$E$3:$E$399)-ROW('ค่าเสื่อม 2564'!$E$3)+1),$A24)))</f>
        <v>2-</v>
      </c>
      <c r="T24" s="10">
        <f t="array" ref="T24">IF(COUNTIF('ค่าเสื่อม 2564'!$E$3:$E$399,"28849-รพ.วังสมบูรณ์")&lt;$A24,"",INDEX('ค่าเสื่อม 2564'!T$3:T$399,SMALL(IF('ค่าเสื่อม 2564'!$E$3:$E$399="28849-รพ.วังสมบูรณ์",ROW('ค่าเสื่อม 2564'!$E$3:$E$399)-ROW('ค่าเสื่อม 2564'!$E$3)+1),$A24)))</f>
        <v>0</v>
      </c>
      <c r="U24" s="10">
        <f t="array" ref="U24">IF(COUNTIF('ค่าเสื่อม 2564'!$E$3:$E$399,"28849-รพ.วังสมบูรณ์")&lt;$A24,"",INDEX('ค่าเสื่อม 2564'!U$3:U$399,SMALL(IF('ค่าเสื่อม 2564'!$E$3:$E$399="28849-รพ.วังสมบูรณ์",ROW('ค่าเสื่อม 2564'!$E$3:$E$399)-ROW('ค่าเสื่อม 2564'!$E$3)+1),$A24)))</f>
        <v>0</v>
      </c>
      <c r="V24" s="7">
        <f t="array" ref="V24">IF(COUNTIF('ค่าเสื่อม 2564'!$E$3:$E$399,"28849-รพ.วังสมบูรณ์")&lt;$A24,"",INDEX('ค่าเสื่อม 2564'!V$3:V$399,SMALL(IF('ค่าเสื่อม 2564'!$E$3:$E$399="28849-รพ.วังสมบูรณ์",ROW('ค่าเสื่อม 2564'!$E$3:$E$399)-ROW('ค่าเสื่อม 2564'!$E$3)+1),$A24)))</f>
        <v>0</v>
      </c>
      <c r="W24" s="7">
        <f t="array" ref="W24">IF(COUNTIF('ค่าเสื่อม 2564'!$E$3:$E$399,"28849-รพ.วังสมบูรณ์")&lt;$A24,"",INDEX('ค่าเสื่อม 2564'!W$3:W$399,SMALL(IF('ค่าเสื่อม 2564'!$E$3:$E$399="28849-รพ.วังสมบูรณ์",ROW('ค่าเสื่อม 2564'!$E$3:$E$399)-ROW('ค่าเสื่อม 2564'!$E$3)+1),$A24)))</f>
        <v>400460</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วงเงินระดับจังหวัด</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07-ครุภัณฑ์การแพทย์สนับสนุน</v>
      </c>
      <c r="J25" s="7" t="str">
        <f t="array" ref="J25">IF(COUNTIF('ค่าเสื่อม 2564'!$E$3:$E$399,"28849-รพ.วังสมบูรณ์")&lt;$A25,"",INDEX('ค่าเสื่อม 2564'!J$3:J$399,SMALL(IF('ค่าเสื่อม 2564'!$E$3:$E$399="28849-รพ.วังสมบูรณ์",ROW('ค่าเสื่อม 2564'!$E$3:$E$399)-ROW('ค่าเสื่อม 2564'!$E$3)+1),$A25)))</f>
        <v>ตู้เก็บเวชภัณฑ์</v>
      </c>
      <c r="K25" s="7" t="str">
        <f t="array" ref="K25">IF(COUNTIF('ค่าเสื่อม 2564'!$E$3:$E$399,"28849-รพ.วังสมบูรณ์")&lt;$A25,"",INDEX('ค่าเสื่อม 2564'!K$3:K$399,SMALL(IF('ค่าเสื่อม 2564'!$E$3:$E$399="28849-รพ.วังสมบูรณ์",ROW('ค่าเสื่อม 2564'!$E$3:$E$399)-ROW('ค่าเสื่อม 2564'!$E$3)+1),$A25)))</f>
        <v>ตู้เก็บเวชภัณฑ์ ขนาด 90x40x190 cm</v>
      </c>
      <c r="L25" s="4">
        <f t="array" ref="L25">IF(COUNTIF('ค่าเสื่อม 2564'!$E$3:$E$399,"28849-รพ.วังสมบูรณ์")&lt;$A25,"",INDEX('ค่าเสื่อม 2564'!L$3:L$399,SMALL(IF('ค่าเสื่อม 2564'!$E$3:$E$399="28849-รพ.วังสมบูรณ์",ROW('ค่าเสื่อม 2564'!$E$3:$E$399)-ROW('ค่าเสื่อม 2564'!$E$3)+1),$A25)))</f>
        <v>1</v>
      </c>
      <c r="M25" s="7" t="str">
        <f t="array" ref="M25">IF(COUNTIF('ค่าเสื่อม 2564'!$E$3:$E$399,"28849-รพ.วังสมบูรณ์")&lt;$A25,"",INDEX('ค่าเสื่อม 2564'!M$3:M$399,SMALL(IF('ค่าเสื่อม 2564'!$E$3:$E$399="28849-รพ.วังสมบูรณ์",ROW('ค่าเสื่อม 2564'!$E$3:$E$399)-ROW('ค่าเสื่อม 2564'!$E$3)+1),$A25)))</f>
        <v>6530-031-0002/2</v>
      </c>
      <c r="N25" s="10">
        <f t="array" ref="N25">IF(COUNTIF('ค่าเสื่อม 2564'!$E$3:$E$399,"28849-รพ.วังสมบูรณ์")&lt;$A25,"",INDEX('ค่าเสื่อม 2564'!N$3:N$399,SMALL(IF('ค่าเสื่อม 2564'!$E$3:$E$399="28849-รพ.วังสมบูรณ์",ROW('ค่าเสื่อม 2564'!$E$3:$E$399)-ROW('ค่าเสื่อม 2564'!$E$3)+1),$A25)))</f>
        <v>14000</v>
      </c>
      <c r="O25" s="10">
        <f t="array" ref="O25">IF(COUNTIF('ค่าเสื่อม 2564'!$E$3:$E$399,"28849-รพ.วังสมบูรณ์")&lt;$A25,"",INDEX('ค่าเสื่อม 2564'!O$3:O$399,SMALL(IF('ค่าเสื่อม 2564'!$E$3:$E$399="28849-รพ.วังสมบูรณ์",ROW('ค่าเสื่อม 2564'!$E$3:$E$399)-ROW('ค่าเสื่อม 2564'!$E$3)+1),$A25)))</f>
        <v>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14000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07/10/2563)</v>
      </c>
      <c r="S25" s="4" t="str">
        <f t="array" ref="S25">IF(COUNTIF('ค่าเสื่อม 2564'!$E$3:$E$399,"28849-รพ.วังสมบูรณ์")&lt;$A25,"",INDEX('ค่าเสื่อม 2564'!S$3:S$399,SMALL(IF('ค่าเสื่อม 2564'!$E$3:$E$399="28849-รพ.วังสมบูรณ์",ROW('ค่าเสื่อม 2564'!$E$3:$E$399)-ROW('ค่าเสื่อม 2564'!$E$3)+1),$A25)))</f>
        <v>4-</v>
      </c>
      <c r="T25" s="10">
        <f t="array" ref="T25">IF(COUNTIF('ค่าเสื่อม 2564'!$E$3:$E$399,"28849-รพ.วังสมบูรณ์")&lt;$A25,"",INDEX('ค่าเสื่อม 2564'!T$3:T$399,SMALL(IF('ค่าเสื่อม 2564'!$E$3:$E$399="28849-รพ.วังสมบูรณ์",ROW('ค่าเสื่อม 2564'!$E$3:$E$399)-ROW('ค่าเสื่อม 2564'!$E$3)+1),$A25)))</f>
        <v>9100</v>
      </c>
      <c r="U25" s="10">
        <f t="array" ref="U25">IF(COUNTIF('ค่าเสื่อม 2564'!$E$3:$E$399,"28849-รพ.วังสมบูรณ์")&lt;$A25,"",INDEX('ค่าเสื่อม 2564'!U$3:U$399,SMALL(IF('ค่าเสื่อม 2564'!$E$3:$E$399="28849-รพ.วังสมบูรณ์",ROW('ค่าเสื่อม 2564'!$E$3:$E$399)-ROW('ค่าเสื่อม 2564'!$E$3)+1),$A25)))</f>
        <v>0</v>
      </c>
      <c r="V25" s="7">
        <f t="array" ref="V25">IF(COUNTIF('ค่าเสื่อม 2564'!$E$3:$E$399,"28849-รพ.วังสมบูรณ์")&lt;$A25,"",INDEX('ค่าเสื่อม 2564'!V$3:V$399,SMALL(IF('ค่าเสื่อม 2564'!$E$3:$E$399="28849-รพ.วังสมบูรณ์",ROW('ค่าเสื่อม 2564'!$E$3:$E$399)-ROW('ค่าเสื่อม 2564'!$E$3)+1),$A25)))</f>
        <v>0</v>
      </c>
      <c r="W25" s="7">
        <f t="array" ref="W25">IF(COUNTIF('ค่าเสื่อม 2564'!$E$3:$E$399,"28849-รพ.วังสมบูรณ์")&lt;$A25,"",INDEX('ค่าเสื่อม 2564'!W$3:W$399,SMALL(IF('ค่าเสื่อม 2564'!$E$3:$E$399="28849-รพ.วังสมบูรณ์",ROW('ค่าเสื่อม 2564'!$E$3:$E$399)-ROW('ค่าเสื่อม 2564'!$E$3)+1),$A25)))</f>
        <v>400539</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วงเงินหน่วยบริการสังกัดสป.สธ.</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08-ครุภัณฑ์คอมพิวเตอร์</v>
      </c>
      <c r="J26" s="7" t="str">
        <f t="array" ref="J26">IF(COUNTIF('ค่าเสื่อม 2564'!$E$3:$E$399,"28849-รพ.วังสมบูรณ์")&lt;$A26,"",INDEX('ค่าเสื่อม 2564'!J$3:J$399,SMALL(IF('ค่าเสื่อม 2564'!$E$3:$E$399="28849-รพ.วังสมบูรณ์",ROW('ค่าเสื่อม 2564'!$E$3:$E$399)-ROW('ค่าเสื่อม 2564'!$E$3)+1),$A26)))</f>
        <v>เครื่องพิมพ์ Multifunction แบบฉีดหมึกพร้อมติดตั้งถังหมึกพิมพ์ (Ink Tank Printer)</v>
      </c>
      <c r="K26" s="7" t="str">
        <f t="array" ref="K26">IF(COUNTIF('ค่าเสื่อม 2564'!$E$3:$E$399,"28849-รพ.วังสมบูรณ์")&lt;$A26,"",INDEX('ค่าเสื่อม 2564'!K$3:K$399,SMALL(IF('ค่าเสื่อม 2564'!$E$3:$E$399="28849-รพ.วังสมบูรณ์",ROW('ค่าเสื่อม 2564'!$E$3:$E$399)-ROW('ค่าเสื่อม 2564'!$E$3)+1),$A26)))</f>
        <v>เครื่องพิมพ์ Multifunction แบบฉีดหมึกพร้อมติดตั้งถังหมึกพิมพ์ (Ink Tank Printer) เป็นเครื่อง Printer, Copier, Scanner และ Fax ภายในเครื่องเดียวกัน</v>
      </c>
      <c r="L26" s="4">
        <f t="array" ref="L26">IF(COUNTIF('ค่าเสื่อม 2564'!$E$3:$E$399,"28849-รพ.วังสมบูรณ์")&lt;$A26,"",INDEX('ค่าเสื่อม 2564'!L$3:L$399,SMALL(IF('ค่าเสื่อม 2564'!$E$3:$E$399="28849-รพ.วังสมบูรณ์",ROW('ค่าเสื่อม 2564'!$E$3:$E$399)-ROW('ค่าเสื่อม 2564'!$E$3)+1),$A26)))</f>
        <v>2</v>
      </c>
      <c r="M26" s="7" t="str">
        <f t="array" ref="M26">IF(COUNTIF('ค่าเสื่อม 2564'!$E$3:$E$399,"28849-รพ.วังสมบูรณ์")&lt;$A26,"",INDEX('ค่าเสื่อม 2564'!M$3:M$399,SMALL(IF('ค่าเสื่อม 2564'!$E$3:$E$399="28849-รพ.วังสมบูรณ์",ROW('ค่าเสื่อม 2564'!$E$3:$E$399)-ROW('ค่าเสื่อม 2564'!$E$3)+1),$A26)))</f>
        <v>7440-309-0001/1,2</v>
      </c>
      <c r="N26" s="10">
        <f t="array" ref="N26">IF(COUNTIF('ค่าเสื่อม 2564'!$E$3:$E$399,"28849-รพ.วังสมบูรณ์")&lt;$A26,"",INDEX('ค่าเสื่อม 2564'!N$3:N$399,SMALL(IF('ค่าเสื่อม 2564'!$E$3:$E$399="28849-รพ.วังสมบูรณ์",ROW('ค่าเสื่อม 2564'!$E$3:$E$399)-ROW('ค่าเสื่อม 2564'!$E$3)+1),$A26)))</f>
        <v>10000</v>
      </c>
      <c r="O26" s="10">
        <f t="array" ref="O26">IF(COUNTIF('ค่าเสื่อม 2564'!$E$3:$E$399,"28849-รพ.วังสมบูรณ์")&lt;$A26,"",INDEX('ค่าเสื่อม 2564'!O$3:O$399,SMALL(IF('ค่าเสื่อม 2564'!$E$3:$E$399="28849-รพ.วังสมบูรณ์",ROW('ค่าเสื่อม 2564'!$E$3:$E$399)-ROW('ค่าเสื่อม 2564'!$E$3)+1),$A26)))</f>
        <v>5000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15000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07/10/2563)</v>
      </c>
      <c r="S26" s="4" t="str">
        <f t="array" ref="S26">IF(COUNTIF('ค่าเสื่อม 2564'!$E$3:$E$399,"28849-รพ.วังสมบูรณ์")&lt;$A26,"",INDEX('ค่าเสื่อม 2564'!S$3:S$399,SMALL(IF('ค่าเสื่อม 2564'!$E$3:$E$399="28849-รพ.วังสมบูรณ์",ROW('ค่าเสื่อม 2564'!$E$3:$E$399)-ROW('ค่าเสื่อม 2564'!$E$3)+1),$A26)))</f>
        <v>2-</v>
      </c>
      <c r="T26" s="10">
        <f t="array" ref="T26">IF(COUNTIF('ค่าเสื่อม 2564'!$E$3:$E$399,"28849-รพ.วังสมบูรณ์")&lt;$A26,"",INDEX('ค่าเสื่อม 2564'!T$3:T$399,SMALL(IF('ค่าเสื่อม 2564'!$E$3:$E$399="28849-รพ.วังสมบูรณ์",ROW('ค่าเสื่อม 2564'!$E$3:$E$399)-ROW('ค่าเสื่อม 2564'!$E$3)+1),$A26)))</f>
        <v>0</v>
      </c>
      <c r="U26" s="10">
        <f t="array" ref="U26">IF(COUNTIF('ค่าเสื่อม 2564'!$E$3:$E$399,"28849-รพ.วังสมบูรณ์")&lt;$A26,"",INDEX('ค่าเสื่อม 2564'!U$3:U$399,SMALL(IF('ค่าเสื่อม 2564'!$E$3:$E$399="28849-รพ.วังสมบูรณ์",ROW('ค่าเสื่อม 2564'!$E$3:$E$399)-ROW('ค่าเสื่อม 2564'!$E$3)+1),$A26)))</f>
        <v>0</v>
      </c>
      <c r="V26" s="7">
        <f t="array" ref="V26">IF(COUNTIF('ค่าเสื่อม 2564'!$E$3:$E$399,"28849-รพ.วังสมบูรณ์")&lt;$A26,"",INDEX('ค่าเสื่อม 2564'!V$3:V$399,SMALL(IF('ค่าเสื่อม 2564'!$E$3:$E$399="28849-รพ.วังสมบูรณ์",ROW('ค่าเสื่อม 2564'!$E$3:$E$399)-ROW('ค่าเสื่อม 2564'!$E$3)+1),$A26)))</f>
        <v>0</v>
      </c>
      <c r="W26" s="7">
        <f t="array" ref="W26">IF(COUNTIF('ค่าเสื่อม 2564'!$E$3:$E$399,"28849-รพ.วังสมบูรณ์")&lt;$A26,"",INDEX('ค่าเสื่อม 2564'!W$3:W$399,SMALL(IF('ค่าเสื่อม 2564'!$E$3:$E$399="28849-รพ.วังสมบูรณ์",ROW('ค่าเสื่อม 2564'!$E$3:$E$399)-ROW('ค่าเสื่อม 2564'!$E$3)+1),$A26)))</f>
        <v>398877</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ครุภัณฑ์</v>
      </c>
      <c r="I27" s="7" t="str">
        <f t="array" ref="I27">IF(COUNTIF('ค่าเสื่อม 2564'!$E$3:$E$399,"28849-รพ.วังสมบูรณ์")&lt;$A27,"",INDEX('ค่าเสื่อม 2564'!I$3:I$399,SMALL(IF('ค่าเสื่อม 2564'!$E$3:$E$399="28849-รพ.วังสมบูรณ์",ROW('ค่าเสื่อม 2564'!$E$3:$E$399)-ROW('ค่าเสื่อม 2564'!$E$3)+1),$A27)))</f>
        <v>03-ครุภัณฑ์การแพทย์</v>
      </c>
      <c r="J27" s="7" t="str">
        <f t="array" ref="J27">IF(COUNTIF('ค่าเสื่อม 2564'!$E$3:$E$399,"28849-รพ.วังสมบูรณ์")&lt;$A27,"",INDEX('ค่าเสื่อม 2564'!J$3:J$399,SMALL(IF('ค่าเสื่อม 2564'!$E$3:$E$399="28849-รพ.วังสมบูรณ์",ROW('ค่าเสื่อม 2564'!$E$3:$E$399)-ROW('ค่าเสื่อม 2564'!$E$3)+1),$A27)))</f>
        <v>เครื่องนับแยกชนิดเม็ดเลือดขาว</v>
      </c>
      <c r="K27" s="7" t="str">
        <f t="array" ref="K27">IF(COUNTIF('ค่าเสื่อม 2564'!$E$3:$E$399,"28849-รพ.วังสมบูรณ์")&lt;$A27,"",INDEX('ค่าเสื่อม 2564'!K$3:K$399,SMALL(IF('ค่าเสื่อม 2564'!$E$3:$E$399="28849-รพ.วังสมบูรณ์",ROW('ค่าเสื่อม 2564'!$E$3:$E$399)-ROW('ค่าเสื่อม 2564'!$E$3)+1),$A27)))</f>
        <v>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6515-005-0003/2</v>
      </c>
      <c r="N27" s="10">
        <f t="array" ref="N27">IF(COUNTIF('ค่าเสื่อม 2564'!$E$3:$E$399,"28849-รพ.วังสมบูรณ์")&lt;$A27,"",INDEX('ค่าเสื่อม 2564'!N$3:N$399,SMALL(IF('ค่าเสื่อม 2564'!$E$3:$E$399="28849-รพ.วังสมบูรณ์",ROW('ค่าเสื่อม 2564'!$E$3:$E$399)-ROW('ค่าเสื่อม 2564'!$E$3)+1),$A27)))</f>
        <v>20000</v>
      </c>
      <c r="O27" s="10">
        <f t="array" ref="O27">IF(COUNTIF('ค่าเสื่อม 2564'!$E$3:$E$399,"28849-รพ.วังสมบูรณ์")&lt;$A27,"",INDEX('ค่าเสื่อม 2564'!O$3:O$399,SMALL(IF('ค่าเสื่อม 2564'!$E$3:$E$399="28849-รพ.วังสมบูรณ์",ROW('ค่าเสื่อม 2564'!$E$3:$E$399)-ROW('ค่าเสื่อม 2564'!$E$3)+1),$A27)))</f>
        <v>0</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20000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07/10/2563)</v>
      </c>
      <c r="S27" s="4" t="str">
        <f t="array" ref="S27">IF(COUNTIF('ค่าเสื่อม 2564'!$E$3:$E$399,"28849-รพ.วังสมบูรณ์")&lt;$A27,"",INDEX('ค่าเสื่อม 2564'!S$3:S$399,SMALL(IF('ค่าเสื่อม 2564'!$E$3:$E$399="28849-รพ.วังสมบูรณ์",ROW('ค่าเสื่อม 2564'!$E$3:$E$399)-ROW('ค่าเสื่อม 2564'!$E$3)+1),$A27)))</f>
        <v>4-</v>
      </c>
      <c r="T27" s="10">
        <f t="array" ref="T27">IF(COUNTIF('ค่าเสื่อม 2564'!$E$3:$E$399,"28849-รพ.วังสมบูรณ์")&lt;$A27,"",INDEX('ค่าเสื่อม 2564'!T$3:T$399,SMALL(IF('ค่าเสื่อม 2564'!$E$3:$E$399="28849-รพ.วังสมบูรณ์",ROW('ค่าเสื่อม 2564'!$E$3:$E$399)-ROW('ค่าเสื่อม 2564'!$E$3)+1),$A27)))</f>
        <v>13900</v>
      </c>
      <c r="U27" s="10">
        <f t="array" ref="U27">IF(COUNTIF('ค่าเสื่อม 2564'!$E$3:$E$399,"28849-รพ.วังสมบูรณ์")&lt;$A27,"",INDEX('ค่าเสื่อม 2564'!U$3:U$399,SMALL(IF('ค่าเสื่อม 2564'!$E$3:$E$399="28849-รพ.วังสมบูรณ์",ROW('ค่าเสื่อม 2564'!$E$3:$E$399)-ROW('ค่าเสื่อม 2564'!$E$3)+1),$A27)))</f>
        <v>0</v>
      </c>
      <c r="V27" s="7">
        <f t="array" ref="V27">IF(COUNTIF('ค่าเสื่อม 2564'!$E$3:$E$399,"28849-รพ.วังสมบูรณ์")&lt;$A27,"",INDEX('ค่าเสื่อม 2564'!V$3:V$399,SMALL(IF('ค่าเสื่อม 2564'!$E$3:$E$399="28849-รพ.วังสมบูรณ์",ROW('ค่าเสื่อม 2564'!$E$3:$E$399)-ROW('ค่าเสื่อม 2564'!$E$3)+1),$A27)))</f>
        <v>0</v>
      </c>
      <c r="W27" s="7">
        <f t="array" ref="W27">IF(COUNTIF('ค่าเสื่อม 2564'!$E$3:$E$399,"28849-รพ.วังสมบูรณ์")&lt;$A27,"",INDEX('ค่าเสื่อม 2564'!W$3:W$399,SMALL(IF('ค่าเสื่อม 2564'!$E$3:$E$399="28849-รพ.วังสมบูรณ์",ROW('ค่าเสื่อม 2564'!$E$3:$E$399)-ROW('ค่าเสื่อม 2564'!$E$3)+1),$A27)))</f>
        <v>400699</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09-ครุภัณฑ์งานบ้านงานครัว</v>
      </c>
      <c r="J28" s="7" t="str">
        <f t="array" ref="J28">IF(COUNTIF('ค่าเสื่อม 2564'!$E$3:$E$399,"28849-รพ.วังสมบูรณ์")&lt;$A28,"",INDEX('ค่าเสื่อม 2564'!J$3:J$399,SMALL(IF('ค่าเสื่อม 2564'!$E$3:$E$399="28849-รพ.วังสมบูรณ์",ROW('ค่าเสื่อม 2564'!$E$3:$E$399)-ROW('ค่าเสื่อม 2564'!$E$3)+1),$A28)))</f>
        <v>โต๊ะวางเตาแก๊ส</v>
      </c>
      <c r="K28" s="7" t="str">
        <f t="array" ref="K28">IF(COUNTIF('ค่าเสื่อม 2564'!$E$3:$E$399,"28849-รพ.วังสมบูรณ์")&lt;$A28,"",INDEX('ค่าเสื่อม 2564'!K$3:K$399,SMALL(IF('ค่าเสื่อม 2564'!$E$3:$E$399="28849-รพ.วังสมบูรณ์",ROW('ค่าเสื่อม 2564'!$E$3:$E$399)-ROW('ค่าเสื่อม 2564'!$E$3)+1),$A28)))</f>
        <v>โต๊ะวางเตาแก๊ส ขนาด กว้าง 52 เซนติเมตร ยาว 120 เซนติเมตร สูง 80 เซนติเมตร ด้านบนปูด้วยกระเบื้องแผ่นใหญ่แข็งแรงทนทาน</v>
      </c>
      <c r="L28" s="4">
        <f t="array" ref="L28">IF(COUNTIF('ค่าเสื่อม 2564'!$E$3:$E$399,"28849-รพ.วังสมบูรณ์")&lt;$A28,"",INDEX('ค่าเสื่อม 2564'!L$3:L$399,SMALL(IF('ค่าเสื่อม 2564'!$E$3:$E$399="28849-รพ.วังสมบูรณ์",ROW('ค่าเสื่อม 2564'!$E$3:$E$399)-ROW('ค่าเสื่อม 2564'!$E$3)+1),$A28)))</f>
        <v>1</v>
      </c>
      <c r="M28" s="7" t="str">
        <f t="array" ref="M28">IF(COUNTIF('ค่าเสื่อม 2564'!$E$3:$E$399,"28849-รพ.วังสมบูรณ์")&lt;$A28,"",INDEX('ค่าเสื่อม 2564'!M$3:M$399,SMALL(IF('ค่าเสื่อม 2564'!$E$3:$E$399="28849-รพ.วังสมบูรณ์",ROW('ค่าเสื่อม 2564'!$E$3:$E$399)-ROW('ค่าเสื่อม 2564'!$E$3)+1),$A28)))</f>
        <v>9925-011-0001/1</v>
      </c>
      <c r="N28" s="10">
        <f t="array" ref="N28">IF(COUNTIF('ค่าเสื่อม 2564'!$E$3:$E$399,"28849-รพ.วังสมบูรณ์")&lt;$A28,"",INDEX('ค่าเสื่อม 2564'!N$3:N$399,SMALL(IF('ค่าเสื่อม 2564'!$E$3:$E$399="28849-รพ.วังสมบูรณ์",ROW('ค่าเสื่อม 2564'!$E$3:$E$399)-ROW('ค่าเสื่อม 2564'!$E$3)+1),$A28)))</f>
        <v>2858.04</v>
      </c>
      <c r="O28" s="10">
        <f t="array" ref="O28">IF(COUNTIF('ค่าเสื่อม 2564'!$E$3:$E$399,"28849-รพ.วังสมบูรณ์")&lt;$A28,"",INDEX('ค่าเสื่อม 2564'!O$3:O$399,SMALL(IF('ค่าเสื่อม 2564'!$E$3:$E$399="28849-รพ.วังสมบูรณ์",ROW('ค่าเสื่อม 2564'!$E$3:$E$399)-ROW('ค่าเสื่อม 2564'!$E$3)+1),$A28)))</f>
        <v>2141.96</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5000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07/10/2563)</v>
      </c>
      <c r="S28" s="4" t="str">
        <f t="array" ref="S28">IF(COUNTIF('ค่าเสื่อม 2564'!$E$3:$E$399,"28849-รพ.วังสมบูรณ์")&lt;$A28,"",INDEX('ค่าเสื่อม 2564'!S$3:S$399,SMALL(IF('ค่าเสื่อม 2564'!$E$3:$E$399="28849-รพ.วังสมบูรณ์",ROW('ค่าเสื่อม 2564'!$E$3:$E$399)-ROW('ค่าเสื่อม 2564'!$E$3)+1),$A28)))</f>
        <v>4-</v>
      </c>
      <c r="T28" s="10">
        <f t="array" ref="T28">IF(COUNTIF('ค่าเสื่อม 2564'!$E$3:$E$399,"28849-รพ.วังสมบูรณ์")&lt;$A28,"",INDEX('ค่าเสื่อม 2564'!T$3:T$399,SMALL(IF('ค่าเสื่อม 2564'!$E$3:$E$399="28849-รพ.วังสมบูรณ์",ROW('ค่าเสื่อม 2564'!$E$3:$E$399)-ROW('ค่าเสื่อม 2564'!$E$3)+1),$A28)))</f>
        <v>2858.04</v>
      </c>
      <c r="U28" s="10">
        <f t="array" ref="U28">IF(COUNTIF('ค่าเสื่อม 2564'!$E$3:$E$399,"28849-รพ.วังสมบูรณ์")&lt;$A28,"",INDEX('ค่าเสื่อม 2564'!U$3:U$399,SMALL(IF('ค่าเสื่อม 2564'!$E$3:$E$399="28849-รพ.วังสมบูรณ์",ROW('ค่าเสื่อม 2564'!$E$3:$E$399)-ROW('ค่าเสื่อม 2564'!$E$3)+1),$A28)))</f>
        <v>0</v>
      </c>
      <c r="V28" s="7">
        <f t="array" ref="V28">IF(COUNTIF('ค่าเสื่อม 2564'!$E$3:$E$399,"28849-รพ.วังสมบูรณ์")&lt;$A28,"",INDEX('ค่าเสื่อม 2564'!V$3:V$399,SMALL(IF('ค่าเสื่อม 2564'!$E$3:$E$399="28849-รพ.วังสมบูรณ์",ROW('ค่าเสื่อม 2564'!$E$3:$E$399)-ROW('ค่าเสื่อม 2564'!$E$3)+1),$A28)))</f>
        <v>0</v>
      </c>
      <c r="W28" s="7">
        <f t="array" ref="W28">IF(COUNTIF('ค่าเสื่อม 2564'!$E$3:$E$399,"28849-รพ.วังสมบูรณ์")&lt;$A28,"",INDEX('ค่าเสื่อม 2564'!W$3:W$399,SMALL(IF('ค่าเสื่อม 2564'!$E$3:$E$399="28849-รพ.วังสมบูรณ์",ROW('ค่าเสื่อม 2564'!$E$3:$E$399)-ROW('ค่าเสื่อม 2564'!$E$3)+1),$A28)))</f>
        <v>400488</v>
      </c>
    </row>
    <row r="29" spans="1:24" s="65" customFormat="1" ht="63">
      <c r="A29" s="58"/>
      <c r="B29" s="59"/>
      <c r="C29" s="59"/>
      <c r="D29" s="59"/>
      <c r="E29" s="59"/>
      <c r="F29" s="59"/>
      <c r="G29" s="59"/>
      <c r="H29" s="60"/>
      <c r="I29" s="61"/>
      <c r="J29" s="59"/>
      <c r="K29" s="60"/>
      <c r="L29" s="62"/>
      <c r="M29" s="60"/>
      <c r="N29" s="60">
        <f>SUM(N3:N28)</f>
        <v>2448058.04</v>
      </c>
      <c r="O29" s="60">
        <f t="shared" ref="O29:U29" si="0">SUM(O4:O28)</f>
        <v>28441.96</v>
      </c>
      <c r="P29" s="60">
        <f t="shared" si="0"/>
        <v>0</v>
      </c>
      <c r="Q29" s="60">
        <f t="shared" si="0"/>
        <v>2476500</v>
      </c>
      <c r="R29" s="60">
        <f t="shared" si="0"/>
        <v>0</v>
      </c>
      <c r="S29" s="62">
        <f t="shared" si="0"/>
        <v>0</v>
      </c>
      <c r="T29" s="60">
        <f t="shared" si="0"/>
        <v>872458.04</v>
      </c>
      <c r="U29" s="60">
        <f t="shared" si="0"/>
        <v>0</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07/10/2563)</v>
      </c>
      <c r="S4" s="4" t="str">
        <f t="array" ref="S4">IF(COUNTIF('ค่าเสื่อม 2564'!$E$3:$E$399,"28850-รพ.โคกสูง")&lt;$A4,"",INDEX('ค่าเสื่อม 2564'!S$3:S$399,SMALL(IF('ค่าเสื่อม 2564'!$E$3:$E$399="28850-รพ.โคกสูง",ROW('ค่าเสื่อม 2564'!$E$3:$E$399)-ROW('ค่าเสื่อม 2564'!$E$3)+1),$A4)))</f>
        <v>3-</v>
      </c>
      <c r="T4" s="10">
        <f t="array" ref="T4">IF(COUNTIF('ค่าเสื่อม 2564'!$E$3:$E$399,"28850-รพ.โคกสูง")&lt;$A4,"",INDEX('ค่าเสื่อม 2564'!T$3:T$399,SMALL(IF('ค่าเสื่อม 2564'!$E$3:$E$399="28850-รพ.โคกสูง",ROW('ค่าเสื่อม 2564'!$E$3:$E$399)-ROW('ค่าเสื่อม 2564'!$E$3)+1),$A4)))</f>
        <v>65600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07/10/2563)</v>
      </c>
      <c r="S5" s="4" t="str">
        <f t="array" ref="S5">IF(COUNTIF('ค่าเสื่อม 2564'!$E$3:$E$399,"28850-รพ.โคกสูง")&lt;$A5,"",INDEX('ค่าเสื่อม 2564'!S$3:S$399,SMALL(IF('ค่าเสื่อม 2564'!$E$3:$E$399="28850-รพ.โคกสูง",ROW('ค่าเสื่อม 2564'!$E$3:$E$399)-ROW('ค่าเสื่อม 2564'!$E$3)+1),$A5)))</f>
        <v>3-</v>
      </c>
      <c r="T5" s="10">
        <f t="array" ref="T5">IF(COUNTIF('ค่าเสื่อม 2564'!$E$3:$E$399,"28850-รพ.โคกสูง")&lt;$A5,"",INDEX('ค่าเสื่อม 2564'!T$3:T$399,SMALL(IF('ค่าเสื่อม 2564'!$E$3:$E$399="28850-รพ.โคกสูง",ROW('ค่าเสื่อม 2564'!$E$3:$E$399)-ROW('ค่าเสื่อม 2564'!$E$3)+1),$A5)))</f>
        <v>347200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07/10/2563)</v>
      </c>
      <c r="S6" s="4" t="str">
        <f t="array" ref="S6">IF(COUNTIF('ค่าเสื่อม 2564'!$E$3:$E$399,"28850-รพ.โคกสูง")&lt;$A6,"",INDEX('ค่าเสื่อม 2564'!S$3:S$399,SMALL(IF('ค่าเสื่อม 2564'!$E$3:$E$399="28850-รพ.โคกสูง",ROW('ค่าเสื่อม 2564'!$E$3:$E$399)-ROW('ค่าเสื่อม 2564'!$E$3)+1),$A6)))</f>
        <v>4-</v>
      </c>
      <c r="T6" s="10">
        <f t="array" ref="T6">IF(COUNTIF('ค่าเสื่อม 2564'!$E$3:$E$399,"28850-รพ.โคกสูง")&lt;$A6,"",INDEX('ค่าเสื่อม 2564'!T$3:T$399,SMALL(IF('ค่าเสื่อม 2564'!$E$3:$E$399="28850-รพ.โคกสูง",ROW('ค่าเสื่อม 2564'!$E$3:$E$399)-ROW('ค่าเสื่อม 2564'!$E$3)+1),$A6)))</f>
        <v>65000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วงเงินระดับเขต</v>
      </c>
      <c r="H7" s="7" t="str">
        <f t="array" ref="H7">IF(COUNTIF('ค่าเสื่อม 2564'!$E$3:$E$399,"28850-รพ.โคกสูง")&lt;$A7,"",INDEX('ค่าเสื่อม 2564'!H$3:H$399,SMALL(IF('ค่าเสื่อม 2564'!$E$3:$E$399="28850-รพ.โคกสูง",ROW('ค่าเสื่อม 2564'!$E$3:$E$399)-ROW('ค่าเสื่อม 2564'!$E$3)+1),$A7)))</f>
        <v>ครุภัณฑ์</v>
      </c>
      <c r="I7" s="7" t="str">
        <f t="array" ref="I7">IF(COUNTIF('ค่าเสื่อม 2564'!$E$3:$E$399,"28850-รพ.โคกสูง")&lt;$A7,"",INDEX('ค่าเสื่อม 2564'!I$3:I$399,SMALL(IF('ค่าเสื่อม 2564'!$E$3:$E$399="28850-รพ.โคกสูง",ROW('ค่าเสื่อม 2564'!$E$3:$E$399)-ROW('ค่าเสื่อม 2564'!$E$3)+1),$A7)))</f>
        <v>03-ครุภัณฑ์การแพทย์</v>
      </c>
      <c r="J7" s="7" t="str">
        <f t="array" ref="J7">IF(COUNTIF('ค่าเสื่อม 2564'!$E$3:$E$399,"28850-รพ.โคกสูง")&lt;$A7,"",INDEX('ค่าเสื่อม 2564'!J$3:J$399,SMALL(IF('ค่าเสื่อม 2564'!$E$3:$E$399="28850-รพ.โคกสูง",ROW('ค่าเสื่อม 2564'!$E$3:$E$399)-ROW('ค่าเสื่อม 2564'!$E$3)+1),$A7)))</f>
        <v>รถเข็นของจ่ายกลาง</v>
      </c>
      <c r="K7" s="7" t="str">
        <f t="array" ref="K7">IF(COUNTIF('ค่าเสื่อม 2564'!$E$3:$E$399,"28850-รพ.โคกสูง")&lt;$A7,"",INDEX('ค่าเสื่อม 2564'!K$3:K$399,SMALL(IF('ค่าเสื่อม 2564'!$E$3:$E$399="28850-รพ.โคกสูง",ROW('ค่าเสื่อม 2564'!$E$3:$E$399)-ROW('ค่าเสื่อม 2564'!$E$3)+1),$A7)))</f>
        <v>รถเข็นของจ่ายกลาง โรงพยาบาลโคกสูง</v>
      </c>
      <c r="L7" s="4">
        <f t="array" ref="L7">IF(COUNTIF('ค่าเสื่อม 2564'!$E$3:$E$399,"28850-รพ.โคกสูง")&lt;$A7,"",INDEX('ค่าเสื่อม 2564'!L$3:L$399,SMALL(IF('ค่าเสื่อม 2564'!$E$3:$E$399="28850-รพ.โคกสูง",ROW('ค่าเสื่อม 2564'!$E$3:$E$399)-ROW('ค่าเสื่อม 2564'!$E$3)+1),$A7)))</f>
        <v>1</v>
      </c>
      <c r="M7" s="7" t="str">
        <f t="array" ref="M7">IF(COUNTIF('ค่าเสื่อม 2564'!$E$3:$E$399,"28850-รพ.โคกสูง")&lt;$A7,"",INDEX('ค่าเสื่อม 2564'!M$3:M$399,SMALL(IF('ค่าเสื่อม 2564'!$E$3:$E$399="28850-รพ.โคกสูง",ROW('ค่าเสื่อม 2564'!$E$3:$E$399)-ROW('ค่าเสื่อม 2564'!$E$3)+1),$A7)))</f>
        <v>3920-005-001/1</v>
      </c>
      <c r="N7" s="10">
        <f t="array" ref="N7">IF(COUNTIF('ค่าเสื่อม 2564'!$E$3:$E$399,"28850-รพ.โคกสูง")&lt;$A7,"",INDEX('ค่าเสื่อม 2564'!N$3:N$399,SMALL(IF('ค่าเสื่อม 2564'!$E$3:$E$399="28850-รพ.โคกสูง",ROW('ค่าเสื่อม 2564'!$E$3:$E$399)-ROW('ค่าเสื่อม 2564'!$E$3)+1),$A7)))</f>
        <v>150000</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150000</v>
      </c>
      <c r="R7" s="7" t="str">
        <f t="array" ref="R7">IF(COUNTIF('ค่าเสื่อม 2564'!$E$3:$E$399,"28850-รพ.โคกสูง")&lt;$A7,"",INDEX('ค่าเสื่อม 2564'!R$3:R$399,SMALL(IF('ค่าเสื่อม 2564'!$E$3:$E$399="28850-รพ.โคกสูง",ROW('ค่าเสื่อม 2564'!$E$3:$E$399)-ROW('ค่าเสื่อม 2564'!$E$3)+1),$A7)))</f>
        <v>6/2563 (วันที่ 07/10/2563)</v>
      </c>
      <c r="S7" s="4" t="str">
        <f t="array" ref="S7">IF(COUNTIF('ค่าเสื่อม 2564'!$E$3:$E$399,"28850-รพ.โคกสูง")&lt;$A7,"",INDEX('ค่าเสื่อม 2564'!S$3:S$399,SMALL(IF('ค่าเสื่อม 2564'!$E$3:$E$399="28850-รพ.โคกสูง",ROW('ค่าเสื่อม 2564'!$E$3:$E$399)-ROW('ค่าเสื่อม 2564'!$E$3)+1),$A7)))</f>
        <v>3-</v>
      </c>
      <c r="T7" s="10">
        <f t="array" ref="T7">IF(COUNTIF('ค่าเสื่อม 2564'!$E$3:$E$399,"28850-รพ.โคกสูง")&lt;$A7,"",INDEX('ค่าเสื่อม 2564'!T$3:T$399,SMALL(IF('ค่าเสื่อม 2564'!$E$3:$E$399="28850-รพ.โคกสูง",ROW('ค่าเสื่อม 2564'!$E$3:$E$399)-ROW('ค่าเสื่อม 2564'!$E$3)+1),$A7)))</f>
        <v>122500</v>
      </c>
      <c r="U7" s="10">
        <f t="array" ref="U7">IF(COUNTIF('ค่าเสื่อม 2564'!$E$3:$E$399,"28850-รพ.โคกสูง")&lt;$A7,"",INDEX('ค่าเสื่อม 2564'!U$3:U$399,SMALL(IF('ค่าเสื่อม 2564'!$E$3:$E$399="28850-รพ.โคกสูง",ROW('ค่าเสื่อม 2564'!$E$3:$E$399)-ROW('ค่าเสื่อม 2564'!$E$3)+1),$A7)))</f>
        <v>0</v>
      </c>
      <c r="V7" s="7">
        <f t="array" ref="V7">IF(COUNTIF('ค่าเสื่อม 2564'!$E$3:$E$399,"28850-รพ.โคกสูง")&lt;$A7,"",INDEX('ค่าเสื่อม 2564'!V$3:V$399,SMALL(IF('ค่าเสื่อม 2564'!$E$3:$E$399="28850-รพ.โคกสูง",ROW('ค่าเสื่อม 2564'!$E$3:$E$399)-ROW('ค่าเสื่อม 2564'!$E$3)+1),$A7)))</f>
        <v>0</v>
      </c>
      <c r="W7" s="7">
        <f t="array" ref="W7">IF(COUNTIF('ค่าเสื่อม 2564'!$E$3:$E$399,"28850-รพ.โคกสูง")&lt;$A7,"",INDEX('ค่าเสื่อม 2564'!W$3:W$399,SMALL(IF('ค่าเสื่อม 2564'!$E$3:$E$399="28850-รพ.โคกสูง",ROW('ค่าเสื่อม 2564'!$E$3:$E$399)-ROW('ค่าเสื่อม 2564'!$E$3)+1),$A7)))</f>
        <v>395232</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วงเงินระดับเขต</v>
      </c>
      <c r="H8" s="7" t="str">
        <f t="array" ref="H8">IF(COUNTIF('ค่าเสื่อม 2564'!$E$3:$E$399,"28850-รพ.โคกสูง")&lt;$A8,"",INDEX('ค่าเสื่อม 2564'!H$3:H$399,SMALL(IF('ค่าเสื่อม 2564'!$E$3:$E$399="28850-รพ.โคกสูง",ROW('ค่าเสื่อม 2564'!$E$3:$E$399)-ROW('ค่าเสื่อม 2564'!$E$3)+1),$A8)))</f>
        <v>ครุภัณฑ์</v>
      </c>
      <c r="I8" s="7" t="str">
        <f t="array" ref="I8">IF(COUNTIF('ค่าเสื่อม 2564'!$E$3:$E$399,"28850-รพ.โคกสูง")&lt;$A8,"",INDEX('ค่าเสื่อม 2564'!I$3:I$399,SMALL(IF('ค่าเสื่อม 2564'!$E$3:$E$399="28850-รพ.โคกสูง",ROW('ค่าเสื่อม 2564'!$E$3:$E$399)-ROW('ค่าเสื่อม 2564'!$E$3)+1),$A8)))</f>
        <v>03-ครุภัณฑ์การแพทย์</v>
      </c>
      <c r="J8" s="7" t="str">
        <f t="array" ref="J8">IF(COUNTIF('ค่าเสื่อม 2564'!$E$3:$E$399,"28850-รพ.โคกสูง")&lt;$A8,"",INDEX('ค่าเสื่อม 2564'!J$3:J$399,SMALL(IF('ค่าเสื่อม 2564'!$E$3:$E$399="28850-รพ.โคกสูง",ROW('ค่าเสื่อม 2564'!$E$3:$E$399)-ROW('ค่าเสื่อม 2564'!$E$3)+1),$A8)))</f>
        <v>เตียงเฟาว์เลอร์ ชนิดไฟฟ้า</v>
      </c>
      <c r="K8" s="7" t="str">
        <f t="array" ref="K8">IF(COUNTIF('ค่าเสื่อม 2564'!$E$3:$E$399,"28850-รพ.โคกสูง")&lt;$A8,"",INDEX('ค่าเสื่อม 2564'!K$3:K$399,SMALL(IF('ค่าเสื่อม 2564'!$E$3:$E$399="28850-รพ.โคกสูง",ROW('ค่าเสื่อม 2564'!$E$3:$E$399)-ROW('ค่าเสื่อม 2564'!$E$3)+1),$A8)))</f>
        <v>เตียงเฟาว์เลอร์ ชนิดไฟฟ้า</v>
      </c>
      <c r="L8" s="4">
        <f t="array" ref="L8">IF(COUNTIF('ค่าเสื่อม 2564'!$E$3:$E$399,"28850-รพ.โคกสูง")&lt;$A8,"",INDEX('ค่าเสื่อม 2564'!L$3:L$399,SMALL(IF('ค่าเสื่อม 2564'!$E$3:$E$399="28850-รพ.โคกสูง",ROW('ค่าเสื่อม 2564'!$E$3:$E$399)-ROW('ค่าเสื่อม 2564'!$E$3)+1),$A8)))</f>
        <v>2</v>
      </c>
      <c r="M8" s="7" t="str">
        <f t="array" ref="M8">IF(COUNTIF('ค่าเสื่อม 2564'!$E$3:$E$399,"28850-รพ.โคกสูง")&lt;$A8,"",INDEX('ค่าเสื่อม 2564'!M$3:M$399,SMALL(IF('ค่าเสื่อม 2564'!$E$3:$E$399="28850-รพ.โคกสูง",ROW('ค่าเสื่อม 2564'!$E$3:$E$399)-ROW('ค่าเสื่อม 2564'!$E$3)+1),$A8)))</f>
        <v>6530-001-2121/001,6530-001-2121/002</v>
      </c>
      <c r="N8" s="10">
        <f t="array" ref="N8">IF(COUNTIF('ค่าเสื่อม 2564'!$E$3:$E$399,"28850-รพ.โคกสูง")&lt;$A8,"",INDEX('ค่าเสื่อม 2564'!N$3:N$399,SMALL(IF('ค่าเสื่อม 2564'!$E$3:$E$399="28850-รพ.โคกสูง",ROW('ค่าเสื่อม 2564'!$E$3:$E$399)-ROW('ค่าเสื่อม 2564'!$E$3)+1),$A8)))</f>
        <v>93000</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93000</v>
      </c>
      <c r="R8" s="7" t="str">
        <f t="array" ref="R8">IF(COUNTIF('ค่าเสื่อม 2564'!$E$3:$E$399,"28850-รพ.โคกสูง")&lt;$A8,"",INDEX('ค่าเสื่อม 2564'!R$3:R$399,SMALL(IF('ค่าเสื่อม 2564'!$E$3:$E$399="28850-รพ.โคกสูง",ROW('ค่าเสื่อม 2564'!$E$3:$E$399)-ROW('ค่าเสื่อม 2564'!$E$3)+1),$A8)))</f>
        <v>6/2563 (วันที่ 07/10/2563)</v>
      </c>
      <c r="S8" s="4" t="str">
        <f t="array" ref="S8">IF(COUNTIF('ค่าเสื่อม 2564'!$E$3:$E$399,"28850-รพ.โคกสูง")&lt;$A8,"",INDEX('ค่าเสื่อม 2564'!S$3:S$399,SMALL(IF('ค่าเสื่อม 2564'!$E$3:$E$399="28850-รพ.โคกสูง",ROW('ค่าเสื่อม 2564'!$E$3:$E$399)-ROW('ค่าเสื่อม 2564'!$E$3)+1),$A8)))</f>
        <v>3-</v>
      </c>
      <c r="T8" s="10">
        <f t="array" ref="T8">IF(COUNTIF('ค่าเสื่อม 2564'!$E$3:$E$399,"28850-รพ.โคกสูง")&lt;$A8,"",INDEX('ค่าเสื่อม 2564'!T$3:T$399,SMALL(IF('ค่าเสื่อม 2564'!$E$3:$E$399="28850-รพ.โคกสูง",ROW('ค่าเสื่อม 2564'!$E$3:$E$399)-ROW('ค่าเสื่อม 2564'!$E$3)+1),$A8)))</f>
        <v>91000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441677</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วงเงินหน่วยบริการสังกัดสป.สธ.</v>
      </c>
      <c r="H9" s="7" t="str">
        <f t="array" ref="H9">IF(COUNTIF('ค่าเสื่อม 2564'!$E$3:$E$399,"28850-รพ.โคกสูง")&lt;$A9,"",INDEX('ค่าเสื่อม 2564'!H$3:H$399,SMALL(IF('ค่าเสื่อม 2564'!$E$3:$E$399="28850-รพ.โคกสูง",ROW('ค่าเสื่อม 2564'!$E$3:$E$399)-ROW('ค่าเสื่อม 2564'!$E$3)+1),$A9)))</f>
        <v>สิ่งก่อสร้าง</v>
      </c>
      <c r="I9" s="7" t="str">
        <f t="array" ref="I9">IF(COUNTIF('ค่าเสื่อม 2564'!$E$3:$E$399,"28850-รพ.โคกสูง")&lt;$A9,"",INDEX('ค่าเสื่อม 2564'!I$3:I$399,SMALL(IF('ค่าเสื่อม 2564'!$E$3:$E$399="28850-รพ.โคกสูง",ROW('ค่าเสื่อม 2564'!$E$3:$E$399)-ROW('ค่าเสื่อม 2564'!$E$3)+1),$A9)))</f>
        <v>-</v>
      </c>
      <c r="J9" s="7" t="str">
        <f t="array" ref="J9">IF(COUNTIF('ค่าเสื่อม 2564'!$E$3:$E$399,"28850-รพ.โคกสูง")&lt;$A9,"",INDEX('ค่าเสื่อม 2564'!J$3:J$399,SMALL(IF('ค่าเสื่อม 2564'!$E$3:$E$399="28850-รพ.โคกสูง",ROW('ค่าเสื่อม 2564'!$E$3:$E$399)-ROW('ค่าเสื่อม 2564'!$E$3)+1),$A9)))</f>
        <v>ซ่อมแซมอาคารผู้ป่วยนอก</v>
      </c>
      <c r="K9" s="7" t="str">
        <f t="array" ref="K9">IF(COUNTIF('ค่าเสื่อม 2564'!$E$3:$E$399,"28850-รพ.โคกสูง")&lt;$A9,"",INDEX('ค่าเสื่อม 2564'!K$3:K$399,SMALL(IF('ค่าเสื่อม 2564'!$E$3:$E$399="28850-รพ.โคกสูง",ROW('ค่าเสื่อม 2564'!$E$3:$E$399)-ROW('ค่าเสื่อม 2564'!$E$3)+1),$A9)))</f>
        <v>ซ่อมแซมโซนบริการ อาคารผู้ป่วยนอก โรงพยาบาลโคกสูง</v>
      </c>
      <c r="L9" s="4">
        <f t="array" ref="L9">IF(COUNTIF('ค่าเสื่อม 2564'!$E$3:$E$399,"28850-รพ.โคกสูง")&lt;$A9,"",INDEX('ค่าเสื่อม 2564'!L$3:L$399,SMALL(IF('ค่าเสื่อม 2564'!$E$3:$E$399="28850-รพ.โคกสูง",ROW('ค่าเสื่อม 2564'!$E$3:$E$399)-ROW('ค่าเสื่อม 2564'!$E$3)+1),$A9)))</f>
        <v>1</v>
      </c>
      <c r="M9" s="7" t="str">
        <f t="array" ref="M9">IF(COUNTIF('ค่าเสื่อม 2564'!$E$3:$E$399,"28850-รพ.โคกสูง")&lt;$A9,"",INDEX('ค่าเสื่อม 2564'!M$3:M$399,SMALL(IF('ค่าเสื่อม 2564'!$E$3:$E$399="28850-รพ.โคกสูง",ROW('ค่าเสื่อม 2564'!$E$3:$E$399)-ROW('ค่าเสื่อม 2564'!$E$3)+1),$A9)))</f>
        <v>0001-005-0007/001</v>
      </c>
      <c r="N9" s="10">
        <f t="array" ref="N9">IF(COUNTIF('ค่าเสื่อม 2564'!$E$3:$E$399,"28850-รพ.โคกสูง")&lt;$A9,"",INDEX('ค่าเสื่อม 2564'!N$3:N$399,SMALL(IF('ค่าเสื่อม 2564'!$E$3:$E$399="28850-รพ.โคกสูง",ROW('ค่าเสื่อม 2564'!$E$3:$E$399)-ROW('ค่าเสื่อม 2564'!$E$3)+1),$A9)))</f>
        <v>1100252.08</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1100252.08</v>
      </c>
      <c r="R9" s="7" t="str">
        <f t="array" ref="R9">IF(COUNTIF('ค่าเสื่อม 2564'!$E$3:$E$399,"28850-รพ.โคกสูง")&lt;$A9,"",INDEX('ค่าเสื่อม 2564'!R$3:R$399,SMALL(IF('ค่าเสื่อม 2564'!$E$3:$E$399="28850-รพ.โคกสูง",ROW('ค่าเสื่อม 2564'!$E$3:$E$399)-ROW('ค่าเสื่อม 2564'!$E$3)+1),$A9)))</f>
        <v>6/2563 (วันที่ 07/10/2563)</v>
      </c>
      <c r="S9" s="4" t="str">
        <f t="array" ref="S9">IF(COUNTIF('ค่าเสื่อม 2564'!$E$3:$E$399,"28850-รพ.โคกสูง")&lt;$A9,"",INDEX('ค่าเสื่อม 2564'!S$3:S$399,SMALL(IF('ค่าเสื่อม 2564'!$E$3:$E$399="28850-รพ.โคกสูง",ROW('ค่าเสื่อม 2564'!$E$3:$E$399)-ROW('ค่าเสื่อม 2564'!$E$3)+1),$A9)))</f>
        <v>1-</v>
      </c>
      <c r="T9" s="10">
        <f t="array" ref="T9">IF(COUNTIF('ค่าเสื่อม 2564'!$E$3:$E$399,"28850-รพ.โคกสูง")&lt;$A9,"",INDEX('ค่าเสื่อม 2564'!T$3:T$399,SMALL(IF('ค่าเสื่อม 2564'!$E$3:$E$399="28850-รพ.โคกสูง",ROW('ค่าเสื่อม 2564'!$E$3:$E$399)-ROW('ค่าเสื่อม 2564'!$E$3)+1),$A9)))</f>
        <v>0</v>
      </c>
      <c r="U9" s="10">
        <f t="array" ref="U9">IF(COUNTIF('ค่าเสื่อม 2564'!$E$3:$E$399,"28850-รพ.โคกสูง")&lt;$A9,"",INDEX('ค่าเสื่อม 2564'!U$3:U$399,SMALL(IF('ค่าเสื่อม 2564'!$E$3:$E$399="28850-รพ.โคกสูง",ROW('ค่าเสื่อม 2564'!$E$3:$E$399)-ROW('ค่าเสื่อม 2564'!$E$3)+1),$A9)))</f>
        <v>0</v>
      </c>
      <c r="V9" s="7">
        <f t="array" ref="V9">IF(COUNTIF('ค่าเสื่อม 2564'!$E$3:$E$399,"28850-รพ.โคกสูง")&lt;$A9,"",INDEX('ค่าเสื่อม 2564'!V$3:V$399,SMALL(IF('ค่าเสื่อม 2564'!$E$3:$E$399="28850-รพ.โคกสูง",ROW('ค่าเสื่อม 2564'!$E$3:$E$399)-ROW('ค่าเสื่อม 2564'!$E$3)+1),$A9)))</f>
        <v>0</v>
      </c>
      <c r="W9" s="7">
        <f t="array" ref="W9">IF(COUNTIF('ค่าเสื่อม 2564'!$E$3:$E$399,"28850-รพ.โคกสูง")&lt;$A9,"",INDEX('ค่าเสื่อม 2564'!W$3:W$399,SMALL(IF('ค่าเสื่อม 2564'!$E$3:$E$399="28850-รพ.โคกสูง",ROW('ค่าเสื่อม 2564'!$E$3:$E$399)-ROW('ค่าเสื่อม 2564'!$E$3)+1),$A9)))</f>
        <v>393161</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วงเงินระดับเขต</v>
      </c>
      <c r="H10" s="7" t="str">
        <f t="array" ref="H10">IF(COUNTIF('ค่าเสื่อม 2564'!$E$3:$E$399,"28850-รพ.โคกสูง")&lt;$A10,"",INDEX('ค่าเสื่อม 2564'!H$3:H$399,SMALL(IF('ค่าเสื่อม 2564'!$E$3:$E$399="28850-รพ.โคกสูง",ROW('ค่าเสื่อม 2564'!$E$3:$E$399)-ROW('ค่าเสื่อม 2564'!$E$3)+1),$A10)))</f>
        <v>ครุภัณฑ์</v>
      </c>
      <c r="I10" s="7" t="str">
        <f t="array" ref="I10">IF(COUNTIF('ค่าเสื่อม 2564'!$E$3:$E$399,"28850-รพ.โคกสูง")&lt;$A10,"",INDEX('ค่าเสื่อม 2564'!I$3:I$399,SMALL(IF('ค่าเสื่อม 2564'!$E$3:$E$399="28850-รพ.โคกสูง",ROW('ค่าเสื่อม 2564'!$E$3:$E$399)-ROW('ค่าเสื่อม 2564'!$E$3)+1),$A10)))</f>
        <v>03-ครุภัณฑ์การแพทย์</v>
      </c>
      <c r="J10" s="7" t="str">
        <f t="array" ref="J10">IF(COUNTIF('ค่าเสื่อม 2564'!$E$3:$E$399,"28850-รพ.โคกสูง")&lt;$A10,"",INDEX('ค่าเสื่อม 2564'!J$3:J$399,SMALL(IF('ค่าเสื่อม 2564'!$E$3:$E$399="28850-รพ.โคกสูง",ROW('ค่าเสื่อม 2564'!$E$3:$E$399)-ROW('ค่าเสื่อม 2564'!$E$3)+1),$A10)))</f>
        <v>รถเข็นชนิดนอน</v>
      </c>
      <c r="K10" s="7" t="str">
        <f t="array" ref="K10">IF(COUNTIF('ค่าเสื่อม 2564'!$E$3:$E$399,"28850-รพ.โคกสูง")&lt;$A10,"",INDEX('ค่าเสื่อม 2564'!K$3:K$399,SMALL(IF('ค่าเสื่อม 2564'!$E$3:$E$399="28850-รพ.โคกสูง",ROW('ค่าเสื่อม 2564'!$E$3:$E$399)-ROW('ค่าเสื่อม 2564'!$E$3)+1),$A10)))</f>
        <v>รถเข็นชนิดนอน พร้อมราวสไลด์</v>
      </c>
      <c r="L10" s="4">
        <f t="array" ref="L10">IF(COUNTIF('ค่าเสื่อม 2564'!$E$3:$E$399,"28850-รพ.โคกสูง")&lt;$A10,"",INDEX('ค่าเสื่อม 2564'!L$3:L$399,SMALL(IF('ค่าเสื่อม 2564'!$E$3:$E$399="28850-รพ.โคกสูง",ROW('ค่าเสื่อม 2564'!$E$3:$E$399)-ROW('ค่าเสื่อม 2564'!$E$3)+1),$A10)))</f>
        <v>2</v>
      </c>
      <c r="M10" s="7" t="str">
        <f t="array" ref="M10">IF(COUNTIF('ค่าเสื่อม 2564'!$E$3:$E$399,"28850-รพ.โคกสูง")&lt;$A10,"",INDEX('ค่าเสื่อม 2564'!M$3:M$399,SMALL(IF('ค่าเสื่อม 2564'!$E$3:$E$399="28850-รพ.โคกสูง",ROW('ค่าเสื่อม 2564'!$E$3:$E$399)-ROW('ค่าเสื่อม 2564'!$E$3)+1),$A10)))</f>
        <v>6530-038-2211/001-002</v>
      </c>
      <c r="N10" s="10">
        <f t="array" ref="N10">IF(COUNTIF('ค่าเสื่อม 2564'!$E$3:$E$399,"28850-รพ.โคกสูง")&lt;$A10,"",INDEX('ค่าเสื่อม 2564'!N$3:N$399,SMALL(IF('ค่าเสื่อม 2564'!$E$3:$E$399="28850-รพ.โคกสูง",ROW('ค่าเสื่อม 2564'!$E$3:$E$399)-ROW('ค่าเสื่อม 2564'!$E$3)+1),$A10)))</f>
        <v>38000</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38000</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07/10/2563)</v>
      </c>
      <c r="S10" s="4" t="str">
        <f t="array" ref="S10">IF(COUNTIF('ค่าเสื่อม 2564'!$E$3:$E$399,"28850-รพ.โคกสูง")&lt;$A10,"",INDEX('ค่าเสื่อม 2564'!S$3:S$399,SMALL(IF('ค่าเสื่อม 2564'!$E$3:$E$399="28850-รพ.โคกสูง",ROW('ค่าเสื่อม 2564'!$E$3:$E$399)-ROW('ค่าเสื่อม 2564'!$E$3)+1),$A10)))</f>
        <v>3-</v>
      </c>
      <c r="T10" s="10">
        <f t="array" ref="T10">IF(COUNTIF('ค่าเสื่อม 2564'!$E$3:$E$399,"28850-รพ.โคกสูง")&lt;$A10,"",INDEX('ค่าเสื่อม 2564'!T$3:T$399,SMALL(IF('ค่าเสื่อม 2564'!$E$3:$E$399="28850-รพ.โคกสูง",ROW('ค่าเสื่อม 2564'!$E$3:$E$399)-ROW('ค่าเสื่อม 2564'!$E$3)+1),$A10)))</f>
        <v>38000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395239</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วงเงินระดับจังหวัด</v>
      </c>
      <c r="H11" s="7" t="str">
        <f t="array" ref="H11">IF(COUNTIF('ค่าเสื่อม 2564'!$E$3:$E$399,"28850-รพ.โคกสูง")&lt;$A11,"",INDEX('ค่าเสื่อม 2564'!H$3:H$399,SMALL(IF('ค่าเสื่อม 2564'!$E$3:$E$399="28850-รพ.โคกสูง",ROW('ค่าเสื่อม 2564'!$E$3:$E$399)-ROW('ค่าเสื่อม 2564'!$E$3)+1),$A11)))</f>
        <v>สิ่งก่อสร้าง</v>
      </c>
      <c r="I11" s="7" t="str">
        <f t="array" ref="I11">IF(COUNTIF('ค่าเสื่อม 2564'!$E$3:$E$399,"28850-รพ.โคกสูง")&lt;$A11,"",INDEX('ค่าเสื่อม 2564'!I$3:I$399,SMALL(IF('ค่าเสื่อม 2564'!$E$3:$E$399="28850-รพ.โคกสูง",ROW('ค่าเสื่อม 2564'!$E$3:$E$399)-ROW('ค่าเสื่อม 2564'!$E$3)+1),$A11)))</f>
        <v>-</v>
      </c>
      <c r="J11" s="7" t="str">
        <f t="array" ref="J11">IF(COUNTIF('ค่าเสื่อม 2564'!$E$3:$E$399,"28850-รพ.โคกสูง")&lt;$A11,"",INDEX('ค่าเสื่อม 2564'!J$3:J$399,SMALL(IF('ค่าเสื่อม 2564'!$E$3:$E$399="28850-รพ.โคกสูง",ROW('ค่าเสื่อม 2564'!$E$3:$E$399)-ROW('ค่าเสื่อม 2564'!$E$3)+1),$A11)))</f>
        <v>ซ่อมแซมห้องทันตกรรม</v>
      </c>
      <c r="K11" s="7" t="str">
        <f t="array" ref="K11">IF(COUNTIF('ค่าเสื่อม 2564'!$E$3:$E$399,"28850-รพ.โคกสูง")&lt;$A11,"",INDEX('ค่าเสื่อม 2564'!K$3:K$399,SMALL(IF('ค่าเสื่อม 2564'!$E$3:$E$399="28850-รพ.โคกสูง",ROW('ค่าเสื่อม 2564'!$E$3:$E$399)-ROW('ค่าเสื่อม 2564'!$E$3)+1),$A11)))</f>
        <v>ซ่อมแซมห้องทันตกรรม (อาคารผู้ป่วยนอก)ขนาด 50 ตรม.โรงพยาบาลโคกสูง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0001-005-0007/001</v>
      </c>
      <c r="N11" s="10">
        <f t="array" ref="N11">IF(COUNTIF('ค่าเสื่อม 2564'!$E$3:$E$399,"28850-รพ.โคกสูง")&lt;$A11,"",INDEX('ค่าเสื่อม 2564'!N$3:N$399,SMALL(IF('ค่าเสื่อม 2564'!$E$3:$E$399="28850-รพ.โคกสูง",ROW('ค่าเสื่อม 2564'!$E$3:$E$399)-ROW('ค่าเสื่อม 2564'!$E$3)+1),$A11)))</f>
        <v>421472.04</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421472.04</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07/10/2563)</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393172</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729300</v>
      </c>
      <c r="U43" s="60">
        <f t="shared" si="0"/>
        <v>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2021-03-26T04:48:05Z</cp:lastPrinted>
  <dcterms:created xsi:type="dcterms:W3CDTF">2020-04-27T06:58:08Z</dcterms:created>
  <dcterms:modified xsi:type="dcterms:W3CDTF">2021-04-30T07:04:57Z</dcterms:modified>
</cp:coreProperties>
</file>